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den Jhed\Downloads\TTMPC Risk Analysis DataSet\[Unclean] Loan Ledger\"/>
    </mc:Choice>
  </mc:AlternateContent>
  <xr:revisionPtr revIDLastSave="0" documentId="13_ncr:1_{5926D227-CBEC-418C-B87B-1A1C8C5FB90E}" xr6:coauthVersionLast="47" xr6:coauthVersionMax="47" xr10:uidLastSave="{00000000-0000-0000-0000-000000000000}"/>
  <bookViews>
    <workbookView xWindow="-192" yWindow="0" windowWidth="11712" windowHeight="13776" tabRatio="596" firstSheet="209" activeTab="209" xr2:uid="{00000000-000D-0000-FFFF-FFFF00000000}"/>
  </bookViews>
  <sheets>
    <sheet name="AMBACAN, ELIZABETH" sheetId="78" r:id="rId1"/>
    <sheet name="AMBACAN, ELYMHAR ANJOE" sheetId="372" r:id="rId2"/>
    <sheet name="AMORA, ARACELI" sheetId="31" r:id="rId3"/>
    <sheet name="ARAÑA, FELY" sheetId="135" r:id="rId4"/>
    <sheet name="AUMENTADO, FREDZKIE" sheetId="290" r:id="rId5"/>
    <sheet name="BERBEGAL, ANNIE" sheetId="187" r:id="rId6"/>
    <sheet name="BORERO, MINERVA" sheetId="424" r:id="rId7"/>
    <sheet name="BRAZA, MELANIE" sheetId="280" r:id="rId8"/>
    <sheet name="BUSTILLO, ROBERTO JR." sheetId="373" r:id="rId9"/>
    <sheet name="CA-AYA, JIEZL" sheetId="369" r:id="rId10"/>
    <sheet name="CABALLERO, GERRY" sheetId="100" r:id="rId11"/>
    <sheet name="CABALLERO, LOURDES" sheetId="98" r:id="rId12"/>
    <sheet name="CABALLERO, LULOU" sheetId="188" r:id="rId13"/>
    <sheet name="CABALLERO, MA. MARITES" sheetId="79" r:id="rId14"/>
    <sheet name="CABALUNA, JOAN ROSE" sheetId="491" r:id="rId15"/>
    <sheet name="CALAMCAMAN, DHAYLENE MAY" sheetId="452" r:id="rId16"/>
    <sheet name="CALAMCAMAN, GINA" sheetId="124" r:id="rId17"/>
    <sheet name="CALAYCAY, VIOLETA" sheetId="81" r:id="rId18"/>
    <sheet name="CALOPEZ, JOVIE" sheetId="363" r:id="rId19"/>
    <sheet name="CAMINCE, HAZEL CRIS" sheetId="348" r:id="rId20"/>
    <sheet name="CAMINIAN, REBECCA" sheetId="487" r:id="rId21"/>
    <sheet name="CAMIRING, LIEZL" sheetId="263" r:id="rId22"/>
    <sheet name="CAPARIDA, CECIL" sheetId="326" r:id="rId23"/>
    <sheet name="CAMIRING, CHERY JEAN" sheetId="433" r:id="rId24"/>
    <sheet name="CAMORAHAN, LEEAN" sheetId="490" r:id="rId25"/>
    <sheet name="CASTILLANO, WENDY " sheetId="275" r:id="rId26"/>
    <sheet name="CASTOR, DHEL" sheetId="503" r:id="rId27"/>
    <sheet name="CATANUS, GENOVEVA" sheetId="42" r:id="rId28"/>
    <sheet name="CELDA, GLENDA RAE" sheetId="289" r:id="rId29"/>
    <sheet name="DALISAY, JEANETTE" sheetId="317" r:id="rId30"/>
    <sheet name="DIZON, FATIMA" sheetId="472" r:id="rId31"/>
    <sheet name="DE LEON, TEODORA" sheetId="88" r:id="rId32"/>
    <sheet name="DELOS SANTOS JANICE" sheetId="444" r:id="rId33"/>
    <sheet name="DELOSO, MAY HAZEL" sheetId="434" r:id="rId34"/>
    <sheet name="DUEÑAS, KARL DENNIS" sheetId="299" r:id="rId35"/>
    <sheet name="DUEÑAS, MARIA FRANCIFEL" sheetId="104" r:id="rId36"/>
    <sheet name="ECHALAR, RICHARD" sheetId="332" r:id="rId37"/>
    <sheet name="EDER, EDELIA" sheetId="180" r:id="rId38"/>
    <sheet name="EDER, LANY" sheetId="425" r:id="rId39"/>
    <sheet name="ELISAN, MARIA ROVELYN" sheetId="441" r:id="rId40"/>
    <sheet name="ESPAÑA, ARRA" sheetId="350" r:id="rId41"/>
    <sheet name="ESTIMO, MARVE" sheetId="161" r:id="rId42"/>
    <sheet name="ESTOMO, MITCHELLE" sheetId="201" r:id="rId43"/>
    <sheet name="ESTOPIDO, MONSERAT" sheetId="60" r:id="rId44"/>
    <sheet name="FAILAGUTAN, ANITA" sheetId="38" r:id="rId45"/>
    <sheet name="FAILAGUTAN, ULDARICO" sheetId="23" r:id="rId46"/>
    <sheet name="FAJARDO, SHEENLY" sheetId="500" r:id="rId47"/>
    <sheet name="fuerza, josefa" sheetId="471" r:id="rId48"/>
    <sheet name="GALLEGO, CELESTIAL NATIVIDAD" sheetId="475" r:id="rId49"/>
    <sheet name="LOU FRANCES GALLEGO" sheetId="419" r:id="rId50"/>
    <sheet name="GANGE, MA. ELIZABETH" sheetId="198" r:id="rId51"/>
    <sheet name="GARCIA, FEBE ARCELIE" sheetId="488" r:id="rId52"/>
    <sheet name="GARGARITANO, VICENTE JR." sheetId="426" r:id="rId53"/>
    <sheet name="GARINGALAO, ROMEO" sheetId="44" r:id="rId54"/>
    <sheet name="GAYATGAY, MARICEL" sheetId="445" r:id="rId55"/>
    <sheet name="GEALON, ARCELY" sheetId="435" r:id="rId56"/>
    <sheet name="GEMPESON, MELANIE" sheetId="278" r:id="rId57"/>
    <sheet name="GENTON, RUBY" sheetId="131" r:id="rId58"/>
    <sheet name="GERONGANI, ELZIE CHRISTIE" sheetId="130" r:id="rId59"/>
    <sheet name="GICO, IRISH KAY" sheetId="297" r:id="rId60"/>
    <sheet name="GOMEZ, HAZEL JOY" sheetId="464" r:id="rId61"/>
    <sheet name="GOMEZ, HOPE JOY" sheetId="391" r:id="rId62"/>
    <sheet name="HUYAN, JOCELYN" sheetId="34" r:id="rId63"/>
    <sheet name="INDICO, ALEAN GRACE" sheetId="407" r:id="rId64"/>
    <sheet name="JALA, EVANGELINA" sheetId="45" r:id="rId65"/>
    <sheet name="withdrawan-8.25.2015-a" sheetId="303" state="hidden" r:id="rId66"/>
    <sheet name="JAMILLO, ANNIE ROSE" sheetId="414" r:id="rId67"/>
    <sheet name="LAGUARDIA, SHARA MAE" sheetId="415" r:id="rId68"/>
    <sheet name="LAMSIN, SHARMAGNE GAY" sheetId="346" r:id="rId69"/>
    <sheet name="LATOZA, ROSA MARIA" sheetId="147" r:id="rId70"/>
    <sheet name="LAUREA, CHRISTINE JOY" sheetId="266" r:id="rId71"/>
    <sheet name="LLASO, KARREN" sheetId="478" r:id="rId72"/>
    <sheet name="MACAYA, LIEZYL" sheetId="349" r:id="rId73"/>
    <sheet name="LONQUINO, ANNABELLE" sheetId="133" r:id="rId74"/>
    <sheet name="MADRIDANO, MARICEL" sheetId="408" r:id="rId75"/>
    <sheet name="MADERAL, ARNEL" sheetId="143" r:id="rId76"/>
    <sheet name="MALAGA, MA. ANDELEN" sheetId="249" r:id="rId77"/>
    <sheet name="MATILLANO, FRANCIE ROSE" sheetId="458" r:id="rId78"/>
    <sheet name="MEDECINIO, MAY JOY CATHERINE" sheetId="295" r:id="rId79"/>
    <sheet name="MEMPIN, KENNETH LYLE" sheetId="380" r:id="rId80"/>
    <sheet name="MEMPIN, MARY HOPE" sheetId="291" r:id="rId81"/>
    <sheet name="MEMPIN, MINDA CELIA" sheetId="120" r:id="rId82"/>
    <sheet name="MESTOSAMENTE, MARICEL" sheetId="329" r:id="rId83"/>
    <sheet name="MURIERA, XENIA" sheetId="416" r:id="rId84"/>
    <sheet name="NENIAL ARMIE" sheetId="119" r:id="rId85"/>
    <sheet name="OCATE, JEAN" sheetId="453" r:id="rId86"/>
    <sheet name="OGACO, JONATHAN" sheetId="114" r:id="rId87"/>
    <sheet name="OLMOS, VERLYN" sheetId="362" r:id="rId88"/>
    <sheet name="PADILLA, MARY IVY" sheetId="345" r:id="rId89"/>
    <sheet name="PANIZA, MARLYN" sheetId="410" r:id="rId90"/>
    <sheet name="PASTOLERO, GRACE" sheetId="357" r:id="rId91"/>
    <sheet name="RADA, ALBINA" sheetId="411" r:id="rId92"/>
    <sheet name="REFUGIO, YOLANDA" sheetId="454" r:id="rId93"/>
    <sheet name="SABAY, EVELYN" sheetId="186" r:id="rId94"/>
    <sheet name="SALIBIO, ARNOLFO" sheetId="436" r:id="rId95"/>
    <sheet name="RUFINA SEASOL" sheetId="479" r:id="rId96"/>
    <sheet name="SILGUERA, JOAN" sheetId="202" r:id="rId97"/>
    <sheet name="SISON, MARICEL" sheetId="335" r:id="rId98"/>
    <sheet name="SITUBAL, ARLYN JUNE" sheetId="209" r:id="rId99"/>
    <sheet name="SOLDEVILLA, SHELLA" sheetId="151" r:id="rId100"/>
    <sheet name="TA-ACA, LEONCIA" sheetId="80" r:id="rId101"/>
    <sheet name="TA-ALA, CATALINA" sheetId="32" r:id="rId102"/>
    <sheet name="TA-ALA, JOSIE ANN" sheetId="292" r:id="rId103"/>
    <sheet name="TA-ALA, WILMA" sheetId="302" r:id="rId104"/>
    <sheet name="TABABA, ASISCLO" sheetId="442" r:id="rId105"/>
    <sheet name="TABABA, CONCEPCION" sheetId="35" r:id="rId106"/>
    <sheet name="TABABA, ELIZER" sheetId="427" r:id="rId107"/>
    <sheet name="TABABA, MONA LISA" sheetId="129" r:id="rId108"/>
    <sheet name="TABABA, VINICIUS" sheetId="480" r:id="rId109"/>
    <sheet name="TABAFA, MERCEDITA" sheetId="206" r:id="rId110"/>
    <sheet name="TABAGO, ABBIE KAYE" sheetId="492" r:id="rId111"/>
    <sheet name="TABAGO, AMANDA" sheetId="33" r:id="rId112"/>
    <sheet name="TABAGO, HAZEL JADE" sheetId="465" r:id="rId113"/>
    <sheet name="TABAGO, KRISJEN" sheetId="483" r:id="rId114"/>
    <sheet name="TABAGO, MA. DULZURA" sheetId="101" r:id="rId115"/>
    <sheet name="TABALINA, JOY" sheetId="183" r:id="rId116"/>
    <sheet name="TABALINA, MARICEL JOY" sheetId="417" r:id="rId117"/>
    <sheet name="TABANGCORA, RONA" sheetId="481" r:id="rId118"/>
    <sheet name="TABANIAG, MARY FLOR" sheetId="347" r:id="rId119"/>
    <sheet name="TABANIAG, MAURO JR." sheetId="96" r:id="rId120"/>
    <sheet name="CLEA TABAO" sheetId="493" r:id="rId121"/>
    <sheet name="FF TABAOSARES" sheetId="403" r:id="rId122"/>
    <sheet name="TABAOSARES, MARITES" sheetId="89" r:id="rId123"/>
    <sheet name="TABARES, RITA" sheetId="405" r:id="rId124"/>
    <sheet name="TABASA, MILAGROSA" sheetId="423" r:id="rId125"/>
    <sheet name="TABIFRANCA, LUCILLE" sheetId="283" r:id="rId126"/>
    <sheet name="TABIOLO, EUSEBIO" sheetId="116" r:id="rId127"/>
    <sheet name="TABIOLO, MAE" sheetId="112" r:id="rId128"/>
    <sheet name="TABIOLO, MARLENE" sheetId="473" r:id="rId129"/>
    <sheet name="TABIOLO, RAMIL" sheetId="495" r:id="rId130"/>
    <sheet name="TABIOLO, ROSEBERT" sheetId="428" r:id="rId131"/>
    <sheet name="TABION, JOSEPH ARIEL" sheetId="412" r:id="rId132"/>
    <sheet name="TABLAC, TRICIA JEAN" sheetId="455" r:id="rId133"/>
    <sheet name="TABLADILLO, ROSMELIE" sheetId="265" r:id="rId134"/>
    <sheet name="TABLATIN, AIZA FAITH" sheetId="498" r:id="rId135"/>
    <sheet name="TABLATIN, SHEEREMAR" sheetId="443" r:id="rId136"/>
    <sheet name="TABLATIN, WRYAN" sheetId="399" r:id="rId137"/>
    <sheet name="TABOCOLDE, CHERRY" sheetId="184" r:id="rId138"/>
    <sheet name="TABSING, LEONCIA" sheetId="365" r:id="rId139"/>
    <sheet name="TABU-AO, LERMA" sheetId="446" r:id="rId140"/>
    <sheet name="TABUADA, AZRIEL JOY" sheetId="501" r:id="rId141"/>
    <sheet name="TABUCURAN, NANCY" sheetId="66" r:id="rId142"/>
    <sheet name="TABUD, MANUEL JR." sheetId="459" r:id="rId143"/>
    <sheet name="TABUD, MARY ROSE" sheetId="438" r:id="rId144"/>
    <sheet name="TABUMFAMA, ESTELA" sheetId="497" r:id="rId145"/>
    <sheet name="TABULINAR, RITA" sheetId="482" r:id="rId146"/>
    <sheet name="TABURO, RICO JOHN" sheetId="418" r:id="rId147"/>
    <sheet name="TACADAO, ADRIAN" sheetId="447" r:id="rId148"/>
    <sheet name="TACADAO, MA. FE" sheetId="139" r:id="rId149"/>
    <sheet name="ROSALIA TACADAO" sheetId="466" r:id="rId150"/>
    <sheet name="TACADAO, VALERIA" sheetId="73" r:id="rId151"/>
    <sheet name="TACAISAN, BERNADETTE" sheetId="392" r:id="rId152"/>
    <sheet name="tacaisan, chrisyl" sheetId="494" r:id="rId153"/>
    <sheet name="TACAISAN, JOANNA" sheetId="339" r:id="rId154"/>
    <sheet name="TACAISAN, MILAGROSA" sheetId="71" r:id="rId155"/>
    <sheet name="TACANLOY, GENEVIVE" sheetId="360" r:id="rId156"/>
    <sheet name="TACANLOY, JOY FAITH" sheetId="359" r:id="rId157"/>
    <sheet name="TACAPAN, IMELDA" sheetId="398" r:id="rId158"/>
    <sheet name="TACARDON, ELSA" sheetId="401" r:id="rId159"/>
    <sheet name="TACARDON, IPHIGENIA" sheetId="477" r:id="rId160"/>
    <sheet name="TACAYON, DINDO FRANCIS" sheetId="355" r:id="rId161"/>
    <sheet name="TACAYON, NESTOR" sheetId="63" r:id="rId162"/>
    <sheet name="TACSAGON, ARLENE" sheetId="400" r:id="rId163"/>
    <sheet name="TACSAGON, MLR" sheetId="146" r:id="rId164"/>
    <sheet name="TACSAGON, RHODA" sheetId="460" r:id="rId165"/>
    <sheet name="TACUBAN, SAMPAGUITA" sheetId="92" r:id="rId166"/>
    <sheet name="RECHELLE TACUBAY" sheetId="429" r:id="rId167"/>
    <sheet name="TACUEL, JONAH" sheetId="351" r:id="rId168"/>
    <sheet name="TACUYAN, IRISH MARIE" sheetId="448" r:id="rId169"/>
    <sheet name="TACUYAN, MARIA THERESA" sheetId="449" r:id="rId170"/>
    <sheet name="TACUYAN, MAIRA GRACE" sheetId="430" r:id="rId171"/>
    <sheet name="TACUYAN, MARA" sheetId="67" r:id="rId172"/>
    <sheet name="TACUYAN, MARY FLOR" sheetId="379" r:id="rId173"/>
    <sheet name="TACUYAN, RONELYN" sheetId="371" r:id="rId174"/>
    <sheet name="TADAYA, TERESITA" sheetId="486" r:id="rId175"/>
    <sheet name="TADIA, RICHEL" sheetId="281" r:id="rId176"/>
    <sheet name="TADIAQUE, JANINE ROSS" sheetId="485" r:id="rId177"/>
    <sheet name="TADIFA, DARWIN" sheetId="126" r:id="rId178"/>
    <sheet name="TADIFA, VERONICA" sheetId="396" r:id="rId179"/>
    <sheet name="TADIT, YOLANDA" sheetId="76" r:id="rId180"/>
    <sheet name="TAGABI, NICOLAS" sheetId="26" r:id="rId181"/>
    <sheet name="TAGACAY, JAY R" sheetId="450" r:id="rId182"/>
    <sheet name="TAGACAY, JOYLENE" sheetId="196" r:id="rId183"/>
    <sheet name="TAGACAY, LUCENA" sheetId="97" r:id="rId184"/>
    <sheet name="TAGACAY, RIMA" sheetId="125" r:id="rId185"/>
    <sheet name="TAGAL, NATIVIDAD" sheetId="41" r:id="rId186"/>
    <sheet name="TAGAMOLILA, BASILIA" sheetId="185" r:id="rId187"/>
    <sheet name="TAGHAP, SHELLA MAY" sheetId="474" r:id="rId188"/>
    <sheet name="TAGHAP, TERESITA" sheetId="393" r:id="rId189"/>
    <sheet name="TAGUDANDO, FERNANDO JR." sheetId="141" r:id="rId190"/>
    <sheet name="TAGUDANDO, JENNIFER" sheetId="138" r:id="rId191"/>
    <sheet name="TAGUDANDO, JUBERT" sheetId="293" r:id="rId192"/>
    <sheet name="TAGUDANDO, JHOYCY" sheetId="502" r:id="rId193"/>
    <sheet name="TAGUDANDO, LEONARD" sheetId="468" r:id="rId194"/>
    <sheet name="TAGUDINAY, RODELYN" sheetId="314" r:id="rId195"/>
    <sheet name="TALACAN, JOSEPHINE" sheetId="277" r:id="rId196"/>
    <sheet name="TALAMILLO, GLEN" sheetId="406" r:id="rId197"/>
    <sheet name="TALENTO, JOHN FELCO" sheetId="394" r:id="rId198"/>
    <sheet name="TALENTO, VINCENT REY" sheetId="358" r:id="rId199"/>
    <sheet name="TALEON, ROSIE" sheetId="247" r:id="rId200"/>
    <sheet name="TALHA, ANGELIE" sheetId="238" r:id="rId201"/>
    <sheet name="TALHA, CARIDAD" sheetId="476" r:id="rId202"/>
    <sheet name="FRANKLIN TALHA" sheetId="431" r:id="rId203"/>
    <sheet name="TALHA, MARILYN" sheetId="106" r:id="rId204"/>
    <sheet name="TALIBO, GERRLYN MAY" sheetId="467" r:id="rId205"/>
    <sheet name="TALIDANO, EMELYN" sheetId="489" r:id="rId206"/>
    <sheet name="TALIPAN, MA. EMMA GRACE" sheetId="456" r:id="rId207"/>
    <sheet name="TAMAGOS, CHARRY ROSE" sheetId="409" r:id="rId208"/>
    <sheet name="TAMAGOS, GLORIA" sheetId="413" r:id="rId209"/>
    <sheet name="TAMAGOS, MELANIE" sheetId="328" r:id="rId210"/>
    <sheet name="TAMAYOR, MA. LUISA" sheetId="203" r:id="rId211"/>
    <sheet name="TAMBA, CRISTINE" sheetId="264" r:id="rId212"/>
    <sheet name="TAMBIRAO, JOSEFINE" sheetId="361" r:id="rId213"/>
    <sheet name="TAMISEN, VANESSA KAREN" sheetId="484" r:id="rId214"/>
    <sheet name="TAMISES, EUGENIO JR." sheetId="99" r:id="rId215"/>
    <sheet name="TAMONAN, KRISTY JOY" sheetId="367" r:id="rId216"/>
    <sheet name="TAMONAN, BARBARA" sheetId="123" r:id="rId217"/>
    <sheet name="TANALLON, MARVIN" sheetId="457" r:id="rId218"/>
    <sheet name="TANATE, ENELIA" sheetId="402" r:id="rId219"/>
    <sheet name="TANATE, VENUS" sheetId="338" r:id="rId220"/>
    <sheet name="TANILONG, BENITA" sheetId="366" r:id="rId221"/>
    <sheet name="TANO, ADELFA" sheetId="52" r:id="rId222"/>
    <sheet name="TANO, CORNEJA MILANE" sheetId="109" r:id="rId223"/>
    <sheet name="TANO, JACOBO JR." sheetId="117" r:id="rId224"/>
    <sheet name="TANO, LOURDES" sheetId="214" r:id="rId225"/>
    <sheet name="TANO, MERCY" sheetId="300" r:id="rId226"/>
    <sheet name="TAPICULIN, GENEVE" sheetId="420" r:id="rId227"/>
    <sheet name="TAPICULIN, JOSEPH" sheetId="469" r:id="rId228"/>
    <sheet name="TAPICULIN, MICHAEL" sheetId="321" r:id="rId229"/>
    <sheet name="TERRE, KARREN" sheetId="343" r:id="rId230"/>
    <sheet name="TIDULA, MARY EDRIANNE" sheetId="451" r:id="rId231"/>
    <sheet name="TOMNOG, ELERIANA" sheetId="318" r:id="rId232"/>
    <sheet name="TONDING,AILEEN" sheetId="354" r:id="rId233"/>
    <sheet name="TOSCANO, LORNA" sheetId="121" r:id="rId234"/>
    <sheet name="withdrawn-11.26.2015-b" sheetId="239" state="hidden" r:id="rId235"/>
    <sheet name="withdrawn-11.26.2015-c" sheetId="240" state="hidden" r:id="rId236"/>
    <sheet name="TUAZON, WARLITO" sheetId="105" r:id="rId237"/>
    <sheet name="UY, WARLITA" sheetId="82" r:id="rId238"/>
    <sheet name="Ellen Vargas" sheetId="327" r:id="rId239"/>
    <sheet name="Donna Villa" sheetId="213" r:id="rId240"/>
    <sheet name="Delfa Zaragosa" sheetId="53" r:id="rId241"/>
  </sheets>
  <externalReferences>
    <externalReference r:id="rId242"/>
  </externalReferences>
  <definedNames>
    <definedName name="_xlnm._FilterDatabase" localSheetId="189" hidden="1">'TAGUDANDO, FERNANDO JR.'!#REF!</definedName>
    <definedName name="_she" localSheetId="4">Scheduled_Payment+Extra_Payment</definedName>
    <definedName name="_she" localSheetId="5">Scheduled_Payment+Extra_Payment</definedName>
    <definedName name="_she" localSheetId="7">Scheduled_Payment+Extra_Payment</definedName>
    <definedName name="_she" localSheetId="12">Scheduled_Payment+Extra_Payment</definedName>
    <definedName name="_she" localSheetId="21">Scheduled_Payment+Extra_Payment</definedName>
    <definedName name="_she" localSheetId="22">Scheduled_Payment+Extra_Payment</definedName>
    <definedName name="_she" localSheetId="25">Scheduled_Payment+Extra_Payment</definedName>
    <definedName name="_she" localSheetId="28">Scheduled_Payment+Extra_Payment</definedName>
    <definedName name="_she" localSheetId="29">Scheduled_Payment+Extra_Payment</definedName>
    <definedName name="_she" localSheetId="239">Scheduled_Payment+Extra_Payment</definedName>
    <definedName name="_she" localSheetId="34">Scheduled_Payment+Extra_Payment</definedName>
    <definedName name="_she" localSheetId="37">Scheduled_Payment+Extra_Payment</definedName>
    <definedName name="_she" localSheetId="39">Scheduled_Payment+Extra_Payment</definedName>
    <definedName name="_she" localSheetId="238">Scheduled_Payment+Extra_Payment</definedName>
    <definedName name="_she" localSheetId="41">Scheduled_Payment+Extra_Payment</definedName>
    <definedName name="_she" localSheetId="42">Scheduled_Payment+Extra_Payment</definedName>
    <definedName name="_she" localSheetId="50">Scheduled_Payment+Extra_Payment</definedName>
    <definedName name="_she" localSheetId="56">Scheduled_Payment+Extra_Payment</definedName>
    <definedName name="_she" localSheetId="59">Scheduled_Payment+Extra_Payment</definedName>
    <definedName name="_she" localSheetId="70">Scheduled_Payment+Extra_Payment</definedName>
    <definedName name="_she" localSheetId="76">Scheduled_Payment+Extra_Payment</definedName>
    <definedName name="_she" localSheetId="78">Scheduled_Payment+Extra_Payment</definedName>
    <definedName name="_she" localSheetId="80">Scheduled_Payment+Extra_Payment</definedName>
    <definedName name="_she" localSheetId="93">Scheduled_Payment+Extra_Payment</definedName>
    <definedName name="_she" localSheetId="96">Scheduled_Payment+Extra_Payment</definedName>
    <definedName name="_she" localSheetId="98">Scheduled_Payment+Extra_Payment</definedName>
    <definedName name="_she" localSheetId="102">Scheduled_Payment+Extra_Payment</definedName>
    <definedName name="_she" localSheetId="103">Scheduled_Payment+Extra_Payment</definedName>
    <definedName name="_she" localSheetId="109">Scheduled_Payment+Extra_Payment</definedName>
    <definedName name="_she" localSheetId="115">Scheduled_Payment+Extra_Payment</definedName>
    <definedName name="_she" localSheetId="125">Scheduled_Payment+Extra_Payment</definedName>
    <definedName name="_she" localSheetId="133">Scheduled_Payment+Extra_Payment</definedName>
    <definedName name="_she" localSheetId="137">Scheduled_Payment+Extra_Payment</definedName>
    <definedName name="_she" localSheetId="144">Scheduled_Payment+Extra_Payment</definedName>
    <definedName name="_she" localSheetId="175">Scheduled_Payment+Extra_Payment</definedName>
    <definedName name="_she" localSheetId="182">Scheduled_Payment+Extra_Payment</definedName>
    <definedName name="_she" localSheetId="186">Scheduled_Payment+Extra_Payment</definedName>
    <definedName name="_she" localSheetId="191">Scheduled_Payment+Extra_Payment</definedName>
    <definedName name="_she" localSheetId="194">Scheduled_Payment+Extra_Payment</definedName>
    <definedName name="_she" localSheetId="195">Scheduled_Payment+Extra_Payment</definedName>
    <definedName name="_she" localSheetId="199">Scheduled_Payment+Extra_Payment</definedName>
    <definedName name="_she" localSheetId="200">Scheduled_Payment+Extra_Payment</definedName>
    <definedName name="_she" localSheetId="210">Scheduled_Payment+Extra_Payment</definedName>
    <definedName name="_she" localSheetId="211">Scheduled_Payment+Extra_Payment</definedName>
    <definedName name="_she" localSheetId="224">Scheduled_Payment+Extra_Payment</definedName>
    <definedName name="_she" localSheetId="225">Scheduled_Payment+Extra_Payment</definedName>
    <definedName name="_she" localSheetId="228">Scheduled_Payment+Extra_Payment</definedName>
    <definedName name="_she" localSheetId="231">Scheduled_Payment+Extra_Payment</definedName>
    <definedName name="_she" localSheetId="65">Scheduled_Payment+Extra_Payment</definedName>
    <definedName name="_she" localSheetId="234">Scheduled_Payment+Extra_Payment</definedName>
    <definedName name="_she" localSheetId="235">Scheduled_Payment+Extra_Payment</definedName>
    <definedName name="_she">Scheduled_Payment+Extra_Payment</definedName>
    <definedName name="abc" localSheetId="4">Scheduled_Payment+Extra_Payment</definedName>
    <definedName name="abc" localSheetId="5">Scheduled_Payment+Extra_Payment</definedName>
    <definedName name="abc" localSheetId="7">Scheduled_Payment+Extra_Payment</definedName>
    <definedName name="abc" localSheetId="12">Scheduled_Payment+Extra_Payment</definedName>
    <definedName name="abc" localSheetId="21">Scheduled_Payment+Extra_Payment</definedName>
    <definedName name="abc" localSheetId="22">Scheduled_Payment+Extra_Payment</definedName>
    <definedName name="abc" localSheetId="25">Scheduled_Payment+Extra_Payment</definedName>
    <definedName name="abc" localSheetId="28">Scheduled_Payment+Extra_Payment</definedName>
    <definedName name="abc" localSheetId="29">Scheduled_Payment+Extra_Payment</definedName>
    <definedName name="abc" localSheetId="239">Scheduled_Payment+Extra_Payment</definedName>
    <definedName name="abc" localSheetId="34">Scheduled_Payment+Extra_Payment</definedName>
    <definedName name="abc" localSheetId="37">Scheduled_Payment+Extra_Payment</definedName>
    <definedName name="abc" localSheetId="39">Scheduled_Payment+Extra_Payment</definedName>
    <definedName name="abc" localSheetId="238">Scheduled_Payment+Extra_Payment</definedName>
    <definedName name="abc" localSheetId="41">Scheduled_Payment+Extra_Payment</definedName>
    <definedName name="abc" localSheetId="42">Scheduled_Payment+Extra_Payment</definedName>
    <definedName name="abc" localSheetId="50">Scheduled_Payment+Extra_Payment</definedName>
    <definedName name="abc" localSheetId="56">Scheduled_Payment+Extra_Payment</definedName>
    <definedName name="abc" localSheetId="59">Scheduled_Payment+Extra_Payment</definedName>
    <definedName name="abc" localSheetId="69">Scheduled_Payment+Extra_Payment</definedName>
    <definedName name="abc" localSheetId="70">Scheduled_Payment+Extra_Payment</definedName>
    <definedName name="abc" localSheetId="76">Scheduled_Payment+Extra_Payment</definedName>
    <definedName name="abc" localSheetId="78">Scheduled_Payment+Extra_Payment</definedName>
    <definedName name="abc" localSheetId="80">Scheduled_Payment+Extra_Payment</definedName>
    <definedName name="abc" localSheetId="93">Scheduled_Payment+Extra_Payment</definedName>
    <definedName name="abc" localSheetId="96">Scheduled_Payment+Extra_Payment</definedName>
    <definedName name="abc" localSheetId="98">Scheduled_Payment+Extra_Payment</definedName>
    <definedName name="abc" localSheetId="99">Scheduled_Payment+Extra_Payment</definedName>
    <definedName name="abc" localSheetId="102">Scheduled_Payment+Extra_Payment</definedName>
    <definedName name="abc" localSheetId="103">Scheduled_Payment+Extra_Payment</definedName>
    <definedName name="abc" localSheetId="109">Scheduled_Payment+Extra_Payment</definedName>
    <definedName name="abc" localSheetId="115">Scheduled_Payment+Extra_Payment</definedName>
    <definedName name="abc" localSheetId="125">Scheduled_Payment+Extra_Payment</definedName>
    <definedName name="abc" localSheetId="133">Scheduled_Payment+Extra_Payment</definedName>
    <definedName name="abc" localSheetId="137">Scheduled_Payment+Extra_Payment</definedName>
    <definedName name="abc" localSheetId="144">Scheduled_Payment+Extra_Payment</definedName>
    <definedName name="abc" localSheetId="163">Scheduled_Payment+Extra_Payment</definedName>
    <definedName name="abc" localSheetId="175">Scheduled_Payment+Extra_Payment</definedName>
    <definedName name="abc" localSheetId="182">Scheduled_Payment+Extra_Payment</definedName>
    <definedName name="abc" localSheetId="186">Scheduled_Payment+Extra_Payment</definedName>
    <definedName name="abc" localSheetId="191">Scheduled_Payment+Extra_Payment</definedName>
    <definedName name="abc" localSheetId="194">Scheduled_Payment+Extra_Payment</definedName>
    <definedName name="abc" localSheetId="195">Scheduled_Payment+Extra_Payment</definedName>
    <definedName name="abc" localSheetId="199">Scheduled_Payment+Extra_Payment</definedName>
    <definedName name="abc" localSheetId="200">Scheduled_Payment+Extra_Payment</definedName>
    <definedName name="abc" localSheetId="210">Scheduled_Payment+Extra_Payment</definedName>
    <definedName name="abc" localSheetId="211">Scheduled_Payment+Extra_Payment</definedName>
    <definedName name="abc" localSheetId="224">Scheduled_Payment+Extra_Payment</definedName>
    <definedName name="abc" localSheetId="225">Scheduled_Payment+Extra_Payment</definedName>
    <definedName name="abc" localSheetId="228">Scheduled_Payment+Extra_Payment</definedName>
    <definedName name="abc" localSheetId="231">Scheduled_Payment+Extra_Payment</definedName>
    <definedName name="abc" localSheetId="65">Scheduled_Payment+Extra_Payment</definedName>
    <definedName name="abc" localSheetId="234">Scheduled_Payment+Extra_Payment</definedName>
    <definedName name="abc" localSheetId="235">Scheduled_Payment+Extra_Payment</definedName>
    <definedName name="abc">Scheduled_Payment+Extra_Payment</definedName>
    <definedName name="Arlyn" localSheetId="4">Scheduled_Payment+Extra_Payment</definedName>
    <definedName name="Arlyn" localSheetId="5">Scheduled_Payment+Extra_Payment</definedName>
    <definedName name="Arlyn" localSheetId="7">Scheduled_Payment+Extra_Payment</definedName>
    <definedName name="Arlyn" localSheetId="12">Scheduled_Payment+Extra_Payment</definedName>
    <definedName name="Arlyn" localSheetId="21">Scheduled_Payment+Extra_Payment</definedName>
    <definedName name="Arlyn" localSheetId="22">Scheduled_Payment+Extra_Payment</definedName>
    <definedName name="Arlyn" localSheetId="25">Scheduled_Payment+Extra_Payment</definedName>
    <definedName name="Arlyn" localSheetId="28">Scheduled_Payment+Extra_Payment</definedName>
    <definedName name="Arlyn" localSheetId="29">Scheduled_Payment+Extra_Payment</definedName>
    <definedName name="Arlyn" localSheetId="239">Scheduled_Payment+Extra_Payment</definedName>
    <definedName name="Arlyn" localSheetId="34">Scheduled_Payment+Extra_Payment</definedName>
    <definedName name="Arlyn" localSheetId="37">Scheduled_Payment+Extra_Payment</definedName>
    <definedName name="Arlyn" localSheetId="39">Scheduled_Payment+Extra_Payment</definedName>
    <definedName name="Arlyn" localSheetId="238">Scheduled_Payment+Extra_Payment</definedName>
    <definedName name="Arlyn" localSheetId="41">Scheduled_Payment+Extra_Payment</definedName>
    <definedName name="Arlyn" localSheetId="42">Scheduled_Payment+Extra_Payment</definedName>
    <definedName name="Arlyn" localSheetId="50">Scheduled_Payment+Extra_Payment</definedName>
    <definedName name="Arlyn" localSheetId="56">Scheduled_Payment+Extra_Payment</definedName>
    <definedName name="Arlyn" localSheetId="59">Scheduled_Payment+Extra_Payment</definedName>
    <definedName name="Arlyn" localSheetId="70">Scheduled_Payment+Extra_Payment</definedName>
    <definedName name="Arlyn" localSheetId="76">Scheduled_Payment+Extra_Payment</definedName>
    <definedName name="Arlyn" localSheetId="78">Scheduled_Payment+Extra_Payment</definedName>
    <definedName name="Arlyn" localSheetId="80">Scheduled_Payment+Extra_Payment</definedName>
    <definedName name="Arlyn" localSheetId="93">Scheduled_Payment+Extra_Payment</definedName>
    <definedName name="Arlyn" localSheetId="96">Scheduled_Payment+Extra_Payment</definedName>
    <definedName name="Arlyn" localSheetId="98">Scheduled_Payment+Extra_Payment</definedName>
    <definedName name="Arlyn" localSheetId="99">Scheduled_Payment+Extra_Payment</definedName>
    <definedName name="Arlyn" localSheetId="102">Scheduled_Payment+Extra_Payment</definedName>
    <definedName name="Arlyn" localSheetId="103">Scheduled_Payment+Extra_Payment</definedName>
    <definedName name="Arlyn" localSheetId="109">Scheduled_Payment+Extra_Payment</definedName>
    <definedName name="Arlyn" localSheetId="115">Scheduled_Payment+Extra_Payment</definedName>
    <definedName name="Arlyn" localSheetId="125">Scheduled_Payment+Extra_Payment</definedName>
    <definedName name="Arlyn" localSheetId="133">Scheduled_Payment+Extra_Payment</definedName>
    <definedName name="Arlyn" localSheetId="137">Scheduled_Payment+Extra_Payment</definedName>
    <definedName name="Arlyn" localSheetId="144">Scheduled_Payment+Extra_Payment</definedName>
    <definedName name="Arlyn" localSheetId="175">Scheduled_Payment+Extra_Payment</definedName>
    <definedName name="Arlyn" localSheetId="182">Scheduled_Payment+Extra_Payment</definedName>
    <definedName name="Arlyn" localSheetId="186">Scheduled_Payment+Extra_Payment</definedName>
    <definedName name="Arlyn" localSheetId="191">Scheduled_Payment+Extra_Payment</definedName>
    <definedName name="Arlyn" localSheetId="194">Scheduled_Payment+Extra_Payment</definedName>
    <definedName name="Arlyn" localSheetId="195">Scheduled_Payment+Extra_Payment</definedName>
    <definedName name="Arlyn" localSheetId="199">Scheduled_Payment+Extra_Payment</definedName>
    <definedName name="Arlyn" localSheetId="200">Scheduled_Payment+Extra_Payment</definedName>
    <definedName name="Arlyn" localSheetId="210">Scheduled_Payment+Extra_Payment</definedName>
    <definedName name="Arlyn" localSheetId="211">Scheduled_Payment+Extra_Payment</definedName>
    <definedName name="Arlyn" localSheetId="224">Scheduled_Payment+Extra_Payment</definedName>
    <definedName name="Arlyn" localSheetId="225">Scheduled_Payment+Extra_Payment</definedName>
    <definedName name="Arlyn" localSheetId="228">Scheduled_Payment+Extra_Payment</definedName>
    <definedName name="Arlyn" localSheetId="231">Scheduled_Payment+Extra_Payment</definedName>
    <definedName name="Arlyn" localSheetId="65">Scheduled_Payment+Extra_Payment</definedName>
    <definedName name="Arlyn" localSheetId="234">Scheduled_Payment+Extra_Payment</definedName>
    <definedName name="Arlyn" localSheetId="235">Scheduled_Payment+Extra_Payment</definedName>
    <definedName name="Arlyn">Scheduled_Payment+Extra_Payment</definedName>
    <definedName name="arnel" localSheetId="4">Scheduled_Payment+Extra_Payment</definedName>
    <definedName name="arnel" localSheetId="5">Scheduled_Payment+Extra_Payment</definedName>
    <definedName name="arnel" localSheetId="7">Scheduled_Payment+Extra_Payment</definedName>
    <definedName name="arnel" localSheetId="12">Scheduled_Payment+Extra_Payment</definedName>
    <definedName name="arnel" localSheetId="21">Scheduled_Payment+Extra_Payment</definedName>
    <definedName name="arnel" localSheetId="22">Scheduled_Payment+Extra_Payment</definedName>
    <definedName name="arnel" localSheetId="25">Scheduled_Payment+Extra_Payment</definedName>
    <definedName name="arnel" localSheetId="28">Scheduled_Payment+Extra_Payment</definedName>
    <definedName name="arnel" localSheetId="29">Scheduled_Payment+Extra_Payment</definedName>
    <definedName name="arnel" localSheetId="239">Scheduled_Payment+Extra_Payment</definedName>
    <definedName name="arnel" localSheetId="34">Scheduled_Payment+Extra_Payment</definedName>
    <definedName name="arnel" localSheetId="37">Scheduled_Payment+Extra_Payment</definedName>
    <definedName name="arnel" localSheetId="39">Scheduled_Payment+Extra_Payment</definedName>
    <definedName name="arnel" localSheetId="238">Scheduled_Payment+Extra_Payment</definedName>
    <definedName name="arnel" localSheetId="41">Scheduled_Payment+Extra_Payment</definedName>
    <definedName name="arnel" localSheetId="42">Scheduled_Payment+Extra_Payment</definedName>
    <definedName name="arnel" localSheetId="50">Scheduled_Payment+Extra_Payment</definedName>
    <definedName name="arnel" localSheetId="56">Scheduled_Payment+Extra_Payment</definedName>
    <definedName name="arnel" localSheetId="59">Scheduled_Payment+Extra_Payment</definedName>
    <definedName name="arnel" localSheetId="69">Scheduled_Payment+Extra_Payment</definedName>
    <definedName name="arnel" localSheetId="70">Scheduled_Payment+Extra_Payment</definedName>
    <definedName name="arnel" localSheetId="76">Scheduled_Payment+Extra_Payment</definedName>
    <definedName name="arnel" localSheetId="78">Scheduled_Payment+Extra_Payment</definedName>
    <definedName name="arnel" localSheetId="80">Scheduled_Payment+Extra_Payment</definedName>
    <definedName name="arnel" localSheetId="93">Scheduled_Payment+Extra_Payment</definedName>
    <definedName name="arnel" localSheetId="96">Scheduled_Payment+Extra_Payment</definedName>
    <definedName name="arnel" localSheetId="98">Scheduled_Payment+Extra_Payment</definedName>
    <definedName name="arnel" localSheetId="99">Scheduled_Payment+Extra_Payment</definedName>
    <definedName name="arnel" localSheetId="102">Scheduled_Payment+Extra_Payment</definedName>
    <definedName name="arnel" localSheetId="103">Scheduled_Payment+Extra_Payment</definedName>
    <definedName name="arnel" localSheetId="109">Scheduled_Payment+Extra_Payment</definedName>
    <definedName name="arnel" localSheetId="115">Scheduled_Payment+Extra_Payment</definedName>
    <definedName name="arnel" localSheetId="125">Scheduled_Payment+Extra_Payment</definedName>
    <definedName name="arnel" localSheetId="133">Scheduled_Payment+Extra_Payment</definedName>
    <definedName name="arnel" localSheetId="137">Scheduled_Payment+Extra_Payment</definedName>
    <definedName name="arnel" localSheetId="144">Scheduled_Payment+Extra_Payment</definedName>
    <definedName name="arnel" localSheetId="163">Scheduled_Payment+Extra_Payment</definedName>
    <definedName name="arnel" localSheetId="175">Scheduled_Payment+Extra_Payment</definedName>
    <definedName name="arnel" localSheetId="182">Scheduled_Payment+Extra_Payment</definedName>
    <definedName name="arnel" localSheetId="186">Scheduled_Payment+Extra_Payment</definedName>
    <definedName name="arnel" localSheetId="191">Scheduled_Payment+Extra_Payment</definedName>
    <definedName name="arnel" localSheetId="194">Scheduled_Payment+Extra_Payment</definedName>
    <definedName name="arnel" localSheetId="195">Scheduled_Payment+Extra_Payment</definedName>
    <definedName name="arnel" localSheetId="199">Scheduled_Payment+Extra_Payment</definedName>
    <definedName name="arnel" localSheetId="200">Scheduled_Payment+Extra_Payment</definedName>
    <definedName name="arnel" localSheetId="210">Scheduled_Payment+Extra_Payment</definedName>
    <definedName name="arnel" localSheetId="211">Scheduled_Payment+Extra_Payment</definedName>
    <definedName name="arnel" localSheetId="224">Scheduled_Payment+Extra_Payment</definedName>
    <definedName name="arnel" localSheetId="225">Scheduled_Payment+Extra_Payment</definedName>
    <definedName name="arnel" localSheetId="228">Scheduled_Payment+Extra_Payment</definedName>
    <definedName name="arnel" localSheetId="231">Scheduled_Payment+Extra_Payment</definedName>
    <definedName name="arnel" localSheetId="65">Scheduled_Payment+Extra_Payment</definedName>
    <definedName name="arnel" localSheetId="234">Scheduled_Payment+Extra_Payment</definedName>
    <definedName name="arnel" localSheetId="235">Scheduled_Payment+Extra_Payment</definedName>
    <definedName name="arnel">Scheduled_Payment+Extra_Payment</definedName>
    <definedName name="asx" localSheetId="4">#REF!</definedName>
    <definedName name="asx" localSheetId="5">#REF!</definedName>
    <definedName name="asx" localSheetId="7">#REF!</definedName>
    <definedName name="asx" localSheetId="12">#REF!</definedName>
    <definedName name="asx" localSheetId="21">#REF!</definedName>
    <definedName name="asx" localSheetId="22">#REF!</definedName>
    <definedName name="asx" localSheetId="25">#REF!</definedName>
    <definedName name="asx" localSheetId="28">#REF!</definedName>
    <definedName name="asx" localSheetId="29">#REF!</definedName>
    <definedName name="asx" localSheetId="239">#REF!</definedName>
    <definedName name="asx" localSheetId="34">#REF!</definedName>
    <definedName name="asx" localSheetId="37">#REF!</definedName>
    <definedName name="asx" localSheetId="39">#REF!</definedName>
    <definedName name="asx" localSheetId="238">#REF!</definedName>
    <definedName name="asx" localSheetId="41">#REF!</definedName>
    <definedName name="asx" localSheetId="42">#REF!</definedName>
    <definedName name="asx" localSheetId="50">#REF!</definedName>
    <definedName name="asx" localSheetId="56">#REF!</definedName>
    <definedName name="asx" localSheetId="59">#REF!</definedName>
    <definedName name="asx" localSheetId="70">#REF!</definedName>
    <definedName name="asx" localSheetId="76">#REF!</definedName>
    <definedName name="asx" localSheetId="78">#REF!</definedName>
    <definedName name="asx" localSheetId="80">#REF!</definedName>
    <definedName name="asx" localSheetId="93">#REF!</definedName>
    <definedName name="asx" localSheetId="96">#REF!</definedName>
    <definedName name="asx" localSheetId="98">#REF!</definedName>
    <definedName name="asx" localSheetId="102">#REF!</definedName>
    <definedName name="asx" localSheetId="103">#REF!</definedName>
    <definedName name="asx" localSheetId="109">#REF!</definedName>
    <definedName name="asx" localSheetId="115">#REF!</definedName>
    <definedName name="asx" localSheetId="125">#REF!</definedName>
    <definedName name="asx" localSheetId="133">#REF!</definedName>
    <definedName name="asx" localSheetId="137">#REF!</definedName>
    <definedName name="asx" localSheetId="175">#REF!</definedName>
    <definedName name="asx" localSheetId="182">#REF!</definedName>
    <definedName name="asx" localSheetId="186">#REF!</definedName>
    <definedName name="asx" localSheetId="191">#REF!</definedName>
    <definedName name="asx" localSheetId="194">#REF!</definedName>
    <definedName name="asx" localSheetId="195">#REF!</definedName>
    <definedName name="asx" localSheetId="199">#REF!</definedName>
    <definedName name="asx" localSheetId="200">#REF!</definedName>
    <definedName name="asx" localSheetId="210">#REF!</definedName>
    <definedName name="asx" localSheetId="211">#REF!</definedName>
    <definedName name="asx" localSheetId="224">#REF!</definedName>
    <definedName name="asx" localSheetId="225">#REF!</definedName>
    <definedName name="asx" localSheetId="228">#REF!</definedName>
    <definedName name="asx" localSheetId="231">#REF!</definedName>
    <definedName name="asx" localSheetId="65">#REF!</definedName>
    <definedName name="asx" localSheetId="234">#REF!</definedName>
    <definedName name="asx" localSheetId="235">#REF!</definedName>
    <definedName name="asx">#REF!</definedName>
    <definedName name="Beg_Bal" localSheetId="4">#REF!</definedName>
    <definedName name="Beg_Bal" localSheetId="5">#REF!</definedName>
    <definedName name="Beg_Bal" localSheetId="7">#REF!</definedName>
    <definedName name="Beg_Bal" localSheetId="12">#REF!</definedName>
    <definedName name="Beg_Bal" localSheetId="21">#REF!</definedName>
    <definedName name="Beg_Bal" localSheetId="22">#REF!</definedName>
    <definedName name="Beg_Bal" localSheetId="25">#REF!</definedName>
    <definedName name="Beg_Bal" localSheetId="28">#REF!</definedName>
    <definedName name="Beg_Bal" localSheetId="29">#REF!</definedName>
    <definedName name="Beg_Bal" localSheetId="239">#REF!</definedName>
    <definedName name="Beg_Bal" localSheetId="34">#REF!</definedName>
    <definedName name="Beg_Bal" localSheetId="37">#REF!</definedName>
    <definedName name="Beg_Bal" localSheetId="39">#REF!</definedName>
    <definedName name="Beg_Bal" localSheetId="238">#REF!</definedName>
    <definedName name="Beg_Bal" localSheetId="41">#REF!</definedName>
    <definedName name="Beg_Bal" localSheetId="42">#REF!</definedName>
    <definedName name="Beg_Bal" localSheetId="50">#REF!</definedName>
    <definedName name="Beg_Bal" localSheetId="56">#REF!</definedName>
    <definedName name="Beg_Bal" localSheetId="59">#REF!</definedName>
    <definedName name="Beg_Bal" localSheetId="70">#REF!</definedName>
    <definedName name="Beg_Bal" localSheetId="76">#REF!</definedName>
    <definedName name="Beg_Bal" localSheetId="78">#REF!</definedName>
    <definedName name="Beg_Bal" localSheetId="80">#REF!</definedName>
    <definedName name="Beg_Bal" localSheetId="93">#REF!</definedName>
    <definedName name="Beg_Bal" localSheetId="96">#REF!</definedName>
    <definedName name="Beg_Bal" localSheetId="98">#REF!</definedName>
    <definedName name="Beg_Bal" localSheetId="99">#REF!</definedName>
    <definedName name="Beg_Bal" localSheetId="102">#REF!</definedName>
    <definedName name="Beg_Bal" localSheetId="103">#REF!</definedName>
    <definedName name="Beg_Bal" localSheetId="109">#REF!</definedName>
    <definedName name="Beg_Bal" localSheetId="115">#REF!</definedName>
    <definedName name="Beg_Bal" localSheetId="125">#REF!</definedName>
    <definedName name="Beg_Bal" localSheetId="133">#REF!</definedName>
    <definedName name="Beg_Bal" localSheetId="137">#REF!</definedName>
    <definedName name="Beg_Bal" localSheetId="175">#REF!</definedName>
    <definedName name="Beg_Bal" localSheetId="182">#REF!</definedName>
    <definedName name="Beg_Bal" localSheetId="186">#REF!</definedName>
    <definedName name="Beg_Bal" localSheetId="191">#REF!</definedName>
    <definedName name="Beg_Bal" localSheetId="194">#REF!</definedName>
    <definedName name="Beg_Bal" localSheetId="195">#REF!</definedName>
    <definedName name="Beg_Bal" localSheetId="199">#REF!</definedName>
    <definedName name="Beg_Bal" localSheetId="200">#REF!</definedName>
    <definedName name="Beg_Bal" localSheetId="210">#REF!</definedName>
    <definedName name="Beg_Bal" localSheetId="211">#REF!</definedName>
    <definedName name="Beg_Bal" localSheetId="224">#REF!</definedName>
    <definedName name="Beg_Bal" localSheetId="225">#REF!</definedName>
    <definedName name="Beg_Bal" localSheetId="228">#REF!</definedName>
    <definedName name="Beg_Bal" localSheetId="231">#REF!</definedName>
    <definedName name="Beg_Bal" localSheetId="65">#REF!</definedName>
    <definedName name="Beg_Bal" localSheetId="234">#REF!</definedName>
    <definedName name="Beg_Bal" localSheetId="235">#REF!</definedName>
    <definedName name="Beg_Bal">#REF!</definedName>
    <definedName name="Data" localSheetId="4">#REF!</definedName>
    <definedName name="Data" localSheetId="5">#REF!</definedName>
    <definedName name="Data" localSheetId="7">#REF!</definedName>
    <definedName name="Data" localSheetId="12">#REF!</definedName>
    <definedName name="Data" localSheetId="21">#REF!</definedName>
    <definedName name="Data" localSheetId="22">#REF!</definedName>
    <definedName name="Data" localSheetId="25">#REF!</definedName>
    <definedName name="Data" localSheetId="28">#REF!</definedName>
    <definedName name="Data" localSheetId="29">#REF!</definedName>
    <definedName name="Data" localSheetId="239">#REF!</definedName>
    <definedName name="Data" localSheetId="34">#REF!</definedName>
    <definedName name="Data" localSheetId="37">#REF!</definedName>
    <definedName name="Data" localSheetId="39">#REF!</definedName>
    <definedName name="Data" localSheetId="238">#REF!</definedName>
    <definedName name="Data" localSheetId="41">#REF!</definedName>
    <definedName name="Data" localSheetId="42">#REF!</definedName>
    <definedName name="Data" localSheetId="50">#REF!</definedName>
    <definedName name="Data" localSheetId="56">#REF!</definedName>
    <definedName name="Data" localSheetId="59">#REF!</definedName>
    <definedName name="Data" localSheetId="70">#REF!</definedName>
    <definedName name="Data" localSheetId="76">#REF!</definedName>
    <definedName name="Data" localSheetId="78">#REF!</definedName>
    <definedName name="Data" localSheetId="80">#REF!</definedName>
    <definedName name="Data" localSheetId="93">#REF!</definedName>
    <definedName name="Data" localSheetId="96">#REF!</definedName>
    <definedName name="Data" localSheetId="98">#REF!</definedName>
    <definedName name="Data" localSheetId="99">#REF!</definedName>
    <definedName name="Data" localSheetId="102">#REF!</definedName>
    <definedName name="Data" localSheetId="103">#REF!</definedName>
    <definedName name="Data" localSheetId="109">#REF!</definedName>
    <definedName name="Data" localSheetId="115">#REF!</definedName>
    <definedName name="Data" localSheetId="125">#REF!</definedName>
    <definedName name="Data" localSheetId="133">#REF!</definedName>
    <definedName name="Data" localSheetId="137">#REF!</definedName>
    <definedName name="Data" localSheetId="175">#REF!</definedName>
    <definedName name="Data" localSheetId="182">#REF!</definedName>
    <definedName name="Data" localSheetId="186">#REF!</definedName>
    <definedName name="Data" localSheetId="191">#REF!</definedName>
    <definedName name="Data" localSheetId="194">#REF!</definedName>
    <definedName name="Data" localSheetId="195">#REF!</definedName>
    <definedName name="Data" localSheetId="199">#REF!</definedName>
    <definedName name="Data" localSheetId="200">#REF!</definedName>
    <definedName name="Data" localSheetId="210">#REF!</definedName>
    <definedName name="Data" localSheetId="211">#REF!</definedName>
    <definedName name="Data" localSheetId="224">#REF!</definedName>
    <definedName name="Data" localSheetId="225">#REF!</definedName>
    <definedName name="Data" localSheetId="228">#REF!</definedName>
    <definedName name="Data" localSheetId="231">#REF!</definedName>
    <definedName name="Data" localSheetId="65">#REF!</definedName>
    <definedName name="Data" localSheetId="234">#REF!</definedName>
    <definedName name="Data" localSheetId="235">#REF!</definedName>
    <definedName name="Data">#REF!</definedName>
    <definedName name="End_Bal" localSheetId="4">#REF!</definedName>
    <definedName name="End_Bal" localSheetId="5">#REF!</definedName>
    <definedName name="End_Bal" localSheetId="7">#REF!</definedName>
    <definedName name="End_Bal" localSheetId="12">#REF!</definedName>
    <definedName name="End_Bal" localSheetId="21">#REF!</definedName>
    <definedName name="End_Bal" localSheetId="22">#REF!</definedName>
    <definedName name="End_Bal" localSheetId="25">#REF!</definedName>
    <definedName name="End_Bal" localSheetId="28">#REF!</definedName>
    <definedName name="End_Bal" localSheetId="29">#REF!</definedName>
    <definedName name="End_Bal" localSheetId="239">#REF!</definedName>
    <definedName name="End_Bal" localSheetId="34">#REF!</definedName>
    <definedName name="End_Bal" localSheetId="37">#REF!</definedName>
    <definedName name="End_Bal" localSheetId="39">#REF!</definedName>
    <definedName name="End_Bal" localSheetId="238">#REF!</definedName>
    <definedName name="End_Bal" localSheetId="41">#REF!</definedName>
    <definedName name="End_Bal" localSheetId="42">#REF!</definedName>
    <definedName name="End_Bal" localSheetId="50">#REF!</definedName>
    <definedName name="End_Bal" localSheetId="56">#REF!</definedName>
    <definedName name="End_Bal" localSheetId="59">#REF!</definedName>
    <definedName name="End_Bal" localSheetId="70">#REF!</definedName>
    <definedName name="End_Bal" localSheetId="76">#REF!</definedName>
    <definedName name="End_Bal" localSheetId="78">#REF!</definedName>
    <definedName name="End_Bal" localSheetId="80">#REF!</definedName>
    <definedName name="End_Bal" localSheetId="93">#REF!</definedName>
    <definedName name="End_Bal" localSheetId="96">#REF!</definedName>
    <definedName name="End_Bal" localSheetId="98">#REF!</definedName>
    <definedName name="End_Bal" localSheetId="99">#REF!</definedName>
    <definedName name="End_Bal" localSheetId="102">#REF!</definedName>
    <definedName name="End_Bal" localSheetId="103">#REF!</definedName>
    <definedName name="End_Bal" localSheetId="109">#REF!</definedName>
    <definedName name="End_Bal" localSheetId="115">#REF!</definedName>
    <definedName name="End_Bal" localSheetId="125">#REF!</definedName>
    <definedName name="End_Bal" localSheetId="133">#REF!</definedName>
    <definedName name="End_Bal" localSheetId="137">#REF!</definedName>
    <definedName name="End_Bal" localSheetId="175">#REF!</definedName>
    <definedName name="End_Bal" localSheetId="182">#REF!</definedName>
    <definedName name="End_Bal" localSheetId="186">#REF!</definedName>
    <definedName name="End_Bal" localSheetId="191">#REF!</definedName>
    <definedName name="End_Bal" localSheetId="194">#REF!</definedName>
    <definedName name="End_Bal" localSheetId="195">#REF!</definedName>
    <definedName name="End_Bal" localSheetId="199">#REF!</definedName>
    <definedName name="End_Bal" localSheetId="200">#REF!</definedName>
    <definedName name="End_Bal" localSheetId="210">#REF!</definedName>
    <definedName name="End_Bal" localSheetId="211">#REF!</definedName>
    <definedName name="End_Bal" localSheetId="224">#REF!</definedName>
    <definedName name="End_Bal" localSheetId="225">#REF!</definedName>
    <definedName name="End_Bal" localSheetId="228">#REF!</definedName>
    <definedName name="End_Bal" localSheetId="231">#REF!</definedName>
    <definedName name="End_Bal" localSheetId="65">#REF!</definedName>
    <definedName name="End_Bal" localSheetId="234">#REF!</definedName>
    <definedName name="End_Bal" localSheetId="235">#REF!</definedName>
    <definedName name="End_Bal">#REF!</definedName>
    <definedName name="Extra_Pay" localSheetId="4">#REF!</definedName>
    <definedName name="Extra_Pay" localSheetId="5">#REF!</definedName>
    <definedName name="Extra_Pay" localSheetId="7">#REF!</definedName>
    <definedName name="Extra_Pay" localSheetId="12">#REF!</definedName>
    <definedName name="Extra_Pay" localSheetId="21">#REF!</definedName>
    <definedName name="Extra_Pay" localSheetId="22">#REF!</definedName>
    <definedName name="Extra_Pay" localSheetId="25">#REF!</definedName>
    <definedName name="Extra_Pay" localSheetId="28">#REF!</definedName>
    <definedName name="Extra_Pay" localSheetId="29">#REF!</definedName>
    <definedName name="Extra_Pay" localSheetId="239">#REF!</definedName>
    <definedName name="Extra_Pay" localSheetId="34">#REF!</definedName>
    <definedName name="Extra_Pay" localSheetId="37">#REF!</definedName>
    <definedName name="Extra_Pay" localSheetId="39">#REF!</definedName>
    <definedName name="Extra_Pay" localSheetId="238">#REF!</definedName>
    <definedName name="Extra_Pay" localSheetId="41">#REF!</definedName>
    <definedName name="Extra_Pay" localSheetId="42">#REF!</definedName>
    <definedName name="Extra_Pay" localSheetId="50">#REF!</definedName>
    <definedName name="Extra_Pay" localSheetId="56">#REF!</definedName>
    <definedName name="Extra_Pay" localSheetId="59">#REF!</definedName>
    <definedName name="Extra_Pay" localSheetId="70">#REF!</definedName>
    <definedName name="Extra_Pay" localSheetId="76">#REF!</definedName>
    <definedName name="Extra_Pay" localSheetId="78">#REF!</definedName>
    <definedName name="Extra_Pay" localSheetId="80">#REF!</definedName>
    <definedName name="Extra_Pay" localSheetId="93">#REF!</definedName>
    <definedName name="Extra_Pay" localSheetId="96">#REF!</definedName>
    <definedName name="Extra_Pay" localSheetId="98">#REF!</definedName>
    <definedName name="Extra_Pay" localSheetId="99">#REF!</definedName>
    <definedName name="Extra_Pay" localSheetId="102">#REF!</definedName>
    <definedName name="Extra_Pay" localSheetId="103">#REF!</definedName>
    <definedName name="Extra_Pay" localSheetId="109">#REF!</definedName>
    <definedName name="Extra_Pay" localSheetId="115">#REF!</definedName>
    <definedName name="Extra_Pay" localSheetId="125">#REF!</definedName>
    <definedName name="Extra_Pay" localSheetId="133">#REF!</definedName>
    <definedName name="Extra_Pay" localSheetId="137">#REF!</definedName>
    <definedName name="Extra_Pay" localSheetId="175">#REF!</definedName>
    <definedName name="Extra_Pay" localSheetId="182">#REF!</definedName>
    <definedName name="Extra_Pay" localSheetId="186">#REF!</definedName>
    <definedName name="Extra_Pay" localSheetId="191">#REF!</definedName>
    <definedName name="Extra_Pay" localSheetId="194">#REF!</definedName>
    <definedName name="Extra_Pay" localSheetId="195">#REF!</definedName>
    <definedName name="Extra_Pay" localSheetId="199">#REF!</definedName>
    <definedName name="Extra_Pay" localSheetId="200">#REF!</definedName>
    <definedName name="Extra_Pay" localSheetId="210">#REF!</definedName>
    <definedName name="Extra_Pay" localSheetId="211">#REF!</definedName>
    <definedName name="Extra_Pay" localSheetId="224">#REF!</definedName>
    <definedName name="Extra_Pay" localSheetId="225">#REF!</definedName>
    <definedName name="Extra_Pay" localSheetId="228">#REF!</definedName>
    <definedName name="Extra_Pay" localSheetId="231">#REF!</definedName>
    <definedName name="Extra_Pay" localSheetId="65">#REF!</definedName>
    <definedName name="Extra_Pay" localSheetId="234">#REF!</definedName>
    <definedName name="Extra_Pay" localSheetId="235">#REF!</definedName>
    <definedName name="Extra_Pay">#REF!</definedName>
    <definedName name="Full_Print" localSheetId="4">#REF!</definedName>
    <definedName name="Full_Print" localSheetId="5">#REF!</definedName>
    <definedName name="Full_Print" localSheetId="7">#REF!</definedName>
    <definedName name="Full_Print" localSheetId="12">#REF!</definedName>
    <definedName name="Full_Print" localSheetId="21">#REF!</definedName>
    <definedName name="Full_Print" localSheetId="22">#REF!</definedName>
    <definedName name="Full_Print" localSheetId="25">#REF!</definedName>
    <definedName name="Full_Print" localSheetId="28">#REF!</definedName>
    <definedName name="Full_Print" localSheetId="29">#REF!</definedName>
    <definedName name="Full_Print" localSheetId="239">#REF!</definedName>
    <definedName name="Full_Print" localSheetId="34">#REF!</definedName>
    <definedName name="Full_Print" localSheetId="37">#REF!</definedName>
    <definedName name="Full_Print" localSheetId="39">#REF!</definedName>
    <definedName name="Full_Print" localSheetId="238">#REF!</definedName>
    <definedName name="Full_Print" localSheetId="41">#REF!</definedName>
    <definedName name="Full_Print" localSheetId="42">#REF!</definedName>
    <definedName name="Full_Print" localSheetId="50">#REF!</definedName>
    <definedName name="Full_Print" localSheetId="56">#REF!</definedName>
    <definedName name="Full_Print" localSheetId="59">#REF!</definedName>
    <definedName name="Full_Print" localSheetId="70">#REF!</definedName>
    <definedName name="Full_Print" localSheetId="76">#REF!</definedName>
    <definedName name="Full_Print" localSheetId="78">#REF!</definedName>
    <definedName name="Full_Print" localSheetId="80">#REF!</definedName>
    <definedName name="Full_Print" localSheetId="93">#REF!</definedName>
    <definedName name="Full_Print" localSheetId="96">#REF!</definedName>
    <definedName name="Full_Print" localSheetId="98">#REF!</definedName>
    <definedName name="Full_Print" localSheetId="99">#REF!</definedName>
    <definedName name="Full_Print" localSheetId="102">#REF!</definedName>
    <definedName name="Full_Print" localSheetId="103">#REF!</definedName>
    <definedName name="Full_Print" localSheetId="109">#REF!</definedName>
    <definedName name="Full_Print" localSheetId="115">#REF!</definedName>
    <definedName name="Full_Print" localSheetId="125">#REF!</definedName>
    <definedName name="Full_Print" localSheetId="133">#REF!</definedName>
    <definedName name="Full_Print" localSheetId="137">#REF!</definedName>
    <definedName name="Full_Print" localSheetId="175">#REF!</definedName>
    <definedName name="Full_Print" localSheetId="182">#REF!</definedName>
    <definedName name="Full_Print" localSheetId="186">#REF!</definedName>
    <definedName name="Full_Print" localSheetId="191">#REF!</definedName>
    <definedName name="Full_Print" localSheetId="194">#REF!</definedName>
    <definedName name="Full_Print" localSheetId="195">#REF!</definedName>
    <definedName name="Full_Print" localSheetId="199">#REF!</definedName>
    <definedName name="Full_Print" localSheetId="200">#REF!</definedName>
    <definedName name="Full_Print" localSheetId="210">#REF!</definedName>
    <definedName name="Full_Print" localSheetId="211">#REF!</definedName>
    <definedName name="Full_Print" localSheetId="224">#REF!</definedName>
    <definedName name="Full_Print" localSheetId="225">#REF!</definedName>
    <definedName name="Full_Print" localSheetId="228">#REF!</definedName>
    <definedName name="Full_Print" localSheetId="231">#REF!</definedName>
    <definedName name="Full_Print" localSheetId="65">#REF!</definedName>
    <definedName name="Full_Print" localSheetId="234">#REF!</definedName>
    <definedName name="Full_Print" localSheetId="235">#REF!</definedName>
    <definedName name="Full_Print">#REF!</definedName>
    <definedName name="gabriel" localSheetId="39">MATCH(0.01,'ELISAN, MARIA ROVELYN'!End_Bal,-1)+1</definedName>
    <definedName name="gabriel" localSheetId="69">MATCH(0.01,End_Bal,-1)+1</definedName>
    <definedName name="gabriel" localSheetId="144">MATCH(0.01,End_Bal,-1)+1</definedName>
    <definedName name="gabriel" localSheetId="163">MATCH(0.01,End_Bal,-1)+1</definedName>
    <definedName name="gabriel">MATCH(0.01,End_Bal,-1)+1</definedName>
    <definedName name="Header_Row" localSheetId="4">ROW(#REF!)</definedName>
    <definedName name="Header_Row" localSheetId="5">ROW(#REF!)</definedName>
    <definedName name="Header_Row" localSheetId="7">ROW(#REF!)</definedName>
    <definedName name="Header_Row" localSheetId="12">ROW(#REF!)</definedName>
    <definedName name="Header_Row" localSheetId="21">ROW(#REF!)</definedName>
    <definedName name="Header_Row" localSheetId="22">ROW(#REF!)</definedName>
    <definedName name="Header_Row" localSheetId="25">ROW(#REF!)</definedName>
    <definedName name="Header_Row" localSheetId="28">ROW(#REF!)</definedName>
    <definedName name="Header_Row" localSheetId="29">ROW(#REF!)</definedName>
    <definedName name="Header_Row" localSheetId="239">ROW(#REF!)</definedName>
    <definedName name="Header_Row" localSheetId="34">ROW(#REF!)</definedName>
    <definedName name="Header_Row" localSheetId="37">ROW(#REF!)</definedName>
    <definedName name="Header_Row" localSheetId="39">ROW(#REF!)</definedName>
    <definedName name="Header_Row" localSheetId="238">ROW(#REF!)</definedName>
    <definedName name="Header_Row" localSheetId="41">ROW(#REF!)</definedName>
    <definedName name="Header_Row" localSheetId="42">ROW(#REF!)</definedName>
    <definedName name="Header_Row" localSheetId="50">ROW(#REF!)</definedName>
    <definedName name="Header_Row" localSheetId="56">ROW(#REF!)</definedName>
    <definedName name="Header_Row" localSheetId="59">ROW(#REF!)</definedName>
    <definedName name="Header_Row" localSheetId="70">ROW(#REF!)</definedName>
    <definedName name="Header_Row" localSheetId="76">ROW(#REF!)</definedName>
    <definedName name="Header_Row" localSheetId="78">ROW(#REF!)</definedName>
    <definedName name="Header_Row" localSheetId="80">ROW(#REF!)</definedName>
    <definedName name="Header_Row" localSheetId="93">ROW(#REF!)</definedName>
    <definedName name="Header_Row" localSheetId="96">ROW(#REF!)</definedName>
    <definedName name="Header_Row" localSheetId="98">ROW(#REF!)</definedName>
    <definedName name="Header_Row" localSheetId="99">ROW(#REF!)</definedName>
    <definedName name="Header_Row" localSheetId="102">ROW(#REF!)</definedName>
    <definedName name="Header_Row" localSheetId="103">ROW(#REF!)</definedName>
    <definedName name="Header_Row" localSheetId="109">ROW(#REF!)</definedName>
    <definedName name="Header_Row" localSheetId="115">ROW(#REF!)</definedName>
    <definedName name="Header_Row" localSheetId="125">ROW(#REF!)</definedName>
    <definedName name="Header_Row" localSheetId="133">ROW(#REF!)</definedName>
    <definedName name="Header_Row" localSheetId="137">ROW(#REF!)</definedName>
    <definedName name="Header_Row" localSheetId="175">ROW(#REF!)</definedName>
    <definedName name="Header_Row" localSheetId="182">ROW(#REF!)</definedName>
    <definedName name="Header_Row" localSheetId="186">ROW(#REF!)</definedName>
    <definedName name="Header_Row" localSheetId="191">ROW(#REF!)</definedName>
    <definedName name="Header_Row" localSheetId="194">ROW(#REF!)</definedName>
    <definedName name="Header_Row" localSheetId="195">ROW(#REF!)</definedName>
    <definedName name="Header_Row" localSheetId="199">ROW(#REF!)</definedName>
    <definedName name="Header_Row" localSheetId="200">ROW(#REF!)</definedName>
    <definedName name="Header_Row" localSheetId="210">ROW(#REF!)</definedName>
    <definedName name="Header_Row" localSheetId="211">ROW(#REF!)</definedName>
    <definedName name="Header_Row" localSheetId="224">ROW(#REF!)</definedName>
    <definedName name="Header_Row" localSheetId="225">ROW(#REF!)</definedName>
    <definedName name="Header_Row" localSheetId="228">ROW(#REF!)</definedName>
    <definedName name="Header_Row" localSheetId="231">ROW(#REF!)</definedName>
    <definedName name="Header_Row" localSheetId="65">ROW(#REF!)</definedName>
    <definedName name="Header_Row" localSheetId="234">ROW(#REF!)</definedName>
    <definedName name="Header_Row" localSheetId="235">ROW(#REF!)</definedName>
    <definedName name="Header_Row">ROW(#REF!)</definedName>
    <definedName name="hkljhlkjh" localSheetId="39">DATE(YEAR('ELISAN, MARIA ROVELYN'!Loan_Start),MONTH('ELISAN, MARIA ROVELYN'!Loan_Start)+Payment_Number,DAY('ELISAN, MARIA ROVELYN'!Loan_Start))</definedName>
    <definedName name="hkljhlkjh" localSheetId="69">DATE(YEAR(Loan_Start),MONTH(Loan_Start)+Payment_Number,DAY(Loan_Start))</definedName>
    <definedName name="hkljhlkjh" localSheetId="144">DATE(YEAR(Loan_Start),MONTH(Loan_Start)+Payment_Number,DAY(Loan_Start))</definedName>
    <definedName name="hkljhlkjh" localSheetId="163">DATE(YEAR(Loan_Start),MONTH(Loan_Start)+Payment_Number,DAY(Loan_Start))</definedName>
    <definedName name="hkljhlkjh">DATE(YEAR(Loan_Start),MONTH(Loan_Start)+Payment_Number,DAY(Loan_Start))</definedName>
    <definedName name="Int" localSheetId="4">#REF!</definedName>
    <definedName name="Int" localSheetId="5">#REF!</definedName>
    <definedName name="Int" localSheetId="7">#REF!</definedName>
    <definedName name="Int" localSheetId="12">#REF!</definedName>
    <definedName name="Int" localSheetId="21">#REF!</definedName>
    <definedName name="Int" localSheetId="22">#REF!</definedName>
    <definedName name="Int" localSheetId="25">#REF!</definedName>
    <definedName name="Int" localSheetId="28">#REF!</definedName>
    <definedName name="Int" localSheetId="29">#REF!</definedName>
    <definedName name="Int" localSheetId="239">#REF!</definedName>
    <definedName name="Int" localSheetId="34">#REF!</definedName>
    <definedName name="Int" localSheetId="37">#REF!</definedName>
    <definedName name="Int" localSheetId="39">#REF!</definedName>
    <definedName name="Int" localSheetId="238">#REF!</definedName>
    <definedName name="Int" localSheetId="41">#REF!</definedName>
    <definedName name="Int" localSheetId="42">#REF!</definedName>
    <definedName name="Int" localSheetId="50">#REF!</definedName>
    <definedName name="Int" localSheetId="56">#REF!</definedName>
    <definedName name="Int" localSheetId="59">#REF!</definedName>
    <definedName name="Int" localSheetId="70">#REF!</definedName>
    <definedName name="Int" localSheetId="76">#REF!</definedName>
    <definedName name="Int" localSheetId="78">#REF!</definedName>
    <definedName name="Int" localSheetId="80">#REF!</definedName>
    <definedName name="Int" localSheetId="93">#REF!</definedName>
    <definedName name="Int" localSheetId="96">#REF!</definedName>
    <definedName name="Int" localSheetId="98">#REF!</definedName>
    <definedName name="Int" localSheetId="99">#REF!</definedName>
    <definedName name="Int" localSheetId="102">#REF!</definedName>
    <definedName name="Int" localSheetId="103">#REF!</definedName>
    <definedName name="Int" localSheetId="109">#REF!</definedName>
    <definedName name="Int" localSheetId="115">#REF!</definedName>
    <definedName name="Int" localSheetId="125">#REF!</definedName>
    <definedName name="Int" localSheetId="133">#REF!</definedName>
    <definedName name="Int" localSheetId="137">#REF!</definedName>
    <definedName name="Int" localSheetId="175">#REF!</definedName>
    <definedName name="Int" localSheetId="182">#REF!</definedName>
    <definedName name="Int" localSheetId="186">#REF!</definedName>
    <definedName name="Int" localSheetId="191">#REF!</definedName>
    <definedName name="Int" localSheetId="194">#REF!</definedName>
    <definedName name="Int" localSheetId="195">#REF!</definedName>
    <definedName name="Int" localSheetId="199">#REF!</definedName>
    <definedName name="Int" localSheetId="200">#REF!</definedName>
    <definedName name="Int" localSheetId="210">#REF!</definedName>
    <definedName name="Int" localSheetId="211">#REF!</definedName>
    <definedName name="Int" localSheetId="224">#REF!</definedName>
    <definedName name="Int" localSheetId="225">#REF!</definedName>
    <definedName name="Int" localSheetId="228">#REF!</definedName>
    <definedName name="Int" localSheetId="231">#REF!</definedName>
    <definedName name="Int" localSheetId="65">#REF!</definedName>
    <definedName name="Int" localSheetId="234">#REF!</definedName>
    <definedName name="Int" localSheetId="235">#REF!</definedName>
    <definedName name="Int">#REF!</definedName>
    <definedName name="Interest_Rate" localSheetId="4">#REF!</definedName>
    <definedName name="Interest_Rate" localSheetId="5">#REF!</definedName>
    <definedName name="Interest_Rate" localSheetId="7">#REF!</definedName>
    <definedName name="Interest_Rate" localSheetId="12">#REF!</definedName>
    <definedName name="Interest_Rate" localSheetId="21">#REF!</definedName>
    <definedName name="Interest_Rate" localSheetId="22">#REF!</definedName>
    <definedName name="Interest_Rate" localSheetId="25">#REF!</definedName>
    <definedName name="Interest_Rate" localSheetId="28">#REF!</definedName>
    <definedName name="Interest_Rate" localSheetId="29">#REF!</definedName>
    <definedName name="Interest_Rate" localSheetId="239">#REF!</definedName>
    <definedName name="Interest_Rate" localSheetId="34">#REF!</definedName>
    <definedName name="Interest_Rate" localSheetId="37">#REF!</definedName>
    <definedName name="Interest_Rate" localSheetId="39">#REF!</definedName>
    <definedName name="Interest_Rate" localSheetId="238">#REF!</definedName>
    <definedName name="Interest_Rate" localSheetId="41">#REF!</definedName>
    <definedName name="Interest_Rate" localSheetId="42">#REF!</definedName>
    <definedName name="Interest_Rate" localSheetId="50">#REF!</definedName>
    <definedName name="Interest_Rate" localSheetId="56">#REF!</definedName>
    <definedName name="Interest_Rate" localSheetId="59">#REF!</definedName>
    <definedName name="Interest_Rate" localSheetId="70">#REF!</definedName>
    <definedName name="Interest_Rate" localSheetId="76">#REF!</definedName>
    <definedName name="Interest_Rate" localSheetId="78">#REF!</definedName>
    <definedName name="Interest_Rate" localSheetId="80">#REF!</definedName>
    <definedName name="Interest_Rate" localSheetId="93">#REF!</definedName>
    <definedName name="Interest_Rate" localSheetId="96">#REF!</definedName>
    <definedName name="Interest_Rate" localSheetId="98">#REF!</definedName>
    <definedName name="Interest_Rate" localSheetId="99">#REF!</definedName>
    <definedName name="Interest_Rate" localSheetId="102">#REF!</definedName>
    <definedName name="Interest_Rate" localSheetId="103">#REF!</definedName>
    <definedName name="Interest_Rate" localSheetId="109">#REF!</definedName>
    <definedName name="Interest_Rate" localSheetId="115">#REF!</definedName>
    <definedName name="Interest_Rate" localSheetId="125">#REF!</definedName>
    <definedName name="Interest_Rate" localSheetId="133">#REF!</definedName>
    <definedName name="Interest_Rate" localSheetId="137">#REF!</definedName>
    <definedName name="Interest_Rate" localSheetId="175">#REF!</definedName>
    <definedName name="Interest_Rate" localSheetId="182">#REF!</definedName>
    <definedName name="Interest_Rate" localSheetId="186">#REF!</definedName>
    <definedName name="Interest_Rate" localSheetId="191">#REF!</definedName>
    <definedName name="Interest_Rate" localSheetId="194">#REF!</definedName>
    <definedName name="Interest_Rate" localSheetId="195">#REF!</definedName>
    <definedName name="Interest_Rate" localSheetId="199">#REF!</definedName>
    <definedName name="Interest_Rate" localSheetId="200">#REF!</definedName>
    <definedName name="Interest_Rate" localSheetId="210">#REF!</definedName>
    <definedName name="Interest_Rate" localSheetId="211">#REF!</definedName>
    <definedName name="Interest_Rate" localSheetId="224">#REF!</definedName>
    <definedName name="Interest_Rate" localSheetId="225">#REF!</definedName>
    <definedName name="Interest_Rate" localSheetId="228">#REF!</definedName>
    <definedName name="Interest_Rate" localSheetId="231">#REF!</definedName>
    <definedName name="Interest_Rate" localSheetId="65">#REF!</definedName>
    <definedName name="Interest_Rate" localSheetId="234">#REF!</definedName>
    <definedName name="Interest_Rate" localSheetId="235">#REF!</definedName>
    <definedName name="Interest_Rate">#REF!</definedName>
    <definedName name="Last_Row" localSheetId="4">#N/A</definedName>
    <definedName name="Last_Row" localSheetId="5">#N/A</definedName>
    <definedName name="Last_Row" localSheetId="7">#N/A</definedName>
    <definedName name="Last_Row" localSheetId="12">#N/A</definedName>
    <definedName name="Last_Row" localSheetId="21">#N/A</definedName>
    <definedName name="Last_Row" localSheetId="25">#N/A</definedName>
    <definedName name="Last_Row" localSheetId="28">#N/A</definedName>
    <definedName name="Last_Row" localSheetId="239">#N/A</definedName>
    <definedName name="Last_Row" localSheetId="37">#N/A</definedName>
    <definedName name="Last_Row" localSheetId="41">#N/A</definedName>
    <definedName name="Last_Row" localSheetId="42">#N/A</definedName>
    <definedName name="Last_Row" localSheetId="50">#N/A</definedName>
    <definedName name="Last_Row" localSheetId="56">#N/A</definedName>
    <definedName name="Last_Row" localSheetId="59">#N/A</definedName>
    <definedName name="Last_Row" localSheetId="70">#N/A</definedName>
    <definedName name="Last_Row" localSheetId="76">#N/A</definedName>
    <definedName name="Last_Row" localSheetId="80">#N/A</definedName>
    <definedName name="Last_Row" localSheetId="93">#N/A</definedName>
    <definedName name="Last_Row" localSheetId="96">#N/A</definedName>
    <definedName name="Last_Row" localSheetId="98">#N/A</definedName>
    <definedName name="Last_Row" localSheetId="99">#N/A</definedName>
    <definedName name="Last_Row" localSheetId="102">#N/A</definedName>
    <definedName name="Last_Row" localSheetId="109">#N/A</definedName>
    <definedName name="Last_Row" localSheetId="115">#N/A</definedName>
    <definedName name="Last_Row" localSheetId="125">#N/A</definedName>
    <definedName name="Last_Row" localSheetId="133">#N/A</definedName>
    <definedName name="Last_Row" localSheetId="137">#N/A</definedName>
    <definedName name="Last_Row" localSheetId="175">#N/A</definedName>
    <definedName name="Last_Row" localSheetId="182">#N/A</definedName>
    <definedName name="Last_Row" localSheetId="186">#N/A</definedName>
    <definedName name="Last_Row" localSheetId="191">#N/A</definedName>
    <definedName name="Last_Row" localSheetId="195">#N/A</definedName>
    <definedName name="Last_Row" localSheetId="199">#N/A</definedName>
    <definedName name="Last_Row" localSheetId="200">#N/A</definedName>
    <definedName name="Last_Row" localSheetId="210">#N/A</definedName>
    <definedName name="Last_Row" localSheetId="211">#N/A</definedName>
    <definedName name="Last_Row" localSheetId="224">#N/A</definedName>
    <definedName name="Last_Row" localSheetId="228">#N/A</definedName>
    <definedName name="Last_Row" localSheetId="234">#N/A</definedName>
    <definedName name="Last_Row" localSheetId="235">#N/A</definedName>
    <definedName name="Loan_Amount" localSheetId="4">#REF!</definedName>
    <definedName name="Loan_Amount" localSheetId="5">#REF!</definedName>
    <definedName name="Loan_Amount" localSheetId="7">#REF!</definedName>
    <definedName name="Loan_Amount" localSheetId="12">#REF!</definedName>
    <definedName name="Loan_Amount" localSheetId="21">#REF!</definedName>
    <definedName name="Loan_Amount" localSheetId="22">#REF!</definedName>
    <definedName name="Loan_Amount" localSheetId="25">#REF!</definedName>
    <definedName name="Loan_Amount" localSheetId="28">#REF!</definedName>
    <definedName name="Loan_Amount" localSheetId="29">#REF!</definedName>
    <definedName name="Loan_Amount" localSheetId="239">#REF!</definedName>
    <definedName name="Loan_Amount" localSheetId="34">#REF!</definedName>
    <definedName name="Loan_Amount" localSheetId="37">#REF!</definedName>
    <definedName name="Loan_Amount" localSheetId="39">#REF!</definedName>
    <definedName name="Loan_Amount" localSheetId="238">#REF!</definedName>
    <definedName name="Loan_Amount" localSheetId="41">#REF!</definedName>
    <definedName name="Loan_Amount" localSheetId="42">#REF!</definedName>
    <definedName name="Loan_Amount" localSheetId="50">#REF!</definedName>
    <definedName name="Loan_Amount" localSheetId="56">#REF!</definedName>
    <definedName name="Loan_Amount" localSheetId="59">#REF!</definedName>
    <definedName name="Loan_Amount" localSheetId="70">#REF!</definedName>
    <definedName name="Loan_Amount" localSheetId="76">#REF!</definedName>
    <definedName name="Loan_Amount" localSheetId="78">#REF!</definedName>
    <definedName name="Loan_Amount" localSheetId="80">#REF!</definedName>
    <definedName name="Loan_Amount" localSheetId="93">#REF!</definedName>
    <definedName name="Loan_Amount" localSheetId="96">#REF!</definedName>
    <definedName name="Loan_Amount" localSheetId="98">#REF!</definedName>
    <definedName name="Loan_Amount" localSheetId="99">#REF!</definedName>
    <definedName name="Loan_Amount" localSheetId="102">#REF!</definedName>
    <definedName name="Loan_Amount" localSheetId="103">#REF!</definedName>
    <definedName name="Loan_Amount" localSheetId="109">#REF!</definedName>
    <definedName name="Loan_Amount" localSheetId="115">#REF!</definedName>
    <definedName name="Loan_Amount" localSheetId="125">#REF!</definedName>
    <definedName name="Loan_Amount" localSheetId="133">#REF!</definedName>
    <definedName name="Loan_Amount" localSheetId="137">#REF!</definedName>
    <definedName name="Loan_Amount" localSheetId="175">#REF!</definedName>
    <definedName name="Loan_Amount" localSheetId="182">#REF!</definedName>
    <definedName name="Loan_Amount" localSheetId="186">#REF!</definedName>
    <definedName name="Loan_Amount" localSheetId="191">#REF!</definedName>
    <definedName name="Loan_Amount" localSheetId="194">#REF!</definedName>
    <definedName name="Loan_Amount" localSheetId="195">#REF!</definedName>
    <definedName name="Loan_Amount" localSheetId="199">#REF!</definedName>
    <definedName name="Loan_Amount" localSheetId="200">#REF!</definedName>
    <definedName name="Loan_Amount" localSheetId="210">#REF!</definedName>
    <definedName name="Loan_Amount" localSheetId="211">#REF!</definedName>
    <definedName name="Loan_Amount" localSheetId="224">#REF!</definedName>
    <definedName name="Loan_Amount" localSheetId="225">#REF!</definedName>
    <definedName name="Loan_Amount" localSheetId="228">#REF!</definedName>
    <definedName name="Loan_Amount" localSheetId="231">#REF!</definedName>
    <definedName name="Loan_Amount" localSheetId="65">#REF!</definedName>
    <definedName name="Loan_Amount" localSheetId="234">#REF!</definedName>
    <definedName name="Loan_Amount" localSheetId="235">#REF!</definedName>
    <definedName name="Loan_Amount">#REF!</definedName>
    <definedName name="Loan_Start" localSheetId="4">#REF!</definedName>
    <definedName name="Loan_Start" localSheetId="5">#REF!</definedName>
    <definedName name="Loan_Start" localSheetId="7">#REF!</definedName>
    <definedName name="Loan_Start" localSheetId="12">#REF!</definedName>
    <definedName name="Loan_Start" localSheetId="21">#REF!</definedName>
    <definedName name="Loan_Start" localSheetId="22">#REF!</definedName>
    <definedName name="Loan_Start" localSheetId="25">#REF!</definedName>
    <definedName name="Loan_Start" localSheetId="28">#REF!</definedName>
    <definedName name="Loan_Start" localSheetId="29">#REF!</definedName>
    <definedName name="Loan_Start" localSheetId="239">#REF!</definedName>
    <definedName name="Loan_Start" localSheetId="34">#REF!</definedName>
    <definedName name="Loan_Start" localSheetId="37">#REF!</definedName>
    <definedName name="Loan_Start" localSheetId="39">#REF!</definedName>
    <definedName name="Loan_Start" localSheetId="238">#REF!</definedName>
    <definedName name="Loan_Start" localSheetId="41">#REF!</definedName>
    <definedName name="Loan_Start" localSheetId="42">#REF!</definedName>
    <definedName name="Loan_Start" localSheetId="50">#REF!</definedName>
    <definedName name="Loan_Start" localSheetId="56">#REF!</definedName>
    <definedName name="Loan_Start" localSheetId="59">#REF!</definedName>
    <definedName name="Loan_Start" localSheetId="70">#REF!</definedName>
    <definedName name="Loan_Start" localSheetId="76">#REF!</definedName>
    <definedName name="Loan_Start" localSheetId="78">#REF!</definedName>
    <definedName name="Loan_Start" localSheetId="80">#REF!</definedName>
    <definedName name="Loan_Start" localSheetId="93">#REF!</definedName>
    <definedName name="Loan_Start" localSheetId="96">#REF!</definedName>
    <definedName name="Loan_Start" localSheetId="98">#REF!</definedName>
    <definedName name="Loan_Start" localSheetId="99">#REF!</definedName>
    <definedName name="Loan_Start" localSheetId="102">#REF!</definedName>
    <definedName name="Loan_Start" localSheetId="103">#REF!</definedName>
    <definedName name="Loan_Start" localSheetId="109">#REF!</definedName>
    <definedName name="Loan_Start" localSheetId="115">#REF!</definedName>
    <definedName name="Loan_Start" localSheetId="125">#REF!</definedName>
    <definedName name="Loan_Start" localSheetId="133">#REF!</definedName>
    <definedName name="Loan_Start" localSheetId="137">#REF!</definedName>
    <definedName name="Loan_Start" localSheetId="175">#REF!</definedName>
    <definedName name="Loan_Start" localSheetId="182">#REF!</definedName>
    <definedName name="Loan_Start" localSheetId="186">#REF!</definedName>
    <definedName name="Loan_Start" localSheetId="191">#REF!</definedName>
    <definedName name="Loan_Start" localSheetId="194">#REF!</definedName>
    <definedName name="Loan_Start" localSheetId="195">#REF!</definedName>
    <definedName name="Loan_Start" localSheetId="199">#REF!</definedName>
    <definedName name="Loan_Start" localSheetId="200">#REF!</definedName>
    <definedName name="Loan_Start" localSheetId="210">#REF!</definedName>
    <definedName name="Loan_Start" localSheetId="211">#REF!</definedName>
    <definedName name="Loan_Start" localSheetId="224">#REF!</definedName>
    <definedName name="Loan_Start" localSheetId="225">#REF!</definedName>
    <definedName name="Loan_Start" localSheetId="228">#REF!</definedName>
    <definedName name="Loan_Start" localSheetId="231">#REF!</definedName>
    <definedName name="Loan_Start" localSheetId="65">#REF!</definedName>
    <definedName name="Loan_Start" localSheetId="234">#REF!</definedName>
    <definedName name="Loan_Start" localSheetId="235">#REF!</definedName>
    <definedName name="Loan_Start">#REF!</definedName>
    <definedName name="Loan_Years" localSheetId="4">#REF!</definedName>
    <definedName name="Loan_Years" localSheetId="5">#REF!</definedName>
    <definedName name="Loan_Years" localSheetId="7">#REF!</definedName>
    <definedName name="Loan_Years" localSheetId="12">#REF!</definedName>
    <definedName name="Loan_Years" localSheetId="21">#REF!</definedName>
    <definedName name="Loan_Years" localSheetId="22">#REF!</definedName>
    <definedName name="Loan_Years" localSheetId="25">#REF!</definedName>
    <definedName name="Loan_Years" localSheetId="28">#REF!</definedName>
    <definedName name="Loan_Years" localSheetId="29">#REF!</definedName>
    <definedName name="Loan_Years" localSheetId="239">#REF!</definedName>
    <definedName name="Loan_Years" localSheetId="34">#REF!</definedName>
    <definedName name="Loan_Years" localSheetId="37">#REF!</definedName>
    <definedName name="Loan_Years" localSheetId="39">#REF!</definedName>
    <definedName name="Loan_Years" localSheetId="238">#REF!</definedName>
    <definedName name="Loan_Years" localSheetId="41">#REF!</definedName>
    <definedName name="Loan_Years" localSheetId="42">#REF!</definedName>
    <definedName name="Loan_Years" localSheetId="50">#REF!</definedName>
    <definedName name="Loan_Years" localSheetId="56">#REF!</definedName>
    <definedName name="Loan_Years" localSheetId="59">#REF!</definedName>
    <definedName name="Loan_Years" localSheetId="70">#REF!</definedName>
    <definedName name="Loan_Years" localSheetId="76">#REF!</definedName>
    <definedName name="Loan_Years" localSheetId="78">#REF!</definedName>
    <definedName name="Loan_Years" localSheetId="80">#REF!</definedName>
    <definedName name="Loan_Years" localSheetId="93">#REF!</definedName>
    <definedName name="Loan_Years" localSheetId="96">#REF!</definedName>
    <definedName name="Loan_Years" localSheetId="98">#REF!</definedName>
    <definedName name="Loan_Years" localSheetId="99">#REF!</definedName>
    <definedName name="Loan_Years" localSheetId="102">#REF!</definedName>
    <definedName name="Loan_Years" localSheetId="103">#REF!</definedName>
    <definedName name="Loan_Years" localSheetId="109">#REF!</definedName>
    <definedName name="Loan_Years" localSheetId="115">#REF!</definedName>
    <definedName name="Loan_Years" localSheetId="125">#REF!</definedName>
    <definedName name="Loan_Years" localSheetId="133">#REF!</definedName>
    <definedName name="Loan_Years" localSheetId="137">#REF!</definedName>
    <definedName name="Loan_Years" localSheetId="175">#REF!</definedName>
    <definedName name="Loan_Years" localSheetId="182">#REF!</definedName>
    <definedName name="Loan_Years" localSheetId="186">#REF!</definedName>
    <definedName name="Loan_Years" localSheetId="191">#REF!</definedName>
    <definedName name="Loan_Years" localSheetId="194">#REF!</definedName>
    <definedName name="Loan_Years" localSheetId="195">#REF!</definedName>
    <definedName name="Loan_Years" localSheetId="199">#REF!</definedName>
    <definedName name="Loan_Years" localSheetId="200">#REF!</definedName>
    <definedName name="Loan_Years" localSheetId="210">#REF!</definedName>
    <definedName name="Loan_Years" localSheetId="211">#REF!</definedName>
    <definedName name="Loan_Years" localSheetId="224">#REF!</definedName>
    <definedName name="Loan_Years" localSheetId="225">#REF!</definedName>
    <definedName name="Loan_Years" localSheetId="228">#REF!</definedName>
    <definedName name="Loan_Years" localSheetId="231">#REF!</definedName>
    <definedName name="Loan_Years" localSheetId="65">#REF!</definedName>
    <definedName name="Loan_Years" localSheetId="234">#REF!</definedName>
    <definedName name="Loan_Years" localSheetId="235">#REF!</definedName>
    <definedName name="Loan_Years">#REF!</definedName>
    <definedName name="Ma." localSheetId="4">Scheduled_Payment+Extra_Payment</definedName>
    <definedName name="Ma." localSheetId="5">Scheduled_Payment+Extra_Payment</definedName>
    <definedName name="Ma." localSheetId="7">Scheduled_Payment+Extra_Payment</definedName>
    <definedName name="Ma." localSheetId="12">Scheduled_Payment+Extra_Payment</definedName>
    <definedName name="Ma." localSheetId="21">Scheduled_Payment+Extra_Payment</definedName>
    <definedName name="Ma." localSheetId="22">Scheduled_Payment+Extra_Payment</definedName>
    <definedName name="Ma." localSheetId="25">Scheduled_Payment+Extra_Payment</definedName>
    <definedName name="Ma." localSheetId="28">Scheduled_Payment+Extra_Payment</definedName>
    <definedName name="Ma." localSheetId="29">Scheduled_Payment+Extra_Payment</definedName>
    <definedName name="Ma." localSheetId="239">Scheduled_Payment+Extra_Payment</definedName>
    <definedName name="Ma." localSheetId="34">Scheduled_Payment+Extra_Payment</definedName>
    <definedName name="Ma." localSheetId="37">Scheduled_Payment+Extra_Payment</definedName>
    <definedName name="Ma." localSheetId="39">Scheduled_Payment+Extra_Payment</definedName>
    <definedName name="Ma." localSheetId="238">Scheduled_Payment+Extra_Payment</definedName>
    <definedName name="Ma." localSheetId="41">Scheduled_Payment+Extra_Payment</definedName>
    <definedName name="Ma." localSheetId="42">Scheduled_Payment+Extra_Payment</definedName>
    <definedName name="Ma." localSheetId="50">Scheduled_Payment+Extra_Payment</definedName>
    <definedName name="Ma." localSheetId="56">Scheduled_Payment+Extra_Payment</definedName>
    <definedName name="Ma." localSheetId="59">Scheduled_Payment+Extra_Payment</definedName>
    <definedName name="Ma." localSheetId="70">Scheduled_Payment+Extra_Payment</definedName>
    <definedName name="Ma." localSheetId="76">Scheduled_Payment+Extra_Payment</definedName>
    <definedName name="Ma." localSheetId="78">Scheduled_Payment+Extra_Payment</definedName>
    <definedName name="Ma." localSheetId="80">Scheduled_Payment+Extra_Payment</definedName>
    <definedName name="Ma." localSheetId="93">Scheduled_Payment+Extra_Payment</definedName>
    <definedName name="Ma." localSheetId="96">Scheduled_Payment+Extra_Payment</definedName>
    <definedName name="Ma." localSheetId="98">Scheduled_Payment+Extra_Payment</definedName>
    <definedName name="Ma." localSheetId="102">Scheduled_Payment+Extra_Payment</definedName>
    <definedName name="Ma." localSheetId="103">Scheduled_Payment+Extra_Payment</definedName>
    <definedName name="Ma." localSheetId="109">Scheduled_Payment+Extra_Payment</definedName>
    <definedName name="Ma." localSheetId="115">Scheduled_Payment+Extra_Payment</definedName>
    <definedName name="Ma." localSheetId="125">Scheduled_Payment+Extra_Payment</definedName>
    <definedName name="Ma." localSheetId="133">Scheduled_Payment+Extra_Payment</definedName>
    <definedName name="Ma." localSheetId="137">Scheduled_Payment+Extra_Payment</definedName>
    <definedName name="Ma." localSheetId="144">Scheduled_Payment+Extra_Payment</definedName>
    <definedName name="Ma." localSheetId="175">Scheduled_Payment+Extra_Payment</definedName>
    <definedName name="Ma." localSheetId="182">Scheduled_Payment+Extra_Payment</definedName>
    <definedName name="Ma." localSheetId="186">Scheduled_Payment+Extra_Payment</definedName>
    <definedName name="Ma." localSheetId="191">Scheduled_Payment+Extra_Payment</definedName>
    <definedName name="Ma." localSheetId="194">Scheduled_Payment+Extra_Payment</definedName>
    <definedName name="Ma." localSheetId="195">Scheduled_Payment+Extra_Payment</definedName>
    <definedName name="Ma." localSheetId="199">Scheduled_Payment+Extra_Payment</definedName>
    <definedName name="Ma." localSheetId="200">Scheduled_Payment+Extra_Payment</definedName>
    <definedName name="Ma." localSheetId="210">Scheduled_Payment+Extra_Payment</definedName>
    <definedName name="Ma." localSheetId="211">Scheduled_Payment+Extra_Payment</definedName>
    <definedName name="Ma." localSheetId="224">Scheduled_Payment+Extra_Payment</definedName>
    <definedName name="Ma." localSheetId="225">Scheduled_Payment+Extra_Payment</definedName>
    <definedName name="Ma." localSheetId="228">Scheduled_Payment+Extra_Payment</definedName>
    <definedName name="Ma." localSheetId="231">Scheduled_Payment+Extra_Payment</definedName>
    <definedName name="Ma." localSheetId="65">Scheduled_Payment+Extra_Payment</definedName>
    <definedName name="Ma." localSheetId="234">Scheduled_Payment+Extra_Payment</definedName>
    <definedName name="Ma." localSheetId="235">Scheduled_Payment+Extra_Payment</definedName>
    <definedName name="Ma.">Scheduled_Payment+Extra_Payment</definedName>
    <definedName name="Num_Pmt_Per_Year" localSheetId="4">#REF!</definedName>
    <definedName name="Num_Pmt_Per_Year" localSheetId="5">#REF!</definedName>
    <definedName name="Num_Pmt_Per_Year" localSheetId="7">#REF!</definedName>
    <definedName name="Num_Pmt_Per_Year" localSheetId="12">#REF!</definedName>
    <definedName name="Num_Pmt_Per_Year" localSheetId="21">#REF!</definedName>
    <definedName name="Num_Pmt_Per_Year" localSheetId="22">#REF!</definedName>
    <definedName name="Num_Pmt_Per_Year" localSheetId="25">#REF!</definedName>
    <definedName name="Num_Pmt_Per_Year" localSheetId="28">#REF!</definedName>
    <definedName name="Num_Pmt_Per_Year" localSheetId="29">#REF!</definedName>
    <definedName name="Num_Pmt_Per_Year" localSheetId="239">#REF!</definedName>
    <definedName name="Num_Pmt_Per_Year" localSheetId="34">#REF!</definedName>
    <definedName name="Num_Pmt_Per_Year" localSheetId="37">#REF!</definedName>
    <definedName name="Num_Pmt_Per_Year" localSheetId="39">#REF!</definedName>
    <definedName name="Num_Pmt_Per_Year" localSheetId="238">#REF!</definedName>
    <definedName name="Num_Pmt_Per_Year" localSheetId="41">#REF!</definedName>
    <definedName name="Num_Pmt_Per_Year" localSheetId="42">#REF!</definedName>
    <definedName name="Num_Pmt_Per_Year" localSheetId="50">#REF!</definedName>
    <definedName name="Num_Pmt_Per_Year" localSheetId="56">#REF!</definedName>
    <definedName name="Num_Pmt_Per_Year" localSheetId="59">#REF!</definedName>
    <definedName name="Num_Pmt_Per_Year" localSheetId="70">#REF!</definedName>
    <definedName name="Num_Pmt_Per_Year" localSheetId="76">#REF!</definedName>
    <definedName name="Num_Pmt_Per_Year" localSheetId="78">#REF!</definedName>
    <definedName name="Num_Pmt_Per_Year" localSheetId="80">#REF!</definedName>
    <definedName name="Num_Pmt_Per_Year" localSheetId="93">#REF!</definedName>
    <definedName name="Num_Pmt_Per_Year" localSheetId="96">#REF!</definedName>
    <definedName name="Num_Pmt_Per_Year" localSheetId="98">#REF!</definedName>
    <definedName name="Num_Pmt_Per_Year" localSheetId="99">#REF!</definedName>
    <definedName name="Num_Pmt_Per_Year" localSheetId="102">#REF!</definedName>
    <definedName name="Num_Pmt_Per_Year" localSheetId="103">#REF!</definedName>
    <definedName name="Num_Pmt_Per_Year" localSheetId="109">#REF!</definedName>
    <definedName name="Num_Pmt_Per_Year" localSheetId="115">#REF!</definedName>
    <definedName name="Num_Pmt_Per_Year" localSheetId="125">#REF!</definedName>
    <definedName name="Num_Pmt_Per_Year" localSheetId="133">#REF!</definedName>
    <definedName name="Num_Pmt_Per_Year" localSheetId="137">#REF!</definedName>
    <definedName name="Num_Pmt_Per_Year" localSheetId="175">#REF!</definedName>
    <definedName name="Num_Pmt_Per_Year" localSheetId="182">#REF!</definedName>
    <definedName name="Num_Pmt_Per_Year" localSheetId="186">#REF!</definedName>
    <definedName name="Num_Pmt_Per_Year" localSheetId="191">#REF!</definedName>
    <definedName name="Num_Pmt_Per_Year" localSheetId="194">#REF!</definedName>
    <definedName name="Num_Pmt_Per_Year" localSheetId="195">#REF!</definedName>
    <definedName name="Num_Pmt_Per_Year" localSheetId="199">#REF!</definedName>
    <definedName name="Num_Pmt_Per_Year" localSheetId="200">#REF!</definedName>
    <definedName name="Num_Pmt_Per_Year" localSheetId="210">#REF!</definedName>
    <definedName name="Num_Pmt_Per_Year" localSheetId="211">#REF!</definedName>
    <definedName name="Num_Pmt_Per_Year" localSheetId="224">#REF!</definedName>
    <definedName name="Num_Pmt_Per_Year" localSheetId="225">#REF!</definedName>
    <definedName name="Num_Pmt_Per_Year" localSheetId="228">#REF!</definedName>
    <definedName name="Num_Pmt_Per_Year" localSheetId="231">#REF!</definedName>
    <definedName name="Num_Pmt_Per_Year" localSheetId="65">#REF!</definedName>
    <definedName name="Num_Pmt_Per_Year" localSheetId="234">#REF!</definedName>
    <definedName name="Num_Pmt_Per_Year" localSheetId="235">#REF!</definedName>
    <definedName name="Num_Pmt_Per_Year">#REF!</definedName>
    <definedName name="Number_of_Payments" localSheetId="39">MATCH(0.01,'ELISAN, MARIA ROVELYN'!End_Bal,-1)+1</definedName>
    <definedName name="Number_of_Payments" localSheetId="69">MATCH(0.01,End_Bal,-1)+1</definedName>
    <definedName name="Number_of_Payments" localSheetId="75">MATCH(0.01,End_Bal,-1)+1</definedName>
    <definedName name="Number_of_Payments" localSheetId="144">MATCH(0.01,End_Bal,-1)+1</definedName>
    <definedName name="Number_of_Payments" localSheetId="163">MATCH(0.01,End_Bal,-1)+1</definedName>
    <definedName name="Number_of_Payments" localSheetId="189">MATCH(0.01,End_Bal,-1)+1</definedName>
    <definedName name="Number_of_Payments">MATCH(0.01,End_Bal,-1)+1</definedName>
    <definedName name="Pay_Date" localSheetId="4">#REF!</definedName>
    <definedName name="Pay_Date" localSheetId="5">#REF!</definedName>
    <definedName name="Pay_Date" localSheetId="7">#REF!</definedName>
    <definedName name="Pay_Date" localSheetId="12">#REF!</definedName>
    <definedName name="Pay_Date" localSheetId="21">#REF!</definedName>
    <definedName name="Pay_Date" localSheetId="22">#REF!</definedName>
    <definedName name="Pay_Date" localSheetId="25">#REF!</definedName>
    <definedName name="Pay_Date" localSheetId="28">#REF!</definedName>
    <definedName name="Pay_Date" localSheetId="29">#REF!</definedName>
    <definedName name="Pay_Date" localSheetId="239">#REF!</definedName>
    <definedName name="Pay_Date" localSheetId="34">#REF!</definedName>
    <definedName name="Pay_Date" localSheetId="37">#REF!</definedName>
    <definedName name="Pay_Date" localSheetId="39">#REF!</definedName>
    <definedName name="Pay_Date" localSheetId="238">#REF!</definedName>
    <definedName name="Pay_Date" localSheetId="41">#REF!</definedName>
    <definedName name="Pay_Date" localSheetId="42">#REF!</definedName>
    <definedName name="Pay_Date" localSheetId="50">#REF!</definedName>
    <definedName name="Pay_Date" localSheetId="56">#REF!</definedName>
    <definedName name="Pay_Date" localSheetId="59">#REF!</definedName>
    <definedName name="Pay_Date" localSheetId="70">#REF!</definedName>
    <definedName name="Pay_Date" localSheetId="76">#REF!</definedName>
    <definedName name="Pay_Date" localSheetId="78">#REF!</definedName>
    <definedName name="Pay_Date" localSheetId="80">#REF!</definedName>
    <definedName name="Pay_Date" localSheetId="93">#REF!</definedName>
    <definedName name="Pay_Date" localSheetId="96">#REF!</definedName>
    <definedName name="Pay_Date" localSheetId="98">#REF!</definedName>
    <definedName name="Pay_Date" localSheetId="99">#REF!</definedName>
    <definedName name="Pay_Date" localSheetId="102">#REF!</definedName>
    <definedName name="Pay_Date" localSheetId="103">#REF!</definedName>
    <definedName name="Pay_Date" localSheetId="109">#REF!</definedName>
    <definedName name="Pay_Date" localSheetId="115">#REF!</definedName>
    <definedName name="Pay_Date" localSheetId="125">#REF!</definedName>
    <definedName name="Pay_Date" localSheetId="133">#REF!</definedName>
    <definedName name="Pay_Date" localSheetId="137">#REF!</definedName>
    <definedName name="Pay_Date" localSheetId="175">#REF!</definedName>
    <definedName name="Pay_Date" localSheetId="182">#REF!</definedName>
    <definedName name="Pay_Date" localSheetId="186">#REF!</definedName>
    <definedName name="Pay_Date" localSheetId="191">#REF!</definedName>
    <definedName name="Pay_Date" localSheetId="194">#REF!</definedName>
    <definedName name="Pay_Date" localSheetId="195">#REF!</definedName>
    <definedName name="Pay_Date" localSheetId="199">#REF!</definedName>
    <definedName name="Pay_Date" localSheetId="200">#REF!</definedName>
    <definedName name="Pay_Date" localSheetId="210">#REF!</definedName>
    <definedName name="Pay_Date" localSheetId="211">#REF!</definedName>
    <definedName name="Pay_Date" localSheetId="224">#REF!</definedName>
    <definedName name="Pay_Date" localSheetId="225">#REF!</definedName>
    <definedName name="Pay_Date" localSheetId="228">#REF!</definedName>
    <definedName name="Pay_Date" localSheetId="231">#REF!</definedName>
    <definedName name="Pay_Date" localSheetId="65">#REF!</definedName>
    <definedName name="Pay_Date" localSheetId="234">#REF!</definedName>
    <definedName name="Pay_Date" localSheetId="235">#REF!</definedName>
    <definedName name="Pay_Date">#REF!</definedName>
    <definedName name="Pay_Num" localSheetId="4">#REF!</definedName>
    <definedName name="Pay_Num" localSheetId="5">#REF!</definedName>
    <definedName name="Pay_Num" localSheetId="7">#REF!</definedName>
    <definedName name="Pay_Num" localSheetId="12">#REF!</definedName>
    <definedName name="Pay_Num" localSheetId="21">#REF!</definedName>
    <definedName name="Pay_Num" localSheetId="22">#REF!</definedName>
    <definedName name="Pay_Num" localSheetId="25">#REF!</definedName>
    <definedName name="Pay_Num" localSheetId="28">#REF!</definedName>
    <definedName name="Pay_Num" localSheetId="29">#REF!</definedName>
    <definedName name="Pay_Num" localSheetId="239">#REF!</definedName>
    <definedName name="Pay_Num" localSheetId="34">#REF!</definedName>
    <definedName name="Pay_Num" localSheetId="37">#REF!</definedName>
    <definedName name="Pay_Num" localSheetId="39">#REF!</definedName>
    <definedName name="Pay_Num" localSheetId="238">#REF!</definedName>
    <definedName name="Pay_Num" localSheetId="41">#REF!</definedName>
    <definedName name="Pay_Num" localSheetId="42">#REF!</definedName>
    <definedName name="Pay_Num" localSheetId="50">#REF!</definedName>
    <definedName name="Pay_Num" localSheetId="56">#REF!</definedName>
    <definedName name="Pay_Num" localSheetId="59">#REF!</definedName>
    <definedName name="Pay_Num" localSheetId="70">#REF!</definedName>
    <definedName name="Pay_Num" localSheetId="76">#REF!</definedName>
    <definedName name="Pay_Num" localSheetId="78">#REF!</definedName>
    <definedName name="Pay_Num" localSheetId="80">#REF!</definedName>
    <definedName name="Pay_Num" localSheetId="93">#REF!</definedName>
    <definedName name="Pay_Num" localSheetId="96">#REF!</definedName>
    <definedName name="Pay_Num" localSheetId="98">#REF!</definedName>
    <definedName name="Pay_Num" localSheetId="99">#REF!</definedName>
    <definedName name="Pay_Num" localSheetId="102">#REF!</definedName>
    <definedName name="Pay_Num" localSheetId="103">#REF!</definedName>
    <definedName name="Pay_Num" localSheetId="109">#REF!</definedName>
    <definedName name="Pay_Num" localSheetId="115">#REF!</definedName>
    <definedName name="Pay_Num" localSheetId="125">#REF!</definedName>
    <definedName name="Pay_Num" localSheetId="133">#REF!</definedName>
    <definedName name="Pay_Num" localSheetId="137">#REF!</definedName>
    <definedName name="Pay_Num" localSheetId="175">#REF!</definedName>
    <definedName name="Pay_Num" localSheetId="182">#REF!</definedName>
    <definedName name="Pay_Num" localSheetId="186">#REF!</definedName>
    <definedName name="Pay_Num" localSheetId="191">#REF!</definedName>
    <definedName name="Pay_Num" localSheetId="194">#REF!</definedName>
    <definedName name="Pay_Num" localSheetId="195">#REF!</definedName>
    <definedName name="Pay_Num" localSheetId="199">#REF!</definedName>
    <definedName name="Pay_Num" localSheetId="200">#REF!</definedName>
    <definedName name="Pay_Num" localSheetId="210">#REF!</definedName>
    <definedName name="Pay_Num" localSheetId="211">#REF!</definedName>
    <definedName name="Pay_Num" localSheetId="224">#REF!</definedName>
    <definedName name="Pay_Num" localSheetId="225">#REF!</definedName>
    <definedName name="Pay_Num" localSheetId="228">#REF!</definedName>
    <definedName name="Pay_Num" localSheetId="231">#REF!</definedName>
    <definedName name="Pay_Num" localSheetId="65">#REF!</definedName>
    <definedName name="Pay_Num" localSheetId="234">#REF!</definedName>
    <definedName name="Pay_Num" localSheetId="235">#REF!</definedName>
    <definedName name="Pay_Num">#REF!</definedName>
    <definedName name="Payment_Date" localSheetId="39">DATE(YEAR('ELISAN, MARIA ROVELYN'!Loan_Start),MONTH('ELISAN, MARIA ROVELYN'!Loan_Start)+Payment_Number,DAY('ELISAN, MARIA ROVELYN'!Loan_Start))</definedName>
    <definedName name="Payment_Date" localSheetId="69">DATE(YEAR(Loan_Start),MONTH(Loan_Start)+Payment_Number,DAY(Loan_Start))</definedName>
    <definedName name="Payment_Date" localSheetId="75">DATE(YEAR(Loan_Start),MONTH(Loan_Start)+Payment_Number,DAY(Loan_Start))</definedName>
    <definedName name="Payment_Date" localSheetId="144">DATE(YEAR(Loan_Start),MONTH(Loan_Start)+Payment_Number,DAY(Loan_Start))</definedName>
    <definedName name="Payment_Date" localSheetId="163">DATE(YEAR(Loan_Start),MONTH(Loan_Start)+Payment_Number,DAY(Loan_Start))</definedName>
    <definedName name="Payment_Date" localSheetId="189">DATE(YEAR(Loan_Start),MONTH(Loan_Start)+Payment_Number,DAY(Loan_Start))</definedName>
    <definedName name="Payment_Date">DATE(YEAR(Loan_Start),MONTH(Loan_Start)+Payment_Number,DAY(Loan_Start))</definedName>
    <definedName name="Princ" localSheetId="4">#REF!</definedName>
    <definedName name="Princ" localSheetId="5">#REF!</definedName>
    <definedName name="Princ" localSheetId="7">#REF!</definedName>
    <definedName name="Princ" localSheetId="12">#REF!</definedName>
    <definedName name="Princ" localSheetId="21">#REF!</definedName>
    <definedName name="Princ" localSheetId="22">#REF!</definedName>
    <definedName name="Princ" localSheetId="25">#REF!</definedName>
    <definedName name="Princ" localSheetId="28">#REF!</definedName>
    <definedName name="Princ" localSheetId="29">#REF!</definedName>
    <definedName name="Princ" localSheetId="239">#REF!</definedName>
    <definedName name="Princ" localSheetId="34">#REF!</definedName>
    <definedName name="Princ" localSheetId="37">#REF!</definedName>
    <definedName name="Princ" localSheetId="39">#REF!</definedName>
    <definedName name="Princ" localSheetId="238">#REF!</definedName>
    <definedName name="Princ" localSheetId="41">#REF!</definedName>
    <definedName name="Princ" localSheetId="42">#REF!</definedName>
    <definedName name="Princ" localSheetId="50">#REF!</definedName>
    <definedName name="Princ" localSheetId="56">#REF!</definedName>
    <definedName name="Princ" localSheetId="59">#REF!</definedName>
    <definedName name="Princ" localSheetId="70">#REF!</definedName>
    <definedName name="Princ" localSheetId="76">#REF!</definedName>
    <definedName name="Princ" localSheetId="78">#REF!</definedName>
    <definedName name="Princ" localSheetId="80">#REF!</definedName>
    <definedName name="Princ" localSheetId="93">#REF!</definedName>
    <definedName name="Princ" localSheetId="96">#REF!</definedName>
    <definedName name="Princ" localSheetId="98">#REF!</definedName>
    <definedName name="Princ" localSheetId="99">#REF!</definedName>
    <definedName name="Princ" localSheetId="102">#REF!</definedName>
    <definedName name="Princ" localSheetId="103">#REF!</definedName>
    <definedName name="Princ" localSheetId="109">#REF!</definedName>
    <definedName name="Princ" localSheetId="115">#REF!</definedName>
    <definedName name="Princ" localSheetId="125">#REF!</definedName>
    <definedName name="Princ" localSheetId="133">#REF!</definedName>
    <definedName name="Princ" localSheetId="137">#REF!</definedName>
    <definedName name="Princ" localSheetId="175">#REF!</definedName>
    <definedName name="Princ" localSheetId="182">#REF!</definedName>
    <definedName name="Princ" localSheetId="186">#REF!</definedName>
    <definedName name="Princ" localSheetId="191">#REF!</definedName>
    <definedName name="Princ" localSheetId="194">#REF!</definedName>
    <definedName name="Princ" localSheetId="195">#REF!</definedName>
    <definedName name="Princ" localSheetId="199">#REF!</definedName>
    <definedName name="Princ" localSheetId="200">#REF!</definedName>
    <definedName name="Princ" localSheetId="210">#REF!</definedName>
    <definedName name="Princ" localSheetId="211">#REF!</definedName>
    <definedName name="Princ" localSheetId="224">#REF!</definedName>
    <definedName name="Princ" localSheetId="225">#REF!</definedName>
    <definedName name="Princ" localSheetId="228">#REF!</definedName>
    <definedName name="Princ" localSheetId="231">#REF!</definedName>
    <definedName name="Princ" localSheetId="65">#REF!</definedName>
    <definedName name="Princ" localSheetId="234">#REF!</definedName>
    <definedName name="Princ" localSheetId="235">#REF!</definedName>
    <definedName name="Princ">#REF!</definedName>
    <definedName name="_xlnm.Print_Area" localSheetId="0">'AMBACAN, ELIZABETH'!$A$1:$I$2</definedName>
    <definedName name="_xlnm.Print_Area" localSheetId="2">'AMORA, ARACELI'!#REF!</definedName>
    <definedName name="_xlnm.Print_Area" localSheetId="3">'ARAÑA, FELY'!$A$2:$H$24</definedName>
    <definedName name="_xlnm.Print_Area" localSheetId="4">'AUMENTADO, FREDZKIE'!#REF!</definedName>
    <definedName name="_xlnm.Print_Area" localSheetId="5">'BERBEGAL, ANNIE'!$A$1:$I$1</definedName>
    <definedName name="_xlnm.Print_Area" localSheetId="7">'BRAZA, MELANIE'!$A$6:$I$29</definedName>
    <definedName name="_xlnm.Print_Area" localSheetId="8">'BUSTILLO, ROBERTO JR.'!#REF!</definedName>
    <definedName name="_xlnm.Print_Area" localSheetId="11">'CABALLERO, LOURDES'!#REF!</definedName>
    <definedName name="_xlnm.Print_Area" localSheetId="13">'CABALLERO, MA. MARITES'!#REF!</definedName>
    <definedName name="_xlnm.Print_Area" localSheetId="16">'CALAMCAMAN, GINA'!#REF!</definedName>
    <definedName name="_xlnm.Print_Area" localSheetId="17">'CALAYCAY, VIOLETA'!#REF!</definedName>
    <definedName name="_xlnm.Print_Area" localSheetId="19">'CAMINCE, HAZEL CRIS'!$A$65:$I$74</definedName>
    <definedName name="_xlnm.Print_Area" localSheetId="21">'CAMIRING, LIEZL'!#REF!</definedName>
    <definedName name="_xlnm.Print_Area" localSheetId="22">'CAPARIDA, CECIL'!$R$1:$Z$19</definedName>
    <definedName name="_xlnm.Print_Area" localSheetId="25">'CASTILLANO, WENDY '!#REF!</definedName>
    <definedName name="_xlnm.Print_Area" localSheetId="27">'CATANUS, GENOVEVA'!#REF!</definedName>
    <definedName name="_xlnm.Print_Area" localSheetId="28">'CELDA, GLENDA RAE'!$J$27:$Q$37</definedName>
    <definedName name="_xlnm.Print_Area" localSheetId="31">'DE LEON, TEODORA'!$A$3:$I$26</definedName>
    <definedName name="_xlnm.Print_Area" localSheetId="240">'Delfa Zaragosa'!#REF!</definedName>
    <definedName name="_xlnm.Print_Area" localSheetId="239">'Donna Villa'!$R$30:$W$32</definedName>
    <definedName name="_xlnm.Print_Area" localSheetId="35">'DUEÑAS, MARIA FRANCIFEL'!$A$3:$I$21</definedName>
    <definedName name="_xlnm.Print_Area" localSheetId="37">'EDER, EDELIA'!$A$23:$I$40</definedName>
    <definedName name="_xlnm.Print_Area" localSheetId="38">'EDER, LANY'!$A$18:$I$27</definedName>
    <definedName name="_xlnm.Print_Area" localSheetId="44">'FAILAGUTAN, ANITA'!#REF!</definedName>
    <definedName name="_xlnm.Print_Area" localSheetId="121">'FF TABAOSARES'!$L$16:$T$40</definedName>
    <definedName name="_xlnm.Print_Area" localSheetId="202">'FRANKLIN TALHA'!$B$1:$J$45</definedName>
    <definedName name="_xlnm.Print_Area" localSheetId="52">'GARGARITANO, VICENTE JR.'!$A$16:$I$32</definedName>
    <definedName name="_xlnm.Print_Area" localSheetId="53">'GARINGALAO, ROMEO'!#REF!</definedName>
    <definedName name="_xlnm.Print_Area" localSheetId="57">'GENTON, RUBY'!#REF!</definedName>
    <definedName name="_xlnm.Print_Area" localSheetId="58">'GERONGANI, ELZIE CHRISTIE'!$B$24:$I$56</definedName>
    <definedName name="_xlnm.Print_Area" localSheetId="59">'GICO, IRISH KAY'!#REF!</definedName>
    <definedName name="_xlnm.Print_Area" localSheetId="62">'HUYAN, JOCELYN'!#REF!</definedName>
    <definedName name="_xlnm.Print_Area" localSheetId="69">'LATOZA, ROSA MARIA'!$A$1:$H$2</definedName>
    <definedName name="_xlnm.Print_Area" localSheetId="70">'LAUREA, CHRISTINE JOY'!$B$14:$J$50</definedName>
    <definedName name="_xlnm.Print_Area" localSheetId="75">'MADERAL, ARNEL'!$A$1:$F$21</definedName>
    <definedName name="_xlnm.Print_Area" localSheetId="74">'MADRIDANO, MARICEL'!$A$31:$K$67</definedName>
    <definedName name="_xlnm.Print_Area" localSheetId="76">'MALAGA, MA. ANDELEN'!$S$1:$AT$15</definedName>
    <definedName name="_xlnm.Print_Area" localSheetId="80">'MEMPIN, MARY HOPE'!#REF!</definedName>
    <definedName name="_xlnm.Print_Area" localSheetId="81">'MEMPIN, MINDA CELIA'!#REF!</definedName>
    <definedName name="_xlnm.Print_Area" localSheetId="82">'MESTOSAMENTE, MARICEL'!#REF!</definedName>
    <definedName name="_xlnm.Print_Area" localSheetId="84">'NENIAL ARMIE'!$A$1:$I$2</definedName>
    <definedName name="_xlnm.Print_Area" localSheetId="91">'RADA, ALBINA'!$C$1:$K$16</definedName>
    <definedName name="_xlnm.Print_Area" localSheetId="166">'RECHELLE TACUBAY'!$A$41:$I$49</definedName>
    <definedName name="_xlnm.Print_Area" localSheetId="96">'SILGUERA, JOAN'!$B$2:$I$3</definedName>
    <definedName name="_xlnm.Print_Area" localSheetId="101">'TA-ALA, CATALINA'!$B$43:$J$55</definedName>
    <definedName name="_xlnm.Print_Area" localSheetId="102">'TA-ALA, JOSIE ANN'!$A$1:$I$4</definedName>
    <definedName name="_xlnm.Print_Area" localSheetId="103">'TA-ALA, WILMA'!$K$36:$T$50</definedName>
    <definedName name="_xlnm.Print_Area" localSheetId="105">'TABABA, CONCEPCION'!#REF!</definedName>
    <definedName name="_xlnm.Print_Area" localSheetId="114">'TABAGO, MA. DULZURA'!#REF!</definedName>
    <definedName name="_xlnm.Print_Area" localSheetId="115">'TABALINA, JOY'!#REF!</definedName>
    <definedName name="_xlnm.Print_Area" localSheetId="122">'TABAOSARES, MARITES'!#REF!</definedName>
    <definedName name="_xlnm.Print_Area" localSheetId="124">'TABASA, MILAGROSA'!$M$3:$T$9</definedName>
    <definedName name="_xlnm.Print_Area" localSheetId="126">'TABIOLO, EUSEBIO'!#REF!</definedName>
    <definedName name="_xlnm.Print_Area" localSheetId="127">'TABIOLO, MAE'!#REF!</definedName>
    <definedName name="_xlnm.Print_Area" localSheetId="133">'TABLADILLO, ROSMELIE'!#REF!</definedName>
    <definedName name="_xlnm.Print_Area" localSheetId="141">'TABUCURAN, NANCY'!#REF!</definedName>
    <definedName name="_xlnm.Print_Area" localSheetId="144">'TABUMFAMA, ESTELA'!#REF!</definedName>
    <definedName name="_xlnm.Print_Area" localSheetId="150">'TACADAO, VALERIA'!#REF!</definedName>
    <definedName name="_xlnm.Print_Area" localSheetId="153">'TACAISAN, JOANNA'!$A$1:$I$3</definedName>
    <definedName name="_xlnm.Print_Area" localSheetId="154">'TACAISAN, MILAGROSA'!$Q$3:$Z$29</definedName>
    <definedName name="_xlnm.Print_Area" localSheetId="157">'TACAPAN, IMELDA'!$A$1:$I$16</definedName>
    <definedName name="_xlnm.Print_Area" localSheetId="161">'TACAYON, NESTOR'!$A$1:$I$2</definedName>
    <definedName name="_xlnm.Print_Area" localSheetId="165">'TACUBAN, SAMPAGUITA'!$A$3:$I$15</definedName>
    <definedName name="_xlnm.Print_Area" localSheetId="167">'TACUEL, JONAH'!#REF!</definedName>
    <definedName name="_xlnm.Print_Area" localSheetId="171">'TACUYAN, MARA'!#REF!</definedName>
    <definedName name="_xlnm.Print_Area" localSheetId="172">'TACUYAN, MARY FLOR'!$B$1:$J$26</definedName>
    <definedName name="_xlnm.Print_Area" localSheetId="177">'TADIFA, DARWIN'!#REF!</definedName>
    <definedName name="_xlnm.Print_Area" localSheetId="179">'TADIT, YOLANDA'!#REF!</definedName>
    <definedName name="_xlnm.Print_Area" localSheetId="182">'TAGACAY, JOYLENE'!#REF!</definedName>
    <definedName name="_xlnm.Print_Area" localSheetId="183">'TAGACAY, LUCENA'!$B$1:$J$2</definedName>
    <definedName name="_xlnm.Print_Area" localSheetId="184">'TAGACAY, RIMA'!#REF!</definedName>
    <definedName name="_xlnm.Print_Area" localSheetId="185">'TAGAL, NATIVIDAD'!#REF!</definedName>
    <definedName name="_xlnm.Print_Area" localSheetId="186">'TAGAMOLILA, BASILIA'!#REF!</definedName>
    <definedName name="_xlnm.Print_Area" localSheetId="190">'TAGUDANDO, JENNIFER'!#REF!</definedName>
    <definedName name="_xlnm.Print_Area" localSheetId="194">'TAGUDINAY, RODELYN'!$A$3:$I$41</definedName>
    <definedName name="_xlnm.Print_Area" localSheetId="197">'TALENTO, JOHN FELCO'!$B$24:$J$42</definedName>
    <definedName name="_xlnm.Print_Area" localSheetId="199">'TALEON, ROSIE'!#REF!</definedName>
    <definedName name="_xlnm.Print_Area" localSheetId="203">'TALHA, MARILYN'!$AL$16:$AS$18</definedName>
    <definedName name="_xlnm.Print_Area" localSheetId="209">'TAMAGOS, MELANIE'!#REF!</definedName>
    <definedName name="_xlnm.Print_Area" localSheetId="210">'TAMAYOR, MA. LUISA'!$A$1:$I$4</definedName>
    <definedName name="_xlnm.Print_Area" localSheetId="211">'TAMBA, CRISTINE'!$A$3:$I$42</definedName>
    <definedName name="_xlnm.Print_Area" localSheetId="214">'TAMISES, EUGENIO JR.'!#REF!</definedName>
    <definedName name="_xlnm.Print_Area" localSheetId="219">'TANATE, VENUS'!#REF!</definedName>
    <definedName name="_xlnm.Print_Area" localSheetId="223">'TANO, JACOBO JR.'!#REF!</definedName>
    <definedName name="_xlnm.Print_Area" localSheetId="224">'TANO, LOURDES'!$A$20:$I$25</definedName>
    <definedName name="_xlnm.Print_Area" localSheetId="225">'TANO, MERCY'!$A$1:$I$10</definedName>
    <definedName name="_xlnm.Print_Area" localSheetId="229">'TERRE, KARREN'!#REF!</definedName>
    <definedName name="_xlnm.Print_Area" localSheetId="237">'UY, WARLITA'!#REF!</definedName>
    <definedName name="_xlnm.Print_Area" localSheetId="65">'withdrawan-8.25.2015-a'!$A$1:$J$23</definedName>
    <definedName name="_xlnm.Print_Titles" localSheetId="0">'AMBACAN, ELIZABETH'!$1:$2</definedName>
    <definedName name="_xlnm.Print_Titles" localSheetId="2">'AMORA, ARACELI'!$1:$2</definedName>
    <definedName name="_xlnm.Print_Titles" localSheetId="4">'AUMENTADO, FREDZKIE'!$1:$1</definedName>
    <definedName name="_xlnm.Print_Titles" localSheetId="5">'BERBEGAL, ANNIE'!$1:$4</definedName>
    <definedName name="_xlnm.Print_Titles" localSheetId="10">'CABALLERO, GERRY'!$1:$4</definedName>
    <definedName name="_xlnm.Print_Titles" localSheetId="11">'CABALLERO, LOURDES'!$1:$4</definedName>
    <definedName name="_xlnm.Print_Titles" localSheetId="12">'CABALLERO, LULOU'!$1:$4</definedName>
    <definedName name="_xlnm.Print_Titles" localSheetId="13">'CABALLERO, MA. MARITES'!$1:$4</definedName>
    <definedName name="_xlnm.Print_Titles" localSheetId="16">'CALAMCAMAN, GINA'!$1:$4</definedName>
    <definedName name="_xlnm.Print_Titles" localSheetId="17">'CALAYCAY, VIOLETA'!$1:$4</definedName>
    <definedName name="_xlnm.Print_Titles" localSheetId="21">'CAMIRING, LIEZL'!$1:$4</definedName>
    <definedName name="_xlnm.Print_Titles" localSheetId="22">'CAPARIDA, CECIL'!$1:$4</definedName>
    <definedName name="_xlnm.Print_Titles" localSheetId="25">'CASTILLANO, WENDY '!$1:$4</definedName>
    <definedName name="_xlnm.Print_Titles" localSheetId="27">'CATANUS, GENOVEVA'!$1:$4</definedName>
    <definedName name="_xlnm.Print_Titles" localSheetId="29">'DALISAY, JEANETTE'!$1:$4</definedName>
    <definedName name="_xlnm.Print_Titles" localSheetId="240">'Delfa Zaragosa'!$1:$4</definedName>
    <definedName name="_xlnm.Print_Titles" localSheetId="34">'DUEÑAS, KARL DENNIS'!$1:$4</definedName>
    <definedName name="_xlnm.Print_Titles" localSheetId="37">'EDER, EDELIA'!$1:$4</definedName>
    <definedName name="_xlnm.Print_Titles" localSheetId="238">'Ellen Vargas'!$1:$4</definedName>
    <definedName name="_xlnm.Print_Titles" localSheetId="41">'ESTIMO, MARVE'!$1:$4</definedName>
    <definedName name="_xlnm.Print_Titles" localSheetId="42">'ESTOMO, MITCHELLE'!$1:$4</definedName>
    <definedName name="_xlnm.Print_Titles" localSheetId="43">'ESTOPIDO, MONSERAT'!$1:$4</definedName>
    <definedName name="_xlnm.Print_Titles" localSheetId="45">'FAILAGUTAN, ULDARICO'!$1:$4</definedName>
    <definedName name="_xlnm.Print_Titles" localSheetId="50">'GANGE, MA. ELIZABETH'!$1:$4</definedName>
    <definedName name="_xlnm.Print_Titles" localSheetId="53">'GARINGALAO, ROMEO'!$1:$4</definedName>
    <definedName name="_xlnm.Print_Titles" localSheetId="56">'GEMPESON, MELANIE'!$1:$5</definedName>
    <definedName name="_xlnm.Print_Titles" localSheetId="57">'GENTON, RUBY'!$1:$4</definedName>
    <definedName name="_xlnm.Print_Titles" localSheetId="58">'GERONGANI, ELZIE CHRISTIE'!$1:$4</definedName>
    <definedName name="_xlnm.Print_Titles" localSheetId="59">'GICO, IRISH KAY'!$1:$4</definedName>
    <definedName name="_xlnm.Print_Titles" localSheetId="64">'JALA, EVANGELINA'!$1:$4</definedName>
    <definedName name="_xlnm.Print_Titles" localSheetId="69">'LATOZA, ROSA MARIA'!$1:$4</definedName>
    <definedName name="_xlnm.Print_Titles" localSheetId="73">'LONQUINO, ANNABELLE'!$1:$4</definedName>
    <definedName name="_xlnm.Print_Titles" localSheetId="75">'MADERAL, ARNEL'!$1:$4</definedName>
    <definedName name="_xlnm.Print_Titles" localSheetId="76">'MALAGA, MA. ANDELEN'!$1:$4</definedName>
    <definedName name="_xlnm.Print_Titles" localSheetId="78">'MEDECINIO, MAY JOY CATHERINE'!$1:$4</definedName>
    <definedName name="_xlnm.Print_Titles" localSheetId="80">'MEMPIN, MARY HOPE'!$1:$4</definedName>
    <definedName name="_xlnm.Print_Titles" localSheetId="81">'MEMPIN, MINDA CELIA'!$1:$4</definedName>
    <definedName name="_xlnm.Print_Titles" localSheetId="84">'NENIAL ARMIE'!$1:$4</definedName>
    <definedName name="_xlnm.Print_Titles" localSheetId="86">'OGACO, JONATHAN'!$1:$4</definedName>
    <definedName name="_xlnm.Print_Titles" localSheetId="93">'SABAY, EVELYN'!$1:$4</definedName>
    <definedName name="_xlnm.Print_Titles" localSheetId="96">'SILGUERA, JOAN'!$1:$4</definedName>
    <definedName name="_xlnm.Print_Titles" localSheetId="98">'SITUBAL, ARLYN JUNE'!$1:$4</definedName>
    <definedName name="_xlnm.Print_Titles" localSheetId="99">'SOLDEVILLA, SHELLA'!$1:$4</definedName>
    <definedName name="_xlnm.Print_Titles" localSheetId="100">'TA-ACA, LEONCIA'!$1:$4</definedName>
    <definedName name="_xlnm.Print_Titles" localSheetId="102">'TA-ALA, JOSIE ANN'!$1:$4</definedName>
    <definedName name="_xlnm.Print_Titles" localSheetId="103">'TA-ALA, WILMA'!$1:$4</definedName>
    <definedName name="_xlnm.Print_Titles" localSheetId="105">'TABABA, CONCEPCION'!$1:$4</definedName>
    <definedName name="_xlnm.Print_Titles" localSheetId="107">'TABABA, MONA LISA'!$1:$2</definedName>
    <definedName name="_xlnm.Print_Titles" localSheetId="109">'TABAFA, MERCEDITA'!$1:$4</definedName>
    <definedName name="_xlnm.Print_Titles" localSheetId="111">'TABAGO, AMANDA'!$1:$4</definedName>
    <definedName name="_xlnm.Print_Titles" localSheetId="114">'TABAGO, MA. DULZURA'!$1:$4</definedName>
    <definedName name="_xlnm.Print_Titles" localSheetId="115">'TABALINA, JOY'!$1:$4</definedName>
    <definedName name="_xlnm.Print_Titles" localSheetId="119">'TABANIAG, MAURO JR.'!$1:$4</definedName>
    <definedName name="_xlnm.Print_Titles" localSheetId="122">'TABAOSARES, MARITES'!$1:$4</definedName>
    <definedName name="_xlnm.Print_Titles" localSheetId="125">'TABIFRANCA, LUCILLE'!$1:$4</definedName>
    <definedName name="_xlnm.Print_Titles" localSheetId="126">'TABIOLO, EUSEBIO'!$1:$5</definedName>
    <definedName name="_xlnm.Print_Titles" localSheetId="127">'TABIOLO, MAE'!$1:$4</definedName>
    <definedName name="_xlnm.Print_Titles" localSheetId="133">'TABLADILLO, ROSMELIE'!$1:$4</definedName>
    <definedName name="_xlnm.Print_Titles" localSheetId="137">'TABOCOLDE, CHERRY'!$1:$4</definedName>
    <definedName name="_xlnm.Print_Titles" localSheetId="141">'TABUCURAN, NANCY'!$1:$4</definedName>
    <definedName name="_xlnm.Print_Titles" localSheetId="144">'TABUMFAMA, ESTELA'!$1:$4</definedName>
    <definedName name="_xlnm.Print_Titles" localSheetId="148">'TACADAO, MA. FE'!$1:$4</definedName>
    <definedName name="_xlnm.Print_Titles" localSheetId="150">'TACADAO, VALERIA'!$1:$4</definedName>
    <definedName name="_xlnm.Print_Titles" localSheetId="154">'TACAISAN, MILAGROSA'!$1:$4</definedName>
    <definedName name="_xlnm.Print_Titles" localSheetId="161">'TACAYON, NESTOR'!$1:$2</definedName>
    <definedName name="_xlnm.Print_Titles" localSheetId="163">'TACSAGON, MLR'!$1:$4</definedName>
    <definedName name="_xlnm.Print_Titles" localSheetId="171">'TACUYAN, MARA'!$1:$4</definedName>
    <definedName name="_xlnm.Print_Titles" localSheetId="175">'TADIA, RICHEL'!$1:$4</definedName>
    <definedName name="_xlnm.Print_Titles" localSheetId="177">'TADIFA, DARWIN'!$1:$4</definedName>
    <definedName name="_xlnm.Print_Titles" localSheetId="179">'TADIT, YOLANDA'!$1:$4</definedName>
    <definedName name="_xlnm.Print_Titles" localSheetId="180">'TAGABI, NICOLAS'!$1:$4</definedName>
    <definedName name="_xlnm.Print_Titles" localSheetId="182">'TAGACAY, JOYLENE'!$1:$4</definedName>
    <definedName name="_xlnm.Print_Titles" localSheetId="183">'TAGACAY, LUCENA'!$1:$4</definedName>
    <definedName name="_xlnm.Print_Titles" localSheetId="184">'TAGACAY, RIMA'!$1:$4</definedName>
    <definedName name="_xlnm.Print_Titles" localSheetId="185">'TAGAL, NATIVIDAD'!$1:$4</definedName>
    <definedName name="_xlnm.Print_Titles" localSheetId="186">'TAGAMOLILA, BASILIA'!$1:$4</definedName>
    <definedName name="_xlnm.Print_Titles" localSheetId="189">'TAGUDANDO, FERNANDO JR.'!$1:$4</definedName>
    <definedName name="_xlnm.Print_Titles" localSheetId="190">'TAGUDANDO, JENNIFER'!$1:$4</definedName>
    <definedName name="_xlnm.Print_Titles" localSheetId="191">'TAGUDANDO, JUBERT'!$1:$4</definedName>
    <definedName name="_xlnm.Print_Titles" localSheetId="195">'TALACAN, JOSEPHINE'!$1:$4</definedName>
    <definedName name="_xlnm.Print_Titles" localSheetId="199">'TALEON, ROSIE'!$1:$4</definedName>
    <definedName name="_xlnm.Print_Titles" localSheetId="200">'TALHA, ANGELIE'!$1:$4</definedName>
    <definedName name="_xlnm.Print_Titles" localSheetId="203">'TALHA, MARILYN'!$1:$4</definedName>
    <definedName name="_xlnm.Print_Titles" localSheetId="210">'TAMAYOR, MA. LUISA'!$1:$4</definedName>
    <definedName name="_xlnm.Print_Titles" localSheetId="214">'TAMISES, EUGENIO JR.'!$1:$4</definedName>
    <definedName name="_xlnm.Print_Titles" localSheetId="216">'TAMONAN, BARBARA'!$1:$4</definedName>
    <definedName name="_xlnm.Print_Titles" localSheetId="221">'TANO, ADELFA'!$1:$4</definedName>
    <definedName name="_xlnm.Print_Titles" localSheetId="222">'TANO, CORNEJA MILANE'!$1:$4</definedName>
    <definedName name="_xlnm.Print_Titles" localSheetId="223">'TANO, JACOBO JR.'!$1:$4</definedName>
    <definedName name="_xlnm.Print_Titles" localSheetId="224">'TANO, LOURDES'!$1:$4</definedName>
    <definedName name="_xlnm.Print_Titles" localSheetId="225">'TANO, MERCY'!$1:$4</definedName>
    <definedName name="_xlnm.Print_Titles" localSheetId="228">'TAPICULIN, MICHAEL'!$1:$5</definedName>
    <definedName name="_xlnm.Print_Titles" localSheetId="231">'TOMNOG, ELERIANA'!$1:$4</definedName>
    <definedName name="_xlnm.Print_Titles" localSheetId="233">'TOSCANO, LORNA'!$1:$4</definedName>
    <definedName name="_xlnm.Print_Titles" localSheetId="236">'TUAZON, WARLITO'!$1:$4</definedName>
    <definedName name="_xlnm.Print_Titles" localSheetId="65">'withdrawan-8.25.2015-a'!$1:$6</definedName>
    <definedName name="_xlnm.Print_Titles" localSheetId="234">'withdrawn-11.26.2015-b'!$1:$4</definedName>
    <definedName name="_xlnm.Print_Titles" localSheetId="235">'withdrawn-11.26.2015-c'!$1:$4</definedName>
    <definedName name="Sched_Pay" localSheetId="4">#REF!</definedName>
    <definedName name="Sched_Pay" localSheetId="5">#REF!</definedName>
    <definedName name="Sched_Pay" localSheetId="7">#REF!</definedName>
    <definedName name="Sched_Pay" localSheetId="12">#REF!</definedName>
    <definedName name="Sched_Pay" localSheetId="21">#REF!</definedName>
    <definedName name="Sched_Pay" localSheetId="22">#REF!</definedName>
    <definedName name="Sched_Pay" localSheetId="25">#REF!</definedName>
    <definedName name="Sched_Pay" localSheetId="28">#REF!</definedName>
    <definedName name="Sched_Pay" localSheetId="29">#REF!</definedName>
    <definedName name="Sched_Pay" localSheetId="239">#REF!</definedName>
    <definedName name="Sched_Pay" localSheetId="34">#REF!</definedName>
    <definedName name="Sched_Pay" localSheetId="37">#REF!</definedName>
    <definedName name="Sched_Pay" localSheetId="39">#REF!</definedName>
    <definedName name="Sched_Pay" localSheetId="238">#REF!</definedName>
    <definedName name="Sched_Pay" localSheetId="41">#REF!</definedName>
    <definedName name="Sched_Pay" localSheetId="42">#REF!</definedName>
    <definedName name="Sched_Pay" localSheetId="50">#REF!</definedName>
    <definedName name="Sched_Pay" localSheetId="56">#REF!</definedName>
    <definedName name="Sched_Pay" localSheetId="59">#REF!</definedName>
    <definedName name="Sched_Pay" localSheetId="70">#REF!</definedName>
    <definedName name="Sched_Pay" localSheetId="76">#REF!</definedName>
    <definedName name="Sched_Pay" localSheetId="78">#REF!</definedName>
    <definedName name="Sched_Pay" localSheetId="80">#REF!</definedName>
    <definedName name="Sched_Pay" localSheetId="93">#REF!</definedName>
    <definedName name="Sched_Pay" localSheetId="96">#REF!</definedName>
    <definedName name="Sched_Pay" localSheetId="98">#REF!</definedName>
    <definedName name="Sched_Pay" localSheetId="99">#REF!</definedName>
    <definedName name="Sched_Pay" localSheetId="102">#REF!</definedName>
    <definedName name="Sched_Pay" localSheetId="103">#REF!</definedName>
    <definedName name="Sched_Pay" localSheetId="109">#REF!</definedName>
    <definedName name="Sched_Pay" localSheetId="115">#REF!</definedName>
    <definedName name="Sched_Pay" localSheetId="125">#REF!</definedName>
    <definedName name="Sched_Pay" localSheetId="133">#REF!</definedName>
    <definedName name="Sched_Pay" localSheetId="137">#REF!</definedName>
    <definedName name="Sched_Pay" localSheetId="175">#REF!</definedName>
    <definedName name="Sched_Pay" localSheetId="182">#REF!</definedName>
    <definedName name="Sched_Pay" localSheetId="186">#REF!</definedName>
    <definedName name="Sched_Pay" localSheetId="191">#REF!</definedName>
    <definedName name="Sched_Pay" localSheetId="194">#REF!</definedName>
    <definedName name="Sched_Pay" localSheetId="195">#REF!</definedName>
    <definedName name="Sched_Pay" localSheetId="199">#REF!</definedName>
    <definedName name="Sched_Pay" localSheetId="200">#REF!</definedName>
    <definedName name="Sched_Pay" localSheetId="210">#REF!</definedName>
    <definedName name="Sched_Pay" localSheetId="211">#REF!</definedName>
    <definedName name="Sched_Pay" localSheetId="224">#REF!</definedName>
    <definedName name="Sched_Pay" localSheetId="225">#REF!</definedName>
    <definedName name="Sched_Pay" localSheetId="228">#REF!</definedName>
    <definedName name="Sched_Pay" localSheetId="231">#REF!</definedName>
    <definedName name="Sched_Pay" localSheetId="65">#REF!</definedName>
    <definedName name="Sched_Pay" localSheetId="234">#REF!</definedName>
    <definedName name="Sched_Pay" localSheetId="235">#REF!</definedName>
    <definedName name="Sched_Pay">#REF!</definedName>
    <definedName name="Scheduled_Extra_Payments" localSheetId="4">#REF!</definedName>
    <definedName name="Scheduled_Extra_Payments" localSheetId="5">#REF!</definedName>
    <definedName name="Scheduled_Extra_Payments" localSheetId="7">#REF!</definedName>
    <definedName name="Scheduled_Extra_Payments" localSheetId="12">#REF!</definedName>
    <definedName name="Scheduled_Extra_Payments" localSheetId="21">#REF!</definedName>
    <definedName name="Scheduled_Extra_Payments" localSheetId="22">#REF!</definedName>
    <definedName name="Scheduled_Extra_Payments" localSheetId="25">#REF!</definedName>
    <definedName name="Scheduled_Extra_Payments" localSheetId="28">#REF!</definedName>
    <definedName name="Scheduled_Extra_Payments" localSheetId="29">#REF!</definedName>
    <definedName name="Scheduled_Extra_Payments" localSheetId="239">#REF!</definedName>
    <definedName name="Scheduled_Extra_Payments" localSheetId="34">#REF!</definedName>
    <definedName name="Scheduled_Extra_Payments" localSheetId="37">#REF!</definedName>
    <definedName name="Scheduled_Extra_Payments" localSheetId="39">#REF!</definedName>
    <definedName name="Scheduled_Extra_Payments" localSheetId="238">#REF!</definedName>
    <definedName name="Scheduled_Extra_Payments" localSheetId="41">#REF!</definedName>
    <definedName name="Scheduled_Extra_Payments" localSheetId="42">#REF!</definedName>
    <definedName name="Scheduled_Extra_Payments" localSheetId="50">#REF!</definedName>
    <definedName name="Scheduled_Extra_Payments" localSheetId="56">#REF!</definedName>
    <definedName name="Scheduled_Extra_Payments" localSheetId="59">#REF!</definedName>
    <definedName name="Scheduled_Extra_Payments" localSheetId="70">#REF!</definedName>
    <definedName name="Scheduled_Extra_Payments" localSheetId="76">#REF!</definedName>
    <definedName name="Scheduled_Extra_Payments" localSheetId="78">#REF!</definedName>
    <definedName name="Scheduled_Extra_Payments" localSheetId="80">#REF!</definedName>
    <definedName name="Scheduled_Extra_Payments" localSheetId="93">#REF!</definedName>
    <definedName name="Scheduled_Extra_Payments" localSheetId="96">#REF!</definedName>
    <definedName name="Scheduled_Extra_Payments" localSheetId="98">#REF!</definedName>
    <definedName name="Scheduled_Extra_Payments" localSheetId="99">#REF!</definedName>
    <definedName name="Scheduled_Extra_Payments" localSheetId="102">#REF!</definedName>
    <definedName name="Scheduled_Extra_Payments" localSheetId="103">#REF!</definedName>
    <definedName name="Scheduled_Extra_Payments" localSheetId="109">#REF!</definedName>
    <definedName name="Scheduled_Extra_Payments" localSheetId="115">#REF!</definedName>
    <definedName name="Scheduled_Extra_Payments" localSheetId="125">#REF!</definedName>
    <definedName name="Scheduled_Extra_Payments" localSheetId="133">#REF!</definedName>
    <definedName name="Scheduled_Extra_Payments" localSheetId="137">#REF!</definedName>
    <definedName name="Scheduled_Extra_Payments" localSheetId="175">#REF!</definedName>
    <definedName name="Scheduled_Extra_Payments" localSheetId="182">#REF!</definedName>
    <definedName name="Scheduled_Extra_Payments" localSheetId="186">#REF!</definedName>
    <definedName name="Scheduled_Extra_Payments" localSheetId="191">#REF!</definedName>
    <definedName name="Scheduled_Extra_Payments" localSheetId="194">#REF!</definedName>
    <definedName name="Scheduled_Extra_Payments" localSheetId="195">#REF!</definedName>
    <definedName name="Scheduled_Extra_Payments" localSheetId="199">#REF!</definedName>
    <definedName name="Scheduled_Extra_Payments" localSheetId="200">#REF!</definedName>
    <definedName name="Scheduled_Extra_Payments" localSheetId="210">#REF!</definedName>
    <definedName name="Scheduled_Extra_Payments" localSheetId="211">#REF!</definedName>
    <definedName name="Scheduled_Extra_Payments" localSheetId="224">#REF!</definedName>
    <definedName name="Scheduled_Extra_Payments" localSheetId="225">#REF!</definedName>
    <definedName name="Scheduled_Extra_Payments" localSheetId="228">#REF!</definedName>
    <definedName name="Scheduled_Extra_Payments" localSheetId="231">#REF!</definedName>
    <definedName name="Scheduled_Extra_Payments" localSheetId="65">#REF!</definedName>
    <definedName name="Scheduled_Extra_Payments" localSheetId="234">#REF!</definedName>
    <definedName name="Scheduled_Extra_Payments" localSheetId="235">#REF!</definedName>
    <definedName name="Scheduled_Extra_Payments">#REF!</definedName>
    <definedName name="Scheduled_Interest_Rate" localSheetId="4">#REF!</definedName>
    <definedName name="Scheduled_Interest_Rate" localSheetId="5">#REF!</definedName>
    <definedName name="Scheduled_Interest_Rate" localSheetId="7">#REF!</definedName>
    <definedName name="Scheduled_Interest_Rate" localSheetId="12">#REF!</definedName>
    <definedName name="Scheduled_Interest_Rate" localSheetId="21">#REF!</definedName>
    <definedName name="Scheduled_Interest_Rate" localSheetId="22">#REF!</definedName>
    <definedName name="Scheduled_Interest_Rate" localSheetId="25">#REF!</definedName>
    <definedName name="Scheduled_Interest_Rate" localSheetId="28">#REF!</definedName>
    <definedName name="Scheduled_Interest_Rate" localSheetId="29">#REF!</definedName>
    <definedName name="Scheduled_Interest_Rate" localSheetId="239">#REF!</definedName>
    <definedName name="Scheduled_Interest_Rate" localSheetId="34">#REF!</definedName>
    <definedName name="Scheduled_Interest_Rate" localSheetId="37">#REF!</definedName>
    <definedName name="Scheduled_Interest_Rate" localSheetId="39">#REF!</definedName>
    <definedName name="Scheduled_Interest_Rate" localSheetId="238">#REF!</definedName>
    <definedName name="Scheduled_Interest_Rate" localSheetId="41">#REF!</definedName>
    <definedName name="Scheduled_Interest_Rate" localSheetId="42">#REF!</definedName>
    <definedName name="Scheduled_Interest_Rate" localSheetId="50">#REF!</definedName>
    <definedName name="Scheduled_Interest_Rate" localSheetId="56">#REF!</definedName>
    <definedName name="Scheduled_Interest_Rate" localSheetId="59">#REF!</definedName>
    <definedName name="Scheduled_Interest_Rate" localSheetId="70">#REF!</definedName>
    <definedName name="Scheduled_Interest_Rate" localSheetId="76">#REF!</definedName>
    <definedName name="Scheduled_Interest_Rate" localSheetId="78">#REF!</definedName>
    <definedName name="Scheduled_Interest_Rate" localSheetId="80">#REF!</definedName>
    <definedName name="Scheduled_Interest_Rate" localSheetId="93">#REF!</definedName>
    <definedName name="Scheduled_Interest_Rate" localSheetId="96">#REF!</definedName>
    <definedName name="Scheduled_Interest_Rate" localSheetId="98">#REF!</definedName>
    <definedName name="Scheduled_Interest_Rate" localSheetId="99">#REF!</definedName>
    <definedName name="Scheduled_Interest_Rate" localSheetId="102">#REF!</definedName>
    <definedName name="Scheduled_Interest_Rate" localSheetId="103">#REF!</definedName>
    <definedName name="Scheduled_Interest_Rate" localSheetId="109">#REF!</definedName>
    <definedName name="Scheduled_Interest_Rate" localSheetId="115">#REF!</definedName>
    <definedName name="Scheduled_Interest_Rate" localSheetId="125">#REF!</definedName>
    <definedName name="Scheduled_Interest_Rate" localSheetId="133">#REF!</definedName>
    <definedName name="Scheduled_Interest_Rate" localSheetId="137">#REF!</definedName>
    <definedName name="Scheduled_Interest_Rate" localSheetId="175">#REF!</definedName>
    <definedName name="Scheduled_Interest_Rate" localSheetId="182">#REF!</definedName>
    <definedName name="Scheduled_Interest_Rate" localSheetId="186">#REF!</definedName>
    <definedName name="Scheduled_Interest_Rate" localSheetId="191">#REF!</definedName>
    <definedName name="Scheduled_Interest_Rate" localSheetId="194">#REF!</definedName>
    <definedName name="Scheduled_Interest_Rate" localSheetId="195">#REF!</definedName>
    <definedName name="Scheduled_Interest_Rate" localSheetId="199">#REF!</definedName>
    <definedName name="Scheduled_Interest_Rate" localSheetId="200">#REF!</definedName>
    <definedName name="Scheduled_Interest_Rate" localSheetId="210">#REF!</definedName>
    <definedName name="Scheduled_Interest_Rate" localSheetId="211">#REF!</definedName>
    <definedName name="Scheduled_Interest_Rate" localSheetId="224">#REF!</definedName>
    <definedName name="Scheduled_Interest_Rate" localSheetId="225">#REF!</definedName>
    <definedName name="Scheduled_Interest_Rate" localSheetId="228">#REF!</definedName>
    <definedName name="Scheduled_Interest_Rate" localSheetId="231">#REF!</definedName>
    <definedName name="Scheduled_Interest_Rate" localSheetId="65">#REF!</definedName>
    <definedName name="Scheduled_Interest_Rate" localSheetId="234">#REF!</definedName>
    <definedName name="Scheduled_Interest_Rate" localSheetId="235">#REF!</definedName>
    <definedName name="Scheduled_Interest_Rate">#REF!</definedName>
    <definedName name="Scheduled_Monthly_Payment" localSheetId="4">#REF!</definedName>
    <definedName name="Scheduled_Monthly_Payment" localSheetId="5">#REF!</definedName>
    <definedName name="Scheduled_Monthly_Payment" localSheetId="7">#REF!</definedName>
    <definedName name="Scheduled_Monthly_Payment" localSheetId="12">#REF!</definedName>
    <definedName name="Scheduled_Monthly_Payment" localSheetId="21">#REF!</definedName>
    <definedName name="Scheduled_Monthly_Payment" localSheetId="22">#REF!</definedName>
    <definedName name="Scheduled_Monthly_Payment" localSheetId="25">#REF!</definedName>
    <definedName name="Scheduled_Monthly_Payment" localSheetId="28">#REF!</definedName>
    <definedName name="Scheduled_Monthly_Payment" localSheetId="29">#REF!</definedName>
    <definedName name="Scheduled_Monthly_Payment" localSheetId="239">#REF!</definedName>
    <definedName name="Scheduled_Monthly_Payment" localSheetId="34">#REF!</definedName>
    <definedName name="Scheduled_Monthly_Payment" localSheetId="37">#REF!</definedName>
    <definedName name="Scheduled_Monthly_Payment" localSheetId="39">#REF!</definedName>
    <definedName name="Scheduled_Monthly_Payment" localSheetId="238">#REF!</definedName>
    <definedName name="Scheduled_Monthly_Payment" localSheetId="41">#REF!</definedName>
    <definedName name="Scheduled_Monthly_Payment" localSheetId="42">#REF!</definedName>
    <definedName name="Scheduled_Monthly_Payment" localSheetId="50">#REF!</definedName>
    <definedName name="Scheduled_Monthly_Payment" localSheetId="56">#REF!</definedName>
    <definedName name="Scheduled_Monthly_Payment" localSheetId="59">#REF!</definedName>
    <definedName name="Scheduled_Monthly_Payment" localSheetId="70">#REF!</definedName>
    <definedName name="Scheduled_Monthly_Payment" localSheetId="76">#REF!</definedName>
    <definedName name="Scheduled_Monthly_Payment" localSheetId="78">#REF!</definedName>
    <definedName name="Scheduled_Monthly_Payment" localSheetId="80">#REF!</definedName>
    <definedName name="Scheduled_Monthly_Payment" localSheetId="93">#REF!</definedName>
    <definedName name="Scheduled_Monthly_Payment" localSheetId="96">#REF!</definedName>
    <definedName name="Scheduled_Monthly_Payment" localSheetId="98">#REF!</definedName>
    <definedName name="Scheduled_Monthly_Payment" localSheetId="99">#REF!</definedName>
    <definedName name="Scheduled_Monthly_Payment" localSheetId="102">#REF!</definedName>
    <definedName name="Scheduled_Monthly_Payment" localSheetId="103">#REF!</definedName>
    <definedName name="Scheduled_Monthly_Payment" localSheetId="109">#REF!</definedName>
    <definedName name="Scheduled_Monthly_Payment" localSheetId="115">#REF!</definedName>
    <definedName name="Scheduled_Monthly_Payment" localSheetId="125">#REF!</definedName>
    <definedName name="Scheduled_Monthly_Payment" localSheetId="133">#REF!</definedName>
    <definedName name="Scheduled_Monthly_Payment" localSheetId="137">#REF!</definedName>
    <definedName name="Scheduled_Monthly_Payment" localSheetId="175">#REF!</definedName>
    <definedName name="Scheduled_Monthly_Payment" localSheetId="182">#REF!</definedName>
    <definedName name="Scheduled_Monthly_Payment" localSheetId="186">#REF!</definedName>
    <definedName name="Scheduled_Monthly_Payment" localSheetId="191">#REF!</definedName>
    <definedName name="Scheduled_Monthly_Payment" localSheetId="194">#REF!</definedName>
    <definedName name="Scheduled_Monthly_Payment" localSheetId="195">#REF!</definedName>
    <definedName name="Scheduled_Monthly_Payment" localSheetId="199">#REF!</definedName>
    <definedName name="Scheduled_Monthly_Payment" localSheetId="200">#REF!</definedName>
    <definedName name="Scheduled_Monthly_Payment" localSheetId="210">#REF!</definedName>
    <definedName name="Scheduled_Monthly_Payment" localSheetId="211">#REF!</definedName>
    <definedName name="Scheduled_Monthly_Payment" localSheetId="224">#REF!</definedName>
    <definedName name="Scheduled_Monthly_Payment" localSheetId="225">#REF!</definedName>
    <definedName name="Scheduled_Monthly_Payment" localSheetId="228">#REF!</definedName>
    <definedName name="Scheduled_Monthly_Payment" localSheetId="231">#REF!</definedName>
    <definedName name="Scheduled_Monthly_Payment" localSheetId="65">#REF!</definedName>
    <definedName name="Scheduled_Monthly_Payment" localSheetId="234">#REF!</definedName>
    <definedName name="Scheduled_Monthly_Payment" localSheetId="235">#REF!</definedName>
    <definedName name="Scheduled_Monthly_Payment">#REF!</definedName>
    <definedName name="shella" localSheetId="4">#REF!</definedName>
    <definedName name="shella" localSheetId="5">#REF!</definedName>
    <definedName name="shella" localSheetId="7">#REF!</definedName>
    <definedName name="shella" localSheetId="12">#REF!</definedName>
    <definedName name="shella" localSheetId="21">#REF!</definedName>
    <definedName name="shella" localSheetId="22">#REF!</definedName>
    <definedName name="shella" localSheetId="25">#REF!</definedName>
    <definedName name="shella" localSheetId="28">#REF!</definedName>
    <definedName name="shella" localSheetId="29">#REF!</definedName>
    <definedName name="shella" localSheetId="239">#REF!</definedName>
    <definedName name="shella" localSheetId="34">#REF!</definedName>
    <definedName name="shella" localSheetId="37">#REF!</definedName>
    <definedName name="shella" localSheetId="39">#REF!</definedName>
    <definedName name="shella" localSheetId="238">#REF!</definedName>
    <definedName name="shella" localSheetId="41">#REF!</definedName>
    <definedName name="shella" localSheetId="42">#REF!</definedName>
    <definedName name="shella" localSheetId="50">#REF!</definedName>
    <definedName name="shella" localSheetId="56">#REF!</definedName>
    <definedName name="shella" localSheetId="59">#REF!</definedName>
    <definedName name="shella" localSheetId="70">#REF!</definedName>
    <definedName name="shella" localSheetId="76">#REF!</definedName>
    <definedName name="shella" localSheetId="78">#REF!</definedName>
    <definedName name="shella" localSheetId="80">#REF!</definedName>
    <definedName name="shella" localSheetId="93">#REF!</definedName>
    <definedName name="shella" localSheetId="96">#REF!</definedName>
    <definedName name="shella" localSheetId="98">#REF!</definedName>
    <definedName name="shella" localSheetId="102">#REF!</definedName>
    <definedName name="shella" localSheetId="103">#REF!</definedName>
    <definedName name="shella" localSheetId="109">#REF!</definedName>
    <definedName name="shella" localSheetId="115">#REF!</definedName>
    <definedName name="shella" localSheetId="125">#REF!</definedName>
    <definedName name="shella" localSheetId="133">#REF!</definedName>
    <definedName name="shella" localSheetId="137">#REF!</definedName>
    <definedName name="shella" localSheetId="175">#REF!</definedName>
    <definedName name="shella" localSheetId="182">#REF!</definedName>
    <definedName name="shella" localSheetId="186">#REF!</definedName>
    <definedName name="shella" localSheetId="191">#REF!</definedName>
    <definedName name="shella" localSheetId="194">#REF!</definedName>
    <definedName name="shella" localSheetId="195">#REF!</definedName>
    <definedName name="shella" localSheetId="199">#REF!</definedName>
    <definedName name="shella" localSheetId="200">#REF!</definedName>
    <definedName name="shella" localSheetId="210">#REF!</definedName>
    <definedName name="shella" localSheetId="211">#REF!</definedName>
    <definedName name="shella" localSheetId="224">#REF!</definedName>
    <definedName name="shella" localSheetId="225">#REF!</definedName>
    <definedName name="shella" localSheetId="228">#REF!</definedName>
    <definedName name="shella" localSheetId="231">#REF!</definedName>
    <definedName name="shella" localSheetId="65">#REF!</definedName>
    <definedName name="shella" localSheetId="234">#REF!</definedName>
    <definedName name="shella" localSheetId="235">#REF!</definedName>
    <definedName name="shella">#REF!</definedName>
    <definedName name="Total_Interest" localSheetId="4">#REF!</definedName>
    <definedName name="Total_Interest" localSheetId="5">#REF!</definedName>
    <definedName name="Total_Interest" localSheetId="7">#REF!</definedName>
    <definedName name="Total_Interest" localSheetId="12">#REF!</definedName>
    <definedName name="Total_Interest" localSheetId="21">#REF!</definedName>
    <definedName name="Total_Interest" localSheetId="22">#REF!</definedName>
    <definedName name="Total_Interest" localSheetId="25">#REF!</definedName>
    <definedName name="Total_Interest" localSheetId="28">#REF!</definedName>
    <definedName name="Total_Interest" localSheetId="29">#REF!</definedName>
    <definedName name="Total_Interest" localSheetId="239">#REF!</definedName>
    <definedName name="Total_Interest" localSheetId="34">#REF!</definedName>
    <definedName name="Total_Interest" localSheetId="37">#REF!</definedName>
    <definedName name="Total_Interest" localSheetId="39">#REF!</definedName>
    <definedName name="Total_Interest" localSheetId="238">#REF!</definedName>
    <definedName name="Total_Interest" localSheetId="41">#REF!</definedName>
    <definedName name="Total_Interest" localSheetId="42">#REF!</definedName>
    <definedName name="Total_Interest" localSheetId="50">#REF!</definedName>
    <definedName name="Total_Interest" localSheetId="56">#REF!</definedName>
    <definedName name="Total_Interest" localSheetId="59">#REF!</definedName>
    <definedName name="Total_Interest" localSheetId="70">#REF!</definedName>
    <definedName name="Total_Interest" localSheetId="76">#REF!</definedName>
    <definedName name="Total_Interest" localSheetId="78">#REF!</definedName>
    <definedName name="Total_Interest" localSheetId="80">#REF!</definedName>
    <definedName name="Total_Interest" localSheetId="93">#REF!</definedName>
    <definedName name="Total_Interest" localSheetId="96">#REF!</definedName>
    <definedName name="Total_Interest" localSheetId="98">#REF!</definedName>
    <definedName name="Total_Interest" localSheetId="99">#REF!</definedName>
    <definedName name="Total_Interest" localSheetId="102">#REF!</definedName>
    <definedName name="Total_Interest" localSheetId="103">#REF!</definedName>
    <definedName name="Total_Interest" localSheetId="109">#REF!</definedName>
    <definedName name="Total_Interest" localSheetId="115">#REF!</definedName>
    <definedName name="Total_Interest" localSheetId="125">#REF!</definedName>
    <definedName name="Total_Interest" localSheetId="133">#REF!</definedName>
    <definedName name="Total_Interest" localSheetId="137">#REF!</definedName>
    <definedName name="Total_Interest" localSheetId="175">#REF!</definedName>
    <definedName name="Total_Interest" localSheetId="182">#REF!</definedName>
    <definedName name="Total_Interest" localSheetId="186">#REF!</definedName>
    <definedName name="Total_Interest" localSheetId="191">#REF!</definedName>
    <definedName name="Total_Interest" localSheetId="194">#REF!</definedName>
    <definedName name="Total_Interest" localSheetId="195">#REF!</definedName>
    <definedName name="Total_Interest" localSheetId="199">#REF!</definedName>
    <definedName name="Total_Interest" localSheetId="200">#REF!</definedName>
    <definedName name="Total_Interest" localSheetId="210">#REF!</definedName>
    <definedName name="Total_Interest" localSheetId="211">#REF!</definedName>
    <definedName name="Total_Interest" localSheetId="224">#REF!</definedName>
    <definedName name="Total_Interest" localSheetId="225">#REF!</definedName>
    <definedName name="Total_Interest" localSheetId="228">#REF!</definedName>
    <definedName name="Total_Interest" localSheetId="231">#REF!</definedName>
    <definedName name="Total_Interest" localSheetId="65">#REF!</definedName>
    <definedName name="Total_Interest" localSheetId="234">#REF!</definedName>
    <definedName name="Total_Interest" localSheetId="235">#REF!</definedName>
    <definedName name="Total_Interest">#REF!</definedName>
    <definedName name="Total_Pay" localSheetId="4">#REF!</definedName>
    <definedName name="Total_Pay" localSheetId="5">#REF!</definedName>
    <definedName name="Total_Pay" localSheetId="7">#REF!</definedName>
    <definedName name="Total_Pay" localSheetId="12">#REF!</definedName>
    <definedName name="Total_Pay" localSheetId="21">#REF!</definedName>
    <definedName name="Total_Pay" localSheetId="22">#REF!</definedName>
    <definedName name="Total_Pay" localSheetId="25">#REF!</definedName>
    <definedName name="Total_Pay" localSheetId="28">#REF!</definedName>
    <definedName name="Total_Pay" localSheetId="29">#REF!</definedName>
    <definedName name="Total_Pay" localSheetId="239">#REF!</definedName>
    <definedName name="Total_Pay" localSheetId="34">#REF!</definedName>
    <definedName name="Total_Pay" localSheetId="37">#REF!</definedName>
    <definedName name="Total_Pay" localSheetId="39">#REF!</definedName>
    <definedName name="Total_Pay" localSheetId="238">#REF!</definedName>
    <definedName name="Total_Pay" localSheetId="41">#REF!</definedName>
    <definedName name="Total_Pay" localSheetId="42">#REF!</definedName>
    <definedName name="Total_Pay" localSheetId="50">#REF!</definedName>
    <definedName name="Total_Pay" localSheetId="56">#REF!</definedName>
    <definedName name="Total_Pay" localSheetId="59">#REF!</definedName>
    <definedName name="Total_Pay" localSheetId="70">#REF!</definedName>
    <definedName name="Total_Pay" localSheetId="76">#REF!</definedName>
    <definedName name="Total_Pay" localSheetId="78">#REF!</definedName>
    <definedName name="Total_Pay" localSheetId="80">#REF!</definedName>
    <definedName name="Total_Pay" localSheetId="93">#REF!</definedName>
    <definedName name="Total_Pay" localSheetId="96">#REF!</definedName>
    <definedName name="Total_Pay" localSheetId="98">#REF!</definedName>
    <definedName name="Total_Pay" localSheetId="99">#REF!</definedName>
    <definedName name="Total_Pay" localSheetId="102">#REF!</definedName>
    <definedName name="Total_Pay" localSheetId="103">#REF!</definedName>
    <definedName name="Total_Pay" localSheetId="109">#REF!</definedName>
    <definedName name="Total_Pay" localSheetId="115">#REF!</definedName>
    <definedName name="Total_Pay" localSheetId="125">#REF!</definedName>
    <definedName name="Total_Pay" localSheetId="133">#REF!</definedName>
    <definedName name="Total_Pay" localSheetId="137">#REF!</definedName>
    <definedName name="Total_Pay" localSheetId="175">#REF!</definedName>
    <definedName name="Total_Pay" localSheetId="182">#REF!</definedName>
    <definedName name="Total_Pay" localSheetId="186">#REF!</definedName>
    <definedName name="Total_Pay" localSheetId="191">#REF!</definedName>
    <definedName name="Total_Pay" localSheetId="194">#REF!</definedName>
    <definedName name="Total_Pay" localSheetId="195">#REF!</definedName>
    <definedName name="Total_Pay" localSheetId="199">#REF!</definedName>
    <definedName name="Total_Pay" localSheetId="200">#REF!</definedName>
    <definedName name="Total_Pay" localSheetId="210">#REF!</definedName>
    <definedName name="Total_Pay" localSheetId="211">#REF!</definedName>
    <definedName name="Total_Pay" localSheetId="224">#REF!</definedName>
    <definedName name="Total_Pay" localSheetId="225">#REF!</definedName>
    <definedName name="Total_Pay" localSheetId="228">#REF!</definedName>
    <definedName name="Total_Pay" localSheetId="231">#REF!</definedName>
    <definedName name="Total_Pay" localSheetId="65">#REF!</definedName>
    <definedName name="Total_Pay" localSheetId="234">#REF!</definedName>
    <definedName name="Total_Pay" localSheetId="235">#REF!</definedName>
    <definedName name="Total_Pay">#REF!</definedName>
    <definedName name="Total_Payment" localSheetId="4">Scheduled_Payment+Extra_Payment</definedName>
    <definedName name="Total_Payment" localSheetId="5">Scheduled_Payment+Extra_Payment</definedName>
    <definedName name="Total_Payment" localSheetId="7">Scheduled_Payment+Extra_Payment</definedName>
    <definedName name="Total_Payment" localSheetId="12">Scheduled_Payment+Extra_Payment</definedName>
    <definedName name="Total_Payment" localSheetId="21">Scheduled_Payment+Extra_Payment</definedName>
    <definedName name="Total_Payment" localSheetId="22">Scheduled_Payment+Extra_Payment</definedName>
    <definedName name="Total_Payment" localSheetId="25">Scheduled_Payment+Extra_Payment</definedName>
    <definedName name="Total_Payment" localSheetId="28">Scheduled_Payment+Extra_Payment</definedName>
    <definedName name="Total_Payment" localSheetId="29">Scheduled_Payment+Extra_Payment</definedName>
    <definedName name="Total_Payment" localSheetId="239">Scheduled_Payment+Extra_Payment</definedName>
    <definedName name="Total_Payment" localSheetId="34">Scheduled_Payment+Extra_Payment</definedName>
    <definedName name="Total_Payment" localSheetId="37">Scheduled_Payment+Extra_Payment</definedName>
    <definedName name="Total_Payment" localSheetId="39">Scheduled_Payment+Extra_Payment</definedName>
    <definedName name="Total_Payment" localSheetId="238">Scheduled_Payment+Extra_Payment</definedName>
    <definedName name="Total_Payment" localSheetId="41">Scheduled_Payment+Extra_Payment</definedName>
    <definedName name="Total_Payment" localSheetId="42">Scheduled_Payment+Extra_Payment</definedName>
    <definedName name="Total_Payment" localSheetId="50">Scheduled_Payment+Extra_Payment</definedName>
    <definedName name="Total_Payment" localSheetId="56">Scheduled_Payment+Extra_Payment</definedName>
    <definedName name="Total_Payment" localSheetId="59">Scheduled_Payment+Extra_Payment</definedName>
    <definedName name="Total_Payment" localSheetId="69">Scheduled_Payment+Extra_Payment</definedName>
    <definedName name="Total_Payment" localSheetId="70">Scheduled_Payment+Extra_Payment</definedName>
    <definedName name="Total_Payment" localSheetId="75">Scheduled_Payment+Extra_Payment</definedName>
    <definedName name="Total_Payment" localSheetId="76">Scheduled_Payment+Extra_Payment</definedName>
    <definedName name="Total_Payment" localSheetId="78">Scheduled_Payment+Extra_Payment</definedName>
    <definedName name="Total_Payment" localSheetId="80">Scheduled_Payment+Extra_Payment</definedName>
    <definedName name="Total_Payment" localSheetId="93">Scheduled_Payment+Extra_Payment</definedName>
    <definedName name="Total_Payment" localSheetId="96">Scheduled_Payment+Extra_Payment</definedName>
    <definedName name="Total_Payment" localSheetId="98">Scheduled_Payment+Extra_Payment</definedName>
    <definedName name="Total_Payment" localSheetId="99">Scheduled_Payment+Extra_Payment</definedName>
    <definedName name="Total_Payment" localSheetId="102">Scheduled_Payment+Extra_Payment</definedName>
    <definedName name="Total_Payment" localSheetId="103">Scheduled_Payment+Extra_Payment</definedName>
    <definedName name="Total_Payment" localSheetId="109">Scheduled_Payment+Extra_Payment</definedName>
    <definedName name="Total_Payment" localSheetId="115">Scheduled_Payment+Extra_Payment</definedName>
    <definedName name="Total_Payment" localSheetId="125">Scheduled_Payment+Extra_Payment</definedName>
    <definedName name="Total_Payment" localSheetId="133">Scheduled_Payment+Extra_Payment</definedName>
    <definedName name="Total_Payment" localSheetId="137">Scheduled_Payment+Extra_Payment</definedName>
    <definedName name="Total_Payment" localSheetId="144">Scheduled_Payment+Extra_Payment</definedName>
    <definedName name="Total_Payment" localSheetId="163">Scheduled_Payment+Extra_Payment</definedName>
    <definedName name="Total_Payment" localSheetId="175">Scheduled_Payment+Extra_Payment</definedName>
    <definedName name="Total_Payment" localSheetId="182">Scheduled_Payment+Extra_Payment</definedName>
    <definedName name="Total_Payment" localSheetId="186">Scheduled_Payment+Extra_Payment</definedName>
    <definedName name="Total_Payment" localSheetId="189">Scheduled_Payment+Extra_Payment</definedName>
    <definedName name="Total_Payment" localSheetId="191">Scheduled_Payment+Extra_Payment</definedName>
    <definedName name="Total_Payment" localSheetId="194">Scheduled_Payment+Extra_Payment</definedName>
    <definedName name="Total_Payment" localSheetId="195">Scheduled_Payment+Extra_Payment</definedName>
    <definedName name="Total_Payment" localSheetId="199">Scheduled_Payment+Extra_Payment</definedName>
    <definedName name="Total_Payment" localSheetId="200">Scheduled_Payment+Extra_Payment</definedName>
    <definedName name="Total_Payment" localSheetId="210">Scheduled_Payment+Extra_Payment</definedName>
    <definedName name="Total_Payment" localSheetId="211">Scheduled_Payment+Extra_Payment</definedName>
    <definedName name="Total_Payment" localSheetId="224">Scheduled_Payment+Extra_Payment</definedName>
    <definedName name="Total_Payment" localSheetId="225">Scheduled_Payment+Extra_Payment</definedName>
    <definedName name="Total_Payment" localSheetId="228">Scheduled_Payment+Extra_Payment</definedName>
    <definedName name="Total_Payment" localSheetId="231">Scheduled_Payment+Extra_Payment</definedName>
    <definedName name="Total_Payment" localSheetId="65">Scheduled_Payment+Extra_Payment</definedName>
    <definedName name="Total_Payment" localSheetId="234">Scheduled_Payment+Extra_Payment</definedName>
    <definedName name="Total_Payment" localSheetId="235">Scheduled_Payment+Extra_Payment</definedName>
    <definedName name="Total_Payment">Scheduled_Payment+Extra_Payment</definedName>
    <definedName name="Values_Entered" localSheetId="39">IF('ELISAN, MARIA ROVELYN'!Loan_Amount*'ELISAN, MARIA ROVELYN'!Interest_Rate*'ELISAN, MARIA ROVELYN'!Loan_Years*'ELISAN, MARIA ROVELYN'!Loan_Start&gt;0,1,0)</definedName>
    <definedName name="Values_Entered" localSheetId="69">IF(Loan_Amount*Interest_Rate*Loan_Years*Loan_Start&gt;0,1,0)</definedName>
    <definedName name="Values_Entered" localSheetId="75">IF(Loan_Amount*Interest_Rate*Loan_Years*Loan_Start&gt;0,1,0)</definedName>
    <definedName name="Values_Entered" localSheetId="144">IF(Loan_Amount*Interest_Rate*Loan_Years*Loan_Start&gt;0,1,0)</definedName>
    <definedName name="Values_Entered" localSheetId="163">IF(Loan_Amount*Interest_Rate*Loan_Years*Loan_Start&gt;0,1,0)</definedName>
    <definedName name="Values_Entered" localSheetId="189">IF(Loan_Amount*Interest_Rate*Loan_Years*Loan_Start&gt;0,1,0)</definedName>
    <definedName name="Values_Entered">IF(Loan_Amount*Interest_Rate*Loan_Years*Loan_Start&gt;0,1,0)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05" l="1"/>
  <c r="R7" i="105"/>
  <c r="J49" i="97"/>
  <c r="H26" i="249"/>
  <c r="I7" i="503"/>
  <c r="I8" i="503"/>
  <c r="I9" i="503" s="1"/>
  <c r="I10" i="503" s="1"/>
  <c r="I11" i="503" s="1"/>
  <c r="I12" i="503" s="1"/>
  <c r="I13" i="503" s="1"/>
  <c r="I14" i="503" s="1"/>
  <c r="I15" i="503" s="1"/>
  <c r="I16" i="503" s="1"/>
  <c r="I17" i="503" s="1"/>
  <c r="I18" i="503" s="1"/>
  <c r="I19" i="503" s="1"/>
  <c r="I20" i="503" s="1"/>
  <c r="I21" i="503" s="1"/>
  <c r="I22" i="503" s="1"/>
  <c r="I23" i="503" s="1"/>
  <c r="I24" i="503" s="1"/>
  <c r="I25" i="503" s="1"/>
  <c r="I26" i="503" s="1"/>
  <c r="I27" i="503" s="1"/>
  <c r="I28" i="503" s="1"/>
  <c r="I29" i="503" s="1"/>
  <c r="I30" i="503" s="1"/>
  <c r="I31" i="503" s="1"/>
  <c r="I32" i="503" s="1"/>
  <c r="I33" i="503" s="1"/>
  <c r="I34" i="503" s="1"/>
  <c r="I35" i="503" s="1"/>
  <c r="I36" i="503" s="1"/>
  <c r="I37" i="503" s="1"/>
  <c r="I38" i="503" s="1"/>
  <c r="I39" i="503" s="1"/>
  <c r="I40" i="503" s="1"/>
  <c r="I41" i="503" s="1"/>
  <c r="I42" i="503" s="1"/>
  <c r="I43" i="503" s="1"/>
  <c r="I44" i="503" s="1"/>
  <c r="I45" i="503" s="1"/>
  <c r="I46" i="503" s="1"/>
  <c r="I47" i="503" s="1"/>
  <c r="I48" i="503" s="1"/>
  <c r="I49" i="503" s="1"/>
  <c r="I50" i="503" s="1"/>
  <c r="I51" i="503" s="1"/>
  <c r="I52" i="503" s="1"/>
  <c r="I53" i="503" s="1"/>
  <c r="I54" i="503" s="1"/>
  <c r="I55" i="503" s="1"/>
  <c r="I56" i="503" s="1"/>
  <c r="I57" i="503" s="1"/>
  <c r="I58" i="503" s="1"/>
  <c r="I59" i="503" s="1"/>
  <c r="I60" i="503" s="1"/>
  <c r="I61" i="503" s="1"/>
  <c r="I62" i="503" s="1"/>
  <c r="I63" i="503" s="1"/>
  <c r="I64" i="503" s="1"/>
  <c r="I65" i="503" s="1"/>
  <c r="I66" i="503" s="1"/>
  <c r="I67" i="503" s="1"/>
  <c r="I68" i="503" s="1"/>
  <c r="I69" i="503" s="1"/>
  <c r="I70" i="503" s="1"/>
  <c r="I71" i="503" s="1"/>
  <c r="I72" i="503" s="1"/>
  <c r="I73" i="503" s="1"/>
  <c r="I74" i="503" s="1"/>
  <c r="I75" i="503" s="1"/>
  <c r="I76" i="503" s="1"/>
  <c r="I77" i="503" s="1"/>
  <c r="I78" i="503" s="1"/>
  <c r="I79" i="503" s="1"/>
  <c r="I80" i="503" s="1"/>
  <c r="I81" i="503" s="1"/>
  <c r="I82" i="503" s="1"/>
  <c r="I83" i="503" s="1"/>
  <c r="I84" i="503" s="1"/>
  <c r="I85" i="503" s="1"/>
  <c r="I86" i="503" s="1"/>
  <c r="E103" i="503"/>
  <c r="I6" i="503"/>
  <c r="G5" i="503"/>
  <c r="C5" i="503"/>
  <c r="I66" i="53"/>
  <c r="I67" i="53" s="1"/>
  <c r="I68" i="53" s="1"/>
  <c r="I69" i="53" s="1"/>
  <c r="I70" i="53" s="1"/>
  <c r="I71" i="53" s="1"/>
  <c r="I72" i="53" s="1"/>
  <c r="I73" i="53" s="1"/>
  <c r="I74" i="53" s="1"/>
  <c r="H66" i="53"/>
  <c r="G66" i="53"/>
  <c r="C66" i="53"/>
  <c r="I52" i="53"/>
  <c r="I53" i="53" s="1"/>
  <c r="I54" i="53" s="1"/>
  <c r="I55" i="53" s="1"/>
  <c r="I56" i="53" s="1"/>
  <c r="I57" i="53" s="1"/>
  <c r="I58" i="53" s="1"/>
  <c r="I59" i="53" s="1"/>
  <c r="I60" i="53" s="1"/>
  <c r="I61" i="53" s="1"/>
  <c r="I62" i="53" s="1"/>
  <c r="I63" i="53" s="1"/>
  <c r="H52" i="53"/>
  <c r="G52" i="53"/>
  <c r="C52" i="53"/>
  <c r="I41" i="53"/>
  <c r="I42" i="53" s="1"/>
  <c r="I43" i="53" s="1"/>
  <c r="I44" i="53" s="1"/>
  <c r="I45" i="53" s="1"/>
  <c r="I46" i="53" s="1"/>
  <c r="I47" i="53" s="1"/>
  <c r="I48" i="53" s="1"/>
  <c r="H41" i="53"/>
  <c r="G41" i="53"/>
  <c r="C41" i="53"/>
  <c r="I28" i="53"/>
  <c r="I29" i="53" s="1"/>
  <c r="I30" i="53" s="1"/>
  <c r="I31" i="53" s="1"/>
  <c r="I32" i="53" s="1"/>
  <c r="I33" i="53" s="1"/>
  <c r="I34" i="53" s="1"/>
  <c r="I35" i="53" s="1"/>
  <c r="I36" i="53" s="1"/>
  <c r="I37" i="53" s="1"/>
  <c r="I38" i="53" s="1"/>
  <c r="I27" i="53"/>
  <c r="H27" i="53"/>
  <c r="G27" i="53"/>
  <c r="I17" i="53"/>
  <c r="I18" i="53" s="1"/>
  <c r="I19" i="53" s="1"/>
  <c r="I20" i="53" s="1"/>
  <c r="I21" i="53" s="1"/>
  <c r="I22" i="53" s="1"/>
  <c r="I23" i="53" s="1"/>
  <c r="H17" i="53"/>
  <c r="G17" i="53"/>
  <c r="I7" i="53"/>
  <c r="I8" i="53" s="1"/>
  <c r="I9" i="53" s="1"/>
  <c r="I10" i="53" s="1"/>
  <c r="I11" i="53" s="1"/>
  <c r="I12" i="53" s="1"/>
  <c r="I13" i="53" s="1"/>
  <c r="Q6" i="53"/>
  <c r="Q7" i="53" s="1"/>
  <c r="Q8" i="53" s="1"/>
  <c r="Q9" i="53" s="1"/>
  <c r="Q10" i="53" s="1"/>
  <c r="Q11" i="53" s="1"/>
  <c r="Q12" i="53" s="1"/>
  <c r="Q13" i="53" s="1"/>
  <c r="Q14" i="53" s="1"/>
  <c r="I6" i="53"/>
  <c r="I5" i="53"/>
  <c r="H5" i="53"/>
  <c r="G5" i="53"/>
  <c r="Q43" i="213"/>
  <c r="Q44" i="213" s="1"/>
  <c r="Q45" i="213" s="1"/>
  <c r="Q46" i="213" s="1"/>
  <c r="Q47" i="213" s="1"/>
  <c r="Q48" i="213" s="1"/>
  <c r="Q49" i="213" s="1"/>
  <c r="Q50" i="213" s="1"/>
  <c r="Q51" i="213" s="1"/>
  <c r="Q52" i="213" s="1"/>
  <c r="I43" i="213"/>
  <c r="I44" i="213" s="1"/>
  <c r="I45" i="213" s="1"/>
  <c r="I46" i="213" s="1"/>
  <c r="I47" i="213" s="1"/>
  <c r="I48" i="213" s="1"/>
  <c r="I49" i="213" s="1"/>
  <c r="I50" i="213" s="1"/>
  <c r="I51" i="213" s="1"/>
  <c r="I52" i="213" s="1"/>
  <c r="I53" i="213" s="1"/>
  <c r="I54" i="213" s="1"/>
  <c r="H43" i="213"/>
  <c r="G43" i="213"/>
  <c r="C43" i="213"/>
  <c r="Q31" i="213"/>
  <c r="Q32" i="213" s="1"/>
  <c r="Q33" i="213" s="1"/>
  <c r="Q34" i="213" s="1"/>
  <c r="Q35" i="213" s="1"/>
  <c r="Q36" i="213" s="1"/>
  <c r="Q37" i="213" s="1"/>
  <c r="Q38" i="213" s="1"/>
  <c r="T32" i="213"/>
  <c r="I26" i="213"/>
  <c r="I27" i="213" s="1"/>
  <c r="I28" i="213" s="1"/>
  <c r="I29" i="213" s="1"/>
  <c r="I30" i="213" s="1"/>
  <c r="I31" i="213" s="1"/>
  <c r="I32" i="213" s="1"/>
  <c r="I33" i="213" s="1"/>
  <c r="I34" i="213" s="1"/>
  <c r="I35" i="213" s="1"/>
  <c r="I36" i="213" s="1"/>
  <c r="I37" i="213" s="1"/>
  <c r="H26" i="213"/>
  <c r="G26" i="213"/>
  <c r="C26" i="213"/>
  <c r="Q21" i="213"/>
  <c r="Q22" i="213" s="1"/>
  <c r="Q23" i="213" s="1"/>
  <c r="Q24" i="213" s="1"/>
  <c r="Q25" i="213" s="1"/>
  <c r="Q26" i="213" s="1"/>
  <c r="Q27" i="213" s="1"/>
  <c r="W16" i="213"/>
  <c r="W17" i="213" s="1"/>
  <c r="W18" i="213" s="1"/>
  <c r="W19" i="213" s="1"/>
  <c r="W20" i="213" s="1"/>
  <c r="W21" i="213" s="1"/>
  <c r="W22" i="213" s="1"/>
  <c r="W23" i="213" s="1"/>
  <c r="W24" i="213" s="1"/>
  <c r="W25" i="213" s="1"/>
  <c r="W26" i="213" s="1"/>
  <c r="W27" i="213" s="1"/>
  <c r="W15" i="213"/>
  <c r="W10" i="213"/>
  <c r="W11" i="213" s="1"/>
  <c r="W12" i="213" s="1"/>
  <c r="W13" i="213" s="1"/>
  <c r="W14" i="213" s="1"/>
  <c r="W9" i="213"/>
  <c r="Q7" i="213"/>
  <c r="Q8" i="213" s="1"/>
  <c r="Q9" i="213" s="1"/>
  <c r="Q10" i="213" s="1"/>
  <c r="Q11" i="213" s="1"/>
  <c r="Q12" i="213" s="1"/>
  <c r="Q13" i="213" s="1"/>
  <c r="Q14" i="213" s="1"/>
  <c r="Q15" i="213" s="1"/>
  <c r="Q16" i="213" s="1"/>
  <c r="AA6" i="213"/>
  <c r="AA7" i="213" s="1"/>
  <c r="AA8" i="213" s="1"/>
  <c r="AA9" i="213" s="1"/>
  <c r="AA10" i="213" s="1"/>
  <c r="AA11" i="213" s="1"/>
  <c r="W6" i="213"/>
  <c r="I6" i="213"/>
  <c r="I7" i="213" s="1"/>
  <c r="I8" i="213" s="1"/>
  <c r="I9" i="213" s="1"/>
  <c r="I10" i="213" s="1"/>
  <c r="I11" i="213" s="1"/>
  <c r="I12" i="213" s="1"/>
  <c r="I13" i="213" s="1"/>
  <c r="I14" i="213" s="1"/>
  <c r="I15" i="213" s="1"/>
  <c r="I16" i="213" s="1"/>
  <c r="I17" i="213" s="1"/>
  <c r="I18" i="213" s="1"/>
  <c r="I19" i="213" s="1"/>
  <c r="I20" i="213" s="1"/>
  <c r="I21" i="213" s="1"/>
  <c r="I22" i="213" s="1"/>
  <c r="I23" i="213" s="1"/>
  <c r="H6" i="213"/>
  <c r="G6" i="213"/>
  <c r="C6" i="213"/>
  <c r="K77" i="327"/>
  <c r="I58" i="327"/>
  <c r="I57" i="327"/>
  <c r="I56" i="327"/>
  <c r="I55" i="327"/>
  <c r="I54" i="327"/>
  <c r="I53" i="327"/>
  <c r="I52" i="327"/>
  <c r="I51" i="327"/>
  <c r="I50" i="327"/>
  <c r="I49" i="327"/>
  <c r="H49" i="327"/>
  <c r="G49" i="327"/>
  <c r="C49" i="327"/>
  <c r="I45" i="327"/>
  <c r="I44" i="327"/>
  <c r="I43" i="327"/>
  <c r="I42" i="327"/>
  <c r="I41" i="327"/>
  <c r="I40" i="327"/>
  <c r="I39" i="327"/>
  <c r="I38" i="327"/>
  <c r="I37" i="327"/>
  <c r="I36" i="327"/>
  <c r="P35" i="327"/>
  <c r="I35" i="327"/>
  <c r="H35" i="327"/>
  <c r="G35" i="327"/>
  <c r="C35" i="327"/>
  <c r="P34" i="327"/>
  <c r="P33" i="327"/>
  <c r="P32" i="327"/>
  <c r="I32" i="327"/>
  <c r="P31" i="327"/>
  <c r="I31" i="327"/>
  <c r="R30" i="327"/>
  <c r="P30" i="327"/>
  <c r="I30" i="327"/>
  <c r="R29" i="327"/>
  <c r="P29" i="327"/>
  <c r="I29" i="327"/>
  <c r="P28" i="327"/>
  <c r="I28" i="327"/>
  <c r="P27" i="327"/>
  <c r="I27" i="327"/>
  <c r="P26" i="327"/>
  <c r="I26" i="327"/>
  <c r="P25" i="327"/>
  <c r="I25" i="327"/>
  <c r="P24" i="327"/>
  <c r="I24" i="327"/>
  <c r="I23" i="327"/>
  <c r="I22" i="327"/>
  <c r="I21" i="327"/>
  <c r="P20" i="327"/>
  <c r="I20" i="327"/>
  <c r="H20" i="327"/>
  <c r="G20" i="327"/>
  <c r="C20" i="327"/>
  <c r="P19" i="327"/>
  <c r="P18" i="327"/>
  <c r="P17" i="327"/>
  <c r="P16" i="327"/>
  <c r="I15" i="327"/>
  <c r="I14" i="327"/>
  <c r="I13" i="327"/>
  <c r="I12" i="327"/>
  <c r="P11" i="327"/>
  <c r="I11" i="327"/>
  <c r="P10" i="327"/>
  <c r="I10" i="327"/>
  <c r="P9" i="327"/>
  <c r="I9" i="327"/>
  <c r="P8" i="327"/>
  <c r="I8" i="327"/>
  <c r="P7" i="327"/>
  <c r="I7" i="327"/>
  <c r="P6" i="327"/>
  <c r="I6" i="327"/>
  <c r="I5" i="327"/>
  <c r="H5" i="327"/>
  <c r="G5" i="327"/>
  <c r="C5" i="327"/>
  <c r="I49" i="82"/>
  <c r="I48" i="82"/>
  <c r="I47" i="82"/>
  <c r="I46" i="82"/>
  <c r="I45" i="82"/>
  <c r="I44" i="82"/>
  <c r="I43" i="82"/>
  <c r="I42" i="82"/>
  <c r="I41" i="82"/>
  <c r="I40" i="82"/>
  <c r="I39" i="82"/>
  <c r="I38" i="82"/>
  <c r="I37" i="82"/>
  <c r="I36" i="82"/>
  <c r="I35" i="82"/>
  <c r="I34" i="82"/>
  <c r="I33" i="82"/>
  <c r="I32" i="82"/>
  <c r="I31" i="82"/>
  <c r="I30" i="82"/>
  <c r="I29" i="82"/>
  <c r="I28" i="82"/>
  <c r="I27" i="82"/>
  <c r="I26" i="82"/>
  <c r="I25" i="82"/>
  <c r="H25" i="82"/>
  <c r="G25" i="82"/>
  <c r="C25" i="82"/>
  <c r="I20" i="82"/>
  <c r="I19" i="82"/>
  <c r="I18" i="82"/>
  <c r="I17" i="82"/>
  <c r="I16" i="82"/>
  <c r="I15" i="82"/>
  <c r="I14" i="82"/>
  <c r="I13" i="82"/>
  <c r="I12" i="82"/>
  <c r="I11" i="82"/>
  <c r="I10" i="82"/>
  <c r="I9" i="82"/>
  <c r="I8" i="82"/>
  <c r="I7" i="82"/>
  <c r="I6" i="82"/>
  <c r="I5" i="82"/>
  <c r="H5" i="82"/>
  <c r="G5" i="82"/>
  <c r="C5" i="82"/>
  <c r="I66" i="105"/>
  <c r="I67" i="105" s="1"/>
  <c r="I68" i="105" s="1"/>
  <c r="I69" i="105" s="1"/>
  <c r="I70" i="105" s="1"/>
  <c r="I71" i="105" s="1"/>
  <c r="I72" i="105" s="1"/>
  <c r="I65" i="105"/>
  <c r="H65" i="105"/>
  <c r="G65" i="105"/>
  <c r="Y6" i="105"/>
  <c r="Y7" i="105" s="1"/>
  <c r="Y8" i="105" s="1"/>
  <c r="Y9" i="105" s="1"/>
  <c r="Y10" i="105" s="1"/>
  <c r="Y11" i="105" s="1"/>
  <c r="Y12" i="105" s="1"/>
  <c r="Y13" i="105" s="1"/>
  <c r="Y14" i="105" s="1"/>
  <c r="Y15" i="105" s="1"/>
  <c r="Y16" i="105" s="1"/>
  <c r="I49" i="105"/>
  <c r="I50" i="105" s="1"/>
  <c r="I51" i="105" s="1"/>
  <c r="I52" i="105" s="1"/>
  <c r="I53" i="105" s="1"/>
  <c r="I54" i="105" s="1"/>
  <c r="I55" i="105" s="1"/>
  <c r="I56" i="105" s="1"/>
  <c r="I57" i="105" s="1"/>
  <c r="I58" i="105" s="1"/>
  <c r="I59" i="105" s="1"/>
  <c r="I60" i="105" s="1"/>
  <c r="I61" i="105" s="1"/>
  <c r="I62" i="105" s="1"/>
  <c r="H49" i="105"/>
  <c r="G49" i="105"/>
  <c r="I30" i="105"/>
  <c r="I31" i="105" s="1"/>
  <c r="I32" i="105" s="1"/>
  <c r="I33" i="105" s="1"/>
  <c r="I34" i="105" s="1"/>
  <c r="I35" i="105" s="1"/>
  <c r="I36" i="105" s="1"/>
  <c r="I37" i="105" s="1"/>
  <c r="I38" i="105" s="1"/>
  <c r="I39" i="105" s="1"/>
  <c r="I40" i="105" s="1"/>
  <c r="I41" i="105" s="1"/>
  <c r="I42" i="105" s="1"/>
  <c r="I43" i="105" s="1"/>
  <c r="I44" i="105" s="1"/>
  <c r="I45" i="105" s="1"/>
  <c r="H30" i="105"/>
  <c r="G30" i="105"/>
  <c r="I6" i="105"/>
  <c r="I7" i="105" s="1"/>
  <c r="I8" i="105" s="1"/>
  <c r="I9" i="105" s="1"/>
  <c r="I10" i="105" s="1"/>
  <c r="I11" i="105" s="1"/>
  <c r="I12" i="105" s="1"/>
  <c r="I13" i="105" s="1"/>
  <c r="I14" i="105" s="1"/>
  <c r="I15" i="105" s="1"/>
  <c r="I16" i="105" s="1"/>
  <c r="I17" i="105" s="1"/>
  <c r="I18" i="105" s="1"/>
  <c r="I19" i="105" s="1"/>
  <c r="I20" i="105" s="1"/>
  <c r="I21" i="105" s="1"/>
  <c r="I22" i="105" s="1"/>
  <c r="I23" i="105" s="1"/>
  <c r="I24" i="105" s="1"/>
  <c r="H6" i="105"/>
  <c r="G6" i="105"/>
  <c r="AE9" i="240"/>
  <c r="AE8" i="240"/>
  <c r="AE7" i="240"/>
  <c r="AE6" i="240"/>
  <c r="R16" i="239"/>
  <c r="R15" i="239"/>
  <c r="R14" i="239"/>
  <c r="R13" i="239"/>
  <c r="R12" i="239"/>
  <c r="R11" i="239"/>
  <c r="R10" i="239"/>
  <c r="I10" i="239"/>
  <c r="R9" i="239"/>
  <c r="I9" i="239"/>
  <c r="R8" i="239"/>
  <c r="I8" i="239"/>
  <c r="R7" i="239"/>
  <c r="I7" i="239"/>
  <c r="R6" i="239"/>
  <c r="I6" i="239"/>
  <c r="Q5" i="239"/>
  <c r="I37" i="121"/>
  <c r="I36" i="121"/>
  <c r="I35" i="121"/>
  <c r="I34" i="121"/>
  <c r="I33" i="121"/>
  <c r="I32" i="121"/>
  <c r="I31" i="121"/>
  <c r="I30" i="121"/>
  <c r="H30" i="121"/>
  <c r="G30" i="121"/>
  <c r="C30" i="121"/>
  <c r="I27" i="121"/>
  <c r="I26" i="121"/>
  <c r="I25" i="121"/>
  <c r="I24" i="121"/>
  <c r="I23" i="121"/>
  <c r="I22" i="121"/>
  <c r="I21" i="121"/>
  <c r="I20" i="121"/>
  <c r="I19" i="121"/>
  <c r="I18" i="121"/>
  <c r="I17" i="121"/>
  <c r="R16" i="121"/>
  <c r="I16" i="121"/>
  <c r="R15" i="121"/>
  <c r="I15" i="121"/>
  <c r="R14" i="121"/>
  <c r="I14" i="121"/>
  <c r="R13" i="121"/>
  <c r="I13" i="121"/>
  <c r="R12" i="121"/>
  <c r="I12" i="121"/>
  <c r="R11" i="121"/>
  <c r="I11" i="121"/>
  <c r="R10" i="121"/>
  <c r="I10" i="121"/>
  <c r="R9" i="121"/>
  <c r="I9" i="121"/>
  <c r="R8" i="121"/>
  <c r="I8" i="121"/>
  <c r="R7" i="121"/>
  <c r="I7" i="121"/>
  <c r="R6" i="121"/>
  <c r="I6" i="121"/>
  <c r="H6" i="121"/>
  <c r="G6" i="121"/>
  <c r="C6" i="121"/>
  <c r="I48" i="354"/>
  <c r="I47" i="354"/>
  <c r="I46" i="354"/>
  <c r="I45" i="354"/>
  <c r="I44" i="354"/>
  <c r="I43" i="354"/>
  <c r="I42" i="354"/>
  <c r="I41" i="354"/>
  <c r="I40" i="354"/>
  <c r="I39" i="354"/>
  <c r="I38" i="354"/>
  <c r="I37" i="354"/>
  <c r="I36" i="354"/>
  <c r="I35" i="354"/>
  <c r="I34" i="354"/>
  <c r="I33" i="354"/>
  <c r="H33" i="354"/>
  <c r="G33" i="354"/>
  <c r="C33" i="354"/>
  <c r="I29" i="354"/>
  <c r="I28" i="354"/>
  <c r="I27" i="354"/>
  <c r="I26" i="354"/>
  <c r="I25" i="354"/>
  <c r="I24" i="354"/>
  <c r="I23" i="354"/>
  <c r="I22" i="354"/>
  <c r="I21" i="354"/>
  <c r="I20" i="354"/>
  <c r="I19" i="354"/>
  <c r="I18" i="354"/>
  <c r="I17" i="354"/>
  <c r="H17" i="354"/>
  <c r="G17" i="354"/>
  <c r="C17" i="354"/>
  <c r="I14" i="354"/>
  <c r="I13" i="354"/>
  <c r="I12" i="354"/>
  <c r="I11" i="354"/>
  <c r="I10" i="354"/>
  <c r="I9" i="354"/>
  <c r="I8" i="354"/>
  <c r="I7" i="354"/>
  <c r="I6" i="354"/>
  <c r="I5" i="354"/>
  <c r="I4" i="354"/>
  <c r="H4" i="354"/>
  <c r="G4" i="354"/>
  <c r="C4" i="354"/>
  <c r="I71" i="318"/>
  <c r="I70" i="318"/>
  <c r="H70" i="318"/>
  <c r="G70" i="318"/>
  <c r="C70" i="318"/>
  <c r="I66" i="318"/>
  <c r="I65" i="318"/>
  <c r="I64" i="318"/>
  <c r="I63" i="318"/>
  <c r="I62" i="318"/>
  <c r="I61" i="318"/>
  <c r="I60" i="318"/>
  <c r="I59" i="318"/>
  <c r="I58" i="318"/>
  <c r="I57" i="318"/>
  <c r="I56" i="318"/>
  <c r="I55" i="318"/>
  <c r="I54" i="318"/>
  <c r="I53" i="318"/>
  <c r="I52" i="318"/>
  <c r="I51" i="318"/>
  <c r="I50" i="318"/>
  <c r="I49" i="318"/>
  <c r="I48" i="318"/>
  <c r="I47" i="318"/>
  <c r="I46" i="318"/>
  <c r="I45" i="318"/>
  <c r="I44" i="318"/>
  <c r="I43" i="318"/>
  <c r="I42" i="318"/>
  <c r="H42" i="318"/>
  <c r="G42" i="318"/>
  <c r="C42" i="318"/>
  <c r="I39" i="318"/>
  <c r="I38" i="318"/>
  <c r="I37" i="318"/>
  <c r="I36" i="318"/>
  <c r="I35" i="318"/>
  <c r="I34" i="318"/>
  <c r="I33" i="318"/>
  <c r="I32" i="318"/>
  <c r="I31" i="318"/>
  <c r="I30" i="318"/>
  <c r="I29" i="318"/>
  <c r="I28" i="318"/>
  <c r="I27" i="318"/>
  <c r="I26" i="318"/>
  <c r="I25" i="318"/>
  <c r="I24" i="318"/>
  <c r="I23" i="318"/>
  <c r="I22" i="318"/>
  <c r="I21" i="318"/>
  <c r="I20" i="318"/>
  <c r="I19" i="318"/>
  <c r="I18" i="318"/>
  <c r="I17" i="318"/>
  <c r="I16" i="318"/>
  <c r="I15" i="318"/>
  <c r="I14" i="318"/>
  <c r="I13" i="318"/>
  <c r="I12" i="318"/>
  <c r="I11" i="318"/>
  <c r="I10" i="318"/>
  <c r="I9" i="318"/>
  <c r="I8" i="318"/>
  <c r="I7" i="318"/>
  <c r="I6" i="318"/>
  <c r="I5" i="318"/>
  <c r="G4" i="318"/>
  <c r="C4" i="318"/>
  <c r="I56" i="451"/>
  <c r="I55" i="451"/>
  <c r="I54" i="451"/>
  <c r="I53" i="451"/>
  <c r="I52" i="451"/>
  <c r="I51" i="451"/>
  <c r="I50" i="451"/>
  <c r="I49" i="451"/>
  <c r="I48" i="451"/>
  <c r="I47" i="451"/>
  <c r="I46" i="451"/>
  <c r="I45" i="451"/>
  <c r="I44" i="451"/>
  <c r="I43" i="451"/>
  <c r="I42" i="451"/>
  <c r="I41" i="451"/>
  <c r="I40" i="451"/>
  <c r="I39" i="451"/>
  <c r="H39" i="451"/>
  <c r="G39" i="451"/>
  <c r="C39" i="451"/>
  <c r="I35" i="451"/>
  <c r="I34" i="451"/>
  <c r="I33" i="451"/>
  <c r="I32" i="451"/>
  <c r="I31" i="451"/>
  <c r="I30" i="451"/>
  <c r="I29" i="451"/>
  <c r="I28" i="451"/>
  <c r="I27" i="451"/>
  <c r="I26" i="451"/>
  <c r="I25" i="451"/>
  <c r="I24" i="451"/>
  <c r="I23" i="451"/>
  <c r="I22" i="451"/>
  <c r="I21" i="451"/>
  <c r="I20" i="451"/>
  <c r="I19" i="451"/>
  <c r="I18" i="451"/>
  <c r="H18" i="451"/>
  <c r="G18" i="451"/>
  <c r="I13" i="451"/>
  <c r="I12" i="451"/>
  <c r="I11" i="451"/>
  <c r="I10" i="451"/>
  <c r="I9" i="451"/>
  <c r="I8" i="451"/>
  <c r="I7" i="451"/>
  <c r="I6" i="451"/>
  <c r="I5" i="451"/>
  <c r="H5" i="451"/>
  <c r="G5" i="451"/>
  <c r="H20" i="343"/>
  <c r="H21" i="343" s="1"/>
  <c r="H22" i="343" s="1"/>
  <c r="H23" i="343" s="1"/>
  <c r="H24" i="343" s="1"/>
  <c r="H25" i="343" s="1"/>
  <c r="H26" i="343" s="1"/>
  <c r="H27" i="343" s="1"/>
  <c r="H28" i="343" s="1"/>
  <c r="H29" i="343" s="1"/>
  <c r="H30" i="343" s="1"/>
  <c r="H31" i="343" s="1"/>
  <c r="H32" i="343" s="1"/>
  <c r="H33" i="343" s="1"/>
  <c r="H34" i="343" s="1"/>
  <c r="H35" i="343" s="1"/>
  <c r="H19" i="343"/>
  <c r="G18" i="343"/>
  <c r="F18" i="343"/>
  <c r="H7" i="343"/>
  <c r="H8" i="343" s="1"/>
  <c r="H9" i="343" s="1"/>
  <c r="H10" i="343" s="1"/>
  <c r="H11" i="343" s="1"/>
  <c r="H12" i="343" s="1"/>
  <c r="H13" i="343" s="1"/>
  <c r="G6" i="343"/>
  <c r="F6" i="343"/>
  <c r="I74" i="321"/>
  <c r="I73" i="321"/>
  <c r="I72" i="321"/>
  <c r="I71" i="321"/>
  <c r="I70" i="321"/>
  <c r="I69" i="321"/>
  <c r="I68" i="321"/>
  <c r="I67" i="321"/>
  <c r="I66" i="321"/>
  <c r="I65" i="321"/>
  <c r="I64" i="321"/>
  <c r="I63" i="321"/>
  <c r="I62" i="321"/>
  <c r="I61" i="321"/>
  <c r="H61" i="321"/>
  <c r="G61" i="321"/>
  <c r="C61" i="321"/>
  <c r="I57" i="321"/>
  <c r="I56" i="321"/>
  <c r="I55" i="321"/>
  <c r="I54" i="321"/>
  <c r="I53" i="321"/>
  <c r="I52" i="321"/>
  <c r="I51" i="321"/>
  <c r="I50" i="321"/>
  <c r="I49" i="321"/>
  <c r="I48" i="321"/>
  <c r="I47" i="321"/>
  <c r="I46" i="321"/>
  <c r="I45" i="321"/>
  <c r="I44" i="321"/>
  <c r="H44" i="321"/>
  <c r="G44" i="321"/>
  <c r="C44" i="321"/>
  <c r="I40" i="321"/>
  <c r="I39" i="321"/>
  <c r="I38" i="321"/>
  <c r="I37" i="321"/>
  <c r="I36" i="321"/>
  <c r="I35" i="321"/>
  <c r="R34" i="321"/>
  <c r="I34" i="321"/>
  <c r="R33" i="321"/>
  <c r="I33" i="321"/>
  <c r="R32" i="321"/>
  <c r="I32" i="321"/>
  <c r="R31" i="321"/>
  <c r="I31" i="321"/>
  <c r="R30" i="321"/>
  <c r="I30" i="321"/>
  <c r="R29" i="321"/>
  <c r="I29" i="321"/>
  <c r="R28" i="321"/>
  <c r="I28" i="321"/>
  <c r="R27" i="321"/>
  <c r="I27" i="321"/>
  <c r="R26" i="321"/>
  <c r="I26" i="321"/>
  <c r="R25" i="321"/>
  <c r="I25" i="321"/>
  <c r="R24" i="321"/>
  <c r="H24" i="321"/>
  <c r="G24" i="321"/>
  <c r="C24" i="321"/>
  <c r="R23" i="321"/>
  <c r="R22" i="321"/>
  <c r="R21" i="321"/>
  <c r="R20" i="321"/>
  <c r="I20" i="321"/>
  <c r="R19" i="321"/>
  <c r="I19" i="321"/>
  <c r="Z18" i="321"/>
  <c r="R18" i="321"/>
  <c r="I18" i="321"/>
  <c r="Z17" i="321"/>
  <c r="R17" i="321"/>
  <c r="L17" i="321"/>
  <c r="I17" i="321"/>
  <c r="Z16" i="321"/>
  <c r="R16" i="321"/>
  <c r="I16" i="321"/>
  <c r="Z15" i="321"/>
  <c r="R15" i="321"/>
  <c r="I15" i="321"/>
  <c r="Z14" i="321"/>
  <c r="R14" i="321"/>
  <c r="L14" i="321"/>
  <c r="I14" i="321"/>
  <c r="Z13" i="321"/>
  <c r="R13" i="321"/>
  <c r="I13" i="321"/>
  <c r="Z12" i="321"/>
  <c r="R12" i="321"/>
  <c r="I12" i="321"/>
  <c r="Z11" i="321"/>
  <c r="R11" i="321"/>
  <c r="I11" i="321"/>
  <c r="Z10" i="321"/>
  <c r="R10" i="321"/>
  <c r="I10" i="321"/>
  <c r="Z9" i="321"/>
  <c r="R9" i="321"/>
  <c r="I9" i="321"/>
  <c r="Z8" i="321"/>
  <c r="R8" i="321"/>
  <c r="I8" i="321"/>
  <c r="Z7" i="321"/>
  <c r="R7" i="321"/>
  <c r="I7" i="321"/>
  <c r="R6" i="321"/>
  <c r="P6" i="321"/>
  <c r="H6" i="321"/>
  <c r="G6" i="321"/>
  <c r="C6" i="321"/>
  <c r="J20" i="469"/>
  <c r="J19" i="469"/>
  <c r="J18" i="469"/>
  <c r="J17" i="469"/>
  <c r="J16" i="469"/>
  <c r="J15" i="469"/>
  <c r="J14" i="469"/>
  <c r="J13" i="469"/>
  <c r="J12" i="469"/>
  <c r="J11" i="469"/>
  <c r="J10" i="469"/>
  <c r="J9" i="469"/>
  <c r="J8" i="469"/>
  <c r="J7" i="469"/>
  <c r="J6" i="469"/>
  <c r="I6" i="469"/>
  <c r="H6" i="469"/>
  <c r="D6" i="469"/>
  <c r="I62" i="420"/>
  <c r="I61" i="420"/>
  <c r="I60" i="420"/>
  <c r="I59" i="420"/>
  <c r="I58" i="420"/>
  <c r="I57" i="420"/>
  <c r="I56" i="420"/>
  <c r="H56" i="420"/>
  <c r="G56" i="420"/>
  <c r="C56" i="420"/>
  <c r="I51" i="420"/>
  <c r="I50" i="420"/>
  <c r="I49" i="420"/>
  <c r="I48" i="420"/>
  <c r="I47" i="420"/>
  <c r="I46" i="420"/>
  <c r="I45" i="420"/>
  <c r="I44" i="420"/>
  <c r="I43" i="420"/>
  <c r="I42" i="420"/>
  <c r="I41" i="420"/>
  <c r="I40" i="420"/>
  <c r="I39" i="420"/>
  <c r="I38" i="420"/>
  <c r="I37" i="420"/>
  <c r="I36" i="420"/>
  <c r="I35" i="420"/>
  <c r="H35" i="420"/>
  <c r="G35" i="420"/>
  <c r="C35" i="420"/>
  <c r="I30" i="420"/>
  <c r="I29" i="420"/>
  <c r="I28" i="420"/>
  <c r="I27" i="420"/>
  <c r="I26" i="420"/>
  <c r="I25" i="420"/>
  <c r="I24" i="420"/>
  <c r="I23" i="420"/>
  <c r="I22" i="420"/>
  <c r="I21" i="420"/>
  <c r="I20" i="420"/>
  <c r="I19" i="420"/>
  <c r="I18" i="420"/>
  <c r="I17" i="420"/>
  <c r="I16" i="420"/>
  <c r="I15" i="420"/>
  <c r="I14" i="420"/>
  <c r="I13" i="420"/>
  <c r="I12" i="420"/>
  <c r="I11" i="420"/>
  <c r="I10" i="420"/>
  <c r="I9" i="420"/>
  <c r="I8" i="420"/>
  <c r="I7" i="420"/>
  <c r="I6" i="420"/>
  <c r="H6" i="420"/>
  <c r="G6" i="420"/>
  <c r="C6" i="420"/>
  <c r="I46" i="300"/>
  <c r="I45" i="300"/>
  <c r="I44" i="300"/>
  <c r="I43" i="300"/>
  <c r="I42" i="300"/>
  <c r="I41" i="300"/>
  <c r="I40" i="300"/>
  <c r="I39" i="300"/>
  <c r="I38" i="300"/>
  <c r="I37" i="300"/>
  <c r="I36" i="300"/>
  <c r="I35" i="300"/>
  <c r="I34" i="300"/>
  <c r="I33" i="300"/>
  <c r="I32" i="300"/>
  <c r="I31" i="300"/>
  <c r="I30" i="300"/>
  <c r="I29" i="300"/>
  <c r="I28" i="300"/>
  <c r="I27" i="300"/>
  <c r="I26" i="300"/>
  <c r="I25" i="300"/>
  <c r="I24" i="300"/>
  <c r="I23" i="300"/>
  <c r="I22" i="300"/>
  <c r="I21" i="300"/>
  <c r="I20" i="300"/>
  <c r="I19" i="300"/>
  <c r="I18" i="300"/>
  <c r="I17" i="300"/>
  <c r="I16" i="300"/>
  <c r="I15" i="300"/>
  <c r="I14" i="300"/>
  <c r="I13" i="300"/>
  <c r="I12" i="300"/>
  <c r="I11" i="300"/>
  <c r="I10" i="300"/>
  <c r="I9" i="300"/>
  <c r="I8" i="300"/>
  <c r="I7" i="300"/>
  <c r="I6" i="300"/>
  <c r="I5" i="300"/>
  <c r="H5" i="300"/>
  <c r="G5" i="300"/>
  <c r="C2" i="300"/>
  <c r="I43" i="214"/>
  <c r="I42" i="214"/>
  <c r="I41" i="214"/>
  <c r="I40" i="214"/>
  <c r="I39" i="214"/>
  <c r="I38" i="214"/>
  <c r="I37" i="214"/>
  <c r="I36" i="214"/>
  <c r="I35" i="214"/>
  <c r="I34" i="214"/>
  <c r="I33" i="214"/>
  <c r="I32" i="214"/>
  <c r="I31" i="214"/>
  <c r="H31" i="214"/>
  <c r="G31" i="214"/>
  <c r="C31" i="214"/>
  <c r="I27" i="214"/>
  <c r="I26" i="214"/>
  <c r="I25" i="214"/>
  <c r="I24" i="214"/>
  <c r="I23" i="214"/>
  <c r="I22" i="214"/>
  <c r="I21" i="214"/>
  <c r="G20" i="214"/>
  <c r="C20" i="214"/>
  <c r="I17" i="214"/>
  <c r="I16" i="214"/>
  <c r="I15" i="214"/>
  <c r="I14" i="214"/>
  <c r="I13" i="214"/>
  <c r="I12" i="214"/>
  <c r="I11" i="214"/>
  <c r="I10" i="214"/>
  <c r="I9" i="214"/>
  <c r="I8" i="214"/>
  <c r="I7" i="214"/>
  <c r="I6" i="214"/>
  <c r="C5" i="214"/>
  <c r="I34" i="117"/>
  <c r="I32" i="117"/>
  <c r="I31" i="117"/>
  <c r="I30" i="117"/>
  <c r="I29" i="117"/>
  <c r="I28" i="117"/>
  <c r="I27" i="117"/>
  <c r="I26" i="117"/>
  <c r="AB25" i="117"/>
  <c r="S25" i="117"/>
  <c r="I25" i="117"/>
  <c r="AB24" i="117"/>
  <c r="S24" i="117"/>
  <c r="R24" i="117"/>
  <c r="Q24" i="117"/>
  <c r="M24" i="117"/>
  <c r="I24" i="117"/>
  <c r="AB23" i="117"/>
  <c r="I23" i="117"/>
  <c r="AB22" i="117"/>
  <c r="I22" i="117"/>
  <c r="AB21" i="117"/>
  <c r="S21" i="117"/>
  <c r="I21" i="117"/>
  <c r="AB20" i="117"/>
  <c r="S20" i="117"/>
  <c r="I20" i="117"/>
  <c r="S19" i="117"/>
  <c r="I19" i="117"/>
  <c r="S18" i="117"/>
  <c r="I18" i="117"/>
  <c r="S17" i="117"/>
  <c r="I17" i="117"/>
  <c r="S16" i="117"/>
  <c r="I16" i="117"/>
  <c r="S15" i="117"/>
  <c r="I15" i="117"/>
  <c r="S14" i="117"/>
  <c r="I14" i="117"/>
  <c r="AB13" i="117"/>
  <c r="S13" i="117"/>
  <c r="I13" i="117"/>
  <c r="H13" i="117"/>
  <c r="G13" i="117"/>
  <c r="C13" i="117"/>
  <c r="AB12" i="117"/>
  <c r="S12" i="117"/>
  <c r="AB11" i="117"/>
  <c r="S11" i="117"/>
  <c r="AB10" i="117"/>
  <c r="S10" i="117"/>
  <c r="I10" i="117"/>
  <c r="AB9" i="117"/>
  <c r="S9" i="117"/>
  <c r="I9" i="117"/>
  <c r="AB8" i="117"/>
  <c r="S8" i="117"/>
  <c r="I8" i="117"/>
  <c r="AB7" i="117"/>
  <c r="S7" i="117"/>
  <c r="I7" i="117"/>
  <c r="AB6" i="117"/>
  <c r="S6" i="117"/>
  <c r="I6" i="117"/>
  <c r="S5" i="117"/>
  <c r="R5" i="117"/>
  <c r="Q5" i="117"/>
  <c r="M5" i="117"/>
  <c r="I5" i="117"/>
  <c r="H5" i="117"/>
  <c r="G5" i="117"/>
  <c r="I74" i="109"/>
  <c r="I73" i="109"/>
  <c r="I72" i="109"/>
  <c r="I71" i="109"/>
  <c r="I70" i="109"/>
  <c r="I69" i="109"/>
  <c r="I68" i="109"/>
  <c r="I67" i="109"/>
  <c r="H67" i="109"/>
  <c r="G67" i="109"/>
  <c r="C67" i="109"/>
  <c r="I64" i="109"/>
  <c r="I63" i="109"/>
  <c r="I62" i="109"/>
  <c r="I61" i="109"/>
  <c r="I60" i="109"/>
  <c r="I59" i="109"/>
  <c r="I58" i="109"/>
  <c r="I57" i="109"/>
  <c r="H57" i="109"/>
  <c r="G57" i="109"/>
  <c r="C57" i="109"/>
  <c r="I53" i="109"/>
  <c r="I52" i="109"/>
  <c r="I51" i="109"/>
  <c r="I50" i="109"/>
  <c r="I49" i="109"/>
  <c r="I48" i="109"/>
  <c r="I47" i="109"/>
  <c r="I46" i="109"/>
  <c r="I45" i="109"/>
  <c r="I44" i="109"/>
  <c r="I43" i="109"/>
  <c r="I42" i="109"/>
  <c r="H42" i="109"/>
  <c r="G42" i="109"/>
  <c r="C42" i="109"/>
  <c r="I38" i="109"/>
  <c r="I37" i="109"/>
  <c r="I36" i="109"/>
  <c r="I35" i="109"/>
  <c r="I34" i="109"/>
  <c r="I33" i="109"/>
  <c r="I32" i="109"/>
  <c r="I31" i="109"/>
  <c r="I30" i="109"/>
  <c r="I29" i="109"/>
  <c r="I28" i="109"/>
  <c r="I27" i="109"/>
  <c r="I26" i="109"/>
  <c r="I25" i="109"/>
  <c r="H25" i="109"/>
  <c r="G25" i="109"/>
  <c r="C25" i="109"/>
  <c r="I22" i="109"/>
  <c r="I21" i="109"/>
  <c r="I20" i="109"/>
  <c r="I19" i="109"/>
  <c r="I18" i="109"/>
  <c r="I17" i="109"/>
  <c r="I16" i="109"/>
  <c r="I15" i="109"/>
  <c r="I14" i="109"/>
  <c r="I13" i="109"/>
  <c r="I12" i="109"/>
  <c r="I11" i="109"/>
  <c r="I10" i="109"/>
  <c r="I9" i="109"/>
  <c r="I8" i="109"/>
  <c r="I7" i="109"/>
  <c r="I6" i="109"/>
  <c r="I5" i="109"/>
  <c r="H5" i="109"/>
  <c r="G5" i="109"/>
  <c r="C5" i="109"/>
  <c r="I32" i="52"/>
  <c r="I31" i="52"/>
  <c r="I30" i="52"/>
  <c r="I29" i="52"/>
  <c r="I28" i="52"/>
  <c r="I27" i="52"/>
  <c r="I26" i="52"/>
  <c r="I25" i="52"/>
  <c r="I24" i="52"/>
  <c r="I23" i="52"/>
  <c r="I22" i="52"/>
  <c r="I21" i="52"/>
  <c r="I20" i="52"/>
  <c r="H20" i="52"/>
  <c r="G20" i="52"/>
  <c r="I17" i="52"/>
  <c r="H17" i="52"/>
  <c r="I16" i="52"/>
  <c r="I15" i="52"/>
  <c r="I14" i="52"/>
  <c r="I13" i="52"/>
  <c r="I12" i="52"/>
  <c r="I11" i="52"/>
  <c r="I10" i="52"/>
  <c r="I9" i="52"/>
  <c r="I8" i="52"/>
  <c r="I7" i="52"/>
  <c r="I6" i="52"/>
  <c r="G5" i="52"/>
  <c r="I64" i="366"/>
  <c r="I63" i="366"/>
  <c r="I62" i="366"/>
  <c r="I61" i="366"/>
  <c r="I60" i="366"/>
  <c r="I59" i="366"/>
  <c r="I58" i="366"/>
  <c r="I57" i="366"/>
  <c r="I56" i="366"/>
  <c r="I55" i="366"/>
  <c r="I54" i="366"/>
  <c r="I53" i="366"/>
  <c r="I52" i="366"/>
  <c r="I51" i="366"/>
  <c r="H51" i="366"/>
  <c r="G51" i="366"/>
  <c r="C51" i="366"/>
  <c r="I47" i="366"/>
  <c r="I46" i="366"/>
  <c r="I45" i="366"/>
  <c r="I44" i="366"/>
  <c r="I43" i="366"/>
  <c r="I42" i="366"/>
  <c r="I41" i="366"/>
  <c r="I40" i="366"/>
  <c r="I39" i="366"/>
  <c r="I38" i="366"/>
  <c r="I37" i="366"/>
  <c r="I36" i="366"/>
  <c r="I35" i="366"/>
  <c r="I34" i="366"/>
  <c r="I33" i="366"/>
  <c r="I32" i="366"/>
  <c r="I31" i="366"/>
  <c r="I30" i="366"/>
  <c r="I29" i="366"/>
  <c r="I28" i="366"/>
  <c r="I27" i="366"/>
  <c r="I26" i="366"/>
  <c r="I25" i="366"/>
  <c r="I24" i="366"/>
  <c r="I23" i="366"/>
  <c r="I22" i="366"/>
  <c r="I21" i="366"/>
  <c r="I20" i="366"/>
  <c r="I19" i="366"/>
  <c r="I18" i="366"/>
  <c r="I17" i="366"/>
  <c r="I16" i="366"/>
  <c r="I15" i="366"/>
  <c r="I14" i="366"/>
  <c r="I13" i="366"/>
  <c r="I12" i="366"/>
  <c r="I11" i="366"/>
  <c r="I10" i="366"/>
  <c r="I9" i="366"/>
  <c r="I8" i="366"/>
  <c r="I7" i="366"/>
  <c r="G6" i="366"/>
  <c r="C6" i="366"/>
  <c r="M117" i="338"/>
  <c r="L117" i="338"/>
  <c r="K117" i="338"/>
  <c r="I64" i="338"/>
  <c r="I63" i="338"/>
  <c r="I62" i="338"/>
  <c r="I61" i="338"/>
  <c r="I60" i="338"/>
  <c r="I59" i="338"/>
  <c r="I58" i="338"/>
  <c r="H58" i="338"/>
  <c r="G58" i="338"/>
  <c r="I55" i="338"/>
  <c r="I54" i="338"/>
  <c r="I53" i="338"/>
  <c r="I52" i="338"/>
  <c r="I51" i="338"/>
  <c r="I50" i="338"/>
  <c r="I49" i="338"/>
  <c r="I48" i="338"/>
  <c r="I47" i="338"/>
  <c r="I46" i="338"/>
  <c r="I45" i="338"/>
  <c r="I44" i="338"/>
  <c r="H44" i="338"/>
  <c r="G44" i="338"/>
  <c r="I41" i="338"/>
  <c r="I40" i="338"/>
  <c r="I39" i="338"/>
  <c r="I38" i="338"/>
  <c r="I37" i="338"/>
  <c r="I36" i="338"/>
  <c r="I35" i="338"/>
  <c r="I34" i="338"/>
  <c r="I33" i="338"/>
  <c r="I32" i="338"/>
  <c r="H32" i="338"/>
  <c r="G32" i="338"/>
  <c r="Q27" i="338"/>
  <c r="I27" i="338"/>
  <c r="Q26" i="338"/>
  <c r="I26" i="338"/>
  <c r="I25" i="338"/>
  <c r="I24" i="338"/>
  <c r="I23" i="338"/>
  <c r="I22" i="338"/>
  <c r="Q21" i="338"/>
  <c r="I21" i="338"/>
  <c r="Q20" i="338"/>
  <c r="I20" i="338"/>
  <c r="Q19" i="338"/>
  <c r="I19" i="338"/>
  <c r="Q18" i="338"/>
  <c r="I18" i="338"/>
  <c r="Q17" i="338"/>
  <c r="I17" i="338"/>
  <c r="Q16" i="338"/>
  <c r="I16" i="338"/>
  <c r="Q15" i="338"/>
  <c r="H15" i="338"/>
  <c r="G15" i="338"/>
  <c r="Q14" i="338"/>
  <c r="Q13" i="338"/>
  <c r="Q12" i="338"/>
  <c r="I11" i="338"/>
  <c r="I10" i="338"/>
  <c r="I9" i="338"/>
  <c r="I8" i="338"/>
  <c r="Q7" i="338"/>
  <c r="I7" i="338"/>
  <c r="Q6" i="338"/>
  <c r="I6" i="338"/>
  <c r="H5" i="338"/>
  <c r="G5" i="338"/>
  <c r="I83" i="402"/>
  <c r="I82" i="402"/>
  <c r="I81" i="402"/>
  <c r="I80" i="402"/>
  <c r="I79" i="402"/>
  <c r="I78" i="402"/>
  <c r="I77" i="402"/>
  <c r="I76" i="402"/>
  <c r="H76" i="402"/>
  <c r="G76" i="402"/>
  <c r="C76" i="402"/>
  <c r="I73" i="402"/>
  <c r="I72" i="402"/>
  <c r="I71" i="402"/>
  <c r="I70" i="402"/>
  <c r="I69" i="402"/>
  <c r="I68" i="402"/>
  <c r="I67" i="402"/>
  <c r="I66" i="402"/>
  <c r="I65" i="402"/>
  <c r="I64" i="402"/>
  <c r="I63" i="402"/>
  <c r="I62" i="402"/>
  <c r="H62" i="402"/>
  <c r="G62" i="402"/>
  <c r="C62" i="402"/>
  <c r="I59" i="402"/>
  <c r="I58" i="402"/>
  <c r="I57" i="402"/>
  <c r="I56" i="402"/>
  <c r="I55" i="402"/>
  <c r="I54" i="402"/>
  <c r="I53" i="402"/>
  <c r="I52" i="402"/>
  <c r="I51" i="402"/>
  <c r="I50" i="402"/>
  <c r="I49" i="402"/>
  <c r="I48" i="402"/>
  <c r="H48" i="402"/>
  <c r="G48" i="402"/>
  <c r="C48" i="402"/>
  <c r="I44" i="402"/>
  <c r="I43" i="402"/>
  <c r="I42" i="402"/>
  <c r="I41" i="402"/>
  <c r="I40" i="402"/>
  <c r="I39" i="402"/>
  <c r="I38" i="402"/>
  <c r="I37" i="402"/>
  <c r="I36" i="402"/>
  <c r="H35" i="402"/>
  <c r="G35" i="402"/>
  <c r="C35" i="402"/>
  <c r="I31" i="402"/>
  <c r="I30" i="402"/>
  <c r="I29" i="402"/>
  <c r="I28" i="402"/>
  <c r="I27" i="402"/>
  <c r="I26" i="402"/>
  <c r="I25" i="402"/>
  <c r="I24" i="402"/>
  <c r="I23" i="402"/>
  <c r="I22" i="402"/>
  <c r="H21" i="402"/>
  <c r="G21" i="402"/>
  <c r="C21" i="402"/>
  <c r="I15" i="402"/>
  <c r="I14" i="402"/>
  <c r="I13" i="402"/>
  <c r="I12" i="402"/>
  <c r="I11" i="402"/>
  <c r="I10" i="402"/>
  <c r="I9" i="402"/>
  <c r="I8" i="402"/>
  <c r="I7" i="402"/>
  <c r="I6" i="402"/>
  <c r="H5" i="402"/>
  <c r="G5" i="402"/>
  <c r="C5" i="402"/>
  <c r="G49" i="457"/>
  <c r="I5" i="457"/>
  <c r="I6" i="457" s="1"/>
  <c r="I7" i="457" s="1"/>
  <c r="I8" i="457" s="1"/>
  <c r="I9" i="457" s="1"/>
  <c r="I10" i="457" s="1"/>
  <c r="I11" i="457" s="1"/>
  <c r="I12" i="457" s="1"/>
  <c r="I13" i="457" s="1"/>
  <c r="I14" i="457" s="1"/>
  <c r="I15" i="457" s="1"/>
  <c r="I16" i="457" s="1"/>
  <c r="I17" i="457" s="1"/>
  <c r="I18" i="457" s="1"/>
  <c r="I19" i="457" s="1"/>
  <c r="I20" i="457" s="1"/>
  <c r="I21" i="457" s="1"/>
  <c r="I22" i="457" s="1"/>
  <c r="I23" i="457" s="1"/>
  <c r="I24" i="457" s="1"/>
  <c r="I25" i="457" s="1"/>
  <c r="I26" i="457" s="1"/>
  <c r="I27" i="457" s="1"/>
  <c r="H5" i="457"/>
  <c r="G5" i="457"/>
  <c r="C5" i="457"/>
  <c r="I63" i="123"/>
  <c r="I62" i="123"/>
  <c r="I61" i="123"/>
  <c r="I60" i="123"/>
  <c r="I59" i="123"/>
  <c r="I58" i="123"/>
  <c r="I57" i="123"/>
  <c r="I56" i="123"/>
  <c r="I55" i="123"/>
  <c r="I54" i="123"/>
  <c r="H54" i="123"/>
  <c r="G54" i="123"/>
  <c r="C54" i="123"/>
  <c r="I50" i="123"/>
  <c r="I49" i="123"/>
  <c r="I48" i="123"/>
  <c r="I47" i="123"/>
  <c r="I46" i="123"/>
  <c r="I45" i="123"/>
  <c r="I44" i="123"/>
  <c r="I43" i="123"/>
  <c r="H43" i="123"/>
  <c r="G43" i="123"/>
  <c r="C43" i="123"/>
  <c r="I40" i="123"/>
  <c r="I39" i="123"/>
  <c r="I38" i="123"/>
  <c r="I37" i="123"/>
  <c r="I36" i="123"/>
  <c r="I35" i="123"/>
  <c r="I34" i="123"/>
  <c r="I33" i="123"/>
  <c r="I32" i="123"/>
  <c r="Q31" i="123"/>
  <c r="I31" i="123"/>
  <c r="Q30" i="123"/>
  <c r="I30" i="123"/>
  <c r="Q29" i="123"/>
  <c r="I29" i="123"/>
  <c r="H29" i="123"/>
  <c r="G29" i="123"/>
  <c r="C29" i="123"/>
  <c r="Q28" i="123"/>
  <c r="Q27" i="123"/>
  <c r="Q26" i="123"/>
  <c r="Q25" i="123"/>
  <c r="I25" i="123"/>
  <c r="Z24" i="123"/>
  <c r="Q24" i="123"/>
  <c r="I24" i="123"/>
  <c r="Z23" i="123"/>
  <c r="Q23" i="123"/>
  <c r="I23" i="123"/>
  <c r="Z22" i="123"/>
  <c r="Q22" i="123"/>
  <c r="I22" i="123"/>
  <c r="Z21" i="123"/>
  <c r="Q21" i="123"/>
  <c r="I21" i="123"/>
  <c r="Z20" i="123"/>
  <c r="Q20" i="123"/>
  <c r="I20" i="123"/>
  <c r="I19" i="123"/>
  <c r="I18" i="123"/>
  <c r="H18" i="123"/>
  <c r="G18" i="123"/>
  <c r="C18" i="123"/>
  <c r="Q16" i="123"/>
  <c r="Q15" i="123"/>
  <c r="Q14" i="123"/>
  <c r="I14" i="123"/>
  <c r="Q13" i="123"/>
  <c r="I13" i="123"/>
  <c r="Q12" i="123"/>
  <c r="I12" i="123"/>
  <c r="Q11" i="123"/>
  <c r="I11" i="123"/>
  <c r="Q10" i="123"/>
  <c r="I10" i="123"/>
  <c r="Q9" i="123"/>
  <c r="I9" i="123"/>
  <c r="Q8" i="123"/>
  <c r="I8" i="123"/>
  <c r="Q7" i="123"/>
  <c r="I7" i="123"/>
  <c r="Q6" i="123"/>
  <c r="I6" i="123"/>
  <c r="Q5" i="123"/>
  <c r="I5" i="123"/>
  <c r="H5" i="123"/>
  <c r="G5" i="123"/>
  <c r="C5" i="123"/>
  <c r="O70" i="367"/>
  <c r="I66" i="367"/>
  <c r="I65" i="367"/>
  <c r="I64" i="367"/>
  <c r="I63" i="367"/>
  <c r="I62" i="367"/>
  <c r="I61" i="367"/>
  <c r="I60" i="367"/>
  <c r="I59" i="367"/>
  <c r="I58" i="367"/>
  <c r="I57" i="367"/>
  <c r="I56" i="367"/>
  <c r="I55" i="367"/>
  <c r="I54" i="367"/>
  <c r="I53" i="367"/>
  <c r="I52" i="367"/>
  <c r="I51" i="367"/>
  <c r="I50" i="367"/>
  <c r="I49" i="367"/>
  <c r="I48" i="367"/>
  <c r="I47" i="367"/>
  <c r="I46" i="367"/>
  <c r="I45" i="367"/>
  <c r="I44" i="367"/>
  <c r="H44" i="367"/>
  <c r="G44" i="367"/>
  <c r="C44" i="367"/>
  <c r="I40" i="367"/>
  <c r="I39" i="367"/>
  <c r="I38" i="367"/>
  <c r="I37" i="367"/>
  <c r="I36" i="367"/>
  <c r="I35" i="367"/>
  <c r="I34" i="367"/>
  <c r="I33" i="367"/>
  <c r="I32" i="367"/>
  <c r="I31" i="367"/>
  <c r="I30" i="367"/>
  <c r="I29" i="367"/>
  <c r="I28" i="367"/>
  <c r="I27" i="367"/>
  <c r="I26" i="367"/>
  <c r="I25" i="367"/>
  <c r="I24" i="367"/>
  <c r="I23" i="367"/>
  <c r="I22" i="367"/>
  <c r="I21" i="367"/>
  <c r="I20" i="367"/>
  <c r="I19" i="367"/>
  <c r="I18" i="367"/>
  <c r="I17" i="367"/>
  <c r="I16" i="367"/>
  <c r="I15" i="367"/>
  <c r="I14" i="367"/>
  <c r="I13" i="367"/>
  <c r="I12" i="367"/>
  <c r="I11" i="367"/>
  <c r="I10" i="367"/>
  <c r="I9" i="367"/>
  <c r="I8" i="367"/>
  <c r="I7" i="367"/>
  <c r="G6" i="367"/>
  <c r="C6" i="367"/>
  <c r="I66" i="99"/>
  <c r="I65" i="99"/>
  <c r="I64" i="99"/>
  <c r="I63" i="99"/>
  <c r="I62" i="99"/>
  <c r="I61" i="99"/>
  <c r="I60" i="99"/>
  <c r="I59" i="99"/>
  <c r="I58" i="99"/>
  <c r="I57" i="99"/>
  <c r="I56" i="99"/>
  <c r="I55" i="99"/>
  <c r="I54" i="99"/>
  <c r="I53" i="99"/>
  <c r="I52" i="99"/>
  <c r="I51" i="99"/>
  <c r="I50" i="99"/>
  <c r="I49" i="99"/>
  <c r="I48" i="99"/>
  <c r="I47" i="99"/>
  <c r="I46" i="99"/>
  <c r="I45" i="99"/>
  <c r="I44" i="99"/>
  <c r="I43" i="99"/>
  <c r="I42" i="99"/>
  <c r="I41" i="99"/>
  <c r="H41" i="99"/>
  <c r="G41" i="99"/>
  <c r="R39" i="99"/>
  <c r="R38" i="99"/>
  <c r="I36" i="99"/>
  <c r="R35" i="99"/>
  <c r="I35" i="99"/>
  <c r="R34" i="99"/>
  <c r="I34" i="99"/>
  <c r="R33" i="99"/>
  <c r="I33" i="99"/>
  <c r="R32" i="99"/>
  <c r="I32" i="99"/>
  <c r="R31" i="99"/>
  <c r="I31" i="99"/>
  <c r="R30" i="99"/>
  <c r="I30" i="99"/>
  <c r="R29" i="99"/>
  <c r="I29" i="99"/>
  <c r="R28" i="99"/>
  <c r="I28" i="99"/>
  <c r="R27" i="99"/>
  <c r="I27" i="99"/>
  <c r="H27" i="99"/>
  <c r="G27" i="99"/>
  <c r="R26" i="99"/>
  <c r="R25" i="99"/>
  <c r="R24" i="99"/>
  <c r="R23" i="99"/>
  <c r="R22" i="99"/>
  <c r="I22" i="99"/>
  <c r="H21" i="99"/>
  <c r="G21" i="99"/>
  <c r="R19" i="99"/>
  <c r="I17" i="99"/>
  <c r="R16" i="99"/>
  <c r="I16" i="99"/>
  <c r="R15" i="99"/>
  <c r="I15" i="99"/>
  <c r="S14" i="99"/>
  <c r="R14" i="99"/>
  <c r="I14" i="99"/>
  <c r="R13" i="99"/>
  <c r="I13" i="99"/>
  <c r="R12" i="99"/>
  <c r="I12" i="99"/>
  <c r="R11" i="99"/>
  <c r="I11" i="99"/>
  <c r="R10" i="99"/>
  <c r="I10" i="99"/>
  <c r="R9" i="99"/>
  <c r="I9" i="99"/>
  <c r="R8" i="99"/>
  <c r="I8" i="99"/>
  <c r="R7" i="99"/>
  <c r="I7" i="99"/>
  <c r="R6" i="99"/>
  <c r="I6" i="99"/>
  <c r="R5" i="99"/>
  <c r="H5" i="99"/>
  <c r="G5" i="99"/>
  <c r="I17" i="484"/>
  <c r="I16" i="484"/>
  <c r="I15" i="484"/>
  <c r="I14" i="484"/>
  <c r="I13" i="484"/>
  <c r="I12" i="484"/>
  <c r="I11" i="484"/>
  <c r="I10" i="484"/>
  <c r="I9" i="484"/>
  <c r="I8" i="484"/>
  <c r="I7" i="484"/>
  <c r="I6" i="484"/>
  <c r="I5" i="484"/>
  <c r="I4" i="484"/>
  <c r="H4" i="484"/>
  <c r="G4" i="484"/>
  <c r="C4" i="484"/>
  <c r="I65" i="361"/>
  <c r="I64" i="361"/>
  <c r="I63" i="361"/>
  <c r="I62" i="361"/>
  <c r="I61" i="361"/>
  <c r="I60" i="361"/>
  <c r="I59" i="361"/>
  <c r="I58" i="361"/>
  <c r="I57" i="361"/>
  <c r="H57" i="361"/>
  <c r="G57" i="361"/>
  <c r="C57" i="361"/>
  <c r="I53" i="361"/>
  <c r="I52" i="361"/>
  <c r="I51" i="361"/>
  <c r="I50" i="361"/>
  <c r="I49" i="361"/>
  <c r="I48" i="361"/>
  <c r="I47" i="361"/>
  <c r="I46" i="361"/>
  <c r="H46" i="361"/>
  <c r="G46" i="361"/>
  <c r="C46" i="361"/>
  <c r="I43" i="361"/>
  <c r="I42" i="361"/>
  <c r="I41" i="361"/>
  <c r="I40" i="361"/>
  <c r="I39" i="361"/>
  <c r="I38" i="361"/>
  <c r="I37" i="361"/>
  <c r="I36" i="361"/>
  <c r="I35" i="361"/>
  <c r="I34" i="361"/>
  <c r="I33" i="361"/>
  <c r="H33" i="361"/>
  <c r="G33" i="361"/>
  <c r="C33" i="361"/>
  <c r="I30" i="361"/>
  <c r="I29" i="361"/>
  <c r="I28" i="361"/>
  <c r="I27" i="361"/>
  <c r="I26" i="361"/>
  <c r="I25" i="361"/>
  <c r="I24" i="361"/>
  <c r="I23" i="361"/>
  <c r="I22" i="361"/>
  <c r="I21" i="361"/>
  <c r="I20" i="361"/>
  <c r="I19" i="361"/>
  <c r="I18" i="361"/>
  <c r="I17" i="361"/>
  <c r="I16" i="361"/>
  <c r="I15" i="361"/>
  <c r="I14" i="361"/>
  <c r="I13" i="361"/>
  <c r="I12" i="361"/>
  <c r="I11" i="361"/>
  <c r="I10" i="361"/>
  <c r="I9" i="361"/>
  <c r="R8" i="361"/>
  <c r="I8" i="361"/>
  <c r="R7" i="361"/>
  <c r="I7" i="361"/>
  <c r="R6" i="361"/>
  <c r="I6" i="361"/>
  <c r="R5" i="361"/>
  <c r="I5" i="361"/>
  <c r="H5" i="361"/>
  <c r="G5" i="361"/>
  <c r="C5" i="361"/>
  <c r="I64" i="264"/>
  <c r="I65" i="264" s="1"/>
  <c r="I66" i="264" s="1"/>
  <c r="I67" i="264" s="1"/>
  <c r="I68" i="264" s="1"/>
  <c r="I69" i="264" s="1"/>
  <c r="I70" i="264" s="1"/>
  <c r="I71" i="264" s="1"/>
  <c r="I72" i="264" s="1"/>
  <c r="I73" i="264" s="1"/>
  <c r="I74" i="264" s="1"/>
  <c r="I75" i="264" s="1"/>
  <c r="I76" i="264" s="1"/>
  <c r="I77" i="264" s="1"/>
  <c r="I78" i="264" s="1"/>
  <c r="I79" i="264" s="1"/>
  <c r="I80" i="264" s="1"/>
  <c r="I81" i="264" s="1"/>
  <c r="I82" i="264" s="1"/>
  <c r="I83" i="264" s="1"/>
  <c r="H64" i="264"/>
  <c r="G64" i="264"/>
  <c r="C64" i="264"/>
  <c r="I50" i="264"/>
  <c r="I51" i="264" s="1"/>
  <c r="I52" i="264" s="1"/>
  <c r="I53" i="264" s="1"/>
  <c r="I54" i="264" s="1"/>
  <c r="I55" i="264" s="1"/>
  <c r="I56" i="264" s="1"/>
  <c r="I57" i="264" s="1"/>
  <c r="I58" i="264" s="1"/>
  <c r="I59" i="264" s="1"/>
  <c r="I49" i="264"/>
  <c r="H49" i="264"/>
  <c r="G49" i="264"/>
  <c r="C49" i="264"/>
  <c r="Q46" i="264"/>
  <c r="Q47" i="264" s="1"/>
  <c r="Q48" i="264" s="1"/>
  <c r="Q49" i="264" s="1"/>
  <c r="Q36" i="264"/>
  <c r="Q37" i="264" s="1"/>
  <c r="Q38" i="264" s="1"/>
  <c r="Q39" i="264" s="1"/>
  <c r="Q40" i="264" s="1"/>
  <c r="Q41" i="264" s="1"/>
  <c r="Q42" i="264" s="1"/>
  <c r="Q43" i="264" s="1"/>
  <c r="Q35" i="264"/>
  <c r="Q26" i="264"/>
  <c r="Q27" i="264" s="1"/>
  <c r="Q28" i="264" s="1"/>
  <c r="Q29" i="264" s="1"/>
  <c r="Q30" i="264" s="1"/>
  <c r="Q31" i="264" s="1"/>
  <c r="Q25" i="264"/>
  <c r="Q24" i="264"/>
  <c r="Q16" i="264"/>
  <c r="Q17" i="264" s="1"/>
  <c r="Q18" i="264" s="1"/>
  <c r="Q19" i="264" s="1"/>
  <c r="Q15" i="264"/>
  <c r="Q14" i="264"/>
  <c r="Q13" i="264"/>
  <c r="Q7" i="264"/>
  <c r="Q8" i="264" s="1"/>
  <c r="Q9" i="264" s="1"/>
  <c r="I7" i="264"/>
  <c r="I8" i="264" s="1"/>
  <c r="I9" i="264" s="1"/>
  <c r="I10" i="264" s="1"/>
  <c r="I11" i="264" s="1"/>
  <c r="I12" i="264" s="1"/>
  <c r="I13" i="264" s="1"/>
  <c r="I14" i="264" s="1"/>
  <c r="I15" i="264" s="1"/>
  <c r="I16" i="264" s="1"/>
  <c r="I17" i="264" s="1"/>
  <c r="I18" i="264" s="1"/>
  <c r="I19" i="264" s="1"/>
  <c r="I20" i="264" s="1"/>
  <c r="I21" i="264" s="1"/>
  <c r="I22" i="264" s="1"/>
  <c r="I23" i="264" s="1"/>
  <c r="I24" i="264" s="1"/>
  <c r="I25" i="264" s="1"/>
  <c r="I26" i="264" s="1"/>
  <c r="I27" i="264" s="1"/>
  <c r="I28" i="264" s="1"/>
  <c r="I29" i="264" s="1"/>
  <c r="I30" i="264" s="1"/>
  <c r="I31" i="264" s="1"/>
  <c r="I32" i="264" s="1"/>
  <c r="I33" i="264" s="1"/>
  <c r="I34" i="264" s="1"/>
  <c r="I35" i="264" s="1"/>
  <c r="I36" i="264" s="1"/>
  <c r="I37" i="264" s="1"/>
  <c r="I38" i="264" s="1"/>
  <c r="I39" i="264" s="1"/>
  <c r="I40" i="264" s="1"/>
  <c r="I41" i="264" s="1"/>
  <c r="I42" i="264" s="1"/>
  <c r="I43" i="264" s="1"/>
  <c r="I44" i="264" s="1"/>
  <c r="Q6" i="264"/>
  <c r="O6" i="264"/>
  <c r="I6" i="264"/>
  <c r="G5" i="264"/>
  <c r="C5" i="264"/>
  <c r="I6" i="203"/>
  <c r="I7" i="203" s="1"/>
  <c r="I8" i="203" s="1"/>
  <c r="I9" i="203" s="1"/>
  <c r="I10" i="203" s="1"/>
  <c r="I11" i="203" s="1"/>
  <c r="I12" i="203" s="1"/>
  <c r="I13" i="203" s="1"/>
  <c r="I14" i="203" s="1"/>
  <c r="I15" i="203" s="1"/>
  <c r="I16" i="203" s="1"/>
  <c r="I5" i="203"/>
  <c r="H5" i="203"/>
  <c r="G5" i="203"/>
  <c r="C5" i="203"/>
  <c r="I67" i="328"/>
  <c r="I68" i="328" s="1"/>
  <c r="I69" i="328" s="1"/>
  <c r="I70" i="328" s="1"/>
  <c r="I71" i="328" s="1"/>
  <c r="I72" i="328" s="1"/>
  <c r="I73" i="328" s="1"/>
  <c r="H67" i="328"/>
  <c r="G67" i="328"/>
  <c r="C67" i="328"/>
  <c r="I55" i="328"/>
  <c r="I56" i="328" s="1"/>
  <c r="I57" i="328" s="1"/>
  <c r="I58" i="328" s="1"/>
  <c r="I59" i="328" s="1"/>
  <c r="I60" i="328" s="1"/>
  <c r="I61" i="328" s="1"/>
  <c r="I62" i="328" s="1"/>
  <c r="I63" i="328" s="1"/>
  <c r="I64" i="328" s="1"/>
  <c r="H55" i="328"/>
  <c r="G55" i="328"/>
  <c r="C55" i="328"/>
  <c r="R48" i="328"/>
  <c r="R49" i="328" s="1"/>
  <c r="R50" i="328" s="1"/>
  <c r="R51" i="328" s="1"/>
  <c r="R52" i="328" s="1"/>
  <c r="R53" i="328" s="1"/>
  <c r="R54" i="328" s="1"/>
  <c r="R55" i="328" s="1"/>
  <c r="R56" i="328" s="1"/>
  <c r="R57" i="328" s="1"/>
  <c r="R58" i="328" s="1"/>
  <c r="R59" i="328" s="1"/>
  <c r="R60" i="328" s="1"/>
  <c r="R61" i="328" s="1"/>
  <c r="P48" i="328"/>
  <c r="I43" i="328"/>
  <c r="I44" i="328" s="1"/>
  <c r="I45" i="328" s="1"/>
  <c r="I46" i="328" s="1"/>
  <c r="I47" i="328" s="1"/>
  <c r="I48" i="328" s="1"/>
  <c r="I49" i="328" s="1"/>
  <c r="I50" i="328" s="1"/>
  <c r="I51" i="328" s="1"/>
  <c r="H43" i="328"/>
  <c r="G43" i="328"/>
  <c r="C43" i="328"/>
  <c r="R34" i="328"/>
  <c r="R35" i="328" s="1"/>
  <c r="R36" i="328" s="1"/>
  <c r="R37" i="328" s="1"/>
  <c r="R38" i="328" s="1"/>
  <c r="R39" i="328" s="1"/>
  <c r="R40" i="328" s="1"/>
  <c r="R41" i="328" s="1"/>
  <c r="R42" i="328" s="1"/>
  <c r="R43" i="328" s="1"/>
  <c r="R44" i="328" s="1"/>
  <c r="P34" i="328"/>
  <c r="I28" i="328"/>
  <c r="I29" i="328" s="1"/>
  <c r="I30" i="328" s="1"/>
  <c r="I31" i="328" s="1"/>
  <c r="I32" i="328" s="1"/>
  <c r="I33" i="328" s="1"/>
  <c r="I34" i="328" s="1"/>
  <c r="I35" i="328" s="1"/>
  <c r="I36" i="328" s="1"/>
  <c r="I37" i="328" s="1"/>
  <c r="I38" i="328" s="1"/>
  <c r="I39" i="328" s="1"/>
  <c r="I40" i="328" s="1"/>
  <c r="I27" i="328"/>
  <c r="I26" i="328"/>
  <c r="H26" i="328"/>
  <c r="G26" i="328"/>
  <c r="C26" i="328"/>
  <c r="I22" i="328"/>
  <c r="R21" i="328"/>
  <c r="R22" i="328" s="1"/>
  <c r="R23" i="328" s="1"/>
  <c r="R24" i="328" s="1"/>
  <c r="R25" i="328" s="1"/>
  <c r="R26" i="328" s="1"/>
  <c r="R27" i="328" s="1"/>
  <c r="R28" i="328" s="1"/>
  <c r="R29" i="328" s="1"/>
  <c r="R30" i="328" s="1"/>
  <c r="R31" i="328" s="1"/>
  <c r="P21" i="328"/>
  <c r="I21" i="328"/>
  <c r="I20" i="328"/>
  <c r="I19" i="328"/>
  <c r="I18" i="328"/>
  <c r="I17" i="328"/>
  <c r="I16" i="328"/>
  <c r="I15" i="328"/>
  <c r="H15" i="328"/>
  <c r="G15" i="328"/>
  <c r="C15" i="328"/>
  <c r="I11" i="328"/>
  <c r="I10" i="328"/>
  <c r="I9" i="328"/>
  <c r="I8" i="328"/>
  <c r="I7" i="328"/>
  <c r="I6" i="328"/>
  <c r="I5" i="328"/>
  <c r="R4" i="328"/>
  <c r="R5" i="328" s="1"/>
  <c r="R6" i="328" s="1"/>
  <c r="R7" i="328" s="1"/>
  <c r="R8" i="328" s="1"/>
  <c r="R9" i="328" s="1"/>
  <c r="R10" i="328" s="1"/>
  <c r="R11" i="328" s="1"/>
  <c r="R12" i="328" s="1"/>
  <c r="R13" i="328" s="1"/>
  <c r="R14" i="328" s="1"/>
  <c r="R15" i="328" s="1"/>
  <c r="R16" i="328" s="1"/>
  <c r="P4" i="328"/>
  <c r="I4" i="328"/>
  <c r="H4" i="328"/>
  <c r="G4" i="328"/>
  <c r="C4" i="328"/>
  <c r="I76" i="413"/>
  <c r="I75" i="413"/>
  <c r="I74" i="413"/>
  <c r="I73" i="413"/>
  <c r="I72" i="413"/>
  <c r="I71" i="413"/>
  <c r="I70" i="413"/>
  <c r="I69" i="413"/>
  <c r="I68" i="413"/>
  <c r="I67" i="413"/>
  <c r="I66" i="413"/>
  <c r="I65" i="413"/>
  <c r="I64" i="413"/>
  <c r="I63" i="413"/>
  <c r="I62" i="413"/>
  <c r="I61" i="413"/>
  <c r="H61" i="413"/>
  <c r="G61" i="413"/>
  <c r="C61" i="413"/>
  <c r="I57" i="413"/>
  <c r="I56" i="413"/>
  <c r="I55" i="413"/>
  <c r="I54" i="413"/>
  <c r="I53" i="413"/>
  <c r="I52" i="413"/>
  <c r="I51" i="413"/>
  <c r="I50" i="413"/>
  <c r="I49" i="413"/>
  <c r="I48" i="413"/>
  <c r="I47" i="413"/>
  <c r="I46" i="413"/>
  <c r="H46" i="413"/>
  <c r="G46" i="413"/>
  <c r="C46" i="413"/>
  <c r="I42" i="413"/>
  <c r="I41" i="413"/>
  <c r="I40" i="413"/>
  <c r="I39" i="413"/>
  <c r="I38" i="413"/>
  <c r="I37" i="413"/>
  <c r="H37" i="413"/>
  <c r="G37" i="413"/>
  <c r="C37" i="413"/>
  <c r="I33" i="413"/>
  <c r="I32" i="413"/>
  <c r="I31" i="413"/>
  <c r="I30" i="413"/>
  <c r="I29" i="413"/>
  <c r="I28" i="413"/>
  <c r="I27" i="413"/>
  <c r="I26" i="413"/>
  <c r="I25" i="413"/>
  <c r="I24" i="413"/>
  <c r="I23" i="413"/>
  <c r="I22" i="413"/>
  <c r="I21" i="413"/>
  <c r="H21" i="413"/>
  <c r="G21" i="413"/>
  <c r="C21" i="413"/>
  <c r="I16" i="413"/>
  <c r="I15" i="413"/>
  <c r="I14" i="413"/>
  <c r="I13" i="413"/>
  <c r="I12" i="413"/>
  <c r="I11" i="413"/>
  <c r="I10" i="413"/>
  <c r="I9" i="413"/>
  <c r="I8" i="413"/>
  <c r="G7" i="413"/>
  <c r="C7" i="413"/>
  <c r="I63" i="409"/>
  <c r="I62" i="409"/>
  <c r="H62" i="409"/>
  <c r="G62" i="409"/>
  <c r="C62" i="409"/>
  <c r="I59" i="409"/>
  <c r="I58" i="409"/>
  <c r="I57" i="409"/>
  <c r="I56" i="409"/>
  <c r="I55" i="409"/>
  <c r="I54" i="409"/>
  <c r="I53" i="409"/>
  <c r="I52" i="409"/>
  <c r="I51" i="409"/>
  <c r="I50" i="409"/>
  <c r="I49" i="409"/>
  <c r="I48" i="409"/>
  <c r="I47" i="409"/>
  <c r="I46" i="409"/>
  <c r="I45" i="409"/>
  <c r="I44" i="409"/>
  <c r="I43" i="409"/>
  <c r="I42" i="409"/>
  <c r="I41" i="409"/>
  <c r="I40" i="409"/>
  <c r="I39" i="409"/>
  <c r="I38" i="409"/>
  <c r="I37" i="409"/>
  <c r="H37" i="409"/>
  <c r="G37" i="409"/>
  <c r="C37" i="409"/>
  <c r="I34" i="409"/>
  <c r="I33" i="409"/>
  <c r="I32" i="409"/>
  <c r="I31" i="409"/>
  <c r="I30" i="409"/>
  <c r="I29" i="409"/>
  <c r="I28" i="409"/>
  <c r="I27" i="409"/>
  <c r="I26" i="409"/>
  <c r="I25" i="409"/>
  <c r="I24" i="409"/>
  <c r="I23" i="409"/>
  <c r="I22" i="409"/>
  <c r="H22" i="409"/>
  <c r="G22" i="409"/>
  <c r="C22" i="409"/>
  <c r="I15" i="409"/>
  <c r="I14" i="409"/>
  <c r="I13" i="409"/>
  <c r="I12" i="409"/>
  <c r="I11" i="409"/>
  <c r="I10" i="409"/>
  <c r="I9" i="409"/>
  <c r="I8" i="409"/>
  <c r="I7" i="409"/>
  <c r="I6" i="409"/>
  <c r="G5" i="409"/>
  <c r="C5" i="409"/>
  <c r="R42" i="456"/>
  <c r="R41" i="456"/>
  <c r="R40" i="456"/>
  <c r="R39" i="456"/>
  <c r="I39" i="456"/>
  <c r="R38" i="456"/>
  <c r="I38" i="456"/>
  <c r="R37" i="456"/>
  <c r="I37" i="456"/>
  <c r="R36" i="456"/>
  <c r="I36" i="456"/>
  <c r="R35" i="456"/>
  <c r="I35" i="456"/>
  <c r="R34" i="456"/>
  <c r="Q34" i="456"/>
  <c r="P34" i="456"/>
  <c r="I34" i="456"/>
  <c r="H34" i="456"/>
  <c r="G34" i="456"/>
  <c r="C34" i="456"/>
  <c r="I30" i="456"/>
  <c r="I29" i="456"/>
  <c r="I28" i="456"/>
  <c r="I27" i="456"/>
  <c r="I26" i="456"/>
  <c r="I25" i="456"/>
  <c r="I24" i="456"/>
  <c r="I23" i="456"/>
  <c r="I22" i="456"/>
  <c r="I21" i="456"/>
  <c r="H21" i="456"/>
  <c r="G21" i="456"/>
  <c r="C21" i="456"/>
  <c r="I18" i="456"/>
  <c r="I17" i="456"/>
  <c r="I16" i="456"/>
  <c r="S15" i="456"/>
  <c r="I15" i="456"/>
  <c r="S14" i="456"/>
  <c r="R14" i="456"/>
  <c r="I14" i="456"/>
  <c r="S13" i="456"/>
  <c r="R13" i="456"/>
  <c r="I13" i="456"/>
  <c r="S12" i="456"/>
  <c r="R12" i="456"/>
  <c r="I12" i="456"/>
  <c r="S11" i="456"/>
  <c r="R11" i="456"/>
  <c r="I11" i="456"/>
  <c r="S10" i="456"/>
  <c r="R10" i="456"/>
  <c r="I10" i="456"/>
  <c r="S9" i="456"/>
  <c r="R9" i="456"/>
  <c r="I9" i="456"/>
  <c r="S8" i="456"/>
  <c r="R8" i="456"/>
  <c r="I8" i="456"/>
  <c r="S7" i="456"/>
  <c r="R7" i="456"/>
  <c r="I7" i="456"/>
  <c r="S6" i="456"/>
  <c r="R6" i="456"/>
  <c r="I6" i="456"/>
  <c r="R5" i="456"/>
  <c r="P5" i="456"/>
  <c r="I5" i="456"/>
  <c r="H5" i="456"/>
  <c r="G5" i="456"/>
  <c r="C5" i="456"/>
  <c r="I14" i="489"/>
  <c r="I13" i="489"/>
  <c r="I12" i="489"/>
  <c r="I11" i="489"/>
  <c r="I10" i="489"/>
  <c r="I9" i="489"/>
  <c r="I8" i="489"/>
  <c r="I7" i="489"/>
  <c r="I6" i="489"/>
  <c r="I5" i="489"/>
  <c r="H5" i="489"/>
  <c r="G5" i="489"/>
  <c r="C5" i="489"/>
  <c r="I26" i="467"/>
  <c r="I25" i="467"/>
  <c r="I24" i="467"/>
  <c r="I23" i="467"/>
  <c r="I22" i="467"/>
  <c r="H22" i="467"/>
  <c r="G22" i="467"/>
  <c r="C22" i="467"/>
  <c r="I17" i="467"/>
  <c r="I16" i="467"/>
  <c r="I15" i="467"/>
  <c r="I14" i="467"/>
  <c r="I13" i="467"/>
  <c r="I12" i="467"/>
  <c r="I11" i="467"/>
  <c r="I10" i="467"/>
  <c r="I9" i="467"/>
  <c r="I8" i="467"/>
  <c r="I7" i="467"/>
  <c r="I6" i="467"/>
  <c r="I5" i="467"/>
  <c r="H5" i="467"/>
  <c r="G5" i="467"/>
  <c r="C5" i="467"/>
  <c r="BX87" i="106"/>
  <c r="BX86" i="106"/>
  <c r="BX85" i="106"/>
  <c r="S67" i="106"/>
  <c r="S66" i="106"/>
  <c r="S65" i="106"/>
  <c r="S64" i="106"/>
  <c r="I64" i="106"/>
  <c r="S63" i="106"/>
  <c r="I63" i="106"/>
  <c r="S62" i="106"/>
  <c r="I62" i="106"/>
  <c r="BK61" i="106"/>
  <c r="AS61" i="106"/>
  <c r="AJ61" i="106"/>
  <c r="S61" i="106"/>
  <c r="I61" i="106"/>
  <c r="S60" i="106"/>
  <c r="I60" i="106"/>
  <c r="I59" i="106"/>
  <c r="I58" i="106"/>
  <c r="H58" i="106"/>
  <c r="G58" i="106"/>
  <c r="C58" i="106"/>
  <c r="I54" i="106"/>
  <c r="I53" i="106"/>
  <c r="I52" i="106"/>
  <c r="I51" i="106"/>
  <c r="I50" i="106"/>
  <c r="I49" i="106"/>
  <c r="I48" i="106"/>
  <c r="I47" i="106"/>
  <c r="I46" i="106"/>
  <c r="I45" i="106"/>
  <c r="I44" i="106"/>
  <c r="I43" i="106"/>
  <c r="I42" i="106"/>
  <c r="I41" i="106"/>
  <c r="I40" i="106"/>
  <c r="I39" i="106"/>
  <c r="I38" i="106"/>
  <c r="H38" i="106"/>
  <c r="G38" i="106"/>
  <c r="C38" i="106"/>
  <c r="BS37" i="106"/>
  <c r="BS36" i="106"/>
  <c r="BS35" i="106"/>
  <c r="BS34" i="106"/>
  <c r="I34" i="106"/>
  <c r="BS33" i="106"/>
  <c r="I33" i="106"/>
  <c r="BS32" i="106"/>
  <c r="I32" i="106"/>
  <c r="BS31" i="106"/>
  <c r="I31" i="106"/>
  <c r="BS30" i="106"/>
  <c r="I30" i="106"/>
  <c r="BS29" i="106"/>
  <c r="I29" i="106"/>
  <c r="BS28" i="106"/>
  <c r="Z28" i="106"/>
  <c r="I28" i="106"/>
  <c r="BS27" i="106"/>
  <c r="Z27" i="106"/>
  <c r="I27" i="106"/>
  <c r="BS26" i="106"/>
  <c r="Z26" i="106"/>
  <c r="I26" i="106"/>
  <c r="BS25" i="106"/>
  <c r="AS25" i="106"/>
  <c r="Z25" i="106"/>
  <c r="I25" i="106"/>
  <c r="BS24" i="106"/>
  <c r="AS24" i="106"/>
  <c r="Z24" i="106"/>
  <c r="I24" i="106"/>
  <c r="BS23" i="106"/>
  <c r="AS23" i="106"/>
  <c r="Z23" i="106"/>
  <c r="I23" i="106"/>
  <c r="BS22" i="106"/>
  <c r="AS22" i="106"/>
  <c r="Z22" i="106"/>
  <c r="I22" i="106"/>
  <c r="H22" i="106"/>
  <c r="G22" i="106"/>
  <c r="C22" i="106"/>
  <c r="BS21" i="106"/>
  <c r="AS21" i="106"/>
  <c r="Z21" i="106"/>
  <c r="BS20" i="106"/>
  <c r="AS20" i="106"/>
  <c r="Z20" i="106"/>
  <c r="BS19" i="106"/>
  <c r="AS19" i="106"/>
  <c r="X19" i="106"/>
  <c r="BS18" i="106"/>
  <c r="AS18" i="106"/>
  <c r="AJ18" i="106"/>
  <c r="I18" i="106"/>
  <c r="BS17" i="106"/>
  <c r="AQ17" i="106"/>
  <c r="AJ17" i="106"/>
  <c r="R17" i="106"/>
  <c r="I17" i="106"/>
  <c r="BS16" i="106"/>
  <c r="AJ16" i="106"/>
  <c r="Z16" i="106"/>
  <c r="R16" i="106"/>
  <c r="I16" i="106"/>
  <c r="BS15" i="106"/>
  <c r="BK15" i="106"/>
  <c r="AJ15" i="106"/>
  <c r="Z15" i="106"/>
  <c r="R15" i="106"/>
  <c r="I15" i="106"/>
  <c r="BS14" i="106"/>
  <c r="BK14" i="106"/>
  <c r="BB14" i="106"/>
  <c r="AS14" i="106"/>
  <c r="Z14" i="106"/>
  <c r="R14" i="106"/>
  <c r="I14" i="106"/>
  <c r="BS13" i="106"/>
  <c r="BK13" i="106"/>
  <c r="BB13" i="106"/>
  <c r="AS13" i="106"/>
  <c r="Z13" i="106"/>
  <c r="R13" i="106"/>
  <c r="I13" i="106"/>
  <c r="BS12" i="106"/>
  <c r="BK12" i="106"/>
  <c r="BB12" i="106"/>
  <c r="AS12" i="106"/>
  <c r="AJ12" i="106"/>
  <c r="Z12" i="106"/>
  <c r="R12" i="106"/>
  <c r="I12" i="106"/>
  <c r="BS11" i="106"/>
  <c r="BK11" i="106"/>
  <c r="BB11" i="106"/>
  <c r="AS11" i="106"/>
  <c r="AJ11" i="106"/>
  <c r="Z11" i="106"/>
  <c r="R11" i="106"/>
  <c r="I11" i="106"/>
  <c r="BS10" i="106"/>
  <c r="BK10" i="106"/>
  <c r="BB10" i="106"/>
  <c r="AS10" i="106"/>
  <c r="AJ10" i="106"/>
  <c r="Z10" i="106"/>
  <c r="Y10" i="106"/>
  <c r="R10" i="106"/>
  <c r="I10" i="106"/>
  <c r="BS9" i="106"/>
  <c r="BK9" i="106"/>
  <c r="BB9" i="106"/>
  <c r="AS9" i="106"/>
  <c r="AJ9" i="106"/>
  <c r="Z9" i="106"/>
  <c r="R9" i="106"/>
  <c r="I9" i="106"/>
  <c r="BK8" i="106"/>
  <c r="BB8" i="106"/>
  <c r="AS8" i="106"/>
  <c r="AJ8" i="106"/>
  <c r="Z8" i="106"/>
  <c r="R8" i="106"/>
  <c r="I8" i="106"/>
  <c r="BK7" i="106"/>
  <c r="BB7" i="106"/>
  <c r="AS7" i="106"/>
  <c r="AJ7" i="106"/>
  <c r="Z7" i="106"/>
  <c r="R7" i="106"/>
  <c r="I7" i="106"/>
  <c r="BW6" i="106"/>
  <c r="BS6" i="106"/>
  <c r="BK6" i="106"/>
  <c r="BB6" i="106"/>
  <c r="AS6" i="106"/>
  <c r="AJ6" i="106"/>
  <c r="Z6" i="106"/>
  <c r="R6" i="106"/>
  <c r="I6" i="106"/>
  <c r="BI5" i="106"/>
  <c r="AZ5" i="106"/>
  <c r="AW5" i="106"/>
  <c r="AV5" i="106"/>
  <c r="AQ5" i="106"/>
  <c r="AJ5" i="106"/>
  <c r="X5" i="106"/>
  <c r="Q5" i="106"/>
  <c r="P5" i="106"/>
  <c r="L5" i="106"/>
  <c r="G5" i="106"/>
  <c r="C5" i="106"/>
  <c r="AC2" i="106"/>
  <c r="J22" i="431"/>
  <c r="J6" i="431"/>
  <c r="J7" i="431" s="1"/>
  <c r="J8" i="431" s="1"/>
  <c r="J9" i="431" s="1"/>
  <c r="J10" i="431" s="1"/>
  <c r="J11" i="431" s="1"/>
  <c r="J12" i="431" s="1"/>
  <c r="J13" i="431" s="1"/>
  <c r="J14" i="431" s="1"/>
  <c r="J15" i="431" s="1"/>
  <c r="J16" i="431" s="1"/>
  <c r="J17" i="431" s="1"/>
  <c r="J18" i="431" s="1"/>
  <c r="J19" i="431" s="1"/>
  <c r="J20" i="431" s="1"/>
  <c r="J21" i="431" s="1"/>
  <c r="J5" i="431"/>
  <c r="I5" i="431"/>
  <c r="H5" i="431"/>
  <c r="D5" i="431"/>
  <c r="I19" i="476"/>
  <c r="I18" i="476"/>
  <c r="I17" i="476"/>
  <c r="I16" i="476"/>
  <c r="I15" i="476"/>
  <c r="I14" i="476"/>
  <c r="I13" i="476"/>
  <c r="S12" i="476"/>
  <c r="I12" i="476"/>
  <c r="S11" i="476"/>
  <c r="I11" i="476"/>
  <c r="S10" i="476"/>
  <c r="I10" i="476"/>
  <c r="S9" i="476"/>
  <c r="I9" i="476"/>
  <c r="S8" i="476"/>
  <c r="I8" i="476"/>
  <c r="S7" i="476"/>
  <c r="I7" i="476"/>
  <c r="S6" i="476"/>
  <c r="I6" i="476"/>
  <c r="I5" i="476"/>
  <c r="H5" i="476"/>
  <c r="G5" i="476"/>
  <c r="C5" i="476"/>
  <c r="R79" i="238"/>
  <c r="R78" i="238"/>
  <c r="R77" i="238"/>
  <c r="R76" i="238"/>
  <c r="R72" i="238"/>
  <c r="R71" i="238"/>
  <c r="R70" i="238"/>
  <c r="R69" i="238"/>
  <c r="R68" i="238"/>
  <c r="R67" i="238"/>
  <c r="R66" i="238"/>
  <c r="R65" i="238"/>
  <c r="I62" i="238"/>
  <c r="I61" i="238"/>
  <c r="R60" i="238"/>
  <c r="I60" i="238"/>
  <c r="R59" i="238"/>
  <c r="I59" i="238"/>
  <c r="R58" i="238"/>
  <c r="I58" i="238"/>
  <c r="R57" i="238"/>
  <c r="I57" i="238"/>
  <c r="R56" i="238"/>
  <c r="I56" i="238"/>
  <c r="R55" i="238"/>
  <c r="I55" i="238"/>
  <c r="R54" i="238"/>
  <c r="I54" i="238"/>
  <c r="I53" i="238"/>
  <c r="I52" i="238"/>
  <c r="H52" i="238"/>
  <c r="G52" i="238"/>
  <c r="C52" i="238"/>
  <c r="I49" i="238"/>
  <c r="R48" i="238"/>
  <c r="I48" i="238"/>
  <c r="R47" i="238"/>
  <c r="I47" i="238"/>
  <c r="R46" i="238"/>
  <c r="I46" i="238"/>
  <c r="R45" i="238"/>
  <c r="I45" i="238"/>
  <c r="R44" i="238"/>
  <c r="I44" i="238"/>
  <c r="R43" i="238"/>
  <c r="I43" i="238"/>
  <c r="R42" i="238"/>
  <c r="I42" i="238"/>
  <c r="I41" i="238"/>
  <c r="I40" i="238"/>
  <c r="I39" i="238"/>
  <c r="I38" i="238"/>
  <c r="R37" i="238"/>
  <c r="I37" i="238"/>
  <c r="H37" i="238"/>
  <c r="G37" i="238"/>
  <c r="C37" i="238"/>
  <c r="R36" i="238"/>
  <c r="R35" i="238"/>
  <c r="R34" i="238"/>
  <c r="I34" i="238"/>
  <c r="R33" i="238"/>
  <c r="I33" i="238"/>
  <c r="R32" i="238"/>
  <c r="I32" i="238"/>
  <c r="R31" i="238"/>
  <c r="I31" i="238"/>
  <c r="I30" i="238"/>
  <c r="I29" i="238"/>
  <c r="I28" i="238"/>
  <c r="I27" i="238"/>
  <c r="I26" i="238"/>
  <c r="I25" i="238"/>
  <c r="R24" i="238"/>
  <c r="I24" i="238"/>
  <c r="R23" i="238"/>
  <c r="I23" i="238"/>
  <c r="R22" i="238"/>
  <c r="I22" i="238"/>
  <c r="H22" i="238"/>
  <c r="G22" i="238"/>
  <c r="C22" i="238"/>
  <c r="R21" i="238"/>
  <c r="R20" i="238"/>
  <c r="R19" i="238"/>
  <c r="R18" i="238"/>
  <c r="I18" i="238"/>
  <c r="R17" i="238"/>
  <c r="I17" i="238"/>
  <c r="I16" i="238"/>
  <c r="I15" i="238"/>
  <c r="I14" i="238"/>
  <c r="I13" i="238"/>
  <c r="I12" i="238"/>
  <c r="R11" i="238"/>
  <c r="I11" i="238"/>
  <c r="R10" i="238"/>
  <c r="I10" i="238"/>
  <c r="R9" i="238"/>
  <c r="I9" i="238"/>
  <c r="R8" i="238"/>
  <c r="I8" i="238"/>
  <c r="R7" i="238"/>
  <c r="I7" i="238"/>
  <c r="R6" i="238"/>
  <c r="I6" i="238"/>
  <c r="H6" i="238"/>
  <c r="G6" i="238"/>
  <c r="C6" i="238"/>
  <c r="I78" i="247"/>
  <c r="I77" i="247"/>
  <c r="I76" i="247"/>
  <c r="I75" i="247"/>
  <c r="I74" i="247"/>
  <c r="I73" i="247"/>
  <c r="I72" i="247"/>
  <c r="H72" i="247"/>
  <c r="G72" i="247"/>
  <c r="C72" i="247"/>
  <c r="I69" i="247"/>
  <c r="I68" i="247"/>
  <c r="I67" i="247"/>
  <c r="I66" i="247"/>
  <c r="I65" i="247"/>
  <c r="I64" i="247"/>
  <c r="I63" i="247"/>
  <c r="I62" i="247"/>
  <c r="I61" i="247"/>
  <c r="I60" i="247"/>
  <c r="I59" i="247"/>
  <c r="I58" i="247"/>
  <c r="I57" i="247"/>
  <c r="I56" i="247"/>
  <c r="I55" i="247"/>
  <c r="I54" i="247"/>
  <c r="I53" i="247"/>
  <c r="I52" i="247"/>
  <c r="I51" i="247"/>
  <c r="I50" i="247"/>
  <c r="I49" i="247"/>
  <c r="I48" i="247"/>
  <c r="I47" i="247"/>
  <c r="I46" i="247"/>
  <c r="I45" i="247"/>
  <c r="I44" i="247"/>
  <c r="I43" i="247"/>
  <c r="I42" i="247"/>
  <c r="I41" i="247"/>
  <c r="H41" i="247"/>
  <c r="G41" i="247"/>
  <c r="C41" i="247"/>
  <c r="I37" i="247"/>
  <c r="I36" i="247"/>
  <c r="I35" i="247"/>
  <c r="I34" i="247"/>
  <c r="I33" i="247"/>
  <c r="I32" i="247"/>
  <c r="I31" i="247"/>
  <c r="I30" i="247"/>
  <c r="I29" i="247"/>
  <c r="I28" i="247"/>
  <c r="I27" i="247"/>
  <c r="I26" i="247"/>
  <c r="I25" i="247"/>
  <c r="I24" i="247"/>
  <c r="I23" i="247"/>
  <c r="I22" i="247"/>
  <c r="I21" i="247"/>
  <c r="W20" i="247"/>
  <c r="I20" i="247"/>
  <c r="W19" i="247"/>
  <c r="I19" i="247"/>
  <c r="H19" i="247"/>
  <c r="G19" i="247"/>
  <c r="C19" i="247"/>
  <c r="W18" i="247"/>
  <c r="W17" i="247"/>
  <c r="W16" i="247"/>
  <c r="W15" i="247"/>
  <c r="I15" i="247"/>
  <c r="W14" i="247"/>
  <c r="I14" i="247"/>
  <c r="W13" i="247"/>
  <c r="I13" i="247"/>
  <c r="W12" i="247"/>
  <c r="I12" i="247"/>
  <c r="W11" i="247"/>
  <c r="Q11" i="247"/>
  <c r="I11" i="247"/>
  <c r="W10" i="247"/>
  <c r="O10" i="247"/>
  <c r="I10" i="247"/>
  <c r="W9" i="247"/>
  <c r="I9" i="247"/>
  <c r="W8" i="247"/>
  <c r="I8" i="247"/>
  <c r="W7" i="247"/>
  <c r="I7" i="247"/>
  <c r="AA6" i="247"/>
  <c r="W6" i="247"/>
  <c r="Q6" i="247"/>
  <c r="I6" i="247"/>
  <c r="I5" i="247"/>
  <c r="H5" i="247"/>
  <c r="G5" i="247"/>
  <c r="C5" i="247"/>
  <c r="I49" i="358"/>
  <c r="I48" i="358"/>
  <c r="I47" i="358"/>
  <c r="I46" i="358"/>
  <c r="I45" i="358"/>
  <c r="I44" i="358"/>
  <c r="I43" i="358"/>
  <c r="I42" i="358"/>
  <c r="I41" i="358"/>
  <c r="H41" i="358"/>
  <c r="G41" i="358"/>
  <c r="C41" i="358"/>
  <c r="I37" i="358"/>
  <c r="I36" i="358"/>
  <c r="I35" i="358"/>
  <c r="I34" i="358"/>
  <c r="I33" i="358"/>
  <c r="I32" i="358"/>
  <c r="I31" i="358"/>
  <c r="I30" i="358"/>
  <c r="I29" i="358"/>
  <c r="I28" i="358"/>
  <c r="I27" i="358"/>
  <c r="I26" i="358"/>
  <c r="H26" i="358"/>
  <c r="G26" i="358"/>
  <c r="C26" i="358"/>
  <c r="I23" i="358"/>
  <c r="I22" i="358"/>
  <c r="I21" i="358"/>
  <c r="I20" i="358"/>
  <c r="I19" i="358"/>
  <c r="I18" i="358"/>
  <c r="I17" i="358"/>
  <c r="I16" i="358"/>
  <c r="I15" i="358"/>
  <c r="H15" i="358"/>
  <c r="G15" i="358"/>
  <c r="C15" i="358"/>
  <c r="I12" i="358"/>
  <c r="I11" i="358"/>
  <c r="I10" i="358"/>
  <c r="I9" i="358"/>
  <c r="I8" i="358"/>
  <c r="I7" i="358"/>
  <c r="I6" i="358"/>
  <c r="H6" i="358"/>
  <c r="G6" i="358"/>
  <c r="C6" i="358"/>
  <c r="I82" i="394"/>
  <c r="H82" i="394"/>
  <c r="I81" i="394"/>
  <c r="H81" i="394"/>
  <c r="I77" i="394"/>
  <c r="H77" i="394"/>
  <c r="J57" i="394"/>
  <c r="J56" i="394"/>
  <c r="J55" i="394"/>
  <c r="J54" i="394"/>
  <c r="J53" i="394"/>
  <c r="J52" i="394"/>
  <c r="J51" i="394"/>
  <c r="J50" i="394"/>
  <c r="J49" i="394"/>
  <c r="J48" i="394"/>
  <c r="J47" i="394"/>
  <c r="J46" i="394"/>
  <c r="J45" i="394"/>
  <c r="J44" i="394"/>
  <c r="J43" i="394"/>
  <c r="J42" i="394"/>
  <c r="J41" i="394"/>
  <c r="J40" i="394"/>
  <c r="J39" i="394"/>
  <c r="J38" i="394"/>
  <c r="J37" i="394"/>
  <c r="J36" i="394"/>
  <c r="J35" i="394"/>
  <c r="J34" i="394"/>
  <c r="J33" i="394"/>
  <c r="J32" i="394"/>
  <c r="J31" i="394"/>
  <c r="J30" i="394"/>
  <c r="J29" i="394"/>
  <c r="J28" i="394"/>
  <c r="H27" i="394"/>
  <c r="D27" i="394"/>
  <c r="J21" i="394"/>
  <c r="J20" i="394"/>
  <c r="J19" i="394"/>
  <c r="J18" i="394"/>
  <c r="J17" i="394"/>
  <c r="J16" i="394"/>
  <c r="J15" i="394"/>
  <c r="J14" i="394"/>
  <c r="J13" i="394"/>
  <c r="J12" i="394"/>
  <c r="J11" i="394"/>
  <c r="J10" i="394"/>
  <c r="J9" i="394"/>
  <c r="J8" i="394"/>
  <c r="J7" i="394"/>
  <c r="J6" i="394"/>
  <c r="H5" i="394"/>
  <c r="D5" i="394"/>
  <c r="I70" i="406"/>
  <c r="I69" i="406"/>
  <c r="I68" i="406"/>
  <c r="I67" i="406"/>
  <c r="I66" i="406"/>
  <c r="I65" i="406"/>
  <c r="I64" i="406"/>
  <c r="I63" i="406"/>
  <c r="I62" i="406"/>
  <c r="I61" i="406"/>
  <c r="I60" i="406"/>
  <c r="I59" i="406"/>
  <c r="I58" i="406"/>
  <c r="H58" i="406"/>
  <c r="G58" i="406"/>
  <c r="I54" i="406"/>
  <c r="I53" i="406"/>
  <c r="I52" i="406"/>
  <c r="I51" i="406"/>
  <c r="I50" i="406"/>
  <c r="I49" i="406"/>
  <c r="I48" i="406"/>
  <c r="I47" i="406"/>
  <c r="I46" i="406"/>
  <c r="I45" i="406"/>
  <c r="I44" i="406"/>
  <c r="I43" i="406"/>
  <c r="H42" i="406"/>
  <c r="G42" i="406"/>
  <c r="I37" i="406"/>
  <c r="I36" i="406"/>
  <c r="I35" i="406"/>
  <c r="I34" i="406"/>
  <c r="I33" i="406"/>
  <c r="I32" i="406"/>
  <c r="I31" i="406"/>
  <c r="I30" i="406"/>
  <c r="I29" i="406"/>
  <c r="I28" i="406"/>
  <c r="I27" i="406"/>
  <c r="I26" i="406"/>
  <c r="H25" i="406"/>
  <c r="G25" i="406"/>
  <c r="I22" i="406"/>
  <c r="I21" i="406"/>
  <c r="I20" i="406"/>
  <c r="I19" i="406"/>
  <c r="I18" i="406"/>
  <c r="I17" i="406"/>
  <c r="I16" i="406"/>
  <c r="I15" i="406"/>
  <c r="I14" i="406"/>
  <c r="H13" i="406"/>
  <c r="G13" i="406"/>
  <c r="C13" i="406"/>
  <c r="I10" i="406"/>
  <c r="I9" i="406"/>
  <c r="I8" i="406"/>
  <c r="I7" i="406"/>
  <c r="I6" i="406"/>
  <c r="I5" i="406"/>
  <c r="H4" i="406"/>
  <c r="G4" i="406"/>
  <c r="C4" i="406"/>
  <c r="I79" i="277"/>
  <c r="I78" i="277"/>
  <c r="I77" i="277"/>
  <c r="I76" i="277"/>
  <c r="I75" i="277"/>
  <c r="I74" i="277"/>
  <c r="I73" i="277"/>
  <c r="I72" i="277"/>
  <c r="I71" i="277"/>
  <c r="I70" i="277"/>
  <c r="I69" i="277"/>
  <c r="I68" i="277"/>
  <c r="I67" i="277"/>
  <c r="I66" i="277"/>
  <c r="I65" i="277"/>
  <c r="I64" i="277"/>
  <c r="H64" i="277"/>
  <c r="G64" i="277"/>
  <c r="C64" i="277"/>
  <c r="I60" i="277"/>
  <c r="I59" i="277"/>
  <c r="I58" i="277"/>
  <c r="I57" i="277"/>
  <c r="I56" i="277"/>
  <c r="I55" i="277"/>
  <c r="I54" i="277"/>
  <c r="I53" i="277"/>
  <c r="I52" i="277"/>
  <c r="I51" i="277"/>
  <c r="I50" i="277"/>
  <c r="I49" i="277"/>
  <c r="I48" i="277"/>
  <c r="I47" i="277"/>
  <c r="H47" i="277"/>
  <c r="G47" i="277"/>
  <c r="C47" i="277"/>
  <c r="I44" i="277"/>
  <c r="I43" i="277"/>
  <c r="I42" i="277"/>
  <c r="I41" i="277"/>
  <c r="I40" i="277"/>
  <c r="Q39" i="277"/>
  <c r="I39" i="277"/>
  <c r="Q38" i="277"/>
  <c r="I38" i="277"/>
  <c r="Q37" i="277"/>
  <c r="I37" i="277"/>
  <c r="Q36" i="277"/>
  <c r="I36" i="277"/>
  <c r="H36" i="277"/>
  <c r="G36" i="277"/>
  <c r="C36" i="277"/>
  <c r="Q35" i="277"/>
  <c r="Q34" i="277"/>
  <c r="Q33" i="277"/>
  <c r="Q32" i="277"/>
  <c r="Q31" i="277"/>
  <c r="I31" i="277"/>
  <c r="Q30" i="277"/>
  <c r="I30" i="277"/>
  <c r="Q29" i="277"/>
  <c r="I29" i="277"/>
  <c r="Q28" i="277"/>
  <c r="I28" i="277"/>
  <c r="W27" i="277"/>
  <c r="I27" i="277"/>
  <c r="I26" i="277"/>
  <c r="I25" i="277"/>
  <c r="I24" i="277"/>
  <c r="W23" i="277"/>
  <c r="Q23" i="277"/>
  <c r="I23" i="277"/>
  <c r="W22" i="277"/>
  <c r="Q22" i="277"/>
  <c r="I22" i="277"/>
  <c r="H22" i="277"/>
  <c r="G22" i="277"/>
  <c r="C22" i="277"/>
  <c r="W21" i="277"/>
  <c r="Q21" i="277"/>
  <c r="W20" i="277"/>
  <c r="Q20" i="277"/>
  <c r="W19" i="277"/>
  <c r="Q19" i="277"/>
  <c r="W18" i="277"/>
  <c r="Q18" i="277"/>
  <c r="W17" i="277"/>
  <c r="Q17" i="277"/>
  <c r="W16" i="277"/>
  <c r="Q16" i="277"/>
  <c r="I16" i="277"/>
  <c r="W15" i="277"/>
  <c r="Q15" i="277"/>
  <c r="I15" i="277"/>
  <c r="W14" i="277"/>
  <c r="Q14" i="277"/>
  <c r="I14" i="277"/>
  <c r="W13" i="277"/>
  <c r="Q13" i="277"/>
  <c r="I13" i="277"/>
  <c r="W12" i="277"/>
  <c r="Q12" i="277"/>
  <c r="I12" i="277"/>
  <c r="W11" i="277"/>
  <c r="I11" i="277"/>
  <c r="W10" i="277"/>
  <c r="I10" i="277"/>
  <c r="W9" i="277"/>
  <c r="I9" i="277"/>
  <c r="W8" i="277"/>
  <c r="T8" i="277"/>
  <c r="Q8" i="277"/>
  <c r="I8" i="277"/>
  <c r="W7" i="277"/>
  <c r="Q7" i="277"/>
  <c r="I7" i="277"/>
  <c r="AA6" i="277"/>
  <c r="W6" i="277"/>
  <c r="Q6" i="277"/>
  <c r="I6" i="277"/>
  <c r="I5" i="277"/>
  <c r="H5" i="277"/>
  <c r="G5" i="277"/>
  <c r="C5" i="277"/>
  <c r="I88" i="314"/>
  <c r="I87" i="314"/>
  <c r="I86" i="314"/>
  <c r="I85" i="314"/>
  <c r="I84" i="314"/>
  <c r="I83" i="314"/>
  <c r="I82" i="314"/>
  <c r="I81" i="314"/>
  <c r="I80" i="314"/>
  <c r="I79" i="314"/>
  <c r="I78" i="314"/>
  <c r="H78" i="314"/>
  <c r="G78" i="314"/>
  <c r="C78" i="314"/>
  <c r="I74" i="314"/>
  <c r="I73" i="314"/>
  <c r="I72" i="314"/>
  <c r="I71" i="314"/>
  <c r="I70" i="314"/>
  <c r="I69" i="314"/>
  <c r="I68" i="314"/>
  <c r="I67" i="314"/>
  <c r="I66" i="314"/>
  <c r="I65" i="314"/>
  <c r="I64" i="314"/>
  <c r="H64" i="314"/>
  <c r="G64" i="314"/>
  <c r="C64" i="314"/>
  <c r="I61" i="314"/>
  <c r="I60" i="314"/>
  <c r="I59" i="314"/>
  <c r="I58" i="314"/>
  <c r="I57" i="314"/>
  <c r="I56" i="314"/>
  <c r="I55" i="314"/>
  <c r="I54" i="314"/>
  <c r="I53" i="314"/>
  <c r="I52" i="314"/>
  <c r="I51" i="314"/>
  <c r="I50" i="314"/>
  <c r="I49" i="314"/>
  <c r="I48" i="314"/>
  <c r="I47" i="314"/>
  <c r="I46" i="314"/>
  <c r="H46" i="314"/>
  <c r="G46" i="314"/>
  <c r="C46" i="314"/>
  <c r="I41" i="314"/>
  <c r="I40" i="314"/>
  <c r="I39" i="314"/>
  <c r="I38" i="314"/>
  <c r="I37" i="314"/>
  <c r="I36" i="314"/>
  <c r="I35" i="314"/>
  <c r="I34" i="314"/>
  <c r="I33" i="314"/>
  <c r="I32" i="314"/>
  <c r="I31" i="314"/>
  <c r="I30" i="314"/>
  <c r="I29" i="314"/>
  <c r="I28" i="314"/>
  <c r="I27" i="314"/>
  <c r="I26" i="314"/>
  <c r="I25" i="314"/>
  <c r="I24" i="314"/>
  <c r="I23" i="314"/>
  <c r="I22" i="314"/>
  <c r="I21" i="314"/>
  <c r="I20" i="314"/>
  <c r="I19" i="314"/>
  <c r="I18" i="314"/>
  <c r="I17" i="314"/>
  <c r="I16" i="314"/>
  <c r="I15" i="314"/>
  <c r="I14" i="314"/>
  <c r="I13" i="314"/>
  <c r="I12" i="314"/>
  <c r="I11" i="314"/>
  <c r="I10" i="314"/>
  <c r="I9" i="314"/>
  <c r="I8" i="314"/>
  <c r="I7" i="314"/>
  <c r="I6" i="314"/>
  <c r="G5" i="314"/>
  <c r="C5" i="314"/>
  <c r="I19" i="468"/>
  <c r="I18" i="468"/>
  <c r="I17" i="468"/>
  <c r="I16" i="468"/>
  <c r="I15" i="468"/>
  <c r="I14" i="468"/>
  <c r="I13" i="468"/>
  <c r="I12" i="468"/>
  <c r="I11" i="468"/>
  <c r="I10" i="468"/>
  <c r="I9" i="468"/>
  <c r="I8" i="468"/>
  <c r="I7" i="468"/>
  <c r="I6" i="468"/>
  <c r="H6" i="468"/>
  <c r="G6" i="468"/>
  <c r="C6" i="468"/>
  <c r="I18" i="502"/>
  <c r="I17" i="502"/>
  <c r="I16" i="502"/>
  <c r="I15" i="502"/>
  <c r="I14" i="502"/>
  <c r="I13" i="502"/>
  <c r="I12" i="502"/>
  <c r="I11" i="502"/>
  <c r="I10" i="502"/>
  <c r="I9" i="502"/>
  <c r="I8" i="502"/>
  <c r="I7" i="502"/>
  <c r="I6" i="502"/>
  <c r="H6" i="502"/>
  <c r="G6" i="502"/>
  <c r="C6" i="502"/>
  <c r="I28" i="293"/>
  <c r="I27" i="293"/>
  <c r="I26" i="293"/>
  <c r="I25" i="293"/>
  <c r="I24" i="293"/>
  <c r="C23" i="293"/>
  <c r="I18" i="293"/>
  <c r="I17" i="293"/>
  <c r="I16" i="293"/>
  <c r="I15" i="293"/>
  <c r="I14" i="293"/>
  <c r="I13" i="293"/>
  <c r="I12" i="293"/>
  <c r="I11" i="293"/>
  <c r="I10" i="293"/>
  <c r="I9" i="293"/>
  <c r="I8" i="293"/>
  <c r="I7" i="293"/>
  <c r="C6" i="293"/>
  <c r="I56" i="138"/>
  <c r="I55" i="138"/>
  <c r="I54" i="138"/>
  <c r="I53" i="138"/>
  <c r="I52" i="138"/>
  <c r="I51" i="138"/>
  <c r="H51" i="138"/>
  <c r="G51" i="138"/>
  <c r="C51" i="138"/>
  <c r="I47" i="138"/>
  <c r="I46" i="138"/>
  <c r="I45" i="138"/>
  <c r="I44" i="138"/>
  <c r="I43" i="138"/>
  <c r="I42" i="138"/>
  <c r="I41" i="138"/>
  <c r="I40" i="138"/>
  <c r="I39" i="138"/>
  <c r="I38" i="138"/>
  <c r="I37" i="138"/>
  <c r="I36" i="138"/>
  <c r="I35" i="138"/>
  <c r="I34" i="138"/>
  <c r="I33" i="138"/>
  <c r="I32" i="138"/>
  <c r="I31" i="138"/>
  <c r="I30" i="138"/>
  <c r="G29" i="138"/>
  <c r="C29" i="138"/>
  <c r="I24" i="138"/>
  <c r="I23" i="138"/>
  <c r="I22" i="138"/>
  <c r="I21" i="138"/>
  <c r="I20" i="138"/>
  <c r="I19" i="138"/>
  <c r="I18" i="138"/>
  <c r="Q17" i="138"/>
  <c r="I17" i="138"/>
  <c r="Q16" i="138"/>
  <c r="I16" i="138"/>
  <c r="Q15" i="138"/>
  <c r="I15" i="138"/>
  <c r="Q14" i="138"/>
  <c r="I14" i="138"/>
  <c r="Q13" i="138"/>
  <c r="I13" i="138"/>
  <c r="Q12" i="138"/>
  <c r="I12" i="138"/>
  <c r="Q11" i="138"/>
  <c r="I11" i="138"/>
  <c r="Q10" i="138"/>
  <c r="I10" i="138"/>
  <c r="Q9" i="138"/>
  <c r="I9" i="138"/>
  <c r="Q8" i="138"/>
  <c r="I8" i="138"/>
  <c r="Q7" i="138"/>
  <c r="I7" i="138"/>
  <c r="Q6" i="138"/>
  <c r="G6" i="138"/>
  <c r="C6" i="138"/>
  <c r="I70" i="141"/>
  <c r="I71" i="141" s="1"/>
  <c r="I72" i="141" s="1"/>
  <c r="I73" i="141" s="1"/>
  <c r="I69" i="141"/>
  <c r="I68" i="141"/>
  <c r="I67" i="141"/>
  <c r="I66" i="141"/>
  <c r="I65" i="141"/>
  <c r="H65" i="141"/>
  <c r="G65" i="141"/>
  <c r="C65" i="141"/>
  <c r="I61" i="141"/>
  <c r="I60" i="141"/>
  <c r="I59" i="141"/>
  <c r="I58" i="141"/>
  <c r="I57" i="141"/>
  <c r="I56" i="141"/>
  <c r="I55" i="141"/>
  <c r="I54" i="141"/>
  <c r="I53" i="141"/>
  <c r="I52" i="141"/>
  <c r="I51" i="141"/>
  <c r="I50" i="141"/>
  <c r="H50" i="141"/>
  <c r="G50" i="141"/>
  <c r="C50" i="141"/>
  <c r="I46" i="141"/>
  <c r="I45" i="141"/>
  <c r="I44" i="141"/>
  <c r="I43" i="141"/>
  <c r="I42" i="141"/>
  <c r="I41" i="141"/>
  <c r="I40" i="141"/>
  <c r="I39" i="141"/>
  <c r="I38" i="141"/>
  <c r="H38" i="141"/>
  <c r="G38" i="141"/>
  <c r="C38" i="141"/>
  <c r="I35" i="141"/>
  <c r="I34" i="141"/>
  <c r="I33" i="141"/>
  <c r="I32" i="141"/>
  <c r="I31" i="141"/>
  <c r="I30" i="141"/>
  <c r="I29" i="141"/>
  <c r="I28" i="141"/>
  <c r="I27" i="141"/>
  <c r="H27" i="141"/>
  <c r="G27" i="141"/>
  <c r="C27" i="141"/>
  <c r="I24" i="141"/>
  <c r="I23" i="141"/>
  <c r="I22" i="141"/>
  <c r="I21" i="141"/>
  <c r="I20" i="141"/>
  <c r="I19" i="141"/>
  <c r="I18" i="141"/>
  <c r="I17" i="141"/>
  <c r="I16" i="141"/>
  <c r="H16" i="141"/>
  <c r="G16" i="141"/>
  <c r="C16" i="141"/>
  <c r="I12" i="141"/>
  <c r="I11" i="141"/>
  <c r="I10" i="141"/>
  <c r="I9" i="141"/>
  <c r="I8" i="141"/>
  <c r="I7" i="141"/>
  <c r="I6" i="141"/>
  <c r="I5" i="141"/>
  <c r="H5" i="141"/>
  <c r="G5" i="141"/>
  <c r="C5" i="141"/>
  <c r="I63" i="393"/>
  <c r="I64" i="393" s="1"/>
  <c r="I65" i="393" s="1"/>
  <c r="I66" i="393" s="1"/>
  <c r="I67" i="393" s="1"/>
  <c r="I68" i="393" s="1"/>
  <c r="I62" i="393"/>
  <c r="H62" i="393"/>
  <c r="G62" i="393"/>
  <c r="C62" i="393"/>
  <c r="I46" i="393"/>
  <c r="I47" i="393" s="1"/>
  <c r="I48" i="393" s="1"/>
  <c r="I49" i="393" s="1"/>
  <c r="I50" i="393" s="1"/>
  <c r="I51" i="393" s="1"/>
  <c r="I52" i="393" s="1"/>
  <c r="I53" i="393" s="1"/>
  <c r="I54" i="393" s="1"/>
  <c r="I55" i="393" s="1"/>
  <c r="I56" i="393" s="1"/>
  <c r="I57" i="393" s="1"/>
  <c r="H46" i="393"/>
  <c r="G46" i="393"/>
  <c r="C46" i="393"/>
  <c r="S14" i="393"/>
  <c r="S15" i="393" s="1"/>
  <c r="S16" i="393" s="1"/>
  <c r="S17" i="393" s="1"/>
  <c r="S18" i="393" s="1"/>
  <c r="S19" i="393" s="1"/>
  <c r="S20" i="393" s="1"/>
  <c r="R14" i="393"/>
  <c r="Q14" i="393"/>
  <c r="M14" i="393"/>
  <c r="I33" i="393"/>
  <c r="I34" i="393" s="1"/>
  <c r="I35" i="393" s="1"/>
  <c r="I36" i="393" s="1"/>
  <c r="I37" i="393" s="1"/>
  <c r="I38" i="393" s="1"/>
  <c r="I39" i="393" s="1"/>
  <c r="I40" i="393" s="1"/>
  <c r="I41" i="393" s="1"/>
  <c r="I42" i="393" s="1"/>
  <c r="I43" i="393" s="1"/>
  <c r="S4" i="393"/>
  <c r="S5" i="393" s="1"/>
  <c r="S6" i="393" s="1"/>
  <c r="S7" i="393" s="1"/>
  <c r="S8" i="393" s="1"/>
  <c r="S9" i="393" s="1"/>
  <c r="S10" i="393" s="1"/>
  <c r="S11" i="393" s="1"/>
  <c r="R4" i="393"/>
  <c r="Q4" i="393"/>
  <c r="M4" i="393"/>
  <c r="I32" i="393"/>
  <c r="H32" i="393"/>
  <c r="G32" i="393"/>
  <c r="C32" i="393"/>
  <c r="I19" i="393"/>
  <c r="I20" i="393" s="1"/>
  <c r="I21" i="393" s="1"/>
  <c r="I22" i="393" s="1"/>
  <c r="I23" i="393" s="1"/>
  <c r="I24" i="393" s="1"/>
  <c r="I25" i="393" s="1"/>
  <c r="I26" i="393" s="1"/>
  <c r="I27" i="393" s="1"/>
  <c r="H19" i="393"/>
  <c r="G19" i="393"/>
  <c r="C19" i="393"/>
  <c r="I5" i="393"/>
  <c r="I6" i="393" s="1"/>
  <c r="I7" i="393" s="1"/>
  <c r="I8" i="393" s="1"/>
  <c r="I9" i="393" s="1"/>
  <c r="I10" i="393" s="1"/>
  <c r="I11" i="393" s="1"/>
  <c r="I12" i="393" s="1"/>
  <c r="I13" i="393" s="1"/>
  <c r="I14" i="393" s="1"/>
  <c r="I15" i="393" s="1"/>
  <c r="H5" i="393"/>
  <c r="G5" i="393"/>
  <c r="C5" i="393"/>
  <c r="I24" i="474"/>
  <c r="I23" i="474"/>
  <c r="I22" i="474"/>
  <c r="I21" i="474"/>
  <c r="I20" i="474"/>
  <c r="I19" i="474"/>
  <c r="I18" i="474"/>
  <c r="I17" i="474"/>
  <c r="I16" i="474"/>
  <c r="I15" i="474"/>
  <c r="H15" i="474"/>
  <c r="G15" i="474"/>
  <c r="C15" i="474"/>
  <c r="I12" i="474"/>
  <c r="I11" i="474"/>
  <c r="I10" i="474"/>
  <c r="I9" i="474"/>
  <c r="I8" i="474"/>
  <c r="I7" i="474"/>
  <c r="I6" i="474"/>
  <c r="I5" i="474"/>
  <c r="I4" i="474"/>
  <c r="H4" i="474"/>
  <c r="G4" i="474"/>
  <c r="C4" i="474"/>
  <c r="I83" i="185"/>
  <c r="I82" i="185"/>
  <c r="I81" i="185"/>
  <c r="I80" i="185"/>
  <c r="I79" i="185"/>
  <c r="I78" i="185"/>
  <c r="I77" i="185"/>
  <c r="H77" i="185"/>
  <c r="G77" i="185"/>
  <c r="C77" i="185"/>
  <c r="I73" i="185"/>
  <c r="I72" i="185"/>
  <c r="I71" i="185"/>
  <c r="I70" i="185"/>
  <c r="I69" i="185"/>
  <c r="I68" i="185"/>
  <c r="I67" i="185"/>
  <c r="I66" i="185"/>
  <c r="I65" i="185"/>
  <c r="H65" i="185"/>
  <c r="G65" i="185"/>
  <c r="C65" i="185"/>
  <c r="I61" i="185"/>
  <c r="I60" i="185"/>
  <c r="I59" i="185"/>
  <c r="I58" i="185"/>
  <c r="I57" i="185"/>
  <c r="I56" i="185"/>
  <c r="I55" i="185"/>
  <c r="I54" i="185"/>
  <c r="I53" i="185"/>
  <c r="I52" i="185"/>
  <c r="I51" i="185"/>
  <c r="H51" i="185"/>
  <c r="G51" i="185"/>
  <c r="C51" i="185"/>
  <c r="I46" i="185"/>
  <c r="I45" i="185"/>
  <c r="I44" i="185"/>
  <c r="I43" i="185"/>
  <c r="I42" i="185"/>
  <c r="I41" i="185"/>
  <c r="I40" i="185"/>
  <c r="I39" i="185"/>
  <c r="I38" i="185"/>
  <c r="H38" i="185"/>
  <c r="G38" i="185"/>
  <c r="C38" i="185"/>
  <c r="I34" i="185"/>
  <c r="I33" i="185"/>
  <c r="I32" i="185"/>
  <c r="I31" i="185"/>
  <c r="I30" i="185"/>
  <c r="I29" i="185"/>
  <c r="I28" i="185"/>
  <c r="I27" i="185"/>
  <c r="I26" i="185"/>
  <c r="I25" i="185"/>
  <c r="I24" i="185"/>
  <c r="I23" i="185"/>
  <c r="H22" i="185"/>
  <c r="G22" i="185"/>
  <c r="C22" i="185"/>
  <c r="R17" i="185"/>
  <c r="I17" i="185"/>
  <c r="R16" i="185"/>
  <c r="I16" i="185"/>
  <c r="R15" i="185"/>
  <c r="I15" i="185"/>
  <c r="R14" i="185"/>
  <c r="I14" i="185"/>
  <c r="R13" i="185"/>
  <c r="I13" i="185"/>
  <c r="R12" i="185"/>
  <c r="I12" i="185"/>
  <c r="R11" i="185"/>
  <c r="I11" i="185"/>
  <c r="R10" i="185"/>
  <c r="I10" i="185"/>
  <c r="R9" i="185"/>
  <c r="I9" i="185"/>
  <c r="R8" i="185"/>
  <c r="I8" i="185"/>
  <c r="R7" i="185"/>
  <c r="I7" i="185"/>
  <c r="R6" i="185"/>
  <c r="I6" i="185"/>
  <c r="R5" i="185"/>
  <c r="I5" i="185"/>
  <c r="H4" i="185"/>
  <c r="G4" i="185"/>
  <c r="C4" i="185"/>
  <c r="I57" i="41"/>
  <c r="I56" i="41"/>
  <c r="I55" i="41"/>
  <c r="I54" i="41"/>
  <c r="I53" i="41"/>
  <c r="I52" i="41"/>
  <c r="I51" i="41"/>
  <c r="I50" i="41"/>
  <c r="I49" i="41"/>
  <c r="I48" i="41"/>
  <c r="I47" i="41"/>
  <c r="I46" i="41"/>
  <c r="I45" i="41"/>
  <c r="H45" i="41"/>
  <c r="G45" i="41"/>
  <c r="C45" i="41"/>
  <c r="I42" i="41"/>
  <c r="I41" i="41"/>
  <c r="I40" i="41"/>
  <c r="I39" i="41"/>
  <c r="I38" i="41"/>
  <c r="I37" i="41"/>
  <c r="I36" i="41"/>
  <c r="I35" i="41"/>
  <c r="I34" i="41"/>
  <c r="I33" i="41"/>
  <c r="H33" i="41"/>
  <c r="G33" i="41"/>
  <c r="C33" i="41"/>
  <c r="I27" i="41"/>
  <c r="I26" i="41"/>
  <c r="I25" i="41"/>
  <c r="V24" i="41"/>
  <c r="I24" i="41"/>
  <c r="V23" i="41"/>
  <c r="I23" i="41"/>
  <c r="V22" i="41"/>
  <c r="I22" i="41"/>
  <c r="V21" i="41"/>
  <c r="I21" i="41"/>
  <c r="V20" i="41"/>
  <c r="I20" i="41"/>
  <c r="V19" i="41"/>
  <c r="I19" i="41"/>
  <c r="V18" i="41"/>
  <c r="I18" i="41"/>
  <c r="V17" i="41"/>
  <c r="I17" i="41"/>
  <c r="V16" i="41"/>
  <c r="I16" i="41"/>
  <c r="V15" i="41"/>
  <c r="I15" i="41"/>
  <c r="V14" i="41"/>
  <c r="I14" i="41"/>
  <c r="V13" i="41"/>
  <c r="I13" i="41"/>
  <c r="V12" i="41"/>
  <c r="P12" i="41"/>
  <c r="I12" i="41"/>
  <c r="V11" i="41"/>
  <c r="S11" i="41"/>
  <c r="I11" i="41"/>
  <c r="V10" i="41"/>
  <c r="I10" i="41"/>
  <c r="V9" i="41"/>
  <c r="I9" i="41"/>
  <c r="I8" i="41"/>
  <c r="I7" i="41"/>
  <c r="V6" i="41"/>
  <c r="I6" i="41"/>
  <c r="H6" i="41"/>
  <c r="G6" i="41"/>
  <c r="C6" i="41"/>
  <c r="S5" i="41"/>
  <c r="J49" i="125"/>
  <c r="J48" i="125"/>
  <c r="J47" i="125"/>
  <c r="J46" i="125"/>
  <c r="J45" i="125"/>
  <c r="J44" i="125"/>
  <c r="J43" i="125"/>
  <c r="J42" i="125"/>
  <c r="J41" i="125"/>
  <c r="J40" i="125"/>
  <c r="J39" i="125"/>
  <c r="J38" i="125"/>
  <c r="I37" i="125"/>
  <c r="H37" i="125"/>
  <c r="D37" i="125"/>
  <c r="J33" i="125"/>
  <c r="J32" i="125"/>
  <c r="J31" i="125"/>
  <c r="J30" i="125"/>
  <c r="J29" i="125"/>
  <c r="J28" i="125"/>
  <c r="J27" i="125"/>
  <c r="J26" i="125"/>
  <c r="J25" i="125"/>
  <c r="J24" i="125"/>
  <c r="J23" i="125"/>
  <c r="J22" i="125"/>
  <c r="J21" i="125"/>
  <c r="J20" i="125"/>
  <c r="J19" i="125"/>
  <c r="J18" i="125"/>
  <c r="J17" i="125"/>
  <c r="J16" i="125"/>
  <c r="J15" i="125"/>
  <c r="J14" i="125"/>
  <c r="J13" i="125"/>
  <c r="J12" i="125"/>
  <c r="J11" i="125"/>
  <c r="J10" i="125"/>
  <c r="J9" i="125"/>
  <c r="J8" i="125"/>
  <c r="J7" i="125"/>
  <c r="H6" i="125"/>
  <c r="D6" i="125"/>
  <c r="R52" i="97"/>
  <c r="J52" i="97"/>
  <c r="I52" i="97"/>
  <c r="H52" i="97"/>
  <c r="D52" i="97"/>
  <c r="R51" i="97"/>
  <c r="J48" i="97"/>
  <c r="J47" i="97"/>
  <c r="J46" i="97"/>
  <c r="R45" i="97"/>
  <c r="J45" i="97"/>
  <c r="R44" i="97"/>
  <c r="J44" i="97"/>
  <c r="R43" i="97"/>
  <c r="J43" i="97"/>
  <c r="R42" i="97"/>
  <c r="J42" i="97"/>
  <c r="R41" i="97"/>
  <c r="J41" i="97"/>
  <c r="R40" i="97"/>
  <c r="J40" i="97"/>
  <c r="J39" i="97"/>
  <c r="J38" i="97"/>
  <c r="I38" i="97"/>
  <c r="H38" i="97"/>
  <c r="D38" i="97"/>
  <c r="R34" i="97"/>
  <c r="R33" i="97"/>
  <c r="R32" i="97"/>
  <c r="R31" i="97"/>
  <c r="J31" i="97"/>
  <c r="R30" i="97"/>
  <c r="J30" i="97"/>
  <c r="R29" i="97"/>
  <c r="J29" i="97"/>
  <c r="R28" i="97"/>
  <c r="J28" i="97"/>
  <c r="R27" i="97"/>
  <c r="J27" i="97"/>
  <c r="J26" i="97"/>
  <c r="J25" i="97"/>
  <c r="J24" i="97"/>
  <c r="R23" i="97"/>
  <c r="J23" i="97"/>
  <c r="R22" i="97"/>
  <c r="J22" i="97"/>
  <c r="R21" i="97"/>
  <c r="J21" i="97"/>
  <c r="R20" i="97"/>
  <c r="J20" i="97"/>
  <c r="R19" i="97"/>
  <c r="J19" i="97"/>
  <c r="I19" i="97"/>
  <c r="H19" i="97"/>
  <c r="D19" i="97"/>
  <c r="R18" i="97"/>
  <c r="R17" i="97"/>
  <c r="R16" i="97"/>
  <c r="R15" i="97"/>
  <c r="J15" i="97"/>
  <c r="R14" i="97"/>
  <c r="J14" i="97"/>
  <c r="R13" i="97"/>
  <c r="J13" i="97"/>
  <c r="R12" i="97"/>
  <c r="J12" i="97"/>
  <c r="J11" i="97"/>
  <c r="J10" i="97"/>
  <c r="J9" i="97"/>
  <c r="J8" i="97"/>
  <c r="J7" i="97"/>
  <c r="R6" i="97"/>
  <c r="J6" i="97"/>
  <c r="J5" i="97"/>
  <c r="I5" i="97"/>
  <c r="H5" i="97"/>
  <c r="D5" i="97"/>
  <c r="I78" i="196"/>
  <c r="I77" i="196"/>
  <c r="I76" i="196"/>
  <c r="I75" i="196"/>
  <c r="I74" i="196"/>
  <c r="I73" i="196"/>
  <c r="I72" i="196"/>
  <c r="I71" i="196"/>
  <c r="I70" i="196"/>
  <c r="I69" i="196"/>
  <c r="I68" i="196"/>
  <c r="I67" i="196"/>
  <c r="I66" i="196"/>
  <c r="I65" i="196"/>
  <c r="I64" i="196"/>
  <c r="H64" i="196"/>
  <c r="G64" i="196"/>
  <c r="C64" i="196"/>
  <c r="I60" i="196"/>
  <c r="I59" i="196"/>
  <c r="I58" i="196"/>
  <c r="I57" i="196"/>
  <c r="I56" i="196"/>
  <c r="I55" i="196"/>
  <c r="I54" i="196"/>
  <c r="I53" i="196"/>
  <c r="I52" i="196"/>
  <c r="I51" i="196"/>
  <c r="I50" i="196"/>
  <c r="I49" i="196"/>
  <c r="I48" i="196"/>
  <c r="I47" i="196"/>
  <c r="I46" i="196"/>
  <c r="H46" i="196"/>
  <c r="G46" i="196"/>
  <c r="C46" i="196"/>
  <c r="I43" i="196"/>
  <c r="I42" i="196"/>
  <c r="I41" i="196"/>
  <c r="I40" i="196"/>
  <c r="I39" i="196"/>
  <c r="I38" i="196"/>
  <c r="I37" i="196"/>
  <c r="I36" i="196"/>
  <c r="I35" i="196"/>
  <c r="I34" i="196"/>
  <c r="I33" i="196"/>
  <c r="I32" i="196"/>
  <c r="I31" i="196"/>
  <c r="I30" i="196"/>
  <c r="I29" i="196"/>
  <c r="I28" i="196"/>
  <c r="I27" i="196"/>
  <c r="I26" i="196"/>
  <c r="I25" i="196"/>
  <c r="I24" i="196"/>
  <c r="I23" i="196"/>
  <c r="I22" i="196"/>
  <c r="I21" i="196"/>
  <c r="I20" i="196"/>
  <c r="I19" i="196"/>
  <c r="I18" i="196"/>
  <c r="I17" i="196"/>
  <c r="I16" i="196"/>
  <c r="I15" i="196"/>
  <c r="I14" i="196"/>
  <c r="I13" i="196"/>
  <c r="I12" i="196"/>
  <c r="I11" i="196"/>
  <c r="I10" i="196"/>
  <c r="I9" i="196"/>
  <c r="I8" i="196"/>
  <c r="I7" i="196"/>
  <c r="I6" i="196"/>
  <c r="G5" i="196"/>
  <c r="C5" i="196"/>
  <c r="I48" i="450"/>
  <c r="I47" i="450"/>
  <c r="I46" i="450"/>
  <c r="I45" i="450"/>
  <c r="I44" i="450"/>
  <c r="I43" i="450"/>
  <c r="I42" i="450"/>
  <c r="I41" i="450"/>
  <c r="I40" i="450"/>
  <c r="I39" i="450"/>
  <c r="I38" i="450"/>
  <c r="I37" i="450"/>
  <c r="I36" i="450"/>
  <c r="H36" i="450"/>
  <c r="G36" i="450"/>
  <c r="C36" i="450"/>
  <c r="K32" i="450"/>
  <c r="I32" i="450"/>
  <c r="I31" i="450"/>
  <c r="I30" i="450"/>
  <c r="I29" i="450"/>
  <c r="I28" i="450"/>
  <c r="I27" i="450"/>
  <c r="I26" i="450"/>
  <c r="I25" i="450"/>
  <c r="I24" i="450"/>
  <c r="I23" i="450"/>
  <c r="I22" i="450"/>
  <c r="I21" i="450"/>
  <c r="I20" i="450"/>
  <c r="H20" i="450"/>
  <c r="G20" i="450"/>
  <c r="I16" i="450"/>
  <c r="I15" i="450"/>
  <c r="I14" i="450"/>
  <c r="I13" i="450"/>
  <c r="I12" i="450"/>
  <c r="I11" i="450"/>
  <c r="I10" i="450"/>
  <c r="I9" i="450"/>
  <c r="I8" i="450"/>
  <c r="I7" i="450"/>
  <c r="I6" i="450"/>
  <c r="I5" i="450"/>
  <c r="H5" i="450"/>
  <c r="G5" i="450"/>
  <c r="I22" i="26"/>
  <c r="I23" i="26" s="1"/>
  <c r="I24" i="26" s="1"/>
  <c r="I25" i="26" s="1"/>
  <c r="I26" i="26" s="1"/>
  <c r="I27" i="26" s="1"/>
  <c r="I28" i="26" s="1"/>
  <c r="I29" i="26" s="1"/>
  <c r="I30" i="26" s="1"/>
  <c r="I31" i="26" s="1"/>
  <c r="I32" i="26" s="1"/>
  <c r="H22" i="26"/>
  <c r="G22" i="26"/>
  <c r="C22" i="26"/>
  <c r="I5" i="26"/>
  <c r="I6" i="26" s="1"/>
  <c r="I7" i="26" s="1"/>
  <c r="I8" i="26" s="1"/>
  <c r="I9" i="26" s="1"/>
  <c r="I10" i="26" s="1"/>
  <c r="I11" i="26" s="1"/>
  <c r="I12" i="26" s="1"/>
  <c r="I13" i="26" s="1"/>
  <c r="I14" i="26" s="1"/>
  <c r="I15" i="26" s="1"/>
  <c r="I16" i="26" s="1"/>
  <c r="I17" i="26" s="1"/>
  <c r="I18" i="26" s="1"/>
  <c r="H5" i="26"/>
  <c r="G5" i="26"/>
  <c r="C5" i="26"/>
  <c r="J69" i="76"/>
  <c r="J70" i="76" s="1"/>
  <c r="J71" i="76" s="1"/>
  <c r="J72" i="76" s="1"/>
  <c r="J73" i="76" s="1"/>
  <c r="J74" i="76" s="1"/>
  <c r="J68" i="76"/>
  <c r="I68" i="76"/>
  <c r="H68" i="76"/>
  <c r="D68" i="76"/>
  <c r="J50" i="76"/>
  <c r="J51" i="76" s="1"/>
  <c r="J52" i="76" s="1"/>
  <c r="J53" i="76" s="1"/>
  <c r="J54" i="76" s="1"/>
  <c r="J55" i="76" s="1"/>
  <c r="J56" i="76" s="1"/>
  <c r="J57" i="76" s="1"/>
  <c r="J58" i="76" s="1"/>
  <c r="J59" i="76" s="1"/>
  <c r="J60" i="76" s="1"/>
  <c r="J61" i="76" s="1"/>
  <c r="J62" i="76" s="1"/>
  <c r="J63" i="76" s="1"/>
  <c r="J49" i="76"/>
  <c r="I49" i="76"/>
  <c r="H49" i="76"/>
  <c r="D49" i="76"/>
  <c r="J33" i="76"/>
  <c r="J34" i="76" s="1"/>
  <c r="J35" i="76" s="1"/>
  <c r="J36" i="76" s="1"/>
  <c r="J37" i="76" s="1"/>
  <c r="J38" i="76" s="1"/>
  <c r="J39" i="76" s="1"/>
  <c r="J40" i="76" s="1"/>
  <c r="J41" i="76" s="1"/>
  <c r="J42" i="76" s="1"/>
  <c r="J43" i="76" s="1"/>
  <c r="J44" i="76" s="1"/>
  <c r="I32" i="76"/>
  <c r="H32" i="76"/>
  <c r="D32" i="76"/>
  <c r="J21" i="76"/>
  <c r="J22" i="76" s="1"/>
  <c r="J23" i="76" s="1"/>
  <c r="J24" i="76" s="1"/>
  <c r="J25" i="76" s="1"/>
  <c r="J26" i="76" s="1"/>
  <c r="J27" i="76" s="1"/>
  <c r="I20" i="76"/>
  <c r="H20" i="76"/>
  <c r="D20" i="76"/>
  <c r="J6" i="76"/>
  <c r="J7" i="76" s="1"/>
  <c r="J8" i="76" s="1"/>
  <c r="J9" i="76" s="1"/>
  <c r="J10" i="76" s="1"/>
  <c r="J11" i="76" s="1"/>
  <c r="J12" i="76" s="1"/>
  <c r="J13" i="76" s="1"/>
  <c r="J14" i="76" s="1"/>
  <c r="I5" i="76"/>
  <c r="H5" i="76"/>
  <c r="D5" i="76"/>
  <c r="I39" i="396"/>
  <c r="I38" i="396"/>
  <c r="I37" i="396"/>
  <c r="I36" i="396"/>
  <c r="I35" i="396"/>
  <c r="I34" i="396"/>
  <c r="I33" i="396"/>
  <c r="I32" i="396"/>
  <c r="I31" i="396"/>
  <c r="I30" i="396"/>
  <c r="I29" i="396"/>
  <c r="I28" i="396"/>
  <c r="I27" i="396"/>
  <c r="I26" i="396"/>
  <c r="I25" i="396"/>
  <c r="I24" i="396"/>
  <c r="I23" i="396"/>
  <c r="I22" i="396"/>
  <c r="I21" i="396"/>
  <c r="I20" i="396"/>
  <c r="I19" i="396"/>
  <c r="I18" i="396"/>
  <c r="I17" i="396"/>
  <c r="H17" i="396"/>
  <c r="G17" i="396"/>
  <c r="C17" i="396"/>
  <c r="I12" i="396"/>
  <c r="I11" i="396"/>
  <c r="I10" i="396"/>
  <c r="I9" i="396"/>
  <c r="I8" i="396"/>
  <c r="I7" i="396"/>
  <c r="I6" i="396"/>
  <c r="I5" i="396"/>
  <c r="H4" i="396"/>
  <c r="G4" i="396"/>
  <c r="C4" i="396"/>
  <c r="J128" i="126"/>
  <c r="I70" i="126"/>
  <c r="I69" i="126"/>
  <c r="I68" i="126"/>
  <c r="I67" i="126"/>
  <c r="I66" i="126"/>
  <c r="I65" i="126"/>
  <c r="I64" i="126"/>
  <c r="I63" i="126"/>
  <c r="H62" i="126"/>
  <c r="G62" i="126"/>
  <c r="C62" i="126"/>
  <c r="I59" i="126"/>
  <c r="I58" i="126"/>
  <c r="I57" i="126"/>
  <c r="I56" i="126"/>
  <c r="I55" i="126"/>
  <c r="I54" i="126"/>
  <c r="I53" i="126"/>
  <c r="I52" i="126"/>
  <c r="H51" i="126"/>
  <c r="G51" i="126"/>
  <c r="C51" i="126"/>
  <c r="I46" i="126"/>
  <c r="I45" i="126"/>
  <c r="I44" i="126"/>
  <c r="I43" i="126"/>
  <c r="I42" i="126"/>
  <c r="I41" i="126"/>
  <c r="I40" i="126"/>
  <c r="I39" i="126"/>
  <c r="I38" i="126"/>
  <c r="I37" i="126"/>
  <c r="I36" i="126"/>
  <c r="H35" i="126"/>
  <c r="G35" i="126"/>
  <c r="C35" i="126"/>
  <c r="I31" i="126"/>
  <c r="I30" i="126"/>
  <c r="I29" i="126"/>
  <c r="I28" i="126"/>
  <c r="I27" i="126"/>
  <c r="I26" i="126"/>
  <c r="I25" i="126"/>
  <c r="Q24" i="126"/>
  <c r="I24" i="126"/>
  <c r="Q23" i="126"/>
  <c r="I23" i="126"/>
  <c r="Q22" i="126"/>
  <c r="O22" i="126"/>
  <c r="I22" i="126"/>
  <c r="I21" i="126"/>
  <c r="H20" i="126"/>
  <c r="G20" i="126"/>
  <c r="C20" i="126"/>
  <c r="Q18" i="126"/>
  <c r="Q17" i="126"/>
  <c r="Q16" i="126"/>
  <c r="Q15" i="126"/>
  <c r="I15" i="126"/>
  <c r="Q14" i="126"/>
  <c r="I14" i="126"/>
  <c r="Q13" i="126"/>
  <c r="I13" i="126"/>
  <c r="Q12" i="126"/>
  <c r="I12" i="126"/>
  <c r="Q11" i="126"/>
  <c r="I11" i="126"/>
  <c r="Q10" i="126"/>
  <c r="I10" i="126"/>
  <c r="Q9" i="126"/>
  <c r="I9" i="126"/>
  <c r="Q8" i="126"/>
  <c r="I8" i="126"/>
  <c r="Q7" i="126"/>
  <c r="I7" i="126"/>
  <c r="Q6" i="126"/>
  <c r="I6" i="126"/>
  <c r="H5" i="126"/>
  <c r="G5" i="126"/>
  <c r="C5" i="126"/>
  <c r="I17" i="485"/>
  <c r="I16" i="485"/>
  <c r="I15" i="485"/>
  <c r="I14" i="485"/>
  <c r="I13" i="485"/>
  <c r="I12" i="485"/>
  <c r="I11" i="485"/>
  <c r="I10" i="485"/>
  <c r="I9" i="485"/>
  <c r="I8" i="485"/>
  <c r="I7" i="485"/>
  <c r="I6" i="485"/>
  <c r="I5" i="485"/>
  <c r="H5" i="485"/>
  <c r="G5" i="485"/>
  <c r="C5" i="485"/>
  <c r="I66" i="281"/>
  <c r="I65" i="281"/>
  <c r="I64" i="281"/>
  <c r="I63" i="281"/>
  <c r="I62" i="281"/>
  <c r="I61" i="281"/>
  <c r="I60" i="281"/>
  <c r="I59" i="281"/>
  <c r="H59" i="281"/>
  <c r="G59" i="281"/>
  <c r="C59" i="281"/>
  <c r="I54" i="281"/>
  <c r="I53" i="281"/>
  <c r="I52" i="281"/>
  <c r="I51" i="281"/>
  <c r="I50" i="281"/>
  <c r="I49" i="281"/>
  <c r="I48" i="281"/>
  <c r="I47" i="281"/>
  <c r="I46" i="281"/>
  <c r="I45" i="281"/>
  <c r="I44" i="281"/>
  <c r="I43" i="281"/>
  <c r="I42" i="281"/>
  <c r="I41" i="281"/>
  <c r="H41" i="281"/>
  <c r="G41" i="281"/>
  <c r="C41" i="281"/>
  <c r="I36" i="281"/>
  <c r="I35" i="281"/>
  <c r="I34" i="281"/>
  <c r="I33" i="281"/>
  <c r="I32" i="281"/>
  <c r="I31" i="281"/>
  <c r="I30" i="281"/>
  <c r="I29" i="281"/>
  <c r="I28" i="281"/>
  <c r="I27" i="281"/>
  <c r="I26" i="281"/>
  <c r="I25" i="281"/>
  <c r="I24" i="281"/>
  <c r="I23" i="281"/>
  <c r="I22" i="281"/>
  <c r="H22" i="281"/>
  <c r="G22" i="281"/>
  <c r="C22" i="281"/>
  <c r="P19" i="281"/>
  <c r="P18" i="281"/>
  <c r="P17" i="281"/>
  <c r="I17" i="281"/>
  <c r="P16" i="281"/>
  <c r="I16" i="281"/>
  <c r="P15" i="281"/>
  <c r="I15" i="281"/>
  <c r="P14" i="281"/>
  <c r="I14" i="281"/>
  <c r="P13" i="281"/>
  <c r="I13" i="281"/>
  <c r="P12" i="281"/>
  <c r="I12" i="281"/>
  <c r="P11" i="281"/>
  <c r="I11" i="281"/>
  <c r="P10" i="281"/>
  <c r="I10" i="281"/>
  <c r="P9" i="281"/>
  <c r="I9" i="281"/>
  <c r="P8" i="281"/>
  <c r="I8" i="281"/>
  <c r="P7" i="281"/>
  <c r="I7" i="281"/>
  <c r="P6" i="281"/>
  <c r="I6" i="281"/>
  <c r="I5" i="281"/>
  <c r="H5" i="281"/>
  <c r="G5" i="281"/>
  <c r="C5" i="281"/>
  <c r="I17" i="486"/>
  <c r="I16" i="486"/>
  <c r="I15" i="486"/>
  <c r="I14" i="486"/>
  <c r="I13" i="486"/>
  <c r="I12" i="486"/>
  <c r="I11" i="486"/>
  <c r="I10" i="486"/>
  <c r="I9" i="486"/>
  <c r="I8" i="486"/>
  <c r="I7" i="486"/>
  <c r="I6" i="486"/>
  <c r="I5" i="486"/>
  <c r="H5" i="486"/>
  <c r="G5" i="486"/>
  <c r="C5" i="486"/>
  <c r="J46" i="371"/>
  <c r="J45" i="371"/>
  <c r="J44" i="371"/>
  <c r="J43" i="371"/>
  <c r="J42" i="371"/>
  <c r="J41" i="371"/>
  <c r="J40" i="371"/>
  <c r="J39" i="371"/>
  <c r="J38" i="371"/>
  <c r="J37" i="371"/>
  <c r="J36" i="371"/>
  <c r="J35" i="371"/>
  <c r="J34" i="371"/>
  <c r="J33" i="371"/>
  <c r="J32" i="371"/>
  <c r="J31" i="371"/>
  <c r="J30" i="371"/>
  <c r="J29" i="371"/>
  <c r="J28" i="371"/>
  <c r="J27" i="371"/>
  <c r="I27" i="371"/>
  <c r="H27" i="371"/>
  <c r="D27" i="371"/>
  <c r="J20" i="371"/>
  <c r="J19" i="371"/>
  <c r="J18" i="371"/>
  <c r="J17" i="371"/>
  <c r="J16" i="371"/>
  <c r="J15" i="371"/>
  <c r="J14" i="371"/>
  <c r="J13" i="371"/>
  <c r="J12" i="371"/>
  <c r="J11" i="371"/>
  <c r="R10" i="371"/>
  <c r="J10" i="371"/>
  <c r="R9" i="371"/>
  <c r="J9" i="371"/>
  <c r="R8" i="371"/>
  <c r="J8" i="371"/>
  <c r="R7" i="371"/>
  <c r="J7" i="371"/>
  <c r="R6" i="371"/>
  <c r="J6" i="371"/>
  <c r="H5" i="371"/>
  <c r="D5" i="371"/>
  <c r="J59" i="379"/>
  <c r="J58" i="379"/>
  <c r="J57" i="379"/>
  <c r="J56" i="379"/>
  <c r="J55" i="379"/>
  <c r="J54" i="379"/>
  <c r="J53" i="379"/>
  <c r="J52" i="379"/>
  <c r="J51" i="379"/>
  <c r="J50" i="379"/>
  <c r="J49" i="379"/>
  <c r="J48" i="379"/>
  <c r="I48" i="379"/>
  <c r="H48" i="379"/>
  <c r="D48" i="379"/>
  <c r="J45" i="379"/>
  <c r="J44" i="379"/>
  <c r="J43" i="379"/>
  <c r="J42" i="379"/>
  <c r="J41" i="379"/>
  <c r="J40" i="379"/>
  <c r="J39" i="379"/>
  <c r="J38" i="379"/>
  <c r="J37" i="379"/>
  <c r="J36" i="379"/>
  <c r="J35" i="379"/>
  <c r="J34" i="379"/>
  <c r="J33" i="379"/>
  <c r="I33" i="379"/>
  <c r="H33" i="379"/>
  <c r="D33" i="379"/>
  <c r="J28" i="379"/>
  <c r="J27" i="379"/>
  <c r="J26" i="379"/>
  <c r="J25" i="379"/>
  <c r="J24" i="379"/>
  <c r="J23" i="379"/>
  <c r="J22" i="379"/>
  <c r="J21" i="379"/>
  <c r="I21" i="379"/>
  <c r="H21" i="379"/>
  <c r="J16" i="379"/>
  <c r="J15" i="379"/>
  <c r="J14" i="379"/>
  <c r="J13" i="379"/>
  <c r="J12" i="379"/>
  <c r="J11" i="379"/>
  <c r="J10" i="379"/>
  <c r="J9" i="379"/>
  <c r="J8" i="379"/>
  <c r="J7" i="379"/>
  <c r="J6" i="379"/>
  <c r="I6" i="379"/>
  <c r="H6" i="379"/>
  <c r="I48" i="67"/>
  <c r="I47" i="67"/>
  <c r="I46" i="67"/>
  <c r="I45" i="67"/>
  <c r="I44" i="67"/>
  <c r="I43" i="67"/>
  <c r="I42" i="67"/>
  <c r="I41" i="67"/>
  <c r="I40" i="67"/>
  <c r="I39" i="67"/>
  <c r="I38" i="67"/>
  <c r="I37" i="67"/>
  <c r="I36" i="67"/>
  <c r="I35" i="67"/>
  <c r="H35" i="67"/>
  <c r="G35" i="67"/>
  <c r="C35" i="67"/>
  <c r="I31" i="67"/>
  <c r="I30" i="67"/>
  <c r="I29" i="67"/>
  <c r="I28" i="67"/>
  <c r="I27" i="67"/>
  <c r="I26" i="67"/>
  <c r="I25" i="67"/>
  <c r="I24" i="67"/>
  <c r="I23" i="67"/>
  <c r="I22" i="67"/>
  <c r="I21" i="67"/>
  <c r="I20" i="67"/>
  <c r="I19" i="67"/>
  <c r="I18" i="67"/>
  <c r="I17" i="67"/>
  <c r="I16" i="67"/>
  <c r="I15" i="67"/>
  <c r="I14" i="67"/>
  <c r="I13" i="67"/>
  <c r="I12" i="67"/>
  <c r="I11" i="67"/>
  <c r="I10" i="67"/>
  <c r="I9" i="67"/>
  <c r="I8" i="67"/>
  <c r="I7" i="67"/>
  <c r="I6" i="67"/>
  <c r="I5" i="67"/>
  <c r="H5" i="67"/>
  <c r="G5" i="67"/>
  <c r="C5" i="67"/>
  <c r="I66" i="430"/>
  <c r="I65" i="430"/>
  <c r="I64" i="430"/>
  <c r="I63" i="430"/>
  <c r="I62" i="430"/>
  <c r="I61" i="430"/>
  <c r="I60" i="430"/>
  <c r="H60" i="430"/>
  <c r="G60" i="430"/>
  <c r="I57" i="430"/>
  <c r="I56" i="430"/>
  <c r="I55" i="430"/>
  <c r="I54" i="430"/>
  <c r="I53" i="430"/>
  <c r="I52" i="430"/>
  <c r="I51" i="430"/>
  <c r="I50" i="430"/>
  <c r="I49" i="430"/>
  <c r="H49" i="430"/>
  <c r="G49" i="430"/>
  <c r="I45" i="430"/>
  <c r="I44" i="430"/>
  <c r="I43" i="430"/>
  <c r="I42" i="430"/>
  <c r="I41" i="430"/>
  <c r="I40" i="430"/>
  <c r="I39" i="430"/>
  <c r="I38" i="430"/>
  <c r="I37" i="430"/>
  <c r="H37" i="430"/>
  <c r="G37" i="430"/>
  <c r="Q34" i="430"/>
  <c r="I34" i="430"/>
  <c r="Q33" i="430"/>
  <c r="I33" i="430"/>
  <c r="Q32" i="430"/>
  <c r="I32" i="430"/>
  <c r="Q31" i="430"/>
  <c r="I31" i="430"/>
  <c r="Q30" i="430"/>
  <c r="I30" i="430"/>
  <c r="Q29" i="430"/>
  <c r="I29" i="430"/>
  <c r="Q28" i="430"/>
  <c r="I28" i="430"/>
  <c r="Q27" i="430"/>
  <c r="I27" i="430"/>
  <c r="Q26" i="430"/>
  <c r="I26" i="430"/>
  <c r="Q25" i="430"/>
  <c r="I25" i="430"/>
  <c r="I24" i="430"/>
  <c r="H24" i="430"/>
  <c r="G24" i="430"/>
  <c r="I20" i="430"/>
  <c r="I19" i="430"/>
  <c r="I18" i="430"/>
  <c r="I17" i="430"/>
  <c r="I16" i="430"/>
  <c r="I15" i="430"/>
  <c r="I14" i="430"/>
  <c r="Q13" i="430"/>
  <c r="I13" i="430"/>
  <c r="Q12" i="430"/>
  <c r="I12" i="430"/>
  <c r="Q11" i="430"/>
  <c r="I11" i="430"/>
  <c r="Q10" i="430"/>
  <c r="I10" i="430"/>
  <c r="Q9" i="430"/>
  <c r="I9" i="430"/>
  <c r="Q8" i="430"/>
  <c r="I8" i="430"/>
  <c r="Q7" i="430"/>
  <c r="I7" i="430"/>
  <c r="Q6" i="430"/>
  <c r="I6" i="430"/>
  <c r="I5" i="430"/>
  <c r="H5" i="430"/>
  <c r="G5" i="430"/>
  <c r="I56" i="449"/>
  <c r="I55" i="449"/>
  <c r="I54" i="449"/>
  <c r="I53" i="449"/>
  <c r="I52" i="449"/>
  <c r="I51" i="449"/>
  <c r="I50" i="449"/>
  <c r="I49" i="449"/>
  <c r="I48" i="449"/>
  <c r="I47" i="449"/>
  <c r="I46" i="449"/>
  <c r="I45" i="449"/>
  <c r="I44" i="449"/>
  <c r="H44" i="449"/>
  <c r="G44" i="449"/>
  <c r="C44" i="449"/>
  <c r="I41" i="449"/>
  <c r="I40" i="449"/>
  <c r="I39" i="449"/>
  <c r="I38" i="449"/>
  <c r="I37" i="449"/>
  <c r="I36" i="449"/>
  <c r="I35" i="449"/>
  <c r="Q34" i="449"/>
  <c r="I34" i="449"/>
  <c r="I33" i="449"/>
  <c r="I32" i="449"/>
  <c r="I31" i="449"/>
  <c r="H31" i="449"/>
  <c r="G31" i="449"/>
  <c r="C31" i="449"/>
  <c r="Q29" i="449"/>
  <c r="Q28" i="449"/>
  <c r="Q27" i="449"/>
  <c r="I27" i="449"/>
  <c r="Q26" i="449"/>
  <c r="I26" i="449"/>
  <c r="Q25" i="449"/>
  <c r="I25" i="449"/>
  <c r="Q24" i="449"/>
  <c r="I24" i="449"/>
  <c r="Q23" i="449"/>
  <c r="I23" i="449"/>
  <c r="Q22" i="449"/>
  <c r="I22" i="449"/>
  <c r="Q21" i="449"/>
  <c r="I21" i="449"/>
  <c r="Q20" i="449"/>
  <c r="I20" i="449"/>
  <c r="Q19" i="449"/>
  <c r="I19" i="449"/>
  <c r="I18" i="449"/>
  <c r="H18" i="449"/>
  <c r="G18" i="449"/>
  <c r="C18" i="449"/>
  <c r="Q15" i="449"/>
  <c r="Q14" i="449"/>
  <c r="Q13" i="449"/>
  <c r="I13" i="449"/>
  <c r="Q12" i="449"/>
  <c r="I12" i="449"/>
  <c r="Q11" i="449"/>
  <c r="I11" i="449"/>
  <c r="Q10" i="449"/>
  <c r="I10" i="449"/>
  <c r="Q9" i="449"/>
  <c r="I9" i="449"/>
  <c r="Q8" i="449"/>
  <c r="I8" i="449"/>
  <c r="Q7" i="449"/>
  <c r="I7" i="449"/>
  <c r="Q6" i="449"/>
  <c r="I6" i="449"/>
  <c r="I5" i="449"/>
  <c r="H5" i="449"/>
  <c r="G5" i="449"/>
  <c r="C5" i="449"/>
  <c r="I36" i="448"/>
  <c r="I35" i="448"/>
  <c r="I34" i="448"/>
  <c r="I33" i="448"/>
  <c r="I32" i="448"/>
  <c r="H32" i="448"/>
  <c r="G32" i="448"/>
  <c r="C32" i="448"/>
  <c r="I28" i="448"/>
  <c r="I27" i="448"/>
  <c r="I26" i="448"/>
  <c r="I25" i="448"/>
  <c r="I24" i="448"/>
  <c r="I23" i="448"/>
  <c r="I22" i="448"/>
  <c r="I21" i="448"/>
  <c r="I20" i="448"/>
  <c r="I19" i="448"/>
  <c r="I18" i="448"/>
  <c r="I17" i="448"/>
  <c r="I16" i="448"/>
  <c r="H16" i="448"/>
  <c r="G16" i="448"/>
  <c r="C16" i="448"/>
  <c r="I13" i="448"/>
  <c r="I12" i="448"/>
  <c r="I11" i="448"/>
  <c r="I10" i="448"/>
  <c r="I9" i="448"/>
  <c r="I8" i="448"/>
  <c r="I7" i="448"/>
  <c r="I6" i="448"/>
  <c r="I5" i="448"/>
  <c r="H5" i="448"/>
  <c r="G5" i="448"/>
  <c r="C5" i="448"/>
  <c r="I70" i="351"/>
  <c r="I69" i="351"/>
  <c r="I68" i="351"/>
  <c r="I67" i="351"/>
  <c r="I66" i="351"/>
  <c r="I65" i="351"/>
  <c r="I64" i="351"/>
  <c r="I63" i="351"/>
  <c r="I62" i="351"/>
  <c r="I61" i="351"/>
  <c r="H61" i="351"/>
  <c r="G61" i="351"/>
  <c r="C61" i="351"/>
  <c r="Q58" i="351"/>
  <c r="I58" i="351"/>
  <c r="Q57" i="351"/>
  <c r="I57" i="351"/>
  <c r="Q56" i="351"/>
  <c r="I56" i="351"/>
  <c r="Q55" i="351"/>
  <c r="O55" i="351"/>
  <c r="I55" i="351"/>
  <c r="I54" i="351"/>
  <c r="I53" i="351"/>
  <c r="I52" i="351"/>
  <c r="I51" i="351"/>
  <c r="I50" i="351"/>
  <c r="Q49" i="351"/>
  <c r="I49" i="351"/>
  <c r="Q48" i="351"/>
  <c r="I48" i="351"/>
  <c r="H48" i="351"/>
  <c r="G48" i="351"/>
  <c r="C48" i="351"/>
  <c r="Q47" i="351"/>
  <c r="Q46" i="351"/>
  <c r="Q45" i="351"/>
  <c r="I45" i="351"/>
  <c r="Q44" i="351"/>
  <c r="I44" i="351"/>
  <c r="Q43" i="351"/>
  <c r="I43" i="351"/>
  <c r="Q42" i="351"/>
  <c r="I42" i="351"/>
  <c r="Q41" i="351"/>
  <c r="I41" i="351"/>
  <c r="Q40" i="351"/>
  <c r="I40" i="351"/>
  <c r="Q39" i="351"/>
  <c r="I39" i="351"/>
  <c r="Q38" i="351"/>
  <c r="I38" i="351"/>
  <c r="I37" i="351"/>
  <c r="I36" i="351"/>
  <c r="H36" i="351"/>
  <c r="G36" i="351"/>
  <c r="C36" i="351"/>
  <c r="I33" i="351"/>
  <c r="I32" i="351"/>
  <c r="I31" i="351"/>
  <c r="I30" i="351"/>
  <c r="Q29" i="351"/>
  <c r="I29" i="351"/>
  <c r="Q28" i="351"/>
  <c r="I28" i="351"/>
  <c r="Q27" i="351"/>
  <c r="I27" i="351"/>
  <c r="Q26" i="351"/>
  <c r="I26" i="351"/>
  <c r="Q25" i="351"/>
  <c r="I25" i="351"/>
  <c r="Q24" i="351"/>
  <c r="I24" i="351"/>
  <c r="Q23" i="351"/>
  <c r="I23" i="351"/>
  <c r="Q22" i="351"/>
  <c r="I22" i="351"/>
  <c r="Q21" i="351"/>
  <c r="I21" i="351"/>
  <c r="Q20" i="351"/>
  <c r="I20" i="351"/>
  <c r="Q19" i="351"/>
  <c r="I19" i="351"/>
  <c r="Q18" i="351"/>
  <c r="I18" i="351"/>
  <c r="I17" i="351"/>
  <c r="H17" i="351"/>
  <c r="G17" i="351"/>
  <c r="C17" i="351"/>
  <c r="I14" i="351"/>
  <c r="I13" i="351"/>
  <c r="Q12" i="351"/>
  <c r="I12" i="351"/>
  <c r="Q11" i="351"/>
  <c r="I11" i="351"/>
  <c r="Q10" i="351"/>
  <c r="I10" i="351"/>
  <c r="Q9" i="351"/>
  <c r="I9" i="351"/>
  <c r="Q8" i="351"/>
  <c r="I8" i="351"/>
  <c r="Q7" i="351"/>
  <c r="I7" i="351"/>
  <c r="I6" i="351"/>
  <c r="H6" i="351"/>
  <c r="G6" i="351"/>
  <c r="C6" i="351"/>
  <c r="I60" i="429"/>
  <c r="I59" i="429"/>
  <c r="I58" i="429"/>
  <c r="I57" i="429"/>
  <c r="I56" i="429"/>
  <c r="I55" i="429"/>
  <c r="I54" i="429"/>
  <c r="H54" i="429"/>
  <c r="G54" i="429"/>
  <c r="C54" i="429"/>
  <c r="I49" i="429"/>
  <c r="I48" i="429"/>
  <c r="I47" i="429"/>
  <c r="I46" i="429"/>
  <c r="I45" i="429"/>
  <c r="I44" i="429"/>
  <c r="I43" i="429"/>
  <c r="H43" i="429"/>
  <c r="G43" i="429"/>
  <c r="C43" i="429"/>
  <c r="I39" i="429"/>
  <c r="I38" i="429"/>
  <c r="I37" i="429"/>
  <c r="I36" i="429"/>
  <c r="I35" i="429"/>
  <c r="I34" i="429"/>
  <c r="H34" i="429"/>
  <c r="G34" i="429"/>
  <c r="C34" i="429"/>
  <c r="I31" i="429"/>
  <c r="I30" i="429"/>
  <c r="I29" i="429"/>
  <c r="I27" i="429"/>
  <c r="I26" i="429"/>
  <c r="I25" i="429"/>
  <c r="I24" i="429"/>
  <c r="I23" i="429"/>
  <c r="I22" i="429"/>
  <c r="I21" i="429"/>
  <c r="I20" i="429"/>
  <c r="I19" i="429"/>
  <c r="I18" i="429"/>
  <c r="I17" i="429"/>
  <c r="I16" i="429"/>
  <c r="I15" i="429"/>
  <c r="H15" i="429"/>
  <c r="G15" i="429"/>
  <c r="C15" i="429"/>
  <c r="I12" i="429"/>
  <c r="I11" i="429"/>
  <c r="Q10" i="429"/>
  <c r="I10" i="429"/>
  <c r="Q9" i="429"/>
  <c r="I9" i="429"/>
  <c r="Q8" i="429"/>
  <c r="I8" i="429"/>
  <c r="Q7" i="429"/>
  <c r="I7" i="429"/>
  <c r="Q6" i="429"/>
  <c r="I6" i="429"/>
  <c r="Q5" i="429"/>
  <c r="I5" i="429"/>
  <c r="I4" i="429"/>
  <c r="H4" i="429"/>
  <c r="G4" i="429"/>
  <c r="C4" i="429"/>
  <c r="I40" i="92"/>
  <c r="I39" i="92"/>
  <c r="I38" i="92"/>
  <c r="I37" i="92"/>
  <c r="H37" i="92"/>
  <c r="G37" i="92"/>
  <c r="I33" i="92"/>
  <c r="I32" i="92"/>
  <c r="I31" i="92"/>
  <c r="I30" i="92"/>
  <c r="I29" i="92"/>
  <c r="I28" i="92"/>
  <c r="I27" i="92"/>
  <c r="I26" i="92"/>
  <c r="I25" i="92"/>
  <c r="I24" i="92"/>
  <c r="I23" i="92"/>
  <c r="I22" i="92"/>
  <c r="I21" i="92"/>
  <c r="H21" i="92"/>
  <c r="G21" i="92"/>
  <c r="I17" i="92"/>
  <c r="I16" i="92"/>
  <c r="I15" i="92"/>
  <c r="I14" i="92"/>
  <c r="I13" i="92"/>
  <c r="I12" i="92"/>
  <c r="I11" i="92"/>
  <c r="I10" i="92"/>
  <c r="I9" i="92"/>
  <c r="I8" i="92"/>
  <c r="I7" i="92"/>
  <c r="I6" i="92"/>
  <c r="H5" i="92"/>
  <c r="I18" i="460"/>
  <c r="I17" i="460"/>
  <c r="I16" i="460"/>
  <c r="I15" i="460"/>
  <c r="I14" i="460"/>
  <c r="I13" i="460"/>
  <c r="I12" i="460"/>
  <c r="I11" i="460"/>
  <c r="I10" i="460"/>
  <c r="I9" i="460"/>
  <c r="I8" i="460"/>
  <c r="I7" i="460"/>
  <c r="I6" i="460"/>
  <c r="H6" i="460"/>
  <c r="G6" i="460"/>
  <c r="C6" i="460"/>
  <c r="I67" i="146"/>
  <c r="I66" i="146"/>
  <c r="I65" i="146"/>
  <c r="I64" i="146"/>
  <c r="I63" i="146"/>
  <c r="I62" i="146"/>
  <c r="H62" i="146"/>
  <c r="G62" i="146"/>
  <c r="I58" i="146"/>
  <c r="I57" i="146"/>
  <c r="I56" i="146"/>
  <c r="I55" i="146"/>
  <c r="I54" i="146"/>
  <c r="I53" i="146"/>
  <c r="I52" i="146"/>
  <c r="I51" i="146"/>
  <c r="I50" i="146"/>
  <c r="I49" i="146"/>
  <c r="I48" i="146"/>
  <c r="H48" i="146"/>
  <c r="G48" i="146"/>
  <c r="I45" i="146"/>
  <c r="I44" i="146"/>
  <c r="I43" i="146"/>
  <c r="I42" i="146"/>
  <c r="I41" i="146"/>
  <c r="I40" i="146"/>
  <c r="I39" i="146"/>
  <c r="I38" i="146"/>
  <c r="I37" i="146"/>
  <c r="I36" i="146"/>
  <c r="I35" i="146"/>
  <c r="I34" i="146"/>
  <c r="I33" i="146"/>
  <c r="I32" i="146"/>
  <c r="H32" i="146"/>
  <c r="G32" i="146"/>
  <c r="I28" i="146"/>
  <c r="I27" i="146"/>
  <c r="R26" i="146"/>
  <c r="I26" i="146"/>
  <c r="R25" i="146"/>
  <c r="I25" i="146"/>
  <c r="R24" i="146"/>
  <c r="I24" i="146"/>
  <c r="R23" i="146"/>
  <c r="I23" i="146"/>
  <c r="R22" i="146"/>
  <c r="I22" i="146"/>
  <c r="I21" i="146"/>
  <c r="H20" i="146"/>
  <c r="G20" i="146"/>
  <c r="I17" i="146"/>
  <c r="R16" i="146"/>
  <c r="I16" i="146"/>
  <c r="R15" i="146"/>
  <c r="I15" i="146"/>
  <c r="R14" i="146"/>
  <c r="I14" i="146"/>
  <c r="R13" i="146"/>
  <c r="I13" i="146"/>
  <c r="R12" i="146"/>
  <c r="I12" i="146"/>
  <c r="R11" i="146"/>
  <c r="I11" i="146"/>
  <c r="R10" i="146"/>
  <c r="I10" i="146"/>
  <c r="R9" i="146"/>
  <c r="I9" i="146"/>
  <c r="R8" i="146"/>
  <c r="I8" i="146"/>
  <c r="R7" i="146"/>
  <c r="I7" i="146"/>
  <c r="R6" i="146"/>
  <c r="I6" i="146"/>
  <c r="H5" i="146"/>
  <c r="G5" i="146"/>
  <c r="I61" i="400"/>
  <c r="I60" i="400"/>
  <c r="I59" i="400"/>
  <c r="I58" i="400"/>
  <c r="I57" i="400"/>
  <c r="I56" i="400"/>
  <c r="I55" i="400"/>
  <c r="I54" i="400"/>
  <c r="I53" i="400"/>
  <c r="H53" i="400"/>
  <c r="G53" i="400"/>
  <c r="C53" i="400"/>
  <c r="I48" i="400"/>
  <c r="I47" i="400"/>
  <c r="I46" i="400"/>
  <c r="I45" i="400"/>
  <c r="I44" i="400"/>
  <c r="I43" i="400"/>
  <c r="I42" i="400"/>
  <c r="I41" i="400"/>
  <c r="I40" i="400"/>
  <c r="I39" i="400"/>
  <c r="I38" i="400"/>
  <c r="I37" i="400"/>
  <c r="I36" i="400"/>
  <c r="H36" i="400"/>
  <c r="G36" i="400"/>
  <c r="C36" i="400"/>
  <c r="I32" i="400"/>
  <c r="I31" i="400"/>
  <c r="I30" i="400"/>
  <c r="I29" i="400"/>
  <c r="I28" i="400"/>
  <c r="I27" i="400"/>
  <c r="I26" i="400"/>
  <c r="I25" i="400"/>
  <c r="I24" i="400"/>
  <c r="I23" i="400"/>
  <c r="I22" i="400"/>
  <c r="I21" i="400"/>
  <c r="H21" i="400"/>
  <c r="G21" i="400"/>
  <c r="C21" i="400"/>
  <c r="I17" i="400"/>
  <c r="I16" i="400"/>
  <c r="I15" i="400"/>
  <c r="I14" i="400"/>
  <c r="I13" i="400"/>
  <c r="I12" i="400"/>
  <c r="I11" i="400"/>
  <c r="I10" i="400"/>
  <c r="I9" i="400"/>
  <c r="I8" i="400"/>
  <c r="I7" i="400"/>
  <c r="I6" i="400"/>
  <c r="I5" i="400"/>
  <c r="H5" i="400"/>
  <c r="G5" i="400"/>
  <c r="C5" i="400"/>
  <c r="I34" i="63"/>
  <c r="I33" i="63"/>
  <c r="H33" i="63"/>
  <c r="G33" i="63"/>
  <c r="C33" i="63"/>
  <c r="I30" i="63"/>
  <c r="I29" i="63"/>
  <c r="I28" i="63"/>
  <c r="I27" i="63"/>
  <c r="I26" i="63"/>
  <c r="I25" i="63"/>
  <c r="I24" i="63"/>
  <c r="I23" i="63"/>
  <c r="I22" i="63"/>
  <c r="I21" i="63"/>
  <c r="I20" i="63"/>
  <c r="I19" i="63"/>
  <c r="I18" i="63"/>
  <c r="I17" i="63"/>
  <c r="I16" i="63"/>
  <c r="I15" i="63"/>
  <c r="I14" i="63"/>
  <c r="I13" i="63"/>
  <c r="I12" i="63"/>
  <c r="I11" i="63"/>
  <c r="I10" i="63"/>
  <c r="I9" i="63"/>
  <c r="I8" i="63"/>
  <c r="I7" i="63"/>
  <c r="I6" i="63"/>
  <c r="H6" i="63"/>
  <c r="G6" i="63"/>
  <c r="C6" i="63"/>
  <c r="L2" i="63"/>
  <c r="S106" i="355"/>
  <c r="I83" i="355"/>
  <c r="I82" i="355"/>
  <c r="R81" i="355"/>
  <c r="I81" i="355"/>
  <c r="R80" i="355"/>
  <c r="I80" i="355"/>
  <c r="R79" i="355"/>
  <c r="I79" i="355"/>
  <c r="R78" i="355"/>
  <c r="I78" i="355"/>
  <c r="R77" i="355"/>
  <c r="I77" i="355"/>
  <c r="R76" i="355"/>
  <c r="I76" i="355"/>
  <c r="P75" i="355"/>
  <c r="I75" i="355"/>
  <c r="I74" i="355"/>
  <c r="I73" i="355"/>
  <c r="H73" i="355"/>
  <c r="G73" i="355"/>
  <c r="C73" i="355"/>
  <c r="R72" i="355"/>
  <c r="R71" i="355"/>
  <c r="R70" i="355"/>
  <c r="R69" i="355"/>
  <c r="R68" i="355"/>
  <c r="I68" i="355"/>
  <c r="R67" i="355"/>
  <c r="I67" i="355"/>
  <c r="R66" i="355"/>
  <c r="I66" i="355"/>
  <c r="R65" i="355"/>
  <c r="I65" i="355"/>
  <c r="R64" i="355"/>
  <c r="I64" i="355"/>
  <c r="R63" i="355"/>
  <c r="I63" i="355"/>
  <c r="R62" i="355"/>
  <c r="I62" i="355"/>
  <c r="P61" i="355"/>
  <c r="I61" i="355"/>
  <c r="H61" i="355"/>
  <c r="G61" i="355"/>
  <c r="C61" i="355"/>
  <c r="I57" i="355"/>
  <c r="R56" i="355"/>
  <c r="I56" i="355"/>
  <c r="R55" i="355"/>
  <c r="I55" i="355"/>
  <c r="R54" i="355"/>
  <c r="I54" i="355"/>
  <c r="R53" i="355"/>
  <c r="I53" i="355"/>
  <c r="R52" i="355"/>
  <c r="I52" i="355"/>
  <c r="R51" i="355"/>
  <c r="I51" i="355"/>
  <c r="R50" i="355"/>
  <c r="I50" i="355"/>
  <c r="H50" i="355"/>
  <c r="G50" i="355"/>
  <c r="C50" i="355"/>
  <c r="R49" i="355"/>
  <c r="P48" i="355"/>
  <c r="I46" i="355"/>
  <c r="R45" i="355"/>
  <c r="I45" i="355"/>
  <c r="R44" i="355"/>
  <c r="I44" i="355"/>
  <c r="R43" i="355"/>
  <c r="I43" i="355"/>
  <c r="R42" i="355"/>
  <c r="I42" i="355"/>
  <c r="R41" i="355"/>
  <c r="I41" i="355"/>
  <c r="P40" i="355"/>
  <c r="I40" i="355"/>
  <c r="I39" i="355"/>
  <c r="I38" i="355"/>
  <c r="H38" i="355"/>
  <c r="G38" i="355"/>
  <c r="C38" i="355"/>
  <c r="R37" i="355"/>
  <c r="R36" i="355"/>
  <c r="R35" i="355"/>
  <c r="I35" i="355"/>
  <c r="R34" i="355"/>
  <c r="I34" i="355"/>
  <c r="R33" i="355"/>
  <c r="I33" i="355"/>
  <c r="R32" i="355"/>
  <c r="I32" i="355"/>
  <c r="R31" i="355"/>
  <c r="I31" i="355"/>
  <c r="P30" i="355"/>
  <c r="I30" i="355"/>
  <c r="I29" i="355"/>
  <c r="I28" i="355"/>
  <c r="R27" i="355"/>
  <c r="I27" i="355"/>
  <c r="R26" i="355"/>
  <c r="I26" i="355"/>
  <c r="H26" i="355"/>
  <c r="G26" i="355"/>
  <c r="C26" i="355"/>
  <c r="R25" i="355"/>
  <c r="R24" i="355"/>
  <c r="R23" i="355"/>
  <c r="I23" i="355"/>
  <c r="R22" i="355"/>
  <c r="I22" i="355"/>
  <c r="R21" i="355"/>
  <c r="I21" i="355"/>
  <c r="R20" i="355"/>
  <c r="I20" i="355"/>
  <c r="R19" i="355"/>
  <c r="I19" i="355"/>
  <c r="P18" i="355"/>
  <c r="I18" i="355"/>
  <c r="I17" i="355"/>
  <c r="I16" i="355"/>
  <c r="I15" i="355"/>
  <c r="H15" i="355"/>
  <c r="G15" i="355"/>
  <c r="C15" i="355"/>
  <c r="R13" i="355"/>
  <c r="R12" i="355"/>
  <c r="I12" i="355"/>
  <c r="R11" i="355"/>
  <c r="I11" i="355"/>
  <c r="R10" i="355"/>
  <c r="I10" i="355"/>
  <c r="R9" i="355"/>
  <c r="I9" i="355"/>
  <c r="R8" i="355"/>
  <c r="I8" i="355"/>
  <c r="R7" i="355"/>
  <c r="I7" i="355"/>
  <c r="R6" i="355"/>
  <c r="I6" i="355"/>
  <c r="P5" i="355"/>
  <c r="I5" i="355"/>
  <c r="H5" i="355"/>
  <c r="G5" i="355"/>
  <c r="C5" i="355"/>
  <c r="I17" i="477"/>
  <c r="I16" i="477"/>
  <c r="I15" i="477"/>
  <c r="I14" i="477"/>
  <c r="I13" i="477"/>
  <c r="I12" i="477"/>
  <c r="I11" i="477"/>
  <c r="I10" i="477"/>
  <c r="I9" i="477"/>
  <c r="I8" i="477"/>
  <c r="I7" i="477"/>
  <c r="I6" i="477"/>
  <c r="I5" i="477"/>
  <c r="G5" i="477"/>
  <c r="C5" i="477"/>
  <c r="I81" i="401"/>
  <c r="I80" i="401"/>
  <c r="I79" i="401"/>
  <c r="I78" i="401"/>
  <c r="H78" i="401"/>
  <c r="G78" i="401"/>
  <c r="C78" i="401"/>
  <c r="I74" i="401"/>
  <c r="I73" i="401"/>
  <c r="I72" i="401"/>
  <c r="I71" i="401"/>
  <c r="I70" i="401"/>
  <c r="I69" i="401"/>
  <c r="I68" i="401"/>
  <c r="I67" i="401"/>
  <c r="I66" i="401"/>
  <c r="I65" i="401"/>
  <c r="I64" i="401"/>
  <c r="I63" i="401"/>
  <c r="H63" i="401"/>
  <c r="G63" i="401"/>
  <c r="C63" i="401"/>
  <c r="I60" i="401"/>
  <c r="I59" i="401"/>
  <c r="I58" i="401"/>
  <c r="I57" i="401"/>
  <c r="I56" i="401"/>
  <c r="I55" i="401"/>
  <c r="I54" i="401"/>
  <c r="I53" i="401"/>
  <c r="I52" i="401"/>
  <c r="I51" i="401"/>
  <c r="I50" i="401"/>
  <c r="I49" i="401"/>
  <c r="I48" i="401"/>
  <c r="H48" i="401"/>
  <c r="G48" i="401"/>
  <c r="C48" i="401"/>
  <c r="I44" i="401"/>
  <c r="I43" i="401"/>
  <c r="I42" i="401"/>
  <c r="I41" i="401"/>
  <c r="I40" i="401"/>
  <c r="I39" i="401"/>
  <c r="I38" i="401"/>
  <c r="I37" i="401"/>
  <c r="I36" i="401"/>
  <c r="I35" i="401"/>
  <c r="I34" i="401"/>
  <c r="I33" i="401"/>
  <c r="H33" i="401"/>
  <c r="G33" i="401"/>
  <c r="C33" i="401"/>
  <c r="I29" i="401"/>
  <c r="I28" i="401"/>
  <c r="I27" i="401"/>
  <c r="I26" i="401"/>
  <c r="I25" i="401"/>
  <c r="I24" i="401"/>
  <c r="I23" i="401"/>
  <c r="I22" i="401"/>
  <c r="S21" i="401"/>
  <c r="I21" i="401"/>
  <c r="S20" i="401"/>
  <c r="G20" i="401"/>
  <c r="C20" i="401"/>
  <c r="S19" i="401"/>
  <c r="S18" i="401"/>
  <c r="Q17" i="401"/>
  <c r="I16" i="401"/>
  <c r="I15" i="401"/>
  <c r="I14" i="401"/>
  <c r="S13" i="401"/>
  <c r="I13" i="401"/>
  <c r="S12" i="401"/>
  <c r="I12" i="401"/>
  <c r="S11" i="401"/>
  <c r="I11" i="401"/>
  <c r="S10" i="401"/>
  <c r="I10" i="401"/>
  <c r="S9" i="401"/>
  <c r="I9" i="401"/>
  <c r="S8" i="401"/>
  <c r="I8" i="401"/>
  <c r="S7" i="401"/>
  <c r="I7" i="401"/>
  <c r="S6" i="401"/>
  <c r="I6" i="401"/>
  <c r="Q5" i="401"/>
  <c r="G5" i="401"/>
  <c r="C5" i="401"/>
  <c r="I82" i="398"/>
  <c r="I81" i="398"/>
  <c r="I80" i="398"/>
  <c r="I79" i="398"/>
  <c r="I78" i="398"/>
  <c r="I77" i="398"/>
  <c r="I76" i="398"/>
  <c r="I75" i="398"/>
  <c r="I74" i="398"/>
  <c r="H74" i="398"/>
  <c r="G74" i="398"/>
  <c r="C74" i="398"/>
  <c r="I69" i="398"/>
  <c r="I68" i="398"/>
  <c r="I67" i="398"/>
  <c r="I66" i="398"/>
  <c r="I65" i="398"/>
  <c r="I64" i="398"/>
  <c r="I63" i="398"/>
  <c r="I62" i="398"/>
  <c r="I61" i="398"/>
  <c r="I60" i="398"/>
  <c r="I59" i="398"/>
  <c r="I58" i="398"/>
  <c r="H57" i="398"/>
  <c r="G57" i="398"/>
  <c r="C57" i="398"/>
  <c r="I54" i="398"/>
  <c r="I53" i="398"/>
  <c r="I52" i="398"/>
  <c r="I51" i="398"/>
  <c r="I50" i="398"/>
  <c r="I49" i="398"/>
  <c r="I48" i="398"/>
  <c r="I47" i="398"/>
  <c r="I46" i="398"/>
  <c r="I45" i="398"/>
  <c r="I44" i="398"/>
  <c r="I43" i="398"/>
  <c r="I42" i="398"/>
  <c r="I41" i="398"/>
  <c r="H40" i="398"/>
  <c r="G40" i="398"/>
  <c r="C40" i="398"/>
  <c r="I34" i="398"/>
  <c r="I33" i="398"/>
  <c r="I32" i="398"/>
  <c r="I31" i="398"/>
  <c r="I30" i="398"/>
  <c r="I29" i="398"/>
  <c r="I28" i="398"/>
  <c r="I27" i="398"/>
  <c r="I26" i="398"/>
  <c r="I25" i="398"/>
  <c r="I24" i="398"/>
  <c r="H23" i="398"/>
  <c r="G23" i="398"/>
  <c r="C23" i="398"/>
  <c r="I17" i="398"/>
  <c r="I16" i="398"/>
  <c r="I15" i="398"/>
  <c r="I14" i="398"/>
  <c r="I13" i="398"/>
  <c r="I12" i="398"/>
  <c r="I11" i="398"/>
  <c r="I10" i="398"/>
  <c r="I9" i="398"/>
  <c r="I8" i="398"/>
  <c r="I7" i="398"/>
  <c r="I6" i="398"/>
  <c r="H5" i="398"/>
  <c r="G5" i="398"/>
  <c r="C5" i="398"/>
  <c r="G75" i="359"/>
  <c r="S64" i="359"/>
  <c r="S65" i="359" s="1"/>
  <c r="S66" i="359" s="1"/>
  <c r="S67" i="359" s="1"/>
  <c r="S68" i="359" s="1"/>
  <c r="S69" i="359" s="1"/>
  <c r="S70" i="359" s="1"/>
  <c r="Q64" i="359"/>
  <c r="M64" i="359"/>
  <c r="I57" i="359"/>
  <c r="I58" i="359" s="1"/>
  <c r="I59" i="359" s="1"/>
  <c r="I60" i="359" s="1"/>
  <c r="I61" i="359" s="1"/>
  <c r="I62" i="359" s="1"/>
  <c r="I63" i="359" s="1"/>
  <c r="I64" i="359" s="1"/>
  <c r="I65" i="359" s="1"/>
  <c r="I66" i="359" s="1"/>
  <c r="I67" i="359" s="1"/>
  <c r="I68" i="359" s="1"/>
  <c r="I69" i="359" s="1"/>
  <c r="I70" i="359" s="1"/>
  <c r="I71" i="359" s="1"/>
  <c r="I72" i="359" s="1"/>
  <c r="H57" i="359"/>
  <c r="G57" i="359"/>
  <c r="C57" i="359"/>
  <c r="S51" i="359"/>
  <c r="S52" i="359" s="1"/>
  <c r="S53" i="359" s="1"/>
  <c r="S54" i="359" s="1"/>
  <c r="S55" i="359" s="1"/>
  <c r="S56" i="359" s="1"/>
  <c r="S57" i="359" s="1"/>
  <c r="S58" i="359" s="1"/>
  <c r="S59" i="359" s="1"/>
  <c r="Q50" i="359"/>
  <c r="M50" i="359"/>
  <c r="I46" i="359"/>
  <c r="I47" i="359" s="1"/>
  <c r="I48" i="359" s="1"/>
  <c r="I49" i="359" s="1"/>
  <c r="I50" i="359" s="1"/>
  <c r="I51" i="359" s="1"/>
  <c r="I52" i="359" s="1"/>
  <c r="I53" i="359" s="1"/>
  <c r="H46" i="359"/>
  <c r="G46" i="359"/>
  <c r="C46" i="359"/>
  <c r="S34" i="359"/>
  <c r="S35" i="359" s="1"/>
  <c r="S36" i="359" s="1"/>
  <c r="S37" i="359" s="1"/>
  <c r="S38" i="359" s="1"/>
  <c r="S39" i="359" s="1"/>
  <c r="S40" i="359" s="1"/>
  <c r="S41" i="359" s="1"/>
  <c r="S42" i="359" s="1"/>
  <c r="S43" i="359" s="1"/>
  <c r="S44" i="359" s="1"/>
  <c r="S45" i="359" s="1"/>
  <c r="S46" i="359" s="1"/>
  <c r="I34" i="359"/>
  <c r="I35" i="359" s="1"/>
  <c r="I36" i="359" s="1"/>
  <c r="I37" i="359" s="1"/>
  <c r="I38" i="359" s="1"/>
  <c r="I39" i="359" s="1"/>
  <c r="I40" i="359" s="1"/>
  <c r="I41" i="359" s="1"/>
  <c r="I42" i="359" s="1"/>
  <c r="I43" i="359" s="1"/>
  <c r="H34" i="359"/>
  <c r="G34" i="359"/>
  <c r="C34" i="359"/>
  <c r="Q33" i="359"/>
  <c r="S23" i="359"/>
  <c r="S24" i="359" s="1"/>
  <c r="S25" i="359" s="1"/>
  <c r="S26" i="359" s="1"/>
  <c r="S27" i="359" s="1"/>
  <c r="S28" i="359" s="1"/>
  <c r="S29" i="359" s="1"/>
  <c r="I23" i="359"/>
  <c r="I24" i="359" s="1"/>
  <c r="I25" i="359" s="1"/>
  <c r="I26" i="359" s="1"/>
  <c r="I27" i="359" s="1"/>
  <c r="I28" i="359" s="1"/>
  <c r="I29" i="359" s="1"/>
  <c r="I30" i="359" s="1"/>
  <c r="I31" i="359" s="1"/>
  <c r="H23" i="359"/>
  <c r="G23" i="359"/>
  <c r="C23" i="359"/>
  <c r="Q22" i="359"/>
  <c r="S6" i="359"/>
  <c r="S7" i="359" s="1"/>
  <c r="S8" i="359" s="1"/>
  <c r="S9" i="359" s="1"/>
  <c r="S10" i="359" s="1"/>
  <c r="S11" i="359" s="1"/>
  <c r="S12" i="359" s="1"/>
  <c r="S13" i="359" s="1"/>
  <c r="Q5" i="359"/>
  <c r="I5" i="359"/>
  <c r="I6" i="359" s="1"/>
  <c r="I7" i="359" s="1"/>
  <c r="I8" i="359" s="1"/>
  <c r="I9" i="359" s="1"/>
  <c r="I10" i="359" s="1"/>
  <c r="I11" i="359" s="1"/>
  <c r="I12" i="359" s="1"/>
  <c r="I13" i="359" s="1"/>
  <c r="I14" i="359" s="1"/>
  <c r="I15" i="359" s="1"/>
  <c r="I16" i="359" s="1"/>
  <c r="I17" i="359" s="1"/>
  <c r="I18" i="359" s="1"/>
  <c r="I19" i="359" s="1"/>
  <c r="H5" i="359"/>
  <c r="G5" i="359"/>
  <c r="C5" i="359"/>
  <c r="I30" i="360"/>
  <c r="I29" i="360"/>
  <c r="I28" i="360"/>
  <c r="I27" i="360"/>
  <c r="I26" i="360"/>
  <c r="I25" i="360"/>
  <c r="I24" i="360"/>
  <c r="I23" i="360"/>
  <c r="I22" i="360"/>
  <c r="I21" i="360"/>
  <c r="I20" i="360"/>
  <c r="I19" i="360"/>
  <c r="I18" i="360"/>
  <c r="H18" i="360"/>
  <c r="G18" i="360"/>
  <c r="C18" i="360"/>
  <c r="I15" i="360"/>
  <c r="I14" i="360"/>
  <c r="I13" i="360"/>
  <c r="I12" i="360"/>
  <c r="I11" i="360"/>
  <c r="I10" i="360"/>
  <c r="I9" i="360"/>
  <c r="I8" i="360"/>
  <c r="I7" i="360"/>
  <c r="I6" i="360"/>
  <c r="H6" i="360"/>
  <c r="G6" i="360"/>
  <c r="C6" i="360"/>
  <c r="I39" i="71"/>
  <c r="I38" i="71"/>
  <c r="I37" i="71"/>
  <c r="I36" i="71"/>
  <c r="I35" i="71"/>
  <c r="I34" i="71"/>
  <c r="I33" i="71"/>
  <c r="H33" i="71"/>
  <c r="G33" i="71"/>
  <c r="C33" i="71"/>
  <c r="Z29" i="71"/>
  <c r="I29" i="71"/>
  <c r="Z28" i="71"/>
  <c r="I28" i="71"/>
  <c r="Z27" i="71"/>
  <c r="I27" i="71"/>
  <c r="Z26" i="71"/>
  <c r="I26" i="71"/>
  <c r="Z25" i="71"/>
  <c r="I25" i="71"/>
  <c r="Z24" i="71"/>
  <c r="I24" i="71"/>
  <c r="Z23" i="71"/>
  <c r="I23" i="71"/>
  <c r="Z22" i="71"/>
  <c r="I22" i="71"/>
  <c r="Z21" i="71"/>
  <c r="I21" i="71"/>
  <c r="Z20" i="71"/>
  <c r="I20" i="71"/>
  <c r="Z19" i="71"/>
  <c r="I19" i="71"/>
  <c r="Z18" i="71"/>
  <c r="I18" i="71"/>
  <c r="Z17" i="71"/>
  <c r="I17" i="71"/>
  <c r="Z16" i="71"/>
  <c r="I16" i="71"/>
  <c r="Z15" i="71"/>
  <c r="I15" i="71"/>
  <c r="Z14" i="71"/>
  <c r="P14" i="71"/>
  <c r="I14" i="71"/>
  <c r="Z13" i="71"/>
  <c r="P13" i="71"/>
  <c r="I13" i="71"/>
  <c r="Z12" i="71"/>
  <c r="P12" i="71"/>
  <c r="I12" i="71"/>
  <c r="Z11" i="71"/>
  <c r="P11" i="71"/>
  <c r="I11" i="71"/>
  <c r="Z10" i="71"/>
  <c r="P10" i="71"/>
  <c r="I10" i="71"/>
  <c r="Z9" i="71"/>
  <c r="P9" i="71"/>
  <c r="I9" i="71"/>
  <c r="Z8" i="71"/>
  <c r="P8" i="71"/>
  <c r="I8" i="71"/>
  <c r="Z7" i="71"/>
  <c r="P7" i="71"/>
  <c r="I7" i="71"/>
  <c r="Z6" i="71"/>
  <c r="P6" i="71"/>
  <c r="I6" i="71"/>
  <c r="P5" i="71"/>
  <c r="I5" i="71"/>
  <c r="H5" i="71"/>
  <c r="G5" i="71"/>
  <c r="C5" i="71"/>
  <c r="R19" i="339"/>
  <c r="R18" i="339"/>
  <c r="Q18" i="339"/>
  <c r="I18" i="339"/>
  <c r="R17" i="339"/>
  <c r="I17" i="339"/>
  <c r="R16" i="339"/>
  <c r="I16" i="339"/>
  <c r="R15" i="339"/>
  <c r="I15" i="339"/>
  <c r="R14" i="339"/>
  <c r="I14" i="339"/>
  <c r="R13" i="339"/>
  <c r="I13" i="339"/>
  <c r="R12" i="339"/>
  <c r="I12" i="339"/>
  <c r="R11" i="339"/>
  <c r="I11" i="339"/>
  <c r="R10" i="339"/>
  <c r="I10" i="339"/>
  <c r="R9" i="339"/>
  <c r="I9" i="339"/>
  <c r="R8" i="339"/>
  <c r="I8" i="339"/>
  <c r="R7" i="339"/>
  <c r="I7" i="339"/>
  <c r="I6" i="339"/>
  <c r="H6" i="339"/>
  <c r="G6" i="339"/>
  <c r="C6" i="339"/>
  <c r="I17" i="494"/>
  <c r="I16" i="494"/>
  <c r="H16" i="494"/>
  <c r="G16" i="494"/>
  <c r="C16" i="494"/>
  <c r="I13" i="494"/>
  <c r="I12" i="494"/>
  <c r="I11" i="494"/>
  <c r="I10" i="494"/>
  <c r="I9" i="494"/>
  <c r="I8" i="494"/>
  <c r="I7" i="494"/>
  <c r="I6" i="494"/>
  <c r="H6" i="494"/>
  <c r="G6" i="494"/>
  <c r="C6" i="494"/>
  <c r="I71" i="392"/>
  <c r="I70" i="392"/>
  <c r="I69" i="392"/>
  <c r="I68" i="392"/>
  <c r="I67" i="392"/>
  <c r="I66" i="392"/>
  <c r="I65" i="392"/>
  <c r="H65" i="392"/>
  <c r="G65" i="392"/>
  <c r="C65" i="392"/>
  <c r="I61" i="392"/>
  <c r="I60" i="392"/>
  <c r="I59" i="392"/>
  <c r="I58" i="392"/>
  <c r="I57" i="392"/>
  <c r="I56" i="392"/>
  <c r="I55" i="392"/>
  <c r="I54" i="392"/>
  <c r="I53" i="392"/>
  <c r="I52" i="392"/>
  <c r="I51" i="392"/>
  <c r="I50" i="392"/>
  <c r="I49" i="392"/>
  <c r="H49" i="392"/>
  <c r="G49" i="392"/>
  <c r="C49" i="392"/>
  <c r="I43" i="392"/>
  <c r="I42" i="392"/>
  <c r="I41" i="392"/>
  <c r="I40" i="392"/>
  <c r="I39" i="392"/>
  <c r="I38" i="392"/>
  <c r="I37" i="392"/>
  <c r="I36" i="392"/>
  <c r="I35" i="392"/>
  <c r="I34" i="392"/>
  <c r="I33" i="392"/>
  <c r="I32" i="392"/>
  <c r="I31" i="392"/>
  <c r="I30" i="392"/>
  <c r="I29" i="392"/>
  <c r="I28" i="392"/>
  <c r="I27" i="392"/>
  <c r="I26" i="392"/>
  <c r="I25" i="392"/>
  <c r="I24" i="392"/>
  <c r="I23" i="392"/>
  <c r="I22" i="392"/>
  <c r="I21" i="392"/>
  <c r="I20" i="392"/>
  <c r="I19" i="392"/>
  <c r="I18" i="392"/>
  <c r="I17" i="392"/>
  <c r="I16" i="392"/>
  <c r="I15" i="392"/>
  <c r="I14" i="392"/>
  <c r="I13" i="392"/>
  <c r="I12" i="392"/>
  <c r="I11" i="392"/>
  <c r="I10" i="392"/>
  <c r="I9" i="392"/>
  <c r="I8" i="392"/>
  <c r="I7" i="392"/>
  <c r="H6" i="392"/>
  <c r="G6" i="392"/>
  <c r="C6" i="392"/>
  <c r="I31" i="73"/>
  <c r="I32" i="73" s="1"/>
  <c r="I33" i="73" s="1"/>
  <c r="I34" i="73" s="1"/>
  <c r="I35" i="73" s="1"/>
  <c r="I36" i="73" s="1"/>
  <c r="I30" i="73"/>
  <c r="H30" i="73"/>
  <c r="G30" i="73"/>
  <c r="C30" i="73"/>
  <c r="I22" i="73"/>
  <c r="I23" i="73" s="1"/>
  <c r="I24" i="73" s="1"/>
  <c r="I25" i="73" s="1"/>
  <c r="I26" i="73" s="1"/>
  <c r="I27" i="73" s="1"/>
  <c r="H22" i="73"/>
  <c r="G22" i="73"/>
  <c r="C22" i="73"/>
  <c r="I6" i="73"/>
  <c r="I7" i="73" s="1"/>
  <c r="I8" i="73" s="1"/>
  <c r="I9" i="73" s="1"/>
  <c r="I10" i="73" s="1"/>
  <c r="I11" i="73" s="1"/>
  <c r="I12" i="73" s="1"/>
  <c r="I13" i="73" s="1"/>
  <c r="I14" i="73" s="1"/>
  <c r="I15" i="73" s="1"/>
  <c r="H6" i="73"/>
  <c r="G6" i="73"/>
  <c r="C6" i="73"/>
  <c r="I21" i="466"/>
  <c r="I20" i="466"/>
  <c r="I19" i="466"/>
  <c r="I18" i="466"/>
  <c r="I17" i="466"/>
  <c r="I16" i="466"/>
  <c r="I15" i="466"/>
  <c r="I14" i="466"/>
  <c r="I13" i="466"/>
  <c r="I12" i="466"/>
  <c r="I11" i="466"/>
  <c r="I10" i="466"/>
  <c r="I9" i="466"/>
  <c r="I8" i="466"/>
  <c r="I7" i="466"/>
  <c r="I6" i="466"/>
  <c r="H6" i="466"/>
  <c r="G6" i="466"/>
  <c r="C6" i="466"/>
  <c r="I94" i="139"/>
  <c r="I93" i="139"/>
  <c r="I92" i="139"/>
  <c r="I91" i="139"/>
  <c r="I90" i="139"/>
  <c r="I89" i="139"/>
  <c r="I88" i="139"/>
  <c r="H88" i="139"/>
  <c r="G88" i="139"/>
  <c r="I84" i="139"/>
  <c r="I83" i="139"/>
  <c r="I82" i="139"/>
  <c r="I81" i="139"/>
  <c r="I80" i="139"/>
  <c r="I79" i="139"/>
  <c r="I78" i="139"/>
  <c r="I77" i="139"/>
  <c r="I76" i="139"/>
  <c r="I75" i="139"/>
  <c r="I74" i="139"/>
  <c r="I73" i="139"/>
  <c r="I72" i="139"/>
  <c r="H72" i="139"/>
  <c r="G72" i="139"/>
  <c r="I69" i="139"/>
  <c r="I68" i="139"/>
  <c r="R67" i="139"/>
  <c r="I67" i="139"/>
  <c r="R66" i="139"/>
  <c r="I66" i="139"/>
  <c r="R65" i="139"/>
  <c r="I65" i="139"/>
  <c r="R64" i="139"/>
  <c r="I64" i="139"/>
  <c r="R63" i="139"/>
  <c r="I63" i="139"/>
  <c r="R62" i="139"/>
  <c r="I62" i="139"/>
  <c r="R61" i="139"/>
  <c r="I61" i="139"/>
  <c r="R60" i="139"/>
  <c r="I60" i="139"/>
  <c r="H60" i="139"/>
  <c r="G60" i="139"/>
  <c r="R57" i="139"/>
  <c r="R56" i="139"/>
  <c r="R55" i="139"/>
  <c r="R54" i="139"/>
  <c r="I54" i="139"/>
  <c r="R53" i="139"/>
  <c r="I53" i="139"/>
  <c r="I52" i="139"/>
  <c r="I51" i="139"/>
  <c r="I50" i="139"/>
  <c r="I49" i="139"/>
  <c r="I48" i="139"/>
  <c r="R47" i="139"/>
  <c r="I47" i="139"/>
  <c r="R46" i="139"/>
  <c r="I46" i="139"/>
  <c r="R45" i="139"/>
  <c r="I45" i="139"/>
  <c r="R44" i="139"/>
  <c r="I44" i="139"/>
  <c r="R43" i="139"/>
  <c r="I43" i="139"/>
  <c r="R42" i="139"/>
  <c r="I42" i="139"/>
  <c r="R41" i="139"/>
  <c r="I41" i="139"/>
  <c r="R40" i="139"/>
  <c r="I40" i="139"/>
  <c r="R39" i="139"/>
  <c r="I39" i="139"/>
  <c r="R38" i="139"/>
  <c r="I38" i="139"/>
  <c r="I37" i="139"/>
  <c r="I36" i="139"/>
  <c r="I35" i="139"/>
  <c r="I34" i="139"/>
  <c r="I33" i="139"/>
  <c r="R32" i="139"/>
  <c r="I32" i="139"/>
  <c r="R31" i="139"/>
  <c r="I31" i="139"/>
  <c r="R30" i="139"/>
  <c r="I30" i="139"/>
  <c r="I29" i="139"/>
  <c r="I28" i="139"/>
  <c r="I27" i="139"/>
  <c r="I26" i="139"/>
  <c r="I25" i="139"/>
  <c r="R24" i="139"/>
  <c r="I24" i="139"/>
  <c r="R23" i="139"/>
  <c r="I23" i="139"/>
  <c r="R22" i="139"/>
  <c r="I22" i="139"/>
  <c r="R21" i="139"/>
  <c r="I21" i="139"/>
  <c r="R20" i="139"/>
  <c r="I20" i="139"/>
  <c r="R19" i="139"/>
  <c r="I19" i="139"/>
  <c r="R18" i="139"/>
  <c r="I18" i="139"/>
  <c r="I17" i="139"/>
  <c r="I16" i="139"/>
  <c r="I15" i="139"/>
  <c r="I14" i="139"/>
  <c r="R13" i="139"/>
  <c r="I13" i="139"/>
  <c r="R12" i="139"/>
  <c r="I12" i="139"/>
  <c r="R11" i="139"/>
  <c r="I11" i="139"/>
  <c r="R10" i="139"/>
  <c r="I10" i="139"/>
  <c r="R9" i="139"/>
  <c r="I9" i="139"/>
  <c r="R8" i="139"/>
  <c r="I8" i="139"/>
  <c r="R7" i="139"/>
  <c r="I7" i="139"/>
  <c r="R6" i="139"/>
  <c r="I6" i="139"/>
  <c r="R5" i="139"/>
  <c r="I42" i="447"/>
  <c r="I41" i="447"/>
  <c r="I40" i="447"/>
  <c r="I39" i="447"/>
  <c r="I38" i="447"/>
  <c r="I37" i="447"/>
  <c r="I36" i="447"/>
  <c r="I35" i="447"/>
  <c r="I34" i="447"/>
  <c r="I33" i="447"/>
  <c r="I32" i="447"/>
  <c r="H32" i="447"/>
  <c r="G32" i="447"/>
  <c r="C32" i="447"/>
  <c r="I29" i="447"/>
  <c r="I28" i="447"/>
  <c r="I27" i="447"/>
  <c r="I26" i="447"/>
  <c r="I25" i="447"/>
  <c r="I24" i="447"/>
  <c r="I23" i="447"/>
  <c r="I22" i="447"/>
  <c r="I21" i="447"/>
  <c r="I20" i="447"/>
  <c r="I19" i="447"/>
  <c r="I18" i="447"/>
  <c r="I17" i="447"/>
  <c r="I16" i="447"/>
  <c r="I15" i="447"/>
  <c r="I14" i="447"/>
  <c r="I13" i="447"/>
  <c r="I12" i="447"/>
  <c r="I11" i="447"/>
  <c r="I10" i="447"/>
  <c r="I9" i="447"/>
  <c r="I8" i="447"/>
  <c r="I7" i="447"/>
  <c r="I6" i="447"/>
  <c r="I5" i="447"/>
  <c r="H5" i="447"/>
  <c r="G5" i="447"/>
  <c r="C5" i="447"/>
  <c r="I66" i="418"/>
  <c r="I65" i="418"/>
  <c r="I64" i="418"/>
  <c r="I63" i="418"/>
  <c r="I62" i="418"/>
  <c r="I61" i="418"/>
  <c r="I60" i="418"/>
  <c r="I59" i="418"/>
  <c r="I58" i="418"/>
  <c r="I57" i="418"/>
  <c r="I56" i="418"/>
  <c r="I55" i="418"/>
  <c r="I54" i="418"/>
  <c r="I53" i="418"/>
  <c r="I52" i="418"/>
  <c r="I51" i="418"/>
  <c r="I50" i="418"/>
  <c r="H50" i="418"/>
  <c r="G50" i="418"/>
  <c r="C50" i="418"/>
  <c r="I46" i="418"/>
  <c r="I45" i="418"/>
  <c r="I44" i="418"/>
  <c r="I43" i="418"/>
  <c r="I42" i="418"/>
  <c r="I41" i="418"/>
  <c r="I40" i="418"/>
  <c r="H40" i="418"/>
  <c r="G40" i="418"/>
  <c r="C40" i="418"/>
  <c r="I37" i="418"/>
  <c r="I36" i="418"/>
  <c r="I35" i="418"/>
  <c r="I34" i="418"/>
  <c r="I33" i="418"/>
  <c r="H33" i="418"/>
  <c r="I32" i="418"/>
  <c r="I31" i="418"/>
  <c r="H30" i="418"/>
  <c r="G30" i="418"/>
  <c r="C30" i="418"/>
  <c r="T27" i="418"/>
  <c r="T26" i="418"/>
  <c r="I26" i="418"/>
  <c r="T25" i="418"/>
  <c r="I25" i="418"/>
  <c r="T24" i="418"/>
  <c r="I24" i="418"/>
  <c r="T23" i="418"/>
  <c r="I23" i="418"/>
  <c r="T22" i="418"/>
  <c r="I22" i="418"/>
  <c r="T21" i="418"/>
  <c r="I21" i="418"/>
  <c r="T20" i="418"/>
  <c r="I20" i="418"/>
  <c r="H20" i="418"/>
  <c r="G20" i="418"/>
  <c r="T19" i="418"/>
  <c r="T18" i="418"/>
  <c r="T17" i="418"/>
  <c r="T16" i="418"/>
  <c r="T15" i="418"/>
  <c r="I13" i="418"/>
  <c r="I12" i="418"/>
  <c r="I11" i="418"/>
  <c r="T10" i="418"/>
  <c r="I10" i="418"/>
  <c r="T9" i="418"/>
  <c r="I9" i="418"/>
  <c r="T8" i="418"/>
  <c r="I8" i="418"/>
  <c r="T7" i="418"/>
  <c r="I7" i="418"/>
  <c r="T6" i="418"/>
  <c r="I6" i="418"/>
  <c r="T5" i="418"/>
  <c r="H5" i="418"/>
  <c r="I14" i="482"/>
  <c r="I13" i="482"/>
  <c r="I12" i="482"/>
  <c r="I11" i="482"/>
  <c r="I10" i="482"/>
  <c r="I9" i="482"/>
  <c r="I8" i="482"/>
  <c r="I7" i="482"/>
  <c r="I6" i="482"/>
  <c r="I5" i="482"/>
  <c r="H5" i="482"/>
  <c r="G5" i="482"/>
  <c r="C5" i="482"/>
  <c r="I13" i="497"/>
  <c r="I12" i="497"/>
  <c r="I11" i="497"/>
  <c r="I10" i="497"/>
  <c r="I9" i="497"/>
  <c r="I8" i="497"/>
  <c r="I7" i="497"/>
  <c r="I6" i="497"/>
  <c r="H6" i="497"/>
  <c r="G6" i="497"/>
  <c r="C6" i="497"/>
  <c r="J30" i="438"/>
  <c r="J29" i="438"/>
  <c r="I29" i="438"/>
  <c r="H29" i="438"/>
  <c r="J24" i="438"/>
  <c r="J23" i="438"/>
  <c r="J22" i="438"/>
  <c r="J21" i="438"/>
  <c r="J20" i="438"/>
  <c r="J19" i="438"/>
  <c r="J18" i="438"/>
  <c r="J17" i="438"/>
  <c r="I17" i="438"/>
  <c r="H17" i="438"/>
  <c r="J14" i="438"/>
  <c r="J13" i="438"/>
  <c r="J12" i="438"/>
  <c r="J11" i="438"/>
  <c r="J10" i="438"/>
  <c r="J9" i="438"/>
  <c r="J8" i="438"/>
  <c r="J7" i="438"/>
  <c r="J6" i="438"/>
  <c r="J5" i="438"/>
  <c r="H5" i="438"/>
  <c r="I28" i="459"/>
  <c r="I27" i="459"/>
  <c r="I26" i="459"/>
  <c r="I25" i="459"/>
  <c r="I24" i="459"/>
  <c r="I23" i="459"/>
  <c r="I22" i="459"/>
  <c r="I21" i="459"/>
  <c r="I20" i="459"/>
  <c r="I19" i="459"/>
  <c r="I18" i="459"/>
  <c r="I17" i="459"/>
  <c r="I16" i="459"/>
  <c r="I15" i="459"/>
  <c r="I14" i="459"/>
  <c r="I13" i="459"/>
  <c r="I12" i="459"/>
  <c r="I11" i="459"/>
  <c r="I10" i="459"/>
  <c r="I9" i="459"/>
  <c r="I8" i="459"/>
  <c r="I7" i="459"/>
  <c r="I6" i="459"/>
  <c r="I5" i="459"/>
  <c r="H5" i="459"/>
  <c r="G5" i="459"/>
  <c r="I43" i="66"/>
  <c r="I42" i="66"/>
  <c r="I41" i="66"/>
  <c r="I40" i="66"/>
  <c r="I39" i="66"/>
  <c r="I38" i="66"/>
  <c r="I37" i="66"/>
  <c r="I36" i="66"/>
  <c r="I35" i="66"/>
  <c r="I34" i="66"/>
  <c r="I33" i="66"/>
  <c r="I32" i="66"/>
  <c r="I31" i="66"/>
  <c r="H31" i="66"/>
  <c r="G31" i="66"/>
  <c r="C31" i="66"/>
  <c r="I27" i="66"/>
  <c r="I26" i="66"/>
  <c r="I25" i="66"/>
  <c r="I24" i="66"/>
  <c r="I23" i="66"/>
  <c r="I22" i="66"/>
  <c r="I21" i="66"/>
  <c r="I20" i="66"/>
  <c r="I19" i="66"/>
  <c r="I18" i="66"/>
  <c r="I17" i="66"/>
  <c r="I16" i="66"/>
  <c r="I15" i="66"/>
  <c r="I14" i="66"/>
  <c r="I13" i="66"/>
  <c r="I12" i="66"/>
  <c r="I11" i="66"/>
  <c r="I10" i="66"/>
  <c r="I9" i="66"/>
  <c r="I8" i="66"/>
  <c r="I7" i="66"/>
  <c r="I6" i="66"/>
  <c r="H6" i="66"/>
  <c r="G6" i="66"/>
  <c r="C6" i="66"/>
  <c r="I12" i="501"/>
  <c r="I11" i="501"/>
  <c r="I10" i="501"/>
  <c r="I9" i="501"/>
  <c r="I8" i="501"/>
  <c r="I7" i="501"/>
  <c r="I6" i="501"/>
  <c r="I5" i="501"/>
  <c r="H5" i="501"/>
  <c r="G5" i="501"/>
  <c r="I17" i="446"/>
  <c r="I16" i="446"/>
  <c r="I15" i="446"/>
  <c r="I14" i="446"/>
  <c r="I13" i="446"/>
  <c r="I12" i="446"/>
  <c r="I11" i="446"/>
  <c r="I10" i="446"/>
  <c r="I9" i="446"/>
  <c r="I8" i="446"/>
  <c r="I7" i="446"/>
  <c r="I6" i="446"/>
  <c r="I5" i="446"/>
  <c r="H5" i="446"/>
  <c r="G5" i="446"/>
  <c r="I29" i="365"/>
  <c r="I28" i="365"/>
  <c r="I27" i="365"/>
  <c r="I26" i="365"/>
  <c r="I25" i="365"/>
  <c r="I24" i="365"/>
  <c r="I23" i="365"/>
  <c r="I22" i="365"/>
  <c r="I21" i="365"/>
  <c r="I20" i="365"/>
  <c r="I19" i="365"/>
  <c r="I18" i="365"/>
  <c r="I17" i="365"/>
  <c r="I16" i="365"/>
  <c r="I15" i="365"/>
  <c r="I14" i="365"/>
  <c r="I13" i="365"/>
  <c r="I12" i="365"/>
  <c r="I11" i="365"/>
  <c r="I10" i="365"/>
  <c r="I9" i="365"/>
  <c r="I8" i="365"/>
  <c r="I7" i="365"/>
  <c r="I6" i="365"/>
  <c r="I5" i="365"/>
  <c r="H5" i="365"/>
  <c r="G5" i="365"/>
  <c r="C5" i="365"/>
  <c r="I80" i="184"/>
  <c r="I79" i="184"/>
  <c r="I78" i="184"/>
  <c r="I77" i="184"/>
  <c r="I76" i="184"/>
  <c r="I75" i="184"/>
  <c r="I74" i="184"/>
  <c r="I73" i="184"/>
  <c r="H73" i="184"/>
  <c r="G73" i="184"/>
  <c r="C73" i="184"/>
  <c r="I70" i="184"/>
  <c r="I69" i="184"/>
  <c r="I68" i="184"/>
  <c r="I67" i="184"/>
  <c r="I66" i="184"/>
  <c r="H66" i="184"/>
  <c r="G66" i="184"/>
  <c r="C66" i="184"/>
  <c r="I62" i="184"/>
  <c r="I61" i="184"/>
  <c r="I60" i="184"/>
  <c r="I59" i="184"/>
  <c r="I58" i="184"/>
  <c r="I57" i="184"/>
  <c r="I56" i="184"/>
  <c r="I55" i="184"/>
  <c r="I54" i="184"/>
  <c r="I53" i="184"/>
  <c r="H53" i="184"/>
  <c r="G53" i="184"/>
  <c r="C53" i="184"/>
  <c r="I50" i="184"/>
  <c r="I49" i="184"/>
  <c r="I48" i="184"/>
  <c r="I47" i="184"/>
  <c r="I46" i="184"/>
  <c r="I45" i="184"/>
  <c r="I44" i="184"/>
  <c r="I43" i="184"/>
  <c r="I42" i="184"/>
  <c r="I41" i="184"/>
  <c r="I40" i="184"/>
  <c r="I39" i="184"/>
  <c r="I38" i="184"/>
  <c r="I37" i="184"/>
  <c r="I36" i="184"/>
  <c r="I35" i="184"/>
  <c r="I34" i="184"/>
  <c r="I33" i="184"/>
  <c r="I32" i="184"/>
  <c r="I31" i="184"/>
  <c r="I30" i="184"/>
  <c r="H30" i="184"/>
  <c r="G30" i="184"/>
  <c r="C30" i="184"/>
  <c r="I27" i="184"/>
  <c r="I26" i="184"/>
  <c r="Q25" i="184"/>
  <c r="I25" i="184"/>
  <c r="Q24" i="184"/>
  <c r="I24" i="184"/>
  <c r="Q23" i="184"/>
  <c r="I23" i="184"/>
  <c r="Q22" i="184"/>
  <c r="I22" i="184"/>
  <c r="Q21" i="184"/>
  <c r="I21" i="184"/>
  <c r="Q20" i="184"/>
  <c r="I20" i="184"/>
  <c r="Q19" i="184"/>
  <c r="I19" i="184"/>
  <c r="Q18" i="184"/>
  <c r="I18" i="184"/>
  <c r="Q17" i="184"/>
  <c r="I17" i="184"/>
  <c r="Q16" i="184"/>
  <c r="I16" i="184"/>
  <c r="O15" i="184"/>
  <c r="L15" i="184"/>
  <c r="I15" i="184"/>
  <c r="I14" i="184"/>
  <c r="I13" i="184"/>
  <c r="I12" i="184"/>
  <c r="Q11" i="184"/>
  <c r="I11" i="184"/>
  <c r="Q10" i="184"/>
  <c r="I10" i="184"/>
  <c r="Q9" i="184"/>
  <c r="I9" i="184"/>
  <c r="Q8" i="184"/>
  <c r="I8" i="184"/>
  <c r="Q7" i="184"/>
  <c r="I7" i="184"/>
  <c r="Q6" i="184"/>
  <c r="I6" i="184"/>
  <c r="H6" i="184"/>
  <c r="G6" i="184"/>
  <c r="C6" i="184"/>
  <c r="L5" i="184"/>
  <c r="I41" i="399"/>
  <c r="I40" i="399"/>
  <c r="I39" i="399"/>
  <c r="I38" i="399"/>
  <c r="I37" i="399"/>
  <c r="I36" i="399"/>
  <c r="I35" i="399"/>
  <c r="I34" i="399"/>
  <c r="H34" i="399"/>
  <c r="G34" i="399"/>
  <c r="C34" i="399"/>
  <c r="AA27" i="399"/>
  <c r="AA26" i="399"/>
  <c r="AA25" i="399"/>
  <c r="I25" i="399"/>
  <c r="AA24" i="399"/>
  <c r="I24" i="399"/>
  <c r="AA23" i="399"/>
  <c r="I23" i="399"/>
  <c r="AA22" i="399"/>
  <c r="I22" i="399"/>
  <c r="AA21" i="399"/>
  <c r="R21" i="399"/>
  <c r="I21" i="399"/>
  <c r="AA20" i="399"/>
  <c r="R20" i="399"/>
  <c r="I20" i="399"/>
  <c r="AA19" i="399"/>
  <c r="R19" i="399"/>
  <c r="I19" i="399"/>
  <c r="AA18" i="399"/>
  <c r="R18" i="399"/>
  <c r="I18" i="399"/>
  <c r="AA17" i="399"/>
  <c r="R17" i="399"/>
  <c r="I17" i="399"/>
  <c r="AA16" i="399"/>
  <c r="R16" i="399"/>
  <c r="I16" i="399"/>
  <c r="AA15" i="399"/>
  <c r="R15" i="399"/>
  <c r="I15" i="399"/>
  <c r="AA14" i="399"/>
  <c r="R14" i="399"/>
  <c r="I14" i="399"/>
  <c r="AA13" i="399"/>
  <c r="R13" i="399"/>
  <c r="I13" i="399"/>
  <c r="AA12" i="399"/>
  <c r="R12" i="399"/>
  <c r="I12" i="399"/>
  <c r="AA11" i="399"/>
  <c r="R11" i="399"/>
  <c r="I11" i="399"/>
  <c r="AA10" i="399"/>
  <c r="R10" i="399"/>
  <c r="I10" i="399"/>
  <c r="AA9" i="399"/>
  <c r="R9" i="399"/>
  <c r="I9" i="399"/>
  <c r="AA8" i="399"/>
  <c r="R8" i="399"/>
  <c r="I8" i="399"/>
  <c r="AA7" i="399"/>
  <c r="R7" i="399"/>
  <c r="I7" i="399"/>
  <c r="AA6" i="399"/>
  <c r="R6" i="399"/>
  <c r="G6" i="399"/>
  <c r="C6" i="399"/>
  <c r="AA5" i="399"/>
  <c r="R5" i="399"/>
  <c r="Z4" i="399"/>
  <c r="Y4" i="399"/>
  <c r="Q4" i="399"/>
  <c r="P4" i="399"/>
  <c r="I33" i="443"/>
  <c r="I32" i="443"/>
  <c r="I31" i="443"/>
  <c r="I30" i="443"/>
  <c r="I29" i="443"/>
  <c r="I28" i="443"/>
  <c r="I27" i="443"/>
  <c r="I26" i="443"/>
  <c r="H26" i="443"/>
  <c r="G26" i="443"/>
  <c r="C26" i="443"/>
  <c r="I21" i="443"/>
  <c r="I20" i="443"/>
  <c r="I19" i="443"/>
  <c r="I18" i="443"/>
  <c r="I17" i="443"/>
  <c r="I16" i="443"/>
  <c r="I15" i="443"/>
  <c r="I14" i="443"/>
  <c r="I13" i="443"/>
  <c r="I12" i="443"/>
  <c r="I11" i="443"/>
  <c r="I10" i="443"/>
  <c r="I9" i="443"/>
  <c r="I8" i="443"/>
  <c r="I7" i="443"/>
  <c r="G6" i="443"/>
  <c r="C6" i="443"/>
  <c r="I12" i="498"/>
  <c r="I11" i="498"/>
  <c r="I10" i="498"/>
  <c r="I9" i="498"/>
  <c r="I8" i="498"/>
  <c r="I7" i="498"/>
  <c r="I6" i="498"/>
  <c r="H6" i="498"/>
  <c r="G6" i="498"/>
  <c r="C6" i="498"/>
  <c r="J98" i="265"/>
  <c r="J97" i="265"/>
  <c r="J96" i="265"/>
  <c r="J95" i="265"/>
  <c r="J94" i="265"/>
  <c r="J93" i="265"/>
  <c r="J92" i="265"/>
  <c r="J91" i="265"/>
  <c r="J90" i="265"/>
  <c r="J89" i="265"/>
  <c r="J88" i="265"/>
  <c r="J87" i="265"/>
  <c r="J86" i="265"/>
  <c r="J85" i="265"/>
  <c r="J84" i="265"/>
  <c r="J83" i="265"/>
  <c r="J82" i="265"/>
  <c r="J81" i="265"/>
  <c r="J80" i="265"/>
  <c r="J79" i="265"/>
  <c r="J78" i="265"/>
  <c r="J77" i="265"/>
  <c r="J76" i="265"/>
  <c r="J75" i="265"/>
  <c r="J74" i="265"/>
  <c r="J73" i="265"/>
  <c r="J72" i="265"/>
  <c r="I72" i="265"/>
  <c r="H72" i="265"/>
  <c r="J68" i="265"/>
  <c r="J67" i="265"/>
  <c r="J66" i="265"/>
  <c r="J65" i="265"/>
  <c r="J64" i="265"/>
  <c r="J63" i="265"/>
  <c r="J62" i="265"/>
  <c r="J61" i="265"/>
  <c r="J60" i="265"/>
  <c r="J59" i="265"/>
  <c r="J58" i="265"/>
  <c r="J57" i="265"/>
  <c r="J56" i="265"/>
  <c r="J55" i="265"/>
  <c r="J54" i="265"/>
  <c r="J53" i="265"/>
  <c r="I53" i="265"/>
  <c r="H53" i="265"/>
  <c r="J50" i="265"/>
  <c r="J49" i="265"/>
  <c r="J48" i="265"/>
  <c r="J47" i="265"/>
  <c r="J46" i="265"/>
  <c r="J45" i="265"/>
  <c r="J44" i="265"/>
  <c r="J43" i="265"/>
  <c r="J42" i="265"/>
  <c r="J41" i="265"/>
  <c r="J40" i="265"/>
  <c r="I40" i="265"/>
  <c r="H40" i="265"/>
  <c r="J36" i="265"/>
  <c r="J35" i="265"/>
  <c r="J34" i="265"/>
  <c r="J33" i="265"/>
  <c r="J32" i="265"/>
  <c r="J31" i="265"/>
  <c r="J30" i="265"/>
  <c r="J29" i="265"/>
  <c r="J28" i="265"/>
  <c r="R27" i="265"/>
  <c r="J27" i="265"/>
  <c r="R26" i="265"/>
  <c r="I26" i="265"/>
  <c r="H26" i="265"/>
  <c r="R25" i="265"/>
  <c r="X24" i="265"/>
  <c r="R24" i="265"/>
  <c r="X23" i="265"/>
  <c r="R23" i="265"/>
  <c r="X22" i="265"/>
  <c r="R22" i="265"/>
  <c r="J22" i="265"/>
  <c r="X21" i="265"/>
  <c r="R21" i="265"/>
  <c r="J21" i="265"/>
  <c r="X20" i="265"/>
  <c r="J20" i="265"/>
  <c r="X19" i="265"/>
  <c r="J19" i="265"/>
  <c r="X18" i="265"/>
  <c r="J18" i="265"/>
  <c r="X17" i="265"/>
  <c r="J17" i="265"/>
  <c r="X16" i="265"/>
  <c r="J16" i="265"/>
  <c r="X15" i="265"/>
  <c r="J15" i="265"/>
  <c r="X14" i="265"/>
  <c r="J14" i="265"/>
  <c r="X13" i="265"/>
  <c r="J13" i="265"/>
  <c r="X12" i="265"/>
  <c r="R12" i="265"/>
  <c r="J12" i="265"/>
  <c r="X11" i="265"/>
  <c r="J11" i="265"/>
  <c r="X10" i="265"/>
  <c r="R10" i="265"/>
  <c r="J10" i="265"/>
  <c r="X9" i="265"/>
  <c r="R9" i="265"/>
  <c r="J9" i="265"/>
  <c r="X8" i="265"/>
  <c r="R8" i="265"/>
  <c r="J8" i="265"/>
  <c r="X7" i="265"/>
  <c r="R7" i="265"/>
  <c r="J7" i="265"/>
  <c r="X6" i="265"/>
  <c r="R6" i="265"/>
  <c r="J6" i="265"/>
  <c r="R5" i="265"/>
  <c r="J5" i="265"/>
  <c r="I5" i="265"/>
  <c r="H5" i="265"/>
  <c r="C5" i="265"/>
  <c r="J20" i="455"/>
  <c r="J19" i="455"/>
  <c r="J18" i="455"/>
  <c r="J17" i="455"/>
  <c r="J16" i="455"/>
  <c r="J15" i="455"/>
  <c r="J14" i="455"/>
  <c r="J13" i="455"/>
  <c r="J12" i="455"/>
  <c r="I12" i="455"/>
  <c r="H12" i="455"/>
  <c r="D12" i="455"/>
  <c r="J9" i="455"/>
  <c r="J8" i="455"/>
  <c r="J7" i="455"/>
  <c r="J6" i="455"/>
  <c r="J5" i="455"/>
  <c r="I5" i="455"/>
  <c r="H5" i="455"/>
  <c r="D5" i="455"/>
  <c r="I49" i="412"/>
  <c r="I48" i="412"/>
  <c r="I47" i="412"/>
  <c r="I46" i="412"/>
  <c r="I45" i="412"/>
  <c r="I44" i="412"/>
  <c r="I43" i="412"/>
  <c r="I42" i="412"/>
  <c r="H41" i="412"/>
  <c r="G41" i="412"/>
  <c r="C41" i="412"/>
  <c r="I37" i="412"/>
  <c r="I36" i="412"/>
  <c r="I35" i="412"/>
  <c r="I34" i="412"/>
  <c r="I33" i="412"/>
  <c r="I32" i="412"/>
  <c r="I31" i="412"/>
  <c r="I30" i="412"/>
  <c r="I29" i="412"/>
  <c r="I28" i="412"/>
  <c r="I27" i="412"/>
  <c r="I26" i="412"/>
  <c r="I25" i="412"/>
  <c r="I24" i="412"/>
  <c r="H23" i="412"/>
  <c r="G23" i="412"/>
  <c r="C23" i="412"/>
  <c r="I17" i="412"/>
  <c r="I16" i="412"/>
  <c r="I15" i="412"/>
  <c r="I14" i="412"/>
  <c r="I13" i="412"/>
  <c r="I12" i="412"/>
  <c r="I11" i="412"/>
  <c r="I10" i="412"/>
  <c r="I9" i="412"/>
  <c r="I8" i="412"/>
  <c r="I7" i="412"/>
  <c r="I6" i="412"/>
  <c r="H5" i="412"/>
  <c r="G5" i="412"/>
  <c r="C5" i="412"/>
  <c r="J32" i="428"/>
  <c r="J31" i="428"/>
  <c r="J30" i="428"/>
  <c r="J29" i="428"/>
  <c r="J28" i="428"/>
  <c r="J27" i="428"/>
  <c r="J26" i="428"/>
  <c r="J25" i="428"/>
  <c r="J24" i="428"/>
  <c r="J23" i="428"/>
  <c r="J22" i="428"/>
  <c r="J21" i="428"/>
  <c r="I21" i="428"/>
  <c r="H21" i="428"/>
  <c r="D21" i="428"/>
  <c r="J16" i="428"/>
  <c r="J17" i="428" s="1"/>
  <c r="J18" i="428" s="1"/>
  <c r="J15" i="428"/>
  <c r="J14" i="428"/>
  <c r="J13" i="428"/>
  <c r="J12" i="428"/>
  <c r="J11" i="428"/>
  <c r="J10" i="428"/>
  <c r="J9" i="428"/>
  <c r="J8" i="428"/>
  <c r="J7" i="428"/>
  <c r="J6" i="428"/>
  <c r="J5" i="428"/>
  <c r="I5" i="428"/>
  <c r="H5" i="428"/>
  <c r="D5" i="428"/>
  <c r="I19" i="495"/>
  <c r="I18" i="495"/>
  <c r="H18" i="495"/>
  <c r="G18" i="495"/>
  <c r="C18" i="495"/>
  <c r="I15" i="495"/>
  <c r="I14" i="495"/>
  <c r="I13" i="495"/>
  <c r="I12" i="495"/>
  <c r="I11" i="495"/>
  <c r="I10" i="495"/>
  <c r="I9" i="495"/>
  <c r="I8" i="495"/>
  <c r="I7" i="495"/>
  <c r="I6" i="495"/>
  <c r="I5" i="495"/>
  <c r="H5" i="495"/>
  <c r="G5" i="495"/>
  <c r="C5" i="495"/>
  <c r="Q6" i="473"/>
  <c r="Q7" i="473" s="1"/>
  <c r="Q8" i="473" s="1"/>
  <c r="Q9" i="473" s="1"/>
  <c r="Q10" i="473" s="1"/>
  <c r="I5" i="473"/>
  <c r="I6" i="473" s="1"/>
  <c r="I7" i="473" s="1"/>
  <c r="I8" i="473" s="1"/>
  <c r="I9" i="473" s="1"/>
  <c r="I10" i="473" s="1"/>
  <c r="I11" i="473" s="1"/>
  <c r="I12" i="473" s="1"/>
  <c r="I13" i="473" s="1"/>
  <c r="I14" i="473" s="1"/>
  <c r="I15" i="473" s="1"/>
  <c r="H5" i="473"/>
  <c r="G5" i="473"/>
  <c r="C5" i="473"/>
  <c r="I80" i="112"/>
  <c r="I79" i="112"/>
  <c r="H79" i="112"/>
  <c r="G79" i="112"/>
  <c r="I60" i="112"/>
  <c r="I61" i="112" s="1"/>
  <c r="I62" i="112" s="1"/>
  <c r="I63" i="112" s="1"/>
  <c r="I64" i="112" s="1"/>
  <c r="I65" i="112" s="1"/>
  <c r="I66" i="112" s="1"/>
  <c r="I67" i="112" s="1"/>
  <c r="I68" i="112" s="1"/>
  <c r="I69" i="112" s="1"/>
  <c r="I70" i="112" s="1"/>
  <c r="I71" i="112" s="1"/>
  <c r="I72" i="112" s="1"/>
  <c r="I73" i="112" s="1"/>
  <c r="I74" i="112" s="1"/>
  <c r="I75" i="112" s="1"/>
  <c r="H60" i="112"/>
  <c r="G60" i="112"/>
  <c r="I52" i="112"/>
  <c r="I53" i="112" s="1"/>
  <c r="I54" i="112" s="1"/>
  <c r="I55" i="112" s="1"/>
  <c r="I56" i="112" s="1"/>
  <c r="H52" i="112"/>
  <c r="G52" i="112"/>
  <c r="C52" i="112"/>
  <c r="S48" i="112"/>
  <c r="T48" i="112" s="1"/>
  <c r="R48" i="112"/>
  <c r="P48" i="112"/>
  <c r="P49" i="112" s="1"/>
  <c r="P50" i="112" s="1"/>
  <c r="P51" i="112" s="1"/>
  <c r="P52" i="112" s="1"/>
  <c r="P53" i="112" s="1"/>
  <c r="P54" i="112" s="1"/>
  <c r="I42" i="112"/>
  <c r="I43" i="112" s="1"/>
  <c r="I44" i="112" s="1"/>
  <c r="I45" i="112" s="1"/>
  <c r="I46" i="112" s="1"/>
  <c r="I47" i="112" s="1"/>
  <c r="I48" i="112" s="1"/>
  <c r="I49" i="112" s="1"/>
  <c r="I41" i="112"/>
  <c r="H41" i="112"/>
  <c r="G41" i="112"/>
  <c r="C41" i="112"/>
  <c r="P34" i="112"/>
  <c r="P35" i="112" s="1"/>
  <c r="P36" i="112" s="1"/>
  <c r="P37" i="112" s="1"/>
  <c r="P38" i="112" s="1"/>
  <c r="P39" i="112" s="1"/>
  <c r="P40" i="112" s="1"/>
  <c r="P41" i="112" s="1"/>
  <c r="P42" i="112" s="1"/>
  <c r="P43" i="112" s="1"/>
  <c r="I29" i="112"/>
  <c r="I30" i="112" s="1"/>
  <c r="I31" i="112" s="1"/>
  <c r="I32" i="112" s="1"/>
  <c r="I33" i="112" s="1"/>
  <c r="I34" i="112" s="1"/>
  <c r="I35" i="112" s="1"/>
  <c r="I36" i="112" s="1"/>
  <c r="I37" i="112" s="1"/>
  <c r="I38" i="112" s="1"/>
  <c r="H29" i="112"/>
  <c r="G29" i="112"/>
  <c r="C29" i="112"/>
  <c r="P27" i="112"/>
  <c r="P28" i="112" s="1"/>
  <c r="P29" i="112" s="1"/>
  <c r="P30" i="112" s="1"/>
  <c r="P26" i="112"/>
  <c r="P21" i="112"/>
  <c r="P22" i="112" s="1"/>
  <c r="P20" i="112"/>
  <c r="I18" i="112"/>
  <c r="I19" i="112" s="1"/>
  <c r="I20" i="112" s="1"/>
  <c r="I21" i="112" s="1"/>
  <c r="I22" i="112" s="1"/>
  <c r="I23" i="112" s="1"/>
  <c r="I24" i="112" s="1"/>
  <c r="I25" i="112" s="1"/>
  <c r="I17" i="112"/>
  <c r="H17" i="112"/>
  <c r="G17" i="112"/>
  <c r="C17" i="112"/>
  <c r="P12" i="112"/>
  <c r="P13" i="112" s="1"/>
  <c r="P14" i="112" s="1"/>
  <c r="P15" i="112" s="1"/>
  <c r="P16" i="112" s="1"/>
  <c r="P11" i="112"/>
  <c r="P7" i="112"/>
  <c r="P8" i="112" s="1"/>
  <c r="I6" i="112"/>
  <c r="I7" i="112" s="1"/>
  <c r="I8" i="112" s="1"/>
  <c r="I9" i="112" s="1"/>
  <c r="I10" i="112" s="1"/>
  <c r="I11" i="112" s="1"/>
  <c r="I12" i="112" s="1"/>
  <c r="I13" i="112" s="1"/>
  <c r="H5" i="112"/>
  <c r="G5" i="112"/>
  <c r="C5" i="112"/>
  <c r="J70" i="116"/>
  <c r="J71" i="116" s="1"/>
  <c r="I70" i="116"/>
  <c r="H70" i="116"/>
  <c r="C70" i="116"/>
  <c r="J52" i="116"/>
  <c r="J53" i="116" s="1"/>
  <c r="J54" i="116" s="1"/>
  <c r="J55" i="116" s="1"/>
  <c r="J56" i="116" s="1"/>
  <c r="J57" i="116" s="1"/>
  <c r="J58" i="116" s="1"/>
  <c r="J59" i="116" s="1"/>
  <c r="J60" i="116" s="1"/>
  <c r="J61" i="116" s="1"/>
  <c r="J62" i="116" s="1"/>
  <c r="J63" i="116" s="1"/>
  <c r="J64" i="116" s="1"/>
  <c r="J65" i="116" s="1"/>
  <c r="J66" i="116" s="1"/>
  <c r="I52" i="116"/>
  <c r="H52" i="116"/>
  <c r="C52" i="116"/>
  <c r="J47" i="116"/>
  <c r="J48" i="116" s="1"/>
  <c r="J49" i="116" s="1"/>
  <c r="J46" i="116"/>
  <c r="I46" i="116"/>
  <c r="H46" i="116"/>
  <c r="C46" i="116"/>
  <c r="J38" i="116"/>
  <c r="J39" i="116" s="1"/>
  <c r="J40" i="116" s="1"/>
  <c r="J41" i="116" s="1"/>
  <c r="J42" i="116" s="1"/>
  <c r="J43" i="116" s="1"/>
  <c r="J37" i="116"/>
  <c r="I37" i="116"/>
  <c r="H37" i="116"/>
  <c r="C37" i="116"/>
  <c r="J24" i="116"/>
  <c r="J25" i="116" s="1"/>
  <c r="J26" i="116" s="1"/>
  <c r="J27" i="116" s="1"/>
  <c r="J28" i="116" s="1"/>
  <c r="J29" i="116" s="1"/>
  <c r="J30" i="116" s="1"/>
  <c r="J23" i="116"/>
  <c r="I23" i="116"/>
  <c r="H23" i="116"/>
  <c r="C23" i="116"/>
  <c r="X12" i="116"/>
  <c r="X13" i="116" s="1"/>
  <c r="X14" i="116" s="1"/>
  <c r="X15" i="116" s="1"/>
  <c r="X16" i="116" s="1"/>
  <c r="X17" i="116" s="1"/>
  <c r="X18" i="116" s="1"/>
  <c r="X19" i="116" s="1"/>
  <c r="X20" i="116" s="1"/>
  <c r="X21" i="116" s="1"/>
  <c r="X22" i="116" s="1"/>
  <c r="X23" i="116" s="1"/>
  <c r="X24" i="116" s="1"/>
  <c r="X25" i="116" s="1"/>
  <c r="X26" i="116" s="1"/>
  <c r="X27" i="116" s="1"/>
  <c r="R8" i="116"/>
  <c r="R9" i="116" s="1"/>
  <c r="R10" i="116" s="1"/>
  <c r="R11" i="116" s="1"/>
  <c r="R12" i="116" s="1"/>
  <c r="R13" i="116" s="1"/>
  <c r="R14" i="116" s="1"/>
  <c r="R15" i="116" s="1"/>
  <c r="R16" i="116" s="1"/>
  <c r="R17" i="116" s="1"/>
  <c r="R18" i="116" s="1"/>
  <c r="J8" i="116"/>
  <c r="J9" i="116" s="1"/>
  <c r="J10" i="116" s="1"/>
  <c r="J11" i="116" s="1"/>
  <c r="J12" i="116" s="1"/>
  <c r="J13" i="116" s="1"/>
  <c r="J14" i="116" s="1"/>
  <c r="J15" i="116" s="1"/>
  <c r="J16" i="116" s="1"/>
  <c r="J17" i="116" s="1"/>
  <c r="J18" i="116" s="1"/>
  <c r="J19" i="116" s="1"/>
  <c r="J20" i="116" s="1"/>
  <c r="X7" i="116"/>
  <c r="R7" i="116"/>
  <c r="J7" i="116"/>
  <c r="J6" i="116"/>
  <c r="I6" i="116"/>
  <c r="H6" i="116"/>
  <c r="C6" i="116"/>
  <c r="I57" i="283"/>
  <c r="I56" i="283"/>
  <c r="I55" i="283"/>
  <c r="I54" i="283"/>
  <c r="I53" i="283"/>
  <c r="I52" i="283"/>
  <c r="H52" i="283"/>
  <c r="G52" i="283"/>
  <c r="C52" i="283"/>
  <c r="I49" i="283"/>
  <c r="I48" i="283"/>
  <c r="I47" i="283"/>
  <c r="I46" i="283"/>
  <c r="I45" i="283"/>
  <c r="I44" i="283"/>
  <c r="I43" i="283"/>
  <c r="I42" i="283"/>
  <c r="I41" i="283"/>
  <c r="I40" i="283"/>
  <c r="I39" i="283"/>
  <c r="I38" i="283"/>
  <c r="I37" i="283"/>
  <c r="I36" i="283"/>
  <c r="H36" i="283"/>
  <c r="G36" i="283"/>
  <c r="C36" i="283"/>
  <c r="I33" i="283"/>
  <c r="I32" i="283"/>
  <c r="I31" i="283"/>
  <c r="I30" i="283"/>
  <c r="I29" i="283"/>
  <c r="I28" i="283"/>
  <c r="I27" i="283"/>
  <c r="I26" i="283"/>
  <c r="I25" i="283"/>
  <c r="I24" i="283"/>
  <c r="I23" i="283"/>
  <c r="I22" i="283"/>
  <c r="I21" i="283"/>
  <c r="I20" i="283"/>
  <c r="H20" i="283"/>
  <c r="G20" i="283"/>
  <c r="C20" i="283"/>
  <c r="I15" i="283"/>
  <c r="I14" i="283"/>
  <c r="I13" i="283"/>
  <c r="I12" i="283"/>
  <c r="I11" i="283"/>
  <c r="I10" i="283"/>
  <c r="I9" i="283"/>
  <c r="I8" i="283"/>
  <c r="I7" i="283"/>
  <c r="I6" i="283"/>
  <c r="H6" i="283"/>
  <c r="G6" i="283"/>
  <c r="C6" i="283"/>
  <c r="J37" i="423"/>
  <c r="J36" i="423"/>
  <c r="J35" i="423"/>
  <c r="J34" i="423"/>
  <c r="J33" i="423"/>
  <c r="J32" i="423"/>
  <c r="J31" i="423"/>
  <c r="J30" i="423"/>
  <c r="J29" i="423"/>
  <c r="J28" i="423"/>
  <c r="J27" i="423"/>
  <c r="J26" i="423"/>
  <c r="J25" i="423"/>
  <c r="J24" i="423"/>
  <c r="J23" i="423"/>
  <c r="J22" i="423"/>
  <c r="J21" i="423"/>
  <c r="I21" i="423"/>
  <c r="H21" i="423"/>
  <c r="D21" i="423"/>
  <c r="J17" i="423"/>
  <c r="J16" i="423"/>
  <c r="J15" i="423"/>
  <c r="J14" i="423"/>
  <c r="T13" i="423"/>
  <c r="J13" i="423"/>
  <c r="T12" i="423"/>
  <c r="J12" i="423"/>
  <c r="T11" i="423"/>
  <c r="J11" i="423"/>
  <c r="T10" i="423"/>
  <c r="J10" i="423"/>
  <c r="T9" i="423"/>
  <c r="J9" i="423"/>
  <c r="T8" i="423"/>
  <c r="J8" i="423"/>
  <c r="T7" i="423"/>
  <c r="J7" i="423"/>
  <c r="T6" i="423"/>
  <c r="J6" i="423"/>
  <c r="J5" i="423"/>
  <c r="I5" i="423"/>
  <c r="H5" i="423"/>
  <c r="D5" i="423"/>
  <c r="I68" i="405"/>
  <c r="I67" i="405"/>
  <c r="I66" i="405"/>
  <c r="I65" i="405"/>
  <c r="I64" i="405"/>
  <c r="I63" i="405"/>
  <c r="I62" i="405"/>
  <c r="I61" i="405"/>
  <c r="I60" i="405"/>
  <c r="I59" i="405"/>
  <c r="I58" i="405"/>
  <c r="H58" i="405"/>
  <c r="G58" i="405"/>
  <c r="C58" i="405"/>
  <c r="I54" i="405"/>
  <c r="I53" i="405"/>
  <c r="I52" i="405"/>
  <c r="I51" i="405"/>
  <c r="I50" i="405"/>
  <c r="I49" i="405"/>
  <c r="I48" i="405"/>
  <c r="I47" i="405"/>
  <c r="I46" i="405"/>
  <c r="I45" i="405"/>
  <c r="I44" i="405"/>
  <c r="I43" i="405"/>
  <c r="I42" i="405"/>
  <c r="I41" i="405"/>
  <c r="H41" i="405"/>
  <c r="G41" i="405"/>
  <c r="C41" i="405"/>
  <c r="I36" i="405"/>
  <c r="I35" i="405"/>
  <c r="I34" i="405"/>
  <c r="I33" i="405"/>
  <c r="I32" i="405"/>
  <c r="I31" i="405"/>
  <c r="I30" i="405"/>
  <c r="I29" i="405"/>
  <c r="I28" i="405"/>
  <c r="I27" i="405"/>
  <c r="I26" i="405"/>
  <c r="I25" i="405"/>
  <c r="I24" i="405"/>
  <c r="I23" i="405"/>
  <c r="I22" i="405"/>
  <c r="H22" i="405"/>
  <c r="G22" i="405"/>
  <c r="C22" i="405"/>
  <c r="I17" i="405"/>
  <c r="I16" i="405"/>
  <c r="I15" i="405"/>
  <c r="I14" i="405"/>
  <c r="I13" i="405"/>
  <c r="I12" i="405"/>
  <c r="I11" i="405"/>
  <c r="I10" i="405"/>
  <c r="I9" i="405"/>
  <c r="I8" i="405"/>
  <c r="I7" i="405"/>
  <c r="I6" i="405"/>
  <c r="H5" i="405"/>
  <c r="G5" i="405"/>
  <c r="C5" i="405"/>
  <c r="I78" i="89"/>
  <c r="I77" i="89"/>
  <c r="I76" i="89"/>
  <c r="I75" i="89"/>
  <c r="I74" i="89"/>
  <c r="I73" i="89"/>
  <c r="I72" i="89"/>
  <c r="I71" i="89"/>
  <c r="I70" i="89"/>
  <c r="I69" i="89"/>
  <c r="I68" i="89"/>
  <c r="I67" i="89"/>
  <c r="I66" i="89"/>
  <c r="I65" i="89"/>
  <c r="I64" i="89"/>
  <c r="I63" i="89"/>
  <c r="I62" i="89"/>
  <c r="H62" i="89"/>
  <c r="G62" i="89"/>
  <c r="C62" i="89"/>
  <c r="I58" i="89"/>
  <c r="I57" i="89"/>
  <c r="I56" i="89"/>
  <c r="I55" i="89"/>
  <c r="I54" i="89"/>
  <c r="I53" i="89"/>
  <c r="I52" i="89"/>
  <c r="I51" i="89"/>
  <c r="I50" i="89"/>
  <c r="I49" i="89"/>
  <c r="I48" i="89"/>
  <c r="I47" i="89"/>
  <c r="I46" i="89"/>
  <c r="I45" i="89"/>
  <c r="I44" i="89"/>
  <c r="I43" i="89"/>
  <c r="H43" i="89"/>
  <c r="G43" i="89"/>
  <c r="C43" i="89"/>
  <c r="I39" i="89"/>
  <c r="I38" i="89"/>
  <c r="I37" i="89"/>
  <c r="I36" i="89"/>
  <c r="I35" i="89"/>
  <c r="I34" i="89"/>
  <c r="I33" i="89"/>
  <c r="I32" i="89"/>
  <c r="I31" i="89"/>
  <c r="I30" i="89"/>
  <c r="I29" i="89"/>
  <c r="I28" i="89"/>
  <c r="AB27" i="89"/>
  <c r="G27" i="89"/>
  <c r="C27" i="89"/>
  <c r="AB26" i="89"/>
  <c r="AB25" i="89"/>
  <c r="AB24" i="89"/>
  <c r="S24" i="89"/>
  <c r="AB23" i="89"/>
  <c r="S23" i="89"/>
  <c r="R23" i="89"/>
  <c r="AB22" i="89"/>
  <c r="S22" i="89"/>
  <c r="I22" i="89"/>
  <c r="AB21" i="89"/>
  <c r="Q21" i="89"/>
  <c r="I21" i="89"/>
  <c r="AB20" i="89"/>
  <c r="I20" i="89"/>
  <c r="AB19" i="89"/>
  <c r="I19" i="89"/>
  <c r="S18" i="89"/>
  <c r="I18" i="89"/>
  <c r="S17" i="89"/>
  <c r="I17" i="89"/>
  <c r="S16" i="89"/>
  <c r="I16" i="89"/>
  <c r="S15" i="89"/>
  <c r="I15" i="89"/>
  <c r="AB14" i="89"/>
  <c r="S14" i="89"/>
  <c r="I14" i="89"/>
  <c r="AB13" i="89"/>
  <c r="I13" i="89"/>
  <c r="AB12" i="89"/>
  <c r="I12" i="89"/>
  <c r="AB11" i="89"/>
  <c r="I11" i="89"/>
  <c r="AB10" i="89"/>
  <c r="S10" i="89"/>
  <c r="I10" i="89"/>
  <c r="AB9" i="89"/>
  <c r="S9" i="89"/>
  <c r="I9" i="89"/>
  <c r="AB8" i="89"/>
  <c r="S8" i="89"/>
  <c r="I8" i="89"/>
  <c r="AB7" i="89"/>
  <c r="S7" i="89"/>
  <c r="I7" i="89"/>
  <c r="AB6" i="89"/>
  <c r="S6" i="89"/>
  <c r="I6" i="89"/>
  <c r="G5" i="89"/>
  <c r="C5" i="89"/>
  <c r="T61" i="403"/>
  <c r="S61" i="403"/>
  <c r="T60" i="403"/>
  <c r="S60" i="403"/>
  <c r="J60" i="403"/>
  <c r="T59" i="403"/>
  <c r="S59" i="403"/>
  <c r="J59" i="403"/>
  <c r="T58" i="403"/>
  <c r="S58" i="403"/>
  <c r="J58" i="403"/>
  <c r="T57" i="403"/>
  <c r="S57" i="403"/>
  <c r="J57" i="403"/>
  <c r="T56" i="403"/>
  <c r="S56" i="403"/>
  <c r="J56" i="403"/>
  <c r="T55" i="403"/>
  <c r="S55" i="403"/>
  <c r="J55" i="403"/>
  <c r="T54" i="403"/>
  <c r="S54" i="403"/>
  <c r="J54" i="403"/>
  <c r="T53" i="403"/>
  <c r="S53" i="403"/>
  <c r="J53" i="403"/>
  <c r="T52" i="403"/>
  <c r="S52" i="403"/>
  <c r="J52" i="403"/>
  <c r="T51" i="403"/>
  <c r="S51" i="403"/>
  <c r="J51" i="403"/>
  <c r="T50" i="403"/>
  <c r="S50" i="403"/>
  <c r="J50" i="403"/>
  <c r="T49" i="403"/>
  <c r="S49" i="403"/>
  <c r="J49" i="403"/>
  <c r="T48" i="403"/>
  <c r="S48" i="403"/>
  <c r="J48" i="403"/>
  <c r="T47" i="403"/>
  <c r="S47" i="403"/>
  <c r="J47" i="403"/>
  <c r="T46" i="403"/>
  <c r="S46" i="403"/>
  <c r="J46" i="403"/>
  <c r="T45" i="403"/>
  <c r="S45" i="403"/>
  <c r="J45" i="403"/>
  <c r="T44" i="403"/>
  <c r="S44" i="403"/>
  <c r="J44" i="403"/>
  <c r="T43" i="403"/>
  <c r="S43" i="403"/>
  <c r="J43" i="403"/>
  <c r="T42" i="403"/>
  <c r="S42" i="403"/>
  <c r="J42" i="403"/>
  <c r="T41" i="403"/>
  <c r="S41" i="403"/>
  <c r="J41" i="403"/>
  <c r="T40" i="403"/>
  <c r="S40" i="403"/>
  <c r="J40" i="403"/>
  <c r="T39" i="403"/>
  <c r="S39" i="403"/>
  <c r="J39" i="403"/>
  <c r="T38" i="403"/>
  <c r="S38" i="403"/>
  <c r="J38" i="403"/>
  <c r="T37" i="403"/>
  <c r="S37" i="403"/>
  <c r="J37" i="403"/>
  <c r="T36" i="403"/>
  <c r="S36" i="403"/>
  <c r="J36" i="403"/>
  <c r="T35" i="403"/>
  <c r="S35" i="403"/>
  <c r="J35" i="403"/>
  <c r="T34" i="403"/>
  <c r="S34" i="403"/>
  <c r="J34" i="403"/>
  <c r="T33" i="403"/>
  <c r="S33" i="403"/>
  <c r="J33" i="403"/>
  <c r="T32" i="403"/>
  <c r="S32" i="403"/>
  <c r="J32" i="403"/>
  <c r="T31" i="403"/>
  <c r="S31" i="403"/>
  <c r="J31" i="403"/>
  <c r="T30" i="403"/>
  <c r="S30" i="403"/>
  <c r="J30" i="403"/>
  <c r="T29" i="403"/>
  <c r="S29" i="403"/>
  <c r="J29" i="403"/>
  <c r="T28" i="403"/>
  <c r="S28" i="403"/>
  <c r="J28" i="403"/>
  <c r="T27" i="403"/>
  <c r="S27" i="403"/>
  <c r="J27" i="403"/>
  <c r="T26" i="403"/>
  <c r="S26" i="403"/>
  <c r="J26" i="403"/>
  <c r="T25" i="403"/>
  <c r="S25" i="403"/>
  <c r="J25" i="403"/>
  <c r="T24" i="403"/>
  <c r="S24" i="403"/>
  <c r="J24" i="403"/>
  <c r="T23" i="403"/>
  <c r="S23" i="403"/>
  <c r="J23" i="403"/>
  <c r="T22" i="403"/>
  <c r="S22" i="403"/>
  <c r="J22" i="403"/>
  <c r="T21" i="403"/>
  <c r="J21" i="403"/>
  <c r="T20" i="403"/>
  <c r="J20" i="403"/>
  <c r="J19" i="403"/>
  <c r="Y18" i="403"/>
  <c r="X18" i="403"/>
  <c r="J18" i="403"/>
  <c r="I18" i="403"/>
  <c r="H18" i="403"/>
  <c r="D18" i="403"/>
  <c r="T13" i="403"/>
  <c r="T12" i="403"/>
  <c r="J12" i="403"/>
  <c r="T11" i="403"/>
  <c r="J11" i="403"/>
  <c r="T10" i="403"/>
  <c r="J10" i="403"/>
  <c r="T9" i="403"/>
  <c r="J9" i="403"/>
  <c r="T8" i="403"/>
  <c r="J8" i="403"/>
  <c r="T7" i="403"/>
  <c r="J7" i="403"/>
  <c r="T6" i="403"/>
  <c r="J6" i="403"/>
  <c r="R5" i="403"/>
  <c r="N5" i="403"/>
  <c r="J5" i="403"/>
  <c r="I5" i="403"/>
  <c r="H5" i="403"/>
  <c r="D5" i="403"/>
  <c r="I12" i="493"/>
  <c r="I11" i="493"/>
  <c r="I10" i="493"/>
  <c r="I9" i="493"/>
  <c r="I8" i="493"/>
  <c r="I7" i="493"/>
  <c r="I6" i="493"/>
  <c r="I5" i="493"/>
  <c r="H5" i="493"/>
  <c r="G5" i="493"/>
  <c r="C5" i="493"/>
  <c r="N67" i="96"/>
  <c r="N66" i="96"/>
  <c r="N65" i="96"/>
  <c r="N64" i="96"/>
  <c r="N63" i="96"/>
  <c r="N62" i="96"/>
  <c r="N61" i="96"/>
  <c r="M61" i="96"/>
  <c r="L61" i="96"/>
  <c r="AP57" i="96"/>
  <c r="N57" i="96"/>
  <c r="AP56" i="96"/>
  <c r="N56" i="96"/>
  <c r="AP55" i="96"/>
  <c r="N55" i="96"/>
  <c r="AP54" i="96"/>
  <c r="N54" i="96"/>
  <c r="AP53" i="96"/>
  <c r="N53" i="96"/>
  <c r="AP52" i="96"/>
  <c r="N52" i="96"/>
  <c r="AP51" i="96"/>
  <c r="N51" i="96"/>
  <c r="N50" i="96"/>
  <c r="N49" i="96"/>
  <c r="N48" i="96"/>
  <c r="N47" i="96"/>
  <c r="AP46" i="96"/>
  <c r="N46" i="96"/>
  <c r="AP45" i="96"/>
  <c r="N45" i="96"/>
  <c r="M45" i="96"/>
  <c r="L45" i="96"/>
  <c r="AP44" i="96"/>
  <c r="AP43" i="96"/>
  <c r="AP42" i="96"/>
  <c r="AP41" i="96"/>
  <c r="N41" i="96"/>
  <c r="AP40" i="96"/>
  <c r="N40" i="96"/>
  <c r="N39" i="96"/>
  <c r="N38" i="96"/>
  <c r="N37" i="96"/>
  <c r="AP36" i="96"/>
  <c r="N36" i="96"/>
  <c r="AP35" i="96"/>
  <c r="N35" i="96"/>
  <c r="AP34" i="96"/>
  <c r="N34" i="96"/>
  <c r="AP33" i="96"/>
  <c r="N33" i="96"/>
  <c r="AP32" i="96"/>
  <c r="N32" i="96"/>
  <c r="AP31" i="96"/>
  <c r="N31" i="96"/>
  <c r="AP30" i="96"/>
  <c r="N30" i="96"/>
  <c r="Y29" i="96"/>
  <c r="N29" i="96"/>
  <c r="Y28" i="96"/>
  <c r="N28" i="96"/>
  <c r="AV27" i="96"/>
  <c r="AP27" i="96"/>
  <c r="Y27" i="96"/>
  <c r="N27" i="96"/>
  <c r="AV26" i="96"/>
  <c r="AP26" i="96"/>
  <c r="Y26" i="96"/>
  <c r="N26" i="96"/>
  <c r="AV25" i="96"/>
  <c r="AP25" i="96"/>
  <c r="Y25" i="96"/>
  <c r="N25" i="96"/>
  <c r="AV24" i="96"/>
  <c r="AP24" i="96"/>
  <c r="Y24" i="96"/>
  <c r="N24" i="96"/>
  <c r="AV23" i="96"/>
  <c r="AP23" i="96"/>
  <c r="Y23" i="96"/>
  <c r="N23" i="96"/>
  <c r="AV22" i="96"/>
  <c r="AP22" i="96"/>
  <c r="Y22" i="96"/>
  <c r="N22" i="96"/>
  <c r="AV21" i="96"/>
  <c r="AP21" i="96"/>
  <c r="Y21" i="96"/>
  <c r="N21" i="96"/>
  <c r="AV20" i="96"/>
  <c r="AP20" i="96"/>
  <c r="Y20" i="96"/>
  <c r="N20" i="96"/>
  <c r="AV19" i="96"/>
  <c r="Y19" i="96"/>
  <c r="N19" i="96"/>
  <c r="AV18" i="96"/>
  <c r="Y18" i="96"/>
  <c r="N18" i="96"/>
  <c r="AV17" i="96"/>
  <c r="AH17" i="96"/>
  <c r="N17" i="96"/>
  <c r="M17" i="96"/>
  <c r="L17" i="96"/>
  <c r="AV16" i="96"/>
  <c r="AH16" i="96"/>
  <c r="E16" i="96"/>
  <c r="AV15" i="96"/>
  <c r="AP15" i="96"/>
  <c r="AH15" i="96"/>
  <c r="E15" i="96"/>
  <c r="AV14" i="96"/>
  <c r="AP14" i="96"/>
  <c r="AH14" i="96"/>
  <c r="Y14" i="96"/>
  <c r="E14" i="96"/>
  <c r="AV13" i="96"/>
  <c r="AH13" i="96"/>
  <c r="Y13" i="96"/>
  <c r="N13" i="96"/>
  <c r="E13" i="96"/>
  <c r="AV12" i="96"/>
  <c r="AH12" i="96"/>
  <c r="Y12" i="96"/>
  <c r="N12" i="96"/>
  <c r="E12" i="96"/>
  <c r="AV11" i="96"/>
  <c r="AH11" i="96"/>
  <c r="Y11" i="96"/>
  <c r="N11" i="96"/>
  <c r="E11" i="96"/>
  <c r="AV10" i="96"/>
  <c r="AP10" i="96"/>
  <c r="AH10" i="96"/>
  <c r="Y10" i="96"/>
  <c r="N10" i="96"/>
  <c r="E10" i="96"/>
  <c r="AV9" i="96"/>
  <c r="AP9" i="96"/>
  <c r="AH9" i="96"/>
  <c r="Y9" i="96"/>
  <c r="N9" i="96"/>
  <c r="E9" i="96"/>
  <c r="AP8" i="96"/>
  <c r="AH8" i="96"/>
  <c r="Y8" i="96"/>
  <c r="N8" i="96"/>
  <c r="E8" i="96"/>
  <c r="AP7" i="96"/>
  <c r="AH7" i="96"/>
  <c r="Y7" i="96"/>
  <c r="N7" i="96"/>
  <c r="E7" i="96"/>
  <c r="AV6" i="96"/>
  <c r="AP6" i="96"/>
  <c r="AH6" i="96"/>
  <c r="Y6" i="96"/>
  <c r="N6" i="96"/>
  <c r="E6" i="96"/>
  <c r="N5" i="96"/>
  <c r="M5" i="96"/>
  <c r="L5" i="96"/>
  <c r="H5" i="96"/>
  <c r="R2" i="96"/>
  <c r="I84" i="347"/>
  <c r="I83" i="347"/>
  <c r="I82" i="347"/>
  <c r="I81" i="347"/>
  <c r="I80" i="347"/>
  <c r="I79" i="347"/>
  <c r="I78" i="347"/>
  <c r="I77" i="347"/>
  <c r="I76" i="347"/>
  <c r="I75" i="347"/>
  <c r="I74" i="347"/>
  <c r="I73" i="347"/>
  <c r="H73" i="347"/>
  <c r="G73" i="347"/>
  <c r="I70" i="347"/>
  <c r="I69" i="347"/>
  <c r="I68" i="347"/>
  <c r="I67" i="347"/>
  <c r="I66" i="347"/>
  <c r="I65" i="347"/>
  <c r="I64" i="347"/>
  <c r="I63" i="347"/>
  <c r="I62" i="347"/>
  <c r="I61" i="347"/>
  <c r="I60" i="347"/>
  <c r="H60" i="347"/>
  <c r="G60" i="347"/>
  <c r="I56" i="347"/>
  <c r="I55" i="347"/>
  <c r="I54" i="347"/>
  <c r="I53" i="347"/>
  <c r="I52" i="347"/>
  <c r="I51" i="347"/>
  <c r="I50" i="347"/>
  <c r="I49" i="347"/>
  <c r="I48" i="347"/>
  <c r="K47" i="347"/>
  <c r="I47" i="347"/>
  <c r="H47" i="347"/>
  <c r="G47" i="347"/>
  <c r="I44" i="347"/>
  <c r="I43" i="347"/>
  <c r="I42" i="347"/>
  <c r="I41" i="347"/>
  <c r="I40" i="347"/>
  <c r="I39" i="347"/>
  <c r="I38" i="347"/>
  <c r="I37" i="347"/>
  <c r="I36" i="347"/>
  <c r="I35" i="347"/>
  <c r="I34" i="347"/>
  <c r="I33" i="347"/>
  <c r="I32" i="347"/>
  <c r="I31" i="347"/>
  <c r="H30" i="347"/>
  <c r="G30" i="347"/>
  <c r="I26" i="347"/>
  <c r="I25" i="347"/>
  <c r="I24" i="347"/>
  <c r="I23" i="347"/>
  <c r="I22" i="347"/>
  <c r="I21" i="347"/>
  <c r="I20" i="347"/>
  <c r="I19" i="347"/>
  <c r="I18" i="347"/>
  <c r="I17" i="347"/>
  <c r="I16" i="347"/>
  <c r="I15" i="347"/>
  <c r="I14" i="347"/>
  <c r="I13" i="347"/>
  <c r="I12" i="347"/>
  <c r="I11" i="347"/>
  <c r="I10" i="347"/>
  <c r="I9" i="347"/>
  <c r="I8" i="347"/>
  <c r="I7" i="347"/>
  <c r="I6" i="347"/>
  <c r="H5" i="347"/>
  <c r="G5" i="347"/>
  <c r="I17" i="481"/>
  <c r="I16" i="481"/>
  <c r="I15" i="481"/>
  <c r="I14" i="481"/>
  <c r="I13" i="481"/>
  <c r="I12" i="481"/>
  <c r="I11" i="481"/>
  <c r="I10" i="481"/>
  <c r="I9" i="481"/>
  <c r="I8" i="481"/>
  <c r="I7" i="481"/>
  <c r="I6" i="481"/>
  <c r="I5" i="481"/>
  <c r="H5" i="481"/>
  <c r="G5" i="481"/>
  <c r="C5" i="481"/>
  <c r="I73" i="417"/>
  <c r="I72" i="417"/>
  <c r="I71" i="417"/>
  <c r="I70" i="417"/>
  <c r="I69" i="417"/>
  <c r="I68" i="417"/>
  <c r="I67" i="417"/>
  <c r="I66" i="417"/>
  <c r="I65" i="417"/>
  <c r="I64" i="417"/>
  <c r="I63" i="417"/>
  <c r="I62" i="417"/>
  <c r="I61" i="417"/>
  <c r="I60" i="417"/>
  <c r="I59" i="417"/>
  <c r="H59" i="417"/>
  <c r="G59" i="417"/>
  <c r="C59" i="417"/>
  <c r="I55" i="417"/>
  <c r="I54" i="417"/>
  <c r="I53" i="417"/>
  <c r="I52" i="417"/>
  <c r="I51" i="417"/>
  <c r="I50" i="417"/>
  <c r="I49" i="417"/>
  <c r="I48" i="417"/>
  <c r="I47" i="417"/>
  <c r="I46" i="417"/>
  <c r="R45" i="417"/>
  <c r="I45" i="417"/>
  <c r="R44" i="417"/>
  <c r="I44" i="417"/>
  <c r="R43" i="417"/>
  <c r="I43" i="417"/>
  <c r="R42" i="417"/>
  <c r="I42" i="417"/>
  <c r="H42" i="417"/>
  <c r="G42" i="417"/>
  <c r="C42" i="417"/>
  <c r="R41" i="417"/>
  <c r="R40" i="417"/>
  <c r="R39" i="417"/>
  <c r="R38" i="417"/>
  <c r="I38" i="417"/>
  <c r="R37" i="417"/>
  <c r="I37" i="417"/>
  <c r="R36" i="417"/>
  <c r="P36" i="417"/>
  <c r="I36" i="417"/>
  <c r="I35" i="417"/>
  <c r="I34" i="417"/>
  <c r="I33" i="417"/>
  <c r="I32" i="417"/>
  <c r="R31" i="417"/>
  <c r="I31" i="417"/>
  <c r="S30" i="417"/>
  <c r="R30" i="417"/>
  <c r="I30" i="417"/>
  <c r="R29" i="417"/>
  <c r="I29" i="417"/>
  <c r="H29" i="417"/>
  <c r="G29" i="417"/>
  <c r="C29" i="417"/>
  <c r="R28" i="417"/>
  <c r="R27" i="417"/>
  <c r="R26" i="417"/>
  <c r="R25" i="417"/>
  <c r="R24" i="417"/>
  <c r="I24" i="417"/>
  <c r="R23" i="417"/>
  <c r="I23" i="417"/>
  <c r="I22" i="417"/>
  <c r="I21" i="417"/>
  <c r="I20" i="417"/>
  <c r="I19" i="417"/>
  <c r="I18" i="417"/>
  <c r="R17" i="417"/>
  <c r="I17" i="417"/>
  <c r="R16" i="417"/>
  <c r="I16" i="417"/>
  <c r="H16" i="417"/>
  <c r="G16" i="417"/>
  <c r="C16" i="417"/>
  <c r="R15" i="417"/>
  <c r="R14" i="417"/>
  <c r="R13" i="417"/>
  <c r="I13" i="417"/>
  <c r="R12" i="417"/>
  <c r="I12" i="417"/>
  <c r="R11" i="417"/>
  <c r="I11" i="417"/>
  <c r="R10" i="417"/>
  <c r="I10" i="417"/>
  <c r="R9" i="417"/>
  <c r="I9" i="417"/>
  <c r="R8" i="417"/>
  <c r="I8" i="417"/>
  <c r="R7" i="417"/>
  <c r="I7" i="417"/>
  <c r="R6" i="417"/>
  <c r="I6" i="417"/>
  <c r="R5" i="417"/>
  <c r="I5" i="417"/>
  <c r="H5" i="417"/>
  <c r="G5" i="417"/>
  <c r="C5" i="417"/>
  <c r="I82" i="183"/>
  <c r="I81" i="183"/>
  <c r="G81" i="183"/>
  <c r="C81" i="183"/>
  <c r="I78" i="183"/>
  <c r="I77" i="183"/>
  <c r="I76" i="183"/>
  <c r="I75" i="183"/>
  <c r="I74" i="183"/>
  <c r="I73" i="183"/>
  <c r="I72" i="183"/>
  <c r="I71" i="183"/>
  <c r="I70" i="183"/>
  <c r="I69" i="183"/>
  <c r="I68" i="183"/>
  <c r="I67" i="183"/>
  <c r="G67" i="183"/>
  <c r="C67" i="183"/>
  <c r="I63" i="183"/>
  <c r="I62" i="183"/>
  <c r="I61" i="183"/>
  <c r="I60" i="183"/>
  <c r="I59" i="183"/>
  <c r="I58" i="183"/>
  <c r="I57" i="183"/>
  <c r="I56" i="183"/>
  <c r="I55" i="183"/>
  <c r="G55" i="183"/>
  <c r="C55" i="183"/>
  <c r="I51" i="183"/>
  <c r="I50" i="183"/>
  <c r="I49" i="183"/>
  <c r="I48" i="183"/>
  <c r="I47" i="183"/>
  <c r="I46" i="183"/>
  <c r="I45" i="183"/>
  <c r="I44" i="183"/>
  <c r="I43" i="183"/>
  <c r="I42" i="183"/>
  <c r="I41" i="183"/>
  <c r="K40" i="183"/>
  <c r="I40" i="183"/>
  <c r="I39" i="183"/>
  <c r="I38" i="183"/>
  <c r="I37" i="183"/>
  <c r="I36" i="183"/>
  <c r="I35" i="183"/>
  <c r="I34" i="183"/>
  <c r="G34" i="183"/>
  <c r="C34" i="183"/>
  <c r="I31" i="183"/>
  <c r="I30" i="183"/>
  <c r="I29" i="183"/>
  <c r="I28" i="183"/>
  <c r="I27" i="183"/>
  <c r="I26" i="183"/>
  <c r="I25" i="183"/>
  <c r="I24" i="183"/>
  <c r="I23" i="183"/>
  <c r="I22" i="183"/>
  <c r="I21" i="183"/>
  <c r="I20" i="183"/>
  <c r="G20" i="183"/>
  <c r="C20" i="183"/>
  <c r="I16" i="183"/>
  <c r="I15" i="183"/>
  <c r="I14" i="183"/>
  <c r="I13" i="183"/>
  <c r="I12" i="183"/>
  <c r="I11" i="183"/>
  <c r="I10" i="183"/>
  <c r="I9" i="183"/>
  <c r="I8" i="183"/>
  <c r="I7" i="183"/>
  <c r="I6" i="183"/>
  <c r="I5" i="183"/>
  <c r="G5" i="183"/>
  <c r="C5" i="183"/>
  <c r="I39" i="101"/>
  <c r="I38" i="101"/>
  <c r="I37" i="101"/>
  <c r="I36" i="101"/>
  <c r="I35" i="101"/>
  <c r="I34" i="101"/>
  <c r="I33" i="101"/>
  <c r="H33" i="101"/>
  <c r="G33" i="101"/>
  <c r="C33" i="101"/>
  <c r="I30" i="101"/>
  <c r="I29" i="101"/>
  <c r="I28" i="101"/>
  <c r="I27" i="101"/>
  <c r="I26" i="101"/>
  <c r="I25" i="101"/>
  <c r="I24" i="101"/>
  <c r="I23" i="101"/>
  <c r="I22" i="101"/>
  <c r="G22" i="101"/>
  <c r="C22" i="101"/>
  <c r="I18" i="101"/>
  <c r="I17" i="101"/>
  <c r="I16" i="101"/>
  <c r="I15" i="101"/>
  <c r="I14" i="101"/>
  <c r="I13" i="101"/>
  <c r="I12" i="101"/>
  <c r="I11" i="101"/>
  <c r="I10" i="101"/>
  <c r="I9" i="101"/>
  <c r="I8" i="101"/>
  <c r="I7" i="101"/>
  <c r="I6" i="101"/>
  <c r="G6" i="101"/>
  <c r="C6" i="101"/>
  <c r="I15" i="483"/>
  <c r="I14" i="483"/>
  <c r="I13" i="483"/>
  <c r="I12" i="483"/>
  <c r="I11" i="483"/>
  <c r="I10" i="483"/>
  <c r="I9" i="483"/>
  <c r="I8" i="483"/>
  <c r="I7" i="483"/>
  <c r="I6" i="483"/>
  <c r="I5" i="483"/>
  <c r="I4" i="483"/>
  <c r="H4" i="483"/>
  <c r="G4" i="483"/>
  <c r="C4" i="483"/>
  <c r="I22" i="465"/>
  <c r="I21" i="465"/>
  <c r="I20" i="465"/>
  <c r="I19" i="465"/>
  <c r="I18" i="465"/>
  <c r="I17" i="465"/>
  <c r="I16" i="465"/>
  <c r="I15" i="465"/>
  <c r="I14" i="465"/>
  <c r="I13" i="465"/>
  <c r="I12" i="465"/>
  <c r="I11" i="465"/>
  <c r="I10" i="465"/>
  <c r="I9" i="465"/>
  <c r="I8" i="465"/>
  <c r="I7" i="465"/>
  <c r="I6" i="465"/>
  <c r="H6" i="465"/>
  <c r="G6" i="465"/>
  <c r="C6" i="465"/>
  <c r="I75" i="33"/>
  <c r="I74" i="33"/>
  <c r="I73" i="33"/>
  <c r="I72" i="33"/>
  <c r="I71" i="33"/>
  <c r="I70" i="33"/>
  <c r="I69" i="33"/>
  <c r="I68" i="33"/>
  <c r="I67" i="33"/>
  <c r="I66" i="33"/>
  <c r="I65" i="33"/>
  <c r="H65" i="33"/>
  <c r="G65" i="33"/>
  <c r="C65" i="33"/>
  <c r="I61" i="33"/>
  <c r="I60" i="33"/>
  <c r="I59" i="33"/>
  <c r="I58" i="33"/>
  <c r="I57" i="33"/>
  <c r="I56" i="33"/>
  <c r="I55" i="33"/>
  <c r="I54" i="33"/>
  <c r="I53" i="33"/>
  <c r="H53" i="33"/>
  <c r="G53" i="33"/>
  <c r="I50" i="33"/>
  <c r="I49" i="33"/>
  <c r="I48" i="33"/>
  <c r="I47" i="33"/>
  <c r="I46" i="33"/>
  <c r="I45" i="33"/>
  <c r="I44" i="33"/>
  <c r="I43" i="33"/>
  <c r="I42" i="33"/>
  <c r="I41" i="33"/>
  <c r="H41" i="33"/>
  <c r="G41" i="33"/>
  <c r="I38" i="33"/>
  <c r="I37" i="33"/>
  <c r="I36" i="33"/>
  <c r="I35" i="33"/>
  <c r="I34" i="33"/>
  <c r="I33" i="33"/>
  <c r="I32" i="33"/>
  <c r="I31" i="33"/>
  <c r="I30" i="33"/>
  <c r="H30" i="33"/>
  <c r="G30" i="33"/>
  <c r="I24" i="33"/>
  <c r="I23" i="33"/>
  <c r="I22" i="33"/>
  <c r="I21" i="33"/>
  <c r="I20" i="33"/>
  <c r="I19" i="33"/>
  <c r="I18" i="33"/>
  <c r="I17" i="33"/>
  <c r="I16" i="33"/>
  <c r="H16" i="33"/>
  <c r="G16" i="33"/>
  <c r="I11" i="33"/>
  <c r="I10" i="33"/>
  <c r="I9" i="33"/>
  <c r="I8" i="33"/>
  <c r="I7" i="33"/>
  <c r="I6" i="33"/>
  <c r="I5" i="33"/>
  <c r="I4" i="33"/>
  <c r="H4" i="33"/>
  <c r="G4" i="33"/>
  <c r="I18" i="492"/>
  <c r="I17" i="492"/>
  <c r="I16" i="492"/>
  <c r="I15" i="492"/>
  <c r="I14" i="492"/>
  <c r="I13" i="492"/>
  <c r="I12" i="492"/>
  <c r="I11" i="492"/>
  <c r="I10" i="492"/>
  <c r="I9" i="492"/>
  <c r="I8" i="492"/>
  <c r="I7" i="492"/>
  <c r="I6" i="492"/>
  <c r="H6" i="492"/>
  <c r="G6" i="492"/>
  <c r="C6" i="492"/>
  <c r="I51" i="206"/>
  <c r="I50" i="206"/>
  <c r="I49" i="206"/>
  <c r="I48" i="206"/>
  <c r="I47" i="206"/>
  <c r="I46" i="206"/>
  <c r="I45" i="206"/>
  <c r="I44" i="206"/>
  <c r="I43" i="206"/>
  <c r="I42" i="206"/>
  <c r="I41" i="206"/>
  <c r="I40" i="206"/>
  <c r="I39" i="206"/>
  <c r="I38" i="206"/>
  <c r="I37" i="206"/>
  <c r="I36" i="206"/>
  <c r="I35" i="206"/>
  <c r="I34" i="206"/>
  <c r="I33" i="206"/>
  <c r="I32" i="206"/>
  <c r="I31" i="206"/>
  <c r="I30" i="206"/>
  <c r="I29" i="206"/>
  <c r="I28" i="206"/>
  <c r="I27" i="206"/>
  <c r="I26" i="206"/>
  <c r="I25" i="206"/>
  <c r="I24" i="206"/>
  <c r="I23" i="206"/>
  <c r="I22" i="206"/>
  <c r="I21" i="206"/>
  <c r="I20" i="206"/>
  <c r="I19" i="206"/>
  <c r="I18" i="206"/>
  <c r="R17" i="206"/>
  <c r="I17" i="206"/>
  <c r="R16" i="206"/>
  <c r="I16" i="206"/>
  <c r="R15" i="206"/>
  <c r="I15" i="206"/>
  <c r="H15" i="206"/>
  <c r="G15" i="206"/>
  <c r="R14" i="206"/>
  <c r="R13" i="206"/>
  <c r="R12" i="206"/>
  <c r="R11" i="206"/>
  <c r="I11" i="206"/>
  <c r="R10" i="206"/>
  <c r="I10" i="206"/>
  <c r="R9" i="206"/>
  <c r="I9" i="206"/>
  <c r="R8" i="206"/>
  <c r="I8" i="206"/>
  <c r="R7" i="206"/>
  <c r="I7" i="206"/>
  <c r="R6" i="206"/>
  <c r="I6" i="206"/>
  <c r="G5" i="206"/>
  <c r="I16" i="480"/>
  <c r="I15" i="480"/>
  <c r="I14" i="480"/>
  <c r="I13" i="480"/>
  <c r="I12" i="480"/>
  <c r="I11" i="480"/>
  <c r="I10" i="480"/>
  <c r="I9" i="480"/>
  <c r="I8" i="480"/>
  <c r="I7" i="480"/>
  <c r="I6" i="480"/>
  <c r="I5" i="480"/>
  <c r="I4" i="480"/>
  <c r="H4" i="480"/>
  <c r="G4" i="480"/>
  <c r="C4" i="480"/>
  <c r="I54" i="129"/>
  <c r="I55" i="129" s="1"/>
  <c r="I56" i="129" s="1"/>
  <c r="I57" i="129" s="1"/>
  <c r="I58" i="129" s="1"/>
  <c r="I59" i="129" s="1"/>
  <c r="I60" i="129" s="1"/>
  <c r="I61" i="129" s="1"/>
  <c r="I62" i="129" s="1"/>
  <c r="I63" i="129" s="1"/>
  <c r="I64" i="129" s="1"/>
  <c r="I65" i="129" s="1"/>
  <c r="I66" i="129" s="1"/>
  <c r="I67" i="129" s="1"/>
  <c r="I68" i="129" s="1"/>
  <c r="I69" i="129" s="1"/>
  <c r="I70" i="129" s="1"/>
  <c r="I71" i="129" s="1"/>
  <c r="I72" i="129" s="1"/>
  <c r="I73" i="129" s="1"/>
  <c r="H54" i="129"/>
  <c r="G54" i="129"/>
  <c r="C54" i="129"/>
  <c r="I45" i="129"/>
  <c r="I46" i="129" s="1"/>
  <c r="I47" i="129" s="1"/>
  <c r="I48" i="129" s="1"/>
  <c r="I49" i="129" s="1"/>
  <c r="I50" i="129" s="1"/>
  <c r="H45" i="129"/>
  <c r="G45" i="129"/>
  <c r="C45" i="129"/>
  <c r="R31" i="129"/>
  <c r="R32" i="129" s="1"/>
  <c r="R33" i="129" s="1"/>
  <c r="R34" i="129" s="1"/>
  <c r="R35" i="129" s="1"/>
  <c r="R36" i="129" s="1"/>
  <c r="R37" i="129" s="1"/>
  <c r="R38" i="129" s="1"/>
  <c r="R39" i="129" s="1"/>
  <c r="R40" i="129" s="1"/>
  <c r="R41" i="129" s="1"/>
  <c r="R42" i="129" s="1"/>
  <c r="I23" i="129"/>
  <c r="I24" i="129" s="1"/>
  <c r="I25" i="129" s="1"/>
  <c r="I26" i="129" s="1"/>
  <c r="I27" i="129" s="1"/>
  <c r="I28" i="129" s="1"/>
  <c r="I29" i="129" s="1"/>
  <c r="I30" i="129" s="1"/>
  <c r="I31" i="129" s="1"/>
  <c r="I32" i="129" s="1"/>
  <c r="I33" i="129" s="1"/>
  <c r="I34" i="129" s="1"/>
  <c r="I35" i="129" s="1"/>
  <c r="I36" i="129" s="1"/>
  <c r="I37" i="129" s="1"/>
  <c r="I38" i="129" s="1"/>
  <c r="I39" i="129" s="1"/>
  <c r="I40" i="129" s="1"/>
  <c r="H23" i="129"/>
  <c r="G23" i="129"/>
  <c r="C23" i="129"/>
  <c r="R14" i="129"/>
  <c r="R15" i="129" s="1"/>
  <c r="R16" i="129" s="1"/>
  <c r="R17" i="129" s="1"/>
  <c r="R18" i="129" s="1"/>
  <c r="R19" i="129" s="1"/>
  <c r="R20" i="129" s="1"/>
  <c r="R21" i="129" s="1"/>
  <c r="R22" i="129" s="1"/>
  <c r="R23" i="129" s="1"/>
  <c r="R24" i="129" s="1"/>
  <c r="R25" i="129" s="1"/>
  <c r="R5" i="129"/>
  <c r="R6" i="129" s="1"/>
  <c r="R7" i="129" s="1"/>
  <c r="Q8" i="129" s="1"/>
  <c r="Q9" i="129" s="1"/>
  <c r="I4" i="129"/>
  <c r="I5" i="129" s="1"/>
  <c r="I6" i="129" s="1"/>
  <c r="I7" i="129" s="1"/>
  <c r="I8" i="129" s="1"/>
  <c r="I9" i="129" s="1"/>
  <c r="I10" i="129" s="1"/>
  <c r="I11" i="129" s="1"/>
  <c r="I12" i="129" s="1"/>
  <c r="I13" i="129" s="1"/>
  <c r="I14" i="129" s="1"/>
  <c r="I15" i="129" s="1"/>
  <c r="I16" i="129" s="1"/>
  <c r="I17" i="129" s="1"/>
  <c r="I18" i="129" s="1"/>
  <c r="I19" i="129" s="1"/>
  <c r="H4" i="129"/>
  <c r="G4" i="129"/>
  <c r="C4" i="129"/>
  <c r="I51" i="427"/>
  <c r="I50" i="427"/>
  <c r="I49" i="427"/>
  <c r="I48" i="427"/>
  <c r="I47" i="427"/>
  <c r="I46" i="427"/>
  <c r="I45" i="427"/>
  <c r="I44" i="427"/>
  <c r="I43" i="427"/>
  <c r="I42" i="427"/>
  <c r="I41" i="427"/>
  <c r="I40" i="427"/>
  <c r="I39" i="427"/>
  <c r="I38" i="427"/>
  <c r="H38" i="427"/>
  <c r="G38" i="427"/>
  <c r="C38" i="427"/>
  <c r="I34" i="427"/>
  <c r="I33" i="427"/>
  <c r="I32" i="427"/>
  <c r="I31" i="427"/>
  <c r="I30" i="427"/>
  <c r="I29" i="427"/>
  <c r="I28" i="427"/>
  <c r="I27" i="427"/>
  <c r="I26" i="427"/>
  <c r="I25" i="427"/>
  <c r="H25" i="427"/>
  <c r="G25" i="427"/>
  <c r="C25" i="427"/>
  <c r="I22" i="427"/>
  <c r="I21" i="427"/>
  <c r="I20" i="427"/>
  <c r="I19" i="427"/>
  <c r="I18" i="427"/>
  <c r="I17" i="427"/>
  <c r="I16" i="427"/>
  <c r="I15" i="427"/>
  <c r="I14" i="427"/>
  <c r="I13" i="427"/>
  <c r="I12" i="427"/>
  <c r="I11" i="427"/>
  <c r="R10" i="427"/>
  <c r="I10" i="427"/>
  <c r="R9" i="427"/>
  <c r="I9" i="427"/>
  <c r="R8" i="427"/>
  <c r="I8" i="427"/>
  <c r="R7" i="427"/>
  <c r="I7" i="427"/>
  <c r="R6" i="427"/>
  <c r="I6" i="427"/>
  <c r="R5" i="427"/>
  <c r="Q5" i="427"/>
  <c r="P5" i="427"/>
  <c r="I5" i="427"/>
  <c r="H5" i="427"/>
  <c r="G5" i="427"/>
  <c r="C5" i="427"/>
  <c r="I65" i="35"/>
  <c r="I66" i="35" s="1"/>
  <c r="I67" i="35" s="1"/>
  <c r="I68" i="35" s="1"/>
  <c r="I69" i="35" s="1"/>
  <c r="I70" i="35" s="1"/>
  <c r="I71" i="35" s="1"/>
  <c r="I72" i="35" s="1"/>
  <c r="I64" i="35"/>
  <c r="I63" i="35"/>
  <c r="I62" i="35"/>
  <c r="H62" i="35"/>
  <c r="G62" i="35"/>
  <c r="C62" i="35"/>
  <c r="I41" i="35"/>
  <c r="I42" i="35" s="1"/>
  <c r="I43" i="35" s="1"/>
  <c r="I44" i="35" s="1"/>
  <c r="I45" i="35" s="1"/>
  <c r="I46" i="35" s="1"/>
  <c r="I47" i="35" s="1"/>
  <c r="I48" i="35" s="1"/>
  <c r="I49" i="35" s="1"/>
  <c r="I50" i="35" s="1"/>
  <c r="I51" i="35" s="1"/>
  <c r="I52" i="35" s="1"/>
  <c r="I53" i="35" s="1"/>
  <c r="I54" i="35" s="1"/>
  <c r="I55" i="35" s="1"/>
  <c r="I56" i="35" s="1"/>
  <c r="I57" i="35" s="1"/>
  <c r="I58" i="35" s="1"/>
  <c r="I40" i="35"/>
  <c r="I39" i="35"/>
  <c r="H39" i="35"/>
  <c r="G39" i="35"/>
  <c r="C39" i="35"/>
  <c r="I25" i="35"/>
  <c r="I26" i="35" s="1"/>
  <c r="I27" i="35" s="1"/>
  <c r="I28" i="35" s="1"/>
  <c r="I29" i="35" s="1"/>
  <c r="I30" i="35" s="1"/>
  <c r="I31" i="35" s="1"/>
  <c r="I32" i="35" s="1"/>
  <c r="I33" i="35" s="1"/>
  <c r="I34" i="35" s="1"/>
  <c r="I35" i="35" s="1"/>
  <c r="I24" i="35"/>
  <c r="H24" i="35"/>
  <c r="G24" i="35"/>
  <c r="C24" i="35"/>
  <c r="I8" i="35"/>
  <c r="I9" i="35" s="1"/>
  <c r="I10" i="35" s="1"/>
  <c r="I11" i="35" s="1"/>
  <c r="I12" i="35" s="1"/>
  <c r="I13" i="35" s="1"/>
  <c r="I14" i="35" s="1"/>
  <c r="I15" i="35" s="1"/>
  <c r="I16" i="35" s="1"/>
  <c r="I17" i="35" s="1"/>
  <c r="I18" i="35" s="1"/>
  <c r="I19" i="35" s="1"/>
  <c r="R7" i="35"/>
  <c r="I7" i="35"/>
  <c r="P6" i="35"/>
  <c r="G6" i="35"/>
  <c r="C6" i="35"/>
  <c r="I50" i="442"/>
  <c r="I49" i="442"/>
  <c r="I48" i="442"/>
  <c r="I47" i="442"/>
  <c r="I46" i="442"/>
  <c r="I45" i="442"/>
  <c r="I44" i="442"/>
  <c r="I43" i="442"/>
  <c r="I42" i="442"/>
  <c r="I41" i="442"/>
  <c r="I40" i="442"/>
  <c r="I39" i="442"/>
  <c r="I38" i="442"/>
  <c r="I37" i="442"/>
  <c r="I36" i="442"/>
  <c r="I35" i="442"/>
  <c r="I34" i="442"/>
  <c r="I33" i="442"/>
  <c r="I32" i="442"/>
  <c r="I31" i="442"/>
  <c r="H31" i="442"/>
  <c r="G31" i="442"/>
  <c r="I27" i="442"/>
  <c r="I26" i="442"/>
  <c r="I25" i="442"/>
  <c r="I24" i="442"/>
  <c r="I23" i="442"/>
  <c r="I22" i="442"/>
  <c r="I21" i="442"/>
  <c r="I20" i="442"/>
  <c r="I19" i="442"/>
  <c r="I18" i="442"/>
  <c r="I17" i="442"/>
  <c r="I16" i="442"/>
  <c r="I15" i="442"/>
  <c r="I14" i="442"/>
  <c r="I13" i="442"/>
  <c r="I12" i="442"/>
  <c r="I11" i="442"/>
  <c r="I10" i="442"/>
  <c r="I9" i="442"/>
  <c r="I8" i="442"/>
  <c r="I7" i="442"/>
  <c r="I6" i="442"/>
  <c r="I5" i="442"/>
  <c r="H5" i="442"/>
  <c r="G5" i="442"/>
  <c r="I52" i="302"/>
  <c r="I51" i="302"/>
  <c r="T50" i="302"/>
  <c r="I50" i="302"/>
  <c r="T49" i="302"/>
  <c r="I49" i="302"/>
  <c r="T48" i="302"/>
  <c r="I48" i="302"/>
  <c r="T47" i="302"/>
  <c r="I47" i="302"/>
  <c r="T46" i="302"/>
  <c r="I46" i="302"/>
  <c r="T45" i="302"/>
  <c r="I45" i="302"/>
  <c r="T44" i="302"/>
  <c r="I44" i="302"/>
  <c r="T43" i="302"/>
  <c r="I43" i="302"/>
  <c r="T42" i="302"/>
  <c r="I42" i="302"/>
  <c r="T41" i="302"/>
  <c r="I41" i="302"/>
  <c r="T40" i="302"/>
  <c r="I40" i="302"/>
  <c r="T39" i="302"/>
  <c r="I39" i="302"/>
  <c r="I38" i="302"/>
  <c r="I37" i="302"/>
  <c r="I36" i="302"/>
  <c r="I35" i="302"/>
  <c r="T34" i="302"/>
  <c r="I34" i="302"/>
  <c r="T33" i="302"/>
  <c r="I33" i="302"/>
  <c r="T32" i="302"/>
  <c r="I32" i="302"/>
  <c r="T31" i="302"/>
  <c r="I31" i="302"/>
  <c r="T30" i="302"/>
  <c r="I30" i="302"/>
  <c r="T29" i="302"/>
  <c r="I29" i="302"/>
  <c r="T28" i="302"/>
  <c r="I28" i="302"/>
  <c r="T27" i="302"/>
  <c r="I27" i="302"/>
  <c r="T26" i="302"/>
  <c r="I26" i="302"/>
  <c r="T25" i="302"/>
  <c r="I25" i="302"/>
  <c r="T24" i="302"/>
  <c r="I24" i="302"/>
  <c r="T23" i="302"/>
  <c r="I23" i="302"/>
  <c r="H23" i="302"/>
  <c r="G23" i="302"/>
  <c r="C23" i="302"/>
  <c r="T22" i="302"/>
  <c r="T21" i="302"/>
  <c r="T20" i="302"/>
  <c r="I20" i="302"/>
  <c r="T19" i="302"/>
  <c r="I19" i="302"/>
  <c r="T18" i="302"/>
  <c r="I18" i="302"/>
  <c r="T17" i="302"/>
  <c r="I17" i="302"/>
  <c r="T16" i="302"/>
  <c r="I16" i="302"/>
  <c r="T15" i="302"/>
  <c r="I15" i="302"/>
  <c r="T14" i="302"/>
  <c r="I14" i="302"/>
  <c r="T13" i="302"/>
  <c r="I13" i="302"/>
  <c r="T12" i="302"/>
  <c r="I12" i="302"/>
  <c r="T11" i="302"/>
  <c r="I11" i="302"/>
  <c r="T10" i="302"/>
  <c r="I10" i="302"/>
  <c r="T9" i="302"/>
  <c r="I9" i="302"/>
  <c r="T8" i="302"/>
  <c r="I8" i="302"/>
  <c r="T7" i="302"/>
  <c r="I7" i="302"/>
  <c r="T6" i="302"/>
  <c r="I6" i="302"/>
  <c r="H6" i="302"/>
  <c r="G6" i="302"/>
  <c r="C6" i="302"/>
  <c r="M2" i="302"/>
  <c r="I65" i="292"/>
  <c r="I64" i="292"/>
  <c r="H64" i="292"/>
  <c r="G64" i="292"/>
  <c r="C64" i="292"/>
  <c r="I59" i="292"/>
  <c r="I58" i="292"/>
  <c r="I57" i="292"/>
  <c r="I56" i="292"/>
  <c r="I55" i="292"/>
  <c r="I54" i="292"/>
  <c r="I53" i="292"/>
  <c r="I52" i="292"/>
  <c r="I51" i="292"/>
  <c r="I50" i="292"/>
  <c r="I49" i="292"/>
  <c r="I48" i="292"/>
  <c r="I47" i="292"/>
  <c r="I46" i="292"/>
  <c r="I45" i="292"/>
  <c r="I44" i="292"/>
  <c r="I43" i="292"/>
  <c r="I42" i="292"/>
  <c r="I41" i="292"/>
  <c r="I40" i="292"/>
  <c r="I39" i="292"/>
  <c r="I38" i="292"/>
  <c r="I37" i="292"/>
  <c r="I36" i="292"/>
  <c r="I35" i="292"/>
  <c r="H34" i="292"/>
  <c r="G34" i="292"/>
  <c r="C34" i="292"/>
  <c r="I31" i="292"/>
  <c r="I30" i="292"/>
  <c r="I29" i="292"/>
  <c r="I28" i="292"/>
  <c r="I27" i="292"/>
  <c r="I26" i="292"/>
  <c r="I25" i="292"/>
  <c r="I24" i="292"/>
  <c r="I23" i="292"/>
  <c r="I22" i="292"/>
  <c r="I21" i="292"/>
  <c r="I20" i="292"/>
  <c r="I19" i="292"/>
  <c r="I18" i="292"/>
  <c r="I17" i="292"/>
  <c r="I16" i="292"/>
  <c r="I15" i="292"/>
  <c r="I14" i="292"/>
  <c r="I13" i="292"/>
  <c r="I12" i="292"/>
  <c r="I11" i="292"/>
  <c r="I10" i="292"/>
  <c r="I9" i="292"/>
  <c r="I8" i="292"/>
  <c r="I7" i="292"/>
  <c r="I6" i="292"/>
  <c r="H5" i="292"/>
  <c r="G5" i="292"/>
  <c r="C5" i="292"/>
  <c r="J54" i="32"/>
  <c r="J53" i="32"/>
  <c r="J52" i="32"/>
  <c r="J51" i="32"/>
  <c r="J50" i="32"/>
  <c r="J49" i="32"/>
  <c r="J48" i="32"/>
  <c r="J47" i="32"/>
  <c r="J46" i="32"/>
  <c r="J45" i="32"/>
  <c r="I45" i="32"/>
  <c r="H45" i="32"/>
  <c r="D45" i="32"/>
  <c r="S43" i="32"/>
  <c r="S42" i="32"/>
  <c r="S41" i="32"/>
  <c r="J41" i="32"/>
  <c r="S40" i="32"/>
  <c r="J40" i="32"/>
  <c r="S39" i="32"/>
  <c r="J39" i="32"/>
  <c r="S38" i="32"/>
  <c r="J38" i="32"/>
  <c r="J37" i="32"/>
  <c r="J36" i="32"/>
  <c r="J35" i="32"/>
  <c r="S34" i="32"/>
  <c r="J34" i="32"/>
  <c r="S33" i="32"/>
  <c r="J33" i="32"/>
  <c r="J32" i="32"/>
  <c r="I32" i="32"/>
  <c r="H32" i="32"/>
  <c r="D32" i="32"/>
  <c r="S29" i="32"/>
  <c r="J29" i="32"/>
  <c r="S28" i="32"/>
  <c r="J28" i="32"/>
  <c r="S27" i="32"/>
  <c r="J27" i="32"/>
  <c r="S26" i="32"/>
  <c r="J26" i="32"/>
  <c r="S25" i="32"/>
  <c r="J25" i="32"/>
  <c r="S24" i="32"/>
  <c r="J24" i="32"/>
  <c r="S23" i="32"/>
  <c r="J23" i="32"/>
  <c r="S22" i="32"/>
  <c r="J22" i="32"/>
  <c r="S21" i="32"/>
  <c r="J21" i="32"/>
  <c r="J20" i="32"/>
  <c r="J19" i="32"/>
  <c r="J18" i="32"/>
  <c r="S17" i="32"/>
  <c r="J17" i="32"/>
  <c r="S16" i="32"/>
  <c r="J16" i="32"/>
  <c r="S15" i="32"/>
  <c r="J15" i="32"/>
  <c r="I15" i="32"/>
  <c r="H15" i="32"/>
  <c r="D15" i="32"/>
  <c r="S14" i="32"/>
  <c r="S13" i="32"/>
  <c r="S12" i="32"/>
  <c r="S11" i="32"/>
  <c r="S10" i="32"/>
  <c r="J10" i="32"/>
  <c r="S9" i="32"/>
  <c r="J9" i="32"/>
  <c r="S8" i="32"/>
  <c r="J8" i="32"/>
  <c r="S7" i="32"/>
  <c r="J7" i="32"/>
  <c r="S6" i="32"/>
  <c r="J6" i="32"/>
  <c r="I6" i="32"/>
  <c r="H6" i="32"/>
  <c r="D6" i="32"/>
  <c r="I26" i="80"/>
  <c r="I27" i="80" s="1"/>
  <c r="I28" i="80" s="1"/>
  <c r="I29" i="80" s="1"/>
  <c r="I30" i="80" s="1"/>
  <c r="I31" i="80" s="1"/>
  <c r="I32" i="80" s="1"/>
  <c r="I33" i="80" s="1"/>
  <c r="I34" i="80" s="1"/>
  <c r="H26" i="80"/>
  <c r="G26" i="80"/>
  <c r="C26" i="80"/>
  <c r="I15" i="80"/>
  <c r="I16" i="80" s="1"/>
  <c r="I17" i="80" s="1"/>
  <c r="I18" i="80" s="1"/>
  <c r="I19" i="80" s="1"/>
  <c r="I20" i="80" s="1"/>
  <c r="I21" i="80" s="1"/>
  <c r="I22" i="80" s="1"/>
  <c r="I23" i="80" s="1"/>
  <c r="H15" i="80"/>
  <c r="G15" i="80"/>
  <c r="C15" i="80"/>
  <c r="I4" i="80"/>
  <c r="I5" i="80" s="1"/>
  <c r="I6" i="80" s="1"/>
  <c r="I7" i="80" s="1"/>
  <c r="I8" i="80" s="1"/>
  <c r="I9" i="80" s="1"/>
  <c r="I10" i="80" s="1"/>
  <c r="I11" i="80" s="1"/>
  <c r="I12" i="80" s="1"/>
  <c r="H4" i="80"/>
  <c r="G4" i="80"/>
  <c r="C4" i="80"/>
  <c r="I18" i="151"/>
  <c r="I19" i="151" s="1"/>
  <c r="I20" i="151" s="1"/>
  <c r="I21" i="151" s="1"/>
  <c r="I22" i="151" s="1"/>
  <c r="I23" i="151" s="1"/>
  <c r="I24" i="151" s="1"/>
  <c r="I25" i="151" s="1"/>
  <c r="H18" i="151"/>
  <c r="G18" i="151"/>
  <c r="I7" i="151"/>
  <c r="I8" i="151" s="1"/>
  <c r="I9" i="151" s="1"/>
  <c r="I10" i="151" s="1"/>
  <c r="I11" i="151" s="1"/>
  <c r="I12" i="151" s="1"/>
  <c r="I13" i="151" s="1"/>
  <c r="I14" i="151" s="1"/>
  <c r="Q6" i="151"/>
  <c r="Q7" i="151" s="1"/>
  <c r="Q8" i="151" s="1"/>
  <c r="Q9" i="151" s="1"/>
  <c r="Q10" i="151" s="1"/>
  <c r="Q11" i="151" s="1"/>
  <c r="I6" i="151"/>
  <c r="O5" i="151"/>
  <c r="I5" i="151"/>
  <c r="H5" i="151"/>
  <c r="G5" i="151"/>
  <c r="I80" i="209"/>
  <c r="I79" i="209"/>
  <c r="I78" i="209"/>
  <c r="I77" i="209"/>
  <c r="I76" i="209"/>
  <c r="I75" i="209"/>
  <c r="I74" i="209"/>
  <c r="I73" i="209"/>
  <c r="I72" i="209"/>
  <c r="I71" i="209"/>
  <c r="I70" i="209"/>
  <c r="I69" i="209"/>
  <c r="I68" i="209"/>
  <c r="I67" i="209"/>
  <c r="I66" i="209"/>
  <c r="I65" i="209"/>
  <c r="I64" i="209"/>
  <c r="I63" i="209"/>
  <c r="I62" i="209"/>
  <c r="I61" i="209"/>
  <c r="H61" i="209"/>
  <c r="G61" i="209"/>
  <c r="I57" i="209"/>
  <c r="I56" i="209"/>
  <c r="I55" i="209"/>
  <c r="I54" i="209"/>
  <c r="I53" i="209"/>
  <c r="I52" i="209"/>
  <c r="I51" i="209"/>
  <c r="I50" i="209"/>
  <c r="H49" i="209"/>
  <c r="G49" i="209"/>
  <c r="I46" i="209"/>
  <c r="I45" i="209"/>
  <c r="I44" i="209"/>
  <c r="I43" i="209"/>
  <c r="I42" i="209"/>
  <c r="I41" i="209"/>
  <c r="I40" i="209"/>
  <c r="I39" i="209"/>
  <c r="I38" i="209"/>
  <c r="G37" i="209"/>
  <c r="I33" i="209"/>
  <c r="I32" i="209"/>
  <c r="I31" i="209"/>
  <c r="I30" i="209"/>
  <c r="I29" i="209"/>
  <c r="I28" i="209"/>
  <c r="I27" i="209"/>
  <c r="I26" i="209"/>
  <c r="I25" i="209"/>
  <c r="I24" i="209"/>
  <c r="I23" i="209"/>
  <c r="I22" i="209"/>
  <c r="I21" i="209"/>
  <c r="I20" i="209"/>
  <c r="I19" i="209"/>
  <c r="I18" i="209"/>
  <c r="I17" i="209"/>
  <c r="I16" i="209"/>
  <c r="I15" i="209"/>
  <c r="I14" i="209"/>
  <c r="I13" i="209"/>
  <c r="I12" i="209"/>
  <c r="I11" i="209"/>
  <c r="I10" i="209"/>
  <c r="I9" i="209"/>
  <c r="I8" i="209"/>
  <c r="I7" i="209"/>
  <c r="I6" i="209"/>
  <c r="I5" i="209"/>
  <c r="G4" i="209"/>
  <c r="I93" i="335"/>
  <c r="I92" i="335"/>
  <c r="I91" i="335"/>
  <c r="I90" i="335"/>
  <c r="I89" i="335"/>
  <c r="I88" i="335"/>
  <c r="I87" i="335"/>
  <c r="G86" i="335"/>
  <c r="C86" i="335"/>
  <c r="I82" i="335"/>
  <c r="I81" i="335"/>
  <c r="I80" i="335"/>
  <c r="I79" i="335"/>
  <c r="I78" i="335"/>
  <c r="I77" i="335"/>
  <c r="I76" i="335"/>
  <c r="I75" i="335"/>
  <c r="I74" i="335"/>
  <c r="I73" i="335"/>
  <c r="I72" i="335"/>
  <c r="I71" i="335"/>
  <c r="G70" i="335"/>
  <c r="C70" i="335"/>
  <c r="I67" i="335"/>
  <c r="I66" i="335"/>
  <c r="I65" i="335"/>
  <c r="I64" i="335"/>
  <c r="I63" i="335"/>
  <c r="I62" i="335"/>
  <c r="I61" i="335"/>
  <c r="I60" i="335"/>
  <c r="I59" i="335"/>
  <c r="I58" i="335"/>
  <c r="I57" i="335"/>
  <c r="I56" i="335"/>
  <c r="I55" i="335"/>
  <c r="I54" i="335"/>
  <c r="I53" i="335"/>
  <c r="I52" i="335"/>
  <c r="G51" i="335"/>
  <c r="C51" i="335"/>
  <c r="I47" i="335"/>
  <c r="I46" i="335"/>
  <c r="I45" i="335"/>
  <c r="I44" i="335"/>
  <c r="I43" i="335"/>
  <c r="I42" i="335"/>
  <c r="I41" i="335"/>
  <c r="I40" i="335"/>
  <c r="I39" i="335"/>
  <c r="I38" i="335"/>
  <c r="I37" i="335"/>
  <c r="I36" i="335"/>
  <c r="I35" i="335"/>
  <c r="I34" i="335"/>
  <c r="I33" i="335"/>
  <c r="I32" i="335"/>
  <c r="I31" i="335"/>
  <c r="I30" i="335"/>
  <c r="I29" i="335"/>
  <c r="I28" i="335"/>
  <c r="I27" i="335"/>
  <c r="I26" i="335"/>
  <c r="I25" i="335"/>
  <c r="I24" i="335"/>
  <c r="I23" i="335"/>
  <c r="I22" i="335"/>
  <c r="I21" i="335"/>
  <c r="I20" i="335"/>
  <c r="I19" i="335"/>
  <c r="R18" i="335"/>
  <c r="I18" i="335"/>
  <c r="R17" i="335"/>
  <c r="I17" i="335"/>
  <c r="R16" i="335"/>
  <c r="I16" i="335"/>
  <c r="R15" i="335"/>
  <c r="I15" i="335"/>
  <c r="R14" i="335"/>
  <c r="I14" i="335"/>
  <c r="R13" i="335"/>
  <c r="I13" i="335"/>
  <c r="R12" i="335"/>
  <c r="I12" i="335"/>
  <c r="R11" i="335"/>
  <c r="I11" i="335"/>
  <c r="R10" i="335"/>
  <c r="I10" i="335"/>
  <c r="R9" i="335"/>
  <c r="I9" i="335"/>
  <c r="R8" i="335"/>
  <c r="I8" i="335"/>
  <c r="I7" i="335"/>
  <c r="I6" i="335"/>
  <c r="G5" i="335"/>
  <c r="C5" i="335"/>
  <c r="I38" i="202"/>
  <c r="I37" i="202"/>
  <c r="I36" i="202"/>
  <c r="I35" i="202"/>
  <c r="I34" i="202"/>
  <c r="I33" i="202"/>
  <c r="I32" i="202"/>
  <c r="I31" i="202"/>
  <c r="I30" i="202"/>
  <c r="I29" i="202"/>
  <c r="I28" i="202"/>
  <c r="I27" i="202"/>
  <c r="I26" i="202"/>
  <c r="I25" i="202"/>
  <c r="I24" i="202"/>
  <c r="I23" i="202"/>
  <c r="I22" i="202"/>
  <c r="I21" i="202"/>
  <c r="I20" i="202"/>
  <c r="I19" i="202"/>
  <c r="I18" i="202"/>
  <c r="I17" i="202"/>
  <c r="I16" i="202"/>
  <c r="H16" i="202"/>
  <c r="G16" i="202"/>
  <c r="I10" i="202"/>
  <c r="I9" i="202"/>
  <c r="I8" i="202"/>
  <c r="I7" i="202"/>
  <c r="H6" i="202"/>
  <c r="G6" i="202"/>
  <c r="I17" i="479"/>
  <c r="I16" i="479"/>
  <c r="I15" i="479"/>
  <c r="I14" i="479"/>
  <c r="I13" i="479"/>
  <c r="I12" i="479"/>
  <c r="I11" i="479"/>
  <c r="I10" i="479"/>
  <c r="I9" i="479"/>
  <c r="I8" i="479"/>
  <c r="I7" i="479"/>
  <c r="I6" i="479"/>
  <c r="I5" i="479"/>
  <c r="H5" i="479"/>
  <c r="G5" i="479"/>
  <c r="C5" i="479"/>
  <c r="I35" i="436"/>
  <c r="I34" i="436"/>
  <c r="I33" i="436"/>
  <c r="I32" i="436"/>
  <c r="I31" i="436"/>
  <c r="I30" i="436"/>
  <c r="I29" i="436"/>
  <c r="I28" i="436"/>
  <c r="I27" i="436"/>
  <c r="I26" i="436"/>
  <c r="I25" i="436"/>
  <c r="I24" i="436"/>
  <c r="I23" i="436"/>
  <c r="I22" i="436"/>
  <c r="I21" i="436"/>
  <c r="I20" i="436"/>
  <c r="I19" i="436"/>
  <c r="I18" i="436"/>
  <c r="I17" i="436"/>
  <c r="I16" i="436"/>
  <c r="I15" i="436"/>
  <c r="I14" i="436"/>
  <c r="I13" i="436"/>
  <c r="I12" i="436"/>
  <c r="I11" i="436"/>
  <c r="I10" i="436"/>
  <c r="I9" i="436"/>
  <c r="I8" i="436"/>
  <c r="I7" i="436"/>
  <c r="I6" i="436"/>
  <c r="I5" i="436"/>
  <c r="H5" i="436"/>
  <c r="G5" i="436"/>
  <c r="C5" i="436"/>
  <c r="Q26" i="186"/>
  <c r="Q27" i="186" s="1"/>
  <c r="Q28" i="186" s="1"/>
  <c r="Q29" i="186" s="1"/>
  <c r="Q30" i="186" s="1"/>
  <c r="Q31" i="186" s="1"/>
  <c r="Q32" i="186" s="1"/>
  <c r="Q33" i="186" s="1"/>
  <c r="Q34" i="186" s="1"/>
  <c r="Q35" i="186" s="1"/>
  <c r="Q36" i="186" s="1"/>
  <c r="Q37" i="186" s="1"/>
  <c r="I20" i="186"/>
  <c r="I21" i="186" s="1"/>
  <c r="I22" i="186" s="1"/>
  <c r="I23" i="186" s="1"/>
  <c r="I24" i="186" s="1"/>
  <c r="I25" i="186" s="1"/>
  <c r="I26" i="186" s="1"/>
  <c r="I27" i="186" s="1"/>
  <c r="I28" i="186" s="1"/>
  <c r="I29" i="186" s="1"/>
  <c r="I30" i="186" s="1"/>
  <c r="H20" i="186"/>
  <c r="G20" i="186"/>
  <c r="C20" i="186"/>
  <c r="Q7" i="186"/>
  <c r="Q8" i="186" s="1"/>
  <c r="Q9" i="186" s="1"/>
  <c r="Q10" i="186" s="1"/>
  <c r="Q11" i="186" s="1"/>
  <c r="Q12" i="186" s="1"/>
  <c r="Q13" i="186" s="1"/>
  <c r="Q14" i="186" s="1"/>
  <c r="Q15" i="186" s="1"/>
  <c r="Q16" i="186" s="1"/>
  <c r="Q17" i="186" s="1"/>
  <c r="Q18" i="186" s="1"/>
  <c r="Q19" i="186" s="1"/>
  <c r="Q20" i="186" s="1"/>
  <c r="W6" i="186"/>
  <c r="W7" i="186" s="1"/>
  <c r="W8" i="186" s="1"/>
  <c r="W9" i="186" s="1"/>
  <c r="W10" i="186" s="1"/>
  <c r="W11" i="186" s="1"/>
  <c r="W12" i="186" s="1"/>
  <c r="I6" i="186"/>
  <c r="I7" i="186" s="1"/>
  <c r="I8" i="186" s="1"/>
  <c r="I9" i="186" s="1"/>
  <c r="I10" i="186" s="1"/>
  <c r="I11" i="186" s="1"/>
  <c r="I12" i="186" s="1"/>
  <c r="I13" i="186" s="1"/>
  <c r="I14" i="186" s="1"/>
  <c r="I15" i="186" s="1"/>
  <c r="I16" i="186" s="1"/>
  <c r="H6" i="186"/>
  <c r="G6" i="186"/>
  <c r="C6" i="186"/>
  <c r="I55" i="454"/>
  <c r="I54" i="454"/>
  <c r="H54" i="454"/>
  <c r="G54" i="454"/>
  <c r="C54" i="454"/>
  <c r="I49" i="454"/>
  <c r="I48" i="454"/>
  <c r="I47" i="454"/>
  <c r="I46" i="454"/>
  <c r="I45" i="454"/>
  <c r="I44" i="454"/>
  <c r="I43" i="454"/>
  <c r="I42" i="454"/>
  <c r="I41" i="454"/>
  <c r="I40" i="454"/>
  <c r="H40" i="454"/>
  <c r="G40" i="454"/>
  <c r="C40" i="454"/>
  <c r="I36" i="454"/>
  <c r="I35" i="454"/>
  <c r="I34" i="454"/>
  <c r="I33" i="454"/>
  <c r="I32" i="454"/>
  <c r="I31" i="454"/>
  <c r="I30" i="454"/>
  <c r="I29" i="454"/>
  <c r="I28" i="454"/>
  <c r="I27" i="454"/>
  <c r="H27" i="454"/>
  <c r="G27" i="454"/>
  <c r="C27" i="454"/>
  <c r="I24" i="454"/>
  <c r="I23" i="454"/>
  <c r="I22" i="454"/>
  <c r="I21" i="454"/>
  <c r="I20" i="454"/>
  <c r="I19" i="454"/>
  <c r="I18" i="454"/>
  <c r="I17" i="454"/>
  <c r="I16" i="454"/>
  <c r="H16" i="454"/>
  <c r="G16" i="454"/>
  <c r="C16" i="454"/>
  <c r="I13" i="454"/>
  <c r="I12" i="454"/>
  <c r="I11" i="454"/>
  <c r="I10" i="454"/>
  <c r="I9" i="454"/>
  <c r="I8" i="454"/>
  <c r="I7" i="454"/>
  <c r="G7" i="454"/>
  <c r="C7" i="454"/>
  <c r="K89" i="411"/>
  <c r="K88" i="411"/>
  <c r="K87" i="411"/>
  <c r="K86" i="411"/>
  <c r="K85" i="411"/>
  <c r="K84" i="411"/>
  <c r="K83" i="411"/>
  <c r="K82" i="411"/>
  <c r="K81" i="411"/>
  <c r="K80" i="411"/>
  <c r="K79" i="411"/>
  <c r="K78" i="411"/>
  <c r="K77" i="411"/>
  <c r="K76" i="411"/>
  <c r="K75" i="411"/>
  <c r="K74" i="411"/>
  <c r="K73" i="411"/>
  <c r="K72" i="411"/>
  <c r="K71" i="411"/>
  <c r="K70" i="411"/>
  <c r="K69" i="411"/>
  <c r="K68" i="411"/>
  <c r="K67" i="411"/>
  <c r="K66" i="411"/>
  <c r="K65" i="411"/>
  <c r="K64" i="411"/>
  <c r="K63" i="411"/>
  <c r="K62" i="411"/>
  <c r="K61" i="411"/>
  <c r="K60" i="411"/>
  <c r="K59" i="411"/>
  <c r="K58" i="411"/>
  <c r="K57" i="411"/>
  <c r="J57" i="411"/>
  <c r="I57" i="411"/>
  <c r="E57" i="411"/>
  <c r="K52" i="411"/>
  <c r="K53" i="411" s="1"/>
  <c r="K51" i="411"/>
  <c r="K50" i="411"/>
  <c r="K49" i="411"/>
  <c r="K48" i="411"/>
  <c r="K47" i="411"/>
  <c r="K46" i="411"/>
  <c r="K45" i="411"/>
  <c r="K44" i="411"/>
  <c r="K43" i="411"/>
  <c r="K42" i="411"/>
  <c r="K41" i="411"/>
  <c r="K40" i="411"/>
  <c r="K39" i="411"/>
  <c r="K38" i="411"/>
  <c r="K37" i="411"/>
  <c r="K36" i="411"/>
  <c r="K35" i="411"/>
  <c r="K34" i="411"/>
  <c r="K33" i="411"/>
  <c r="K32" i="411"/>
  <c r="K31" i="411"/>
  <c r="K30" i="411"/>
  <c r="K29" i="411"/>
  <c r="K28" i="411"/>
  <c r="K27" i="411"/>
  <c r="K26" i="411"/>
  <c r="K25" i="411"/>
  <c r="K24" i="411"/>
  <c r="K23" i="411"/>
  <c r="K22" i="411"/>
  <c r="K21" i="411"/>
  <c r="J21" i="411"/>
  <c r="I21" i="411"/>
  <c r="E21" i="411"/>
  <c r="K17" i="411"/>
  <c r="K16" i="411"/>
  <c r="K15" i="411"/>
  <c r="K14" i="411"/>
  <c r="K13" i="411"/>
  <c r="K12" i="411"/>
  <c r="K11" i="411"/>
  <c r="K10" i="411"/>
  <c r="K9" i="411"/>
  <c r="K8" i="411"/>
  <c r="K7" i="411"/>
  <c r="I7" i="411"/>
  <c r="E7" i="411"/>
  <c r="J59" i="357"/>
  <c r="J58" i="357"/>
  <c r="I58" i="357"/>
  <c r="H58" i="357"/>
  <c r="D58" i="357"/>
  <c r="J53" i="357"/>
  <c r="J52" i="357"/>
  <c r="J51" i="357"/>
  <c r="J50" i="357"/>
  <c r="J49" i="357"/>
  <c r="J48" i="357"/>
  <c r="J47" i="357"/>
  <c r="J46" i="357"/>
  <c r="J45" i="357"/>
  <c r="J44" i="357"/>
  <c r="J43" i="357"/>
  <c r="J42" i="357"/>
  <c r="J41" i="357"/>
  <c r="J40" i="357"/>
  <c r="J39" i="357"/>
  <c r="J38" i="357"/>
  <c r="I38" i="357"/>
  <c r="H38" i="357"/>
  <c r="D38" i="357"/>
  <c r="J33" i="357"/>
  <c r="J32" i="357"/>
  <c r="J31" i="357"/>
  <c r="J30" i="357"/>
  <c r="J29" i="357"/>
  <c r="J28" i="357"/>
  <c r="J27" i="357"/>
  <c r="J26" i="357"/>
  <c r="J25" i="357"/>
  <c r="J24" i="357"/>
  <c r="J23" i="357"/>
  <c r="J22" i="357"/>
  <c r="J21" i="357"/>
  <c r="J20" i="357"/>
  <c r="I20" i="357"/>
  <c r="H20" i="357"/>
  <c r="D20" i="357"/>
  <c r="J16" i="357"/>
  <c r="J15" i="357"/>
  <c r="J14" i="357"/>
  <c r="J13" i="357"/>
  <c r="J12" i="357"/>
  <c r="J11" i="357"/>
  <c r="J10" i="357"/>
  <c r="J9" i="357"/>
  <c r="J8" i="357"/>
  <c r="J7" i="357"/>
  <c r="I6" i="357"/>
  <c r="H6" i="357"/>
  <c r="D6" i="357"/>
  <c r="I43" i="410"/>
  <c r="I42" i="410"/>
  <c r="I41" i="410"/>
  <c r="I40" i="410"/>
  <c r="I39" i="410"/>
  <c r="I38" i="410"/>
  <c r="I37" i="410"/>
  <c r="I36" i="410"/>
  <c r="I35" i="410"/>
  <c r="I34" i="410"/>
  <c r="I33" i="410"/>
  <c r="I32" i="410"/>
  <c r="I31" i="410"/>
  <c r="H31" i="410"/>
  <c r="G31" i="410"/>
  <c r="C31" i="410"/>
  <c r="I28" i="410"/>
  <c r="I27" i="410"/>
  <c r="I26" i="410"/>
  <c r="I25" i="410"/>
  <c r="I24" i="410"/>
  <c r="I23" i="410"/>
  <c r="I22" i="410"/>
  <c r="I21" i="410"/>
  <c r="I20" i="410"/>
  <c r="I19" i="410"/>
  <c r="I18" i="410"/>
  <c r="H18" i="410"/>
  <c r="G18" i="410"/>
  <c r="C18" i="410"/>
  <c r="I14" i="410"/>
  <c r="I13" i="410"/>
  <c r="I12" i="410"/>
  <c r="I11" i="410"/>
  <c r="I10" i="410"/>
  <c r="I9" i="410"/>
  <c r="I8" i="410"/>
  <c r="I7" i="410"/>
  <c r="I6" i="410"/>
  <c r="I5" i="410"/>
  <c r="H5" i="410"/>
  <c r="G5" i="410"/>
  <c r="C5" i="410"/>
  <c r="I143" i="345"/>
  <c r="I142" i="345"/>
  <c r="I141" i="345"/>
  <c r="I140" i="345"/>
  <c r="I139" i="345"/>
  <c r="I138" i="345"/>
  <c r="I137" i="345"/>
  <c r="I136" i="345"/>
  <c r="I135" i="345"/>
  <c r="I134" i="345"/>
  <c r="I133" i="345"/>
  <c r="I132" i="345"/>
  <c r="I131" i="345"/>
  <c r="H131" i="345"/>
  <c r="G131" i="345"/>
  <c r="C131" i="345"/>
  <c r="I127" i="345"/>
  <c r="I126" i="345"/>
  <c r="I125" i="345"/>
  <c r="I124" i="345"/>
  <c r="I123" i="345"/>
  <c r="I122" i="345"/>
  <c r="I121" i="345"/>
  <c r="I120" i="345"/>
  <c r="I119" i="345"/>
  <c r="I118" i="345"/>
  <c r="I117" i="345"/>
  <c r="I116" i="345"/>
  <c r="I115" i="345"/>
  <c r="I114" i="345"/>
  <c r="I113" i="345"/>
  <c r="I112" i="345"/>
  <c r="H112" i="345"/>
  <c r="G112" i="345"/>
  <c r="C112" i="345"/>
  <c r="I107" i="345"/>
  <c r="I106" i="345"/>
  <c r="I105" i="345"/>
  <c r="I104" i="345"/>
  <c r="I103" i="345"/>
  <c r="I102" i="345"/>
  <c r="I101" i="345"/>
  <c r="I100" i="345"/>
  <c r="I99" i="345"/>
  <c r="I98" i="345"/>
  <c r="I97" i="345"/>
  <c r="I96" i="345"/>
  <c r="I95" i="345"/>
  <c r="I94" i="345"/>
  <c r="I93" i="345"/>
  <c r="H93" i="345"/>
  <c r="G93" i="345"/>
  <c r="C93" i="345"/>
  <c r="I90" i="345"/>
  <c r="I89" i="345"/>
  <c r="I88" i="345"/>
  <c r="I87" i="345"/>
  <c r="I86" i="345"/>
  <c r="I85" i="345"/>
  <c r="I84" i="345"/>
  <c r="I83" i="345"/>
  <c r="I82" i="345"/>
  <c r="I81" i="345"/>
  <c r="I80" i="345"/>
  <c r="H79" i="345"/>
  <c r="G79" i="345"/>
  <c r="C79" i="345"/>
  <c r="I76" i="345"/>
  <c r="I75" i="345"/>
  <c r="I74" i="345"/>
  <c r="I73" i="345"/>
  <c r="I72" i="345"/>
  <c r="I71" i="345"/>
  <c r="I70" i="345"/>
  <c r="I69" i="345"/>
  <c r="I68" i="345"/>
  <c r="I67" i="345"/>
  <c r="I66" i="345"/>
  <c r="H65" i="345"/>
  <c r="G65" i="345"/>
  <c r="C65" i="345"/>
  <c r="I60" i="345"/>
  <c r="I59" i="345"/>
  <c r="I58" i="345"/>
  <c r="I57" i="345"/>
  <c r="I56" i="345"/>
  <c r="I55" i="345"/>
  <c r="I54" i="345"/>
  <c r="H53" i="345"/>
  <c r="G53" i="345"/>
  <c r="C53" i="345"/>
  <c r="I49" i="345"/>
  <c r="I48" i="345"/>
  <c r="I47" i="345"/>
  <c r="I46" i="345"/>
  <c r="I45" i="345"/>
  <c r="I44" i="345"/>
  <c r="I43" i="345"/>
  <c r="I42" i="345"/>
  <c r="I41" i="345"/>
  <c r="I40" i="345"/>
  <c r="I39" i="345"/>
  <c r="I38" i="345"/>
  <c r="I37" i="345"/>
  <c r="I36" i="345"/>
  <c r="I35" i="345"/>
  <c r="I34" i="345"/>
  <c r="I33" i="345"/>
  <c r="I32" i="345"/>
  <c r="G31" i="345"/>
  <c r="C31" i="345"/>
  <c r="I26" i="345"/>
  <c r="I25" i="345"/>
  <c r="I24" i="345"/>
  <c r="I23" i="345"/>
  <c r="I22" i="345"/>
  <c r="I21" i="345"/>
  <c r="I20" i="345"/>
  <c r="I19" i="345"/>
  <c r="I18" i="345"/>
  <c r="R17" i="345"/>
  <c r="I17" i="345"/>
  <c r="R16" i="345"/>
  <c r="I16" i="345"/>
  <c r="R15" i="345"/>
  <c r="I15" i="345"/>
  <c r="R14" i="345"/>
  <c r="C14" i="345"/>
  <c r="X13" i="345"/>
  <c r="R13" i="345"/>
  <c r="X12" i="345"/>
  <c r="R12" i="345"/>
  <c r="X11" i="345"/>
  <c r="R11" i="345"/>
  <c r="X10" i="345"/>
  <c r="R10" i="345"/>
  <c r="X9" i="345"/>
  <c r="R9" i="345"/>
  <c r="X8" i="345"/>
  <c r="R8" i="345"/>
  <c r="I8" i="345"/>
  <c r="X7" i="345"/>
  <c r="R7" i="345"/>
  <c r="I7" i="345"/>
  <c r="X6" i="345"/>
  <c r="R6" i="345"/>
  <c r="I6" i="345"/>
  <c r="I32" i="362"/>
  <c r="I31" i="362"/>
  <c r="I30" i="362"/>
  <c r="I29" i="362"/>
  <c r="I28" i="362"/>
  <c r="I27" i="362"/>
  <c r="I26" i="362"/>
  <c r="I25" i="362"/>
  <c r="I24" i="362"/>
  <c r="I23" i="362"/>
  <c r="I22" i="362"/>
  <c r="I21" i="362"/>
  <c r="G20" i="362"/>
  <c r="C20" i="362"/>
  <c r="I14" i="362"/>
  <c r="I13" i="362"/>
  <c r="I12" i="362"/>
  <c r="I11" i="362"/>
  <c r="I10" i="362"/>
  <c r="I9" i="362"/>
  <c r="I8" i="362"/>
  <c r="I7" i="362"/>
  <c r="I6" i="362"/>
  <c r="G5" i="362"/>
  <c r="C5" i="362"/>
  <c r="I47" i="114"/>
  <c r="I46" i="114"/>
  <c r="I45" i="114"/>
  <c r="I44" i="114"/>
  <c r="I43" i="114"/>
  <c r="I42" i="114"/>
  <c r="I41" i="114"/>
  <c r="I40" i="114"/>
  <c r="I39" i="114"/>
  <c r="I38" i="114"/>
  <c r="I37" i="114"/>
  <c r="I36" i="114"/>
  <c r="I35" i="114"/>
  <c r="I34" i="114"/>
  <c r="I33" i="114"/>
  <c r="I32" i="114"/>
  <c r="I31" i="114"/>
  <c r="I30" i="114"/>
  <c r="H30" i="114"/>
  <c r="G30" i="114"/>
  <c r="C30" i="114"/>
  <c r="I27" i="114"/>
  <c r="I26" i="114"/>
  <c r="I25" i="114"/>
  <c r="I24" i="114"/>
  <c r="I23" i="114"/>
  <c r="I22" i="114"/>
  <c r="I21" i="114"/>
  <c r="I20" i="114"/>
  <c r="I19" i="114"/>
  <c r="I18" i="114"/>
  <c r="H18" i="114"/>
  <c r="G18" i="114"/>
  <c r="C18" i="114"/>
  <c r="I14" i="114"/>
  <c r="I13" i="114"/>
  <c r="I12" i="114"/>
  <c r="I11" i="114"/>
  <c r="I10" i="114"/>
  <c r="I9" i="114"/>
  <c r="I8" i="114"/>
  <c r="I7" i="114"/>
  <c r="I6" i="114"/>
  <c r="H6" i="114"/>
  <c r="G6" i="114"/>
  <c r="C6" i="114"/>
  <c r="I22" i="453"/>
  <c r="I21" i="453"/>
  <c r="H21" i="453"/>
  <c r="G21" i="453"/>
  <c r="I18" i="453"/>
  <c r="I17" i="453"/>
  <c r="I16" i="453"/>
  <c r="I15" i="453"/>
  <c r="I14" i="453"/>
  <c r="I13" i="453"/>
  <c r="I12" i="453"/>
  <c r="I11" i="453"/>
  <c r="I10" i="453"/>
  <c r="I9" i="453"/>
  <c r="I8" i="453"/>
  <c r="I7" i="453"/>
  <c r="I6" i="453"/>
  <c r="I5" i="453"/>
  <c r="H5" i="453"/>
  <c r="G5" i="453"/>
  <c r="C5" i="453"/>
  <c r="I64" i="119"/>
  <c r="I63" i="119"/>
  <c r="I62" i="119"/>
  <c r="I61" i="119"/>
  <c r="I60" i="119"/>
  <c r="I59" i="119"/>
  <c r="I58" i="119"/>
  <c r="I57" i="119"/>
  <c r="I56" i="119"/>
  <c r="I55" i="119"/>
  <c r="I54" i="119"/>
  <c r="H54" i="119"/>
  <c r="G54" i="119"/>
  <c r="C54" i="119"/>
  <c r="I49" i="119"/>
  <c r="I48" i="119"/>
  <c r="I47" i="119"/>
  <c r="I46" i="119"/>
  <c r="I45" i="119"/>
  <c r="I44" i="119"/>
  <c r="I43" i="119"/>
  <c r="I42" i="119"/>
  <c r="I41" i="119"/>
  <c r="I40" i="119"/>
  <c r="I39" i="119"/>
  <c r="H39" i="119"/>
  <c r="G39" i="119"/>
  <c r="C39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H22" i="119"/>
  <c r="G22" i="119"/>
  <c r="C22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H5" i="119"/>
  <c r="G5" i="119"/>
  <c r="C5" i="119"/>
  <c r="I69" i="416"/>
  <c r="I68" i="416"/>
  <c r="I67" i="416"/>
  <c r="I66" i="416"/>
  <c r="I65" i="416"/>
  <c r="I64" i="416"/>
  <c r="I63" i="416"/>
  <c r="I62" i="416"/>
  <c r="I61" i="416"/>
  <c r="I60" i="416"/>
  <c r="I59" i="416"/>
  <c r="I58" i="416"/>
  <c r="I57" i="416"/>
  <c r="I56" i="416"/>
  <c r="H56" i="416"/>
  <c r="G56" i="416"/>
  <c r="C56" i="416"/>
  <c r="I52" i="416"/>
  <c r="I51" i="416"/>
  <c r="I50" i="416"/>
  <c r="I49" i="416"/>
  <c r="I48" i="416"/>
  <c r="I47" i="416"/>
  <c r="I46" i="416"/>
  <c r="I45" i="416"/>
  <c r="I44" i="416"/>
  <c r="I43" i="416"/>
  <c r="I42" i="416"/>
  <c r="I41" i="416"/>
  <c r="I40" i="416"/>
  <c r="I39" i="416"/>
  <c r="H39" i="416"/>
  <c r="G39" i="416"/>
  <c r="C39" i="416"/>
  <c r="I36" i="416"/>
  <c r="I35" i="416"/>
  <c r="I34" i="416"/>
  <c r="I33" i="416"/>
  <c r="I32" i="416"/>
  <c r="I31" i="416"/>
  <c r="I30" i="416"/>
  <c r="I29" i="416"/>
  <c r="H29" i="416"/>
  <c r="G29" i="416"/>
  <c r="C29" i="416"/>
  <c r="I24" i="416"/>
  <c r="I23" i="416"/>
  <c r="I22" i="416"/>
  <c r="I21" i="416"/>
  <c r="I20" i="416"/>
  <c r="I19" i="416"/>
  <c r="I18" i="416"/>
  <c r="I17" i="416"/>
  <c r="I16" i="416"/>
  <c r="I15" i="416"/>
  <c r="I14" i="416"/>
  <c r="I13" i="416"/>
  <c r="I12" i="416"/>
  <c r="I11" i="416"/>
  <c r="I10" i="416"/>
  <c r="I9" i="416"/>
  <c r="I8" i="416"/>
  <c r="I7" i="416"/>
  <c r="I6" i="416"/>
  <c r="H6" i="416"/>
  <c r="G6" i="416"/>
  <c r="C6" i="416"/>
  <c r="I46" i="329"/>
  <c r="I45" i="329"/>
  <c r="I44" i="329"/>
  <c r="I43" i="329"/>
  <c r="I42" i="329"/>
  <c r="I41" i="329"/>
  <c r="I40" i="329"/>
  <c r="I39" i="329"/>
  <c r="I38" i="329"/>
  <c r="I37" i="329"/>
  <c r="I36" i="329"/>
  <c r="H36" i="329"/>
  <c r="G36" i="329"/>
  <c r="C36" i="329"/>
  <c r="I32" i="329"/>
  <c r="I31" i="329"/>
  <c r="I30" i="329"/>
  <c r="I29" i="329"/>
  <c r="I28" i="329"/>
  <c r="I27" i="329"/>
  <c r="I26" i="329"/>
  <c r="I25" i="329"/>
  <c r="I24" i="329"/>
  <c r="I23" i="329"/>
  <c r="I22" i="329"/>
  <c r="H22" i="329"/>
  <c r="G22" i="329"/>
  <c r="C22" i="329"/>
  <c r="R19" i="329"/>
  <c r="I19" i="329"/>
  <c r="R18" i="329"/>
  <c r="I18" i="329"/>
  <c r="R17" i="329"/>
  <c r="I17" i="329"/>
  <c r="R16" i="329"/>
  <c r="I16" i="329"/>
  <c r="R15" i="329"/>
  <c r="I15" i="329"/>
  <c r="R14" i="329"/>
  <c r="I14" i="329"/>
  <c r="R13" i="329"/>
  <c r="I13" i="329"/>
  <c r="R12" i="329"/>
  <c r="I12" i="329"/>
  <c r="R11" i="329"/>
  <c r="I11" i="329"/>
  <c r="R10" i="329"/>
  <c r="I10" i="329"/>
  <c r="R9" i="329"/>
  <c r="I9" i="329"/>
  <c r="R8" i="329"/>
  <c r="I8" i="329"/>
  <c r="R7" i="329"/>
  <c r="I7" i="329"/>
  <c r="H6" i="329"/>
  <c r="G6" i="329"/>
  <c r="C6" i="329"/>
  <c r="I39" i="120"/>
  <c r="I38" i="120"/>
  <c r="I37" i="120"/>
  <c r="I36" i="120"/>
  <c r="I35" i="120"/>
  <c r="I34" i="120"/>
  <c r="I33" i="120"/>
  <c r="I32" i="120"/>
  <c r="I31" i="120"/>
  <c r="H31" i="120"/>
  <c r="G31" i="120"/>
  <c r="C31" i="120"/>
  <c r="I27" i="120"/>
  <c r="I26" i="120"/>
  <c r="I25" i="120"/>
  <c r="I24" i="120"/>
  <c r="I23" i="120"/>
  <c r="I22" i="120"/>
  <c r="I21" i="120"/>
  <c r="G20" i="120"/>
  <c r="C20" i="120"/>
  <c r="I17" i="120"/>
  <c r="I16" i="120"/>
  <c r="I15" i="120"/>
  <c r="I14" i="120"/>
  <c r="I13" i="120"/>
  <c r="I12" i="120"/>
  <c r="I11" i="120"/>
  <c r="I10" i="120"/>
  <c r="I9" i="120"/>
  <c r="I8" i="120"/>
  <c r="I7" i="120"/>
  <c r="I6" i="120"/>
  <c r="G5" i="120"/>
  <c r="C5" i="120"/>
  <c r="I53" i="291"/>
  <c r="I52" i="291"/>
  <c r="I51" i="291"/>
  <c r="I50" i="291"/>
  <c r="I49" i="291"/>
  <c r="I48" i="291"/>
  <c r="I47" i="291"/>
  <c r="I46" i="291"/>
  <c r="I45" i="291"/>
  <c r="I44" i="291"/>
  <c r="I43" i="291"/>
  <c r="I42" i="291"/>
  <c r="H42" i="291"/>
  <c r="G42" i="291"/>
  <c r="C42" i="291"/>
  <c r="I36" i="291"/>
  <c r="I35" i="291"/>
  <c r="I34" i="291"/>
  <c r="H34" i="291"/>
  <c r="G34" i="291"/>
  <c r="C34" i="291"/>
  <c r="I30" i="291"/>
  <c r="I29" i="291"/>
  <c r="I28" i="291"/>
  <c r="I27" i="291"/>
  <c r="I26" i="291"/>
  <c r="I25" i="291"/>
  <c r="I24" i="291"/>
  <c r="I23" i="291"/>
  <c r="I22" i="291"/>
  <c r="I21" i="291"/>
  <c r="I20" i="291"/>
  <c r="I19" i="291"/>
  <c r="I18" i="291"/>
  <c r="I17" i="291"/>
  <c r="I16" i="291"/>
  <c r="I15" i="291"/>
  <c r="I14" i="291"/>
  <c r="I13" i="291"/>
  <c r="G12" i="291"/>
  <c r="C12" i="291"/>
  <c r="I7" i="291"/>
  <c r="I6" i="291"/>
  <c r="C5" i="291"/>
  <c r="I18" i="380"/>
  <c r="I17" i="380"/>
  <c r="I16" i="380"/>
  <c r="I15" i="380"/>
  <c r="I14" i="380"/>
  <c r="I13" i="380"/>
  <c r="I12" i="380"/>
  <c r="I11" i="380"/>
  <c r="I10" i="380"/>
  <c r="I9" i="380"/>
  <c r="I8" i="380"/>
  <c r="I7" i="380"/>
  <c r="I6" i="380"/>
  <c r="H6" i="380"/>
  <c r="G6" i="380"/>
  <c r="C6" i="380"/>
  <c r="I77" i="295"/>
  <c r="R76" i="295"/>
  <c r="I76" i="295"/>
  <c r="R75" i="295"/>
  <c r="I75" i="295"/>
  <c r="R74" i="295"/>
  <c r="I74" i="295"/>
  <c r="R73" i="295"/>
  <c r="I73" i="295"/>
  <c r="R72" i="295"/>
  <c r="I72" i="295"/>
  <c r="R71" i="295"/>
  <c r="I71" i="295"/>
  <c r="R70" i="295"/>
  <c r="I70" i="295"/>
  <c r="H70" i="295"/>
  <c r="G70" i="295"/>
  <c r="R69" i="295"/>
  <c r="R68" i="295"/>
  <c r="R67" i="295"/>
  <c r="I67" i="295"/>
  <c r="R66" i="295"/>
  <c r="I66" i="295"/>
  <c r="R65" i="295"/>
  <c r="I65" i="295"/>
  <c r="R64" i="295"/>
  <c r="I64" i="295"/>
  <c r="R63" i="295"/>
  <c r="I63" i="295"/>
  <c r="R62" i="295"/>
  <c r="I62" i="295"/>
  <c r="P61" i="295"/>
  <c r="I61" i="295"/>
  <c r="I60" i="295"/>
  <c r="I59" i="295"/>
  <c r="I58" i="295"/>
  <c r="H58" i="295"/>
  <c r="G58" i="295"/>
  <c r="R57" i="295"/>
  <c r="R56" i="295"/>
  <c r="R55" i="295"/>
  <c r="I55" i="295"/>
  <c r="R54" i="295"/>
  <c r="I54" i="295"/>
  <c r="R53" i="295"/>
  <c r="I53" i="295"/>
  <c r="R52" i="295"/>
  <c r="I52" i="295"/>
  <c r="R51" i="295"/>
  <c r="I51" i="295"/>
  <c r="R50" i="295"/>
  <c r="I50" i="295"/>
  <c r="R49" i="295"/>
  <c r="I49" i="295"/>
  <c r="R48" i="295"/>
  <c r="I48" i="295"/>
  <c r="R47" i="295"/>
  <c r="I47" i="295"/>
  <c r="P46" i="295"/>
  <c r="I46" i="295"/>
  <c r="I45" i="295"/>
  <c r="I44" i="295"/>
  <c r="I43" i="295"/>
  <c r="I42" i="295"/>
  <c r="R41" i="295"/>
  <c r="I41" i="295"/>
  <c r="R40" i="295"/>
  <c r="I40" i="295"/>
  <c r="R39" i="295"/>
  <c r="I39" i="295"/>
  <c r="R38" i="295"/>
  <c r="I38" i="295"/>
  <c r="R37" i="295"/>
  <c r="I37" i="295"/>
  <c r="R36" i="295"/>
  <c r="I36" i="295"/>
  <c r="R35" i="295"/>
  <c r="I35" i="295"/>
  <c r="R34" i="295"/>
  <c r="I34" i="295"/>
  <c r="R33" i="295"/>
  <c r="I33" i="295"/>
  <c r="R32" i="295"/>
  <c r="I32" i="295"/>
  <c r="H32" i="295"/>
  <c r="G32" i="295"/>
  <c r="P31" i="295"/>
  <c r="I28" i="295"/>
  <c r="R27" i="295"/>
  <c r="I27" i="295"/>
  <c r="R26" i="295"/>
  <c r="I26" i="295"/>
  <c r="R25" i="295"/>
  <c r="I25" i="295"/>
  <c r="R24" i="295"/>
  <c r="I24" i="295"/>
  <c r="R23" i="295"/>
  <c r="I23" i="295"/>
  <c r="R22" i="295"/>
  <c r="I22" i="295"/>
  <c r="R21" i="295"/>
  <c r="I21" i="295"/>
  <c r="R20" i="295"/>
  <c r="I20" i="295"/>
  <c r="R19" i="295"/>
  <c r="I19" i="295"/>
  <c r="H19" i="295"/>
  <c r="G19" i="295"/>
  <c r="P18" i="295"/>
  <c r="I14" i="295"/>
  <c r="R13" i="295"/>
  <c r="I13" i="295"/>
  <c r="R12" i="295"/>
  <c r="I12" i="295"/>
  <c r="R11" i="295"/>
  <c r="I11" i="295"/>
  <c r="R10" i="295"/>
  <c r="I10" i="295"/>
  <c r="R9" i="295"/>
  <c r="I9" i="295"/>
  <c r="R8" i="295"/>
  <c r="I8" i="295"/>
  <c r="R7" i="295"/>
  <c r="I7" i="295"/>
  <c r="R6" i="295"/>
  <c r="I6" i="295"/>
  <c r="P5" i="295"/>
  <c r="G5" i="295"/>
  <c r="H15" i="458"/>
  <c r="H14" i="458"/>
  <c r="H13" i="458"/>
  <c r="H12" i="458"/>
  <c r="H11" i="458"/>
  <c r="H10" i="458"/>
  <c r="H9" i="458"/>
  <c r="H8" i="458"/>
  <c r="H7" i="458"/>
  <c r="H6" i="458"/>
  <c r="H5" i="458"/>
  <c r="G5" i="458"/>
  <c r="F5" i="458"/>
  <c r="H79" i="249"/>
  <c r="H78" i="249"/>
  <c r="H77" i="249"/>
  <c r="H76" i="249"/>
  <c r="H75" i="249"/>
  <c r="H74" i="249"/>
  <c r="H73" i="249"/>
  <c r="H72" i="249"/>
  <c r="H71" i="249"/>
  <c r="H70" i="249"/>
  <c r="H69" i="249"/>
  <c r="H68" i="249"/>
  <c r="H67" i="249"/>
  <c r="H66" i="249"/>
  <c r="H65" i="249"/>
  <c r="G65" i="249"/>
  <c r="F65" i="249"/>
  <c r="H61" i="249"/>
  <c r="H60" i="249"/>
  <c r="H59" i="249"/>
  <c r="H58" i="249"/>
  <c r="H57" i="249"/>
  <c r="H56" i="249"/>
  <c r="H55" i="249"/>
  <c r="H54" i="249"/>
  <c r="H53" i="249"/>
  <c r="G53" i="249"/>
  <c r="F53" i="249"/>
  <c r="H49" i="249"/>
  <c r="H48" i="249"/>
  <c r="H47" i="249"/>
  <c r="H46" i="249"/>
  <c r="H45" i="249"/>
  <c r="H44" i="249"/>
  <c r="H43" i="249"/>
  <c r="H42" i="249"/>
  <c r="H41" i="249"/>
  <c r="G41" i="249"/>
  <c r="F41" i="249"/>
  <c r="H38" i="249"/>
  <c r="H37" i="249"/>
  <c r="H36" i="249"/>
  <c r="H35" i="249"/>
  <c r="P34" i="249"/>
  <c r="H34" i="249"/>
  <c r="P33" i="249"/>
  <c r="H33" i="249"/>
  <c r="P32" i="249"/>
  <c r="H32" i="249"/>
  <c r="AQ31" i="249"/>
  <c r="P31" i="249"/>
  <c r="H31" i="249"/>
  <c r="G31" i="249"/>
  <c r="F31" i="249"/>
  <c r="P30" i="249"/>
  <c r="P29" i="249"/>
  <c r="P28" i="249"/>
  <c r="P27" i="249"/>
  <c r="P26" i="249"/>
  <c r="P25" i="249"/>
  <c r="H25" i="249"/>
  <c r="H24" i="249"/>
  <c r="H23" i="249"/>
  <c r="AZ22" i="249"/>
  <c r="H22" i="249"/>
  <c r="AZ21" i="249"/>
  <c r="H21" i="249"/>
  <c r="AZ20" i="249"/>
  <c r="P20" i="249"/>
  <c r="H20" i="249"/>
  <c r="AZ19" i="249"/>
  <c r="P19" i="249"/>
  <c r="H19" i="249"/>
  <c r="AZ18" i="249"/>
  <c r="P18" i="249"/>
  <c r="H18" i="249"/>
  <c r="G18" i="249"/>
  <c r="F18" i="249"/>
  <c r="AZ17" i="249"/>
  <c r="AA17" i="249"/>
  <c r="P17" i="249"/>
  <c r="AZ16" i="249"/>
  <c r="AA16" i="249"/>
  <c r="P16" i="249"/>
  <c r="AZ15" i="249"/>
  <c r="AT15" i="249"/>
  <c r="AA15" i="249"/>
  <c r="P15" i="249"/>
  <c r="AT14" i="249"/>
  <c r="AA14" i="249"/>
  <c r="P14" i="249"/>
  <c r="H14" i="249"/>
  <c r="AT13" i="249"/>
  <c r="AA13" i="249"/>
  <c r="P13" i="249"/>
  <c r="H13" i="249"/>
  <c r="AT12" i="249"/>
  <c r="AA12" i="249"/>
  <c r="P12" i="249"/>
  <c r="H12" i="249"/>
  <c r="AZ11" i="249"/>
  <c r="AT11" i="249"/>
  <c r="AA11" i="249"/>
  <c r="P11" i="249"/>
  <c r="H11" i="249"/>
  <c r="AZ10" i="249"/>
  <c r="AT10" i="249"/>
  <c r="AA10" i="249"/>
  <c r="H10" i="249"/>
  <c r="AZ9" i="249"/>
  <c r="AT9" i="249"/>
  <c r="AA9" i="249"/>
  <c r="H9" i="249"/>
  <c r="AT8" i="249"/>
  <c r="AA8" i="249"/>
  <c r="H8" i="249"/>
  <c r="AT7" i="249"/>
  <c r="AA7" i="249"/>
  <c r="V7" i="249"/>
  <c r="P7" i="249"/>
  <c r="H7" i="249"/>
  <c r="AZ6" i="249"/>
  <c r="AT6" i="249"/>
  <c r="AA6" i="249"/>
  <c r="P6" i="249"/>
  <c r="H6" i="249"/>
  <c r="H5" i="249"/>
  <c r="G5" i="249"/>
  <c r="F5" i="249"/>
  <c r="U2" i="249"/>
  <c r="F30" i="143"/>
  <c r="F29" i="143"/>
  <c r="F28" i="143"/>
  <c r="F27" i="143"/>
  <c r="F26" i="143"/>
  <c r="F25" i="143"/>
  <c r="F24" i="143"/>
  <c r="F23" i="143"/>
  <c r="F22" i="143"/>
  <c r="F21" i="143"/>
  <c r="F20" i="143"/>
  <c r="F19" i="143"/>
  <c r="F18" i="143"/>
  <c r="F17" i="143"/>
  <c r="F16" i="143"/>
  <c r="F15" i="143"/>
  <c r="F14" i="143"/>
  <c r="F13" i="143"/>
  <c r="F12" i="143"/>
  <c r="F11" i="143"/>
  <c r="F10" i="143"/>
  <c r="F9" i="143"/>
  <c r="F8" i="143"/>
  <c r="F7" i="143"/>
  <c r="D76" i="408"/>
  <c r="I69" i="408"/>
  <c r="I68" i="408"/>
  <c r="I67" i="408"/>
  <c r="I66" i="408"/>
  <c r="I65" i="408"/>
  <c r="I64" i="408"/>
  <c r="I63" i="408"/>
  <c r="I62" i="408"/>
  <c r="I61" i="408"/>
  <c r="I60" i="408"/>
  <c r="I59" i="408"/>
  <c r="I58" i="408"/>
  <c r="I57" i="408"/>
  <c r="I56" i="408"/>
  <c r="I55" i="408"/>
  <c r="I54" i="408"/>
  <c r="I53" i="408"/>
  <c r="I52" i="408"/>
  <c r="I51" i="408"/>
  <c r="I50" i="408"/>
  <c r="I49" i="408"/>
  <c r="I48" i="408"/>
  <c r="I47" i="408"/>
  <c r="I46" i="408"/>
  <c r="I45" i="408"/>
  <c r="I44" i="408"/>
  <c r="I43" i="408"/>
  <c r="I42" i="408"/>
  <c r="I41" i="408"/>
  <c r="I40" i="408"/>
  <c r="I39" i="408"/>
  <c r="I38" i="408"/>
  <c r="I37" i="408"/>
  <c r="I36" i="408"/>
  <c r="I35" i="408"/>
  <c r="H35" i="408"/>
  <c r="G35" i="408"/>
  <c r="C35" i="408"/>
  <c r="I28" i="408"/>
  <c r="I27" i="408"/>
  <c r="I26" i="408"/>
  <c r="I25" i="408"/>
  <c r="I24" i="408"/>
  <c r="I23" i="408"/>
  <c r="I22" i="408"/>
  <c r="I21" i="408"/>
  <c r="H21" i="408"/>
  <c r="G21" i="408"/>
  <c r="C21" i="408"/>
  <c r="I17" i="408"/>
  <c r="I16" i="408"/>
  <c r="I15" i="408"/>
  <c r="I14" i="408"/>
  <c r="I13" i="408"/>
  <c r="I12" i="408"/>
  <c r="I11" i="408"/>
  <c r="I10" i="408"/>
  <c r="I9" i="408"/>
  <c r="I8" i="408"/>
  <c r="I7" i="408"/>
  <c r="I6" i="408"/>
  <c r="H6" i="408"/>
  <c r="G6" i="408"/>
  <c r="C6" i="408"/>
  <c r="I15" i="133"/>
  <c r="I16" i="133" s="1"/>
  <c r="I17" i="133" s="1"/>
  <c r="I18" i="133" s="1"/>
  <c r="I19" i="133" s="1"/>
  <c r="I20" i="133" s="1"/>
  <c r="I21" i="133" s="1"/>
  <c r="I22" i="133" s="1"/>
  <c r="I23" i="133" s="1"/>
  <c r="I24" i="133" s="1"/>
  <c r="I25" i="133" s="1"/>
  <c r="I26" i="133" s="1"/>
  <c r="I27" i="133" s="1"/>
  <c r="I28" i="133" s="1"/>
  <c r="H15" i="133"/>
  <c r="G15" i="133"/>
  <c r="C15" i="133"/>
  <c r="I7" i="133"/>
  <c r="I8" i="133" s="1"/>
  <c r="I9" i="133" s="1"/>
  <c r="I10" i="133" s="1"/>
  <c r="I11" i="133" s="1"/>
  <c r="I6" i="133"/>
  <c r="H5" i="133"/>
  <c r="G5" i="133"/>
  <c r="C5" i="133"/>
  <c r="R27" i="349"/>
  <c r="R26" i="349"/>
  <c r="R25" i="349"/>
  <c r="R24" i="349"/>
  <c r="R23" i="349"/>
  <c r="R22" i="349"/>
  <c r="R21" i="349"/>
  <c r="R20" i="349"/>
  <c r="R19" i="349"/>
  <c r="R18" i="349"/>
  <c r="R17" i="349"/>
  <c r="R16" i="349"/>
  <c r="R11" i="349"/>
  <c r="R10" i="349"/>
  <c r="I10" i="349"/>
  <c r="R9" i="349"/>
  <c r="I9" i="349"/>
  <c r="R8" i="349"/>
  <c r="I8" i="349"/>
  <c r="R7" i="349"/>
  <c r="I7" i="349"/>
  <c r="R6" i="349"/>
  <c r="I6" i="349"/>
  <c r="I5" i="349"/>
  <c r="H5" i="349"/>
  <c r="G5" i="349"/>
  <c r="I15" i="478"/>
  <c r="I14" i="478"/>
  <c r="I13" i="478"/>
  <c r="I12" i="478"/>
  <c r="I11" i="478"/>
  <c r="I10" i="478"/>
  <c r="I9" i="478"/>
  <c r="I8" i="478"/>
  <c r="I7" i="478"/>
  <c r="I6" i="478"/>
  <c r="I5" i="478"/>
  <c r="H5" i="478"/>
  <c r="G5" i="478"/>
  <c r="C5" i="478"/>
  <c r="J69" i="266"/>
  <c r="J68" i="266"/>
  <c r="J67" i="266"/>
  <c r="J66" i="266"/>
  <c r="J65" i="266"/>
  <c r="J64" i="266"/>
  <c r="J63" i="266"/>
  <c r="J62" i="266"/>
  <c r="J61" i="266"/>
  <c r="J60" i="266"/>
  <c r="J59" i="266"/>
  <c r="J58" i="266"/>
  <c r="J57" i="266"/>
  <c r="J56" i="266"/>
  <c r="J55" i="266"/>
  <c r="I55" i="266"/>
  <c r="H55" i="266"/>
  <c r="D55" i="266"/>
  <c r="J50" i="266"/>
  <c r="J49" i="266"/>
  <c r="J48" i="266"/>
  <c r="J47" i="266"/>
  <c r="J46" i="266"/>
  <c r="J45" i="266"/>
  <c r="J44" i="266"/>
  <c r="J43" i="266"/>
  <c r="J42" i="266"/>
  <c r="J41" i="266"/>
  <c r="J40" i="266"/>
  <c r="J39" i="266"/>
  <c r="J38" i="266"/>
  <c r="J37" i="266"/>
  <c r="J36" i="266"/>
  <c r="J35" i="266"/>
  <c r="J34" i="266"/>
  <c r="J33" i="266"/>
  <c r="J32" i="266"/>
  <c r="J31" i="266"/>
  <c r="J30" i="266"/>
  <c r="J29" i="266"/>
  <c r="J28" i="266"/>
  <c r="J27" i="266"/>
  <c r="J26" i="266"/>
  <c r="U25" i="266"/>
  <c r="S25" i="266"/>
  <c r="J25" i="266"/>
  <c r="S24" i="266"/>
  <c r="J24" i="266"/>
  <c r="S23" i="266"/>
  <c r="J23" i="266"/>
  <c r="T22" i="266"/>
  <c r="S22" i="266"/>
  <c r="J22" i="266"/>
  <c r="S21" i="266"/>
  <c r="J21" i="266"/>
  <c r="S20" i="266"/>
  <c r="J20" i="266"/>
  <c r="S19" i="266"/>
  <c r="J19" i="266"/>
  <c r="S18" i="266"/>
  <c r="J18" i="266"/>
  <c r="S17" i="266"/>
  <c r="J17" i="266"/>
  <c r="S16" i="266"/>
  <c r="I16" i="266"/>
  <c r="H16" i="266"/>
  <c r="D16" i="266"/>
  <c r="S15" i="266"/>
  <c r="S14" i="266"/>
  <c r="J11" i="266"/>
  <c r="S10" i="266"/>
  <c r="J10" i="266"/>
  <c r="S9" i="266"/>
  <c r="J9" i="266"/>
  <c r="S8" i="266"/>
  <c r="J8" i="266"/>
  <c r="S7" i="266"/>
  <c r="J7" i="266"/>
  <c r="J6" i="266"/>
  <c r="I5" i="266"/>
  <c r="H5" i="266"/>
  <c r="D5" i="266"/>
  <c r="H86" i="147"/>
  <c r="H85" i="147"/>
  <c r="H84" i="147"/>
  <c r="H83" i="147"/>
  <c r="H82" i="147"/>
  <c r="H81" i="147"/>
  <c r="H80" i="147"/>
  <c r="H79" i="147"/>
  <c r="H78" i="147"/>
  <c r="G78" i="147"/>
  <c r="F78" i="147"/>
  <c r="P77" i="147"/>
  <c r="P76" i="147"/>
  <c r="P75" i="147"/>
  <c r="P74" i="147"/>
  <c r="H74" i="147"/>
  <c r="P73" i="147"/>
  <c r="H73" i="147"/>
  <c r="P72" i="147"/>
  <c r="H72" i="147"/>
  <c r="P71" i="147"/>
  <c r="H71" i="147"/>
  <c r="H70" i="147"/>
  <c r="H69" i="147"/>
  <c r="H68" i="147"/>
  <c r="P67" i="147"/>
  <c r="H67" i="147"/>
  <c r="P66" i="147"/>
  <c r="H66" i="147"/>
  <c r="G66" i="147"/>
  <c r="F66" i="147"/>
  <c r="S65" i="147"/>
  <c r="P65" i="147"/>
  <c r="S64" i="147"/>
  <c r="P64" i="147"/>
  <c r="P63" i="147"/>
  <c r="S62" i="147"/>
  <c r="P62" i="147"/>
  <c r="H62" i="147"/>
  <c r="S61" i="147"/>
  <c r="P61" i="147"/>
  <c r="H61" i="147"/>
  <c r="P60" i="147"/>
  <c r="H60" i="147"/>
  <c r="H59" i="147"/>
  <c r="H58" i="147"/>
  <c r="H57" i="147"/>
  <c r="H56" i="147"/>
  <c r="P55" i="147"/>
  <c r="H55" i="147"/>
  <c r="P54" i="147"/>
  <c r="H54" i="147"/>
  <c r="P53" i="147"/>
  <c r="H53" i="147"/>
  <c r="G53" i="147"/>
  <c r="F53" i="147"/>
  <c r="P52" i="147"/>
  <c r="P51" i="147"/>
  <c r="H49" i="147"/>
  <c r="H48" i="147"/>
  <c r="H47" i="147"/>
  <c r="P46" i="147"/>
  <c r="H46" i="147"/>
  <c r="P45" i="147"/>
  <c r="H45" i="147"/>
  <c r="P44" i="147"/>
  <c r="H44" i="147"/>
  <c r="P43" i="147"/>
  <c r="H43" i="147"/>
  <c r="P42" i="147"/>
  <c r="H42" i="147"/>
  <c r="P41" i="147"/>
  <c r="H41" i="147"/>
  <c r="H40" i="147"/>
  <c r="H39" i="147"/>
  <c r="H38" i="147"/>
  <c r="P37" i="147"/>
  <c r="H37" i="147"/>
  <c r="P36" i="147"/>
  <c r="H36" i="147"/>
  <c r="P35" i="147"/>
  <c r="H35" i="147"/>
  <c r="P34" i="147"/>
  <c r="H34" i="147"/>
  <c r="G34" i="147"/>
  <c r="F34" i="147"/>
  <c r="P33" i="147"/>
  <c r="P32" i="147"/>
  <c r="P31" i="147"/>
  <c r="P30" i="147"/>
  <c r="P29" i="147"/>
  <c r="H29" i="147"/>
  <c r="H28" i="147"/>
  <c r="H27" i="147"/>
  <c r="H26" i="147"/>
  <c r="H25" i="147"/>
  <c r="H24" i="147"/>
  <c r="H23" i="147"/>
  <c r="P22" i="147"/>
  <c r="H22" i="147"/>
  <c r="P21" i="147"/>
  <c r="H21" i="147"/>
  <c r="P20" i="147"/>
  <c r="H20" i="147"/>
  <c r="P19" i="147"/>
  <c r="H19" i="147"/>
  <c r="P18" i="147"/>
  <c r="H18" i="147"/>
  <c r="G18" i="147"/>
  <c r="F18" i="147"/>
  <c r="P17" i="147"/>
  <c r="H15" i="147"/>
  <c r="H14" i="147"/>
  <c r="H13" i="147"/>
  <c r="P12" i="147"/>
  <c r="H12" i="147"/>
  <c r="P11" i="147"/>
  <c r="H11" i="147"/>
  <c r="P10" i="147"/>
  <c r="H10" i="147"/>
  <c r="P9" i="147"/>
  <c r="H9" i="147"/>
  <c r="P8" i="147"/>
  <c r="H8" i="147"/>
  <c r="P7" i="147"/>
  <c r="H7" i="147"/>
  <c r="P6" i="147"/>
  <c r="H6" i="147"/>
  <c r="H5" i="147"/>
  <c r="G5" i="147"/>
  <c r="F5" i="147"/>
  <c r="H59" i="346"/>
  <c r="H58" i="346"/>
  <c r="G58" i="346"/>
  <c r="F58" i="346"/>
  <c r="H53" i="346"/>
  <c r="H52" i="346"/>
  <c r="H51" i="346"/>
  <c r="H50" i="346"/>
  <c r="H49" i="346"/>
  <c r="H48" i="346"/>
  <c r="H47" i="346"/>
  <c r="H46" i="346"/>
  <c r="H45" i="346"/>
  <c r="H44" i="346"/>
  <c r="H43" i="346"/>
  <c r="H42" i="346"/>
  <c r="H41" i="346"/>
  <c r="H40" i="346"/>
  <c r="G40" i="346"/>
  <c r="F40" i="346"/>
  <c r="H37" i="346"/>
  <c r="H36" i="346"/>
  <c r="H35" i="346"/>
  <c r="H34" i="346"/>
  <c r="H33" i="346"/>
  <c r="H32" i="346"/>
  <c r="H31" i="346"/>
  <c r="H30" i="346"/>
  <c r="H29" i="346"/>
  <c r="H28" i="346"/>
  <c r="H27" i="346"/>
  <c r="H26" i="346"/>
  <c r="H25" i="346"/>
  <c r="H24" i="346"/>
  <c r="H23" i="346"/>
  <c r="G23" i="346"/>
  <c r="F23" i="346"/>
  <c r="P20" i="346"/>
  <c r="P19" i="346"/>
  <c r="P18" i="346"/>
  <c r="H18" i="346"/>
  <c r="P17" i="346"/>
  <c r="H17" i="346"/>
  <c r="P16" i="346"/>
  <c r="H16" i="346"/>
  <c r="P15" i="346"/>
  <c r="H15" i="346"/>
  <c r="P14" i="346"/>
  <c r="H14" i="346"/>
  <c r="P13" i="346"/>
  <c r="H13" i="346"/>
  <c r="P12" i="346"/>
  <c r="H12" i="346"/>
  <c r="P11" i="346"/>
  <c r="H11" i="346"/>
  <c r="P10" i="346"/>
  <c r="H10" i="346"/>
  <c r="P9" i="346"/>
  <c r="H9" i="346"/>
  <c r="P8" i="346"/>
  <c r="H8" i="346"/>
  <c r="P7" i="346"/>
  <c r="H7" i="346"/>
  <c r="P6" i="346"/>
  <c r="H6" i="346"/>
  <c r="P5" i="346"/>
  <c r="N5" i="346"/>
  <c r="H5" i="346"/>
  <c r="G5" i="346"/>
  <c r="F5" i="346"/>
  <c r="H49" i="415"/>
  <c r="H50" i="415" s="1"/>
  <c r="H51" i="415" s="1"/>
  <c r="H52" i="415" s="1"/>
  <c r="H53" i="415" s="1"/>
  <c r="H54" i="415" s="1"/>
  <c r="H55" i="415" s="1"/>
  <c r="H56" i="415" s="1"/>
  <c r="H57" i="415" s="1"/>
  <c r="H58" i="415" s="1"/>
  <c r="H59" i="415" s="1"/>
  <c r="H60" i="415" s="1"/>
  <c r="H61" i="415" s="1"/>
  <c r="H62" i="415" s="1"/>
  <c r="H48" i="415"/>
  <c r="G48" i="415"/>
  <c r="F48" i="415"/>
  <c r="Q38" i="415"/>
  <c r="Q39" i="415" s="1"/>
  <c r="Q40" i="415" s="1"/>
  <c r="Q41" i="415" s="1"/>
  <c r="Q42" i="415" s="1"/>
  <c r="Q43" i="415" s="1"/>
  <c r="Q44" i="415" s="1"/>
  <c r="Q45" i="415" s="1"/>
  <c r="O38" i="415"/>
  <c r="H28" i="415"/>
  <c r="H29" i="415" s="1"/>
  <c r="H30" i="415" s="1"/>
  <c r="H31" i="415" s="1"/>
  <c r="H32" i="415" s="1"/>
  <c r="H33" i="415" s="1"/>
  <c r="H34" i="415" s="1"/>
  <c r="H35" i="415" s="1"/>
  <c r="H36" i="415" s="1"/>
  <c r="H37" i="415" s="1"/>
  <c r="H38" i="415" s="1"/>
  <c r="H39" i="415" s="1"/>
  <c r="H40" i="415" s="1"/>
  <c r="H41" i="415" s="1"/>
  <c r="H42" i="415" s="1"/>
  <c r="G28" i="415"/>
  <c r="F28" i="415"/>
  <c r="Q23" i="415"/>
  <c r="Q24" i="415" s="1"/>
  <c r="Q25" i="415" s="1"/>
  <c r="Q26" i="415" s="1"/>
  <c r="Q27" i="415" s="1"/>
  <c r="Q28" i="415" s="1"/>
  <c r="Q29" i="415" s="1"/>
  <c r="Q30" i="415" s="1"/>
  <c r="Q31" i="415" s="1"/>
  <c r="Q32" i="415" s="1"/>
  <c r="Q33" i="415" s="1"/>
  <c r="Q34" i="415" s="1"/>
  <c r="Q35" i="415" s="1"/>
  <c r="Q22" i="415"/>
  <c r="O22" i="415"/>
  <c r="H7" i="415"/>
  <c r="H8" i="415" s="1"/>
  <c r="H9" i="415" s="1"/>
  <c r="H10" i="415" s="1"/>
  <c r="H11" i="415" s="1"/>
  <c r="H12" i="415" s="1"/>
  <c r="H13" i="415" s="1"/>
  <c r="H14" i="415" s="1"/>
  <c r="H15" i="415" s="1"/>
  <c r="H16" i="415" s="1"/>
  <c r="H17" i="415" s="1"/>
  <c r="H18" i="415" s="1"/>
  <c r="H19" i="415" s="1"/>
  <c r="H20" i="415" s="1"/>
  <c r="H21" i="415" s="1"/>
  <c r="H22" i="415" s="1"/>
  <c r="Q6" i="415"/>
  <c r="Q7" i="415" s="1"/>
  <c r="Q8" i="415" s="1"/>
  <c r="Q9" i="415" s="1"/>
  <c r="Q10" i="415" s="1"/>
  <c r="Q11" i="415" s="1"/>
  <c r="Q12" i="415" s="1"/>
  <c r="Q13" i="415" s="1"/>
  <c r="Q14" i="415" s="1"/>
  <c r="Q15" i="415" s="1"/>
  <c r="Q16" i="415" s="1"/>
  <c r="Q17" i="415" s="1"/>
  <c r="H6" i="415"/>
  <c r="G6" i="415"/>
  <c r="F6" i="415"/>
  <c r="Q5" i="415"/>
  <c r="O5" i="415"/>
  <c r="H31" i="414"/>
  <c r="H30" i="414"/>
  <c r="H29" i="414"/>
  <c r="H28" i="414"/>
  <c r="H27" i="414"/>
  <c r="H26" i="414"/>
  <c r="H25" i="414"/>
  <c r="H24" i="414"/>
  <c r="H23" i="414"/>
  <c r="H22" i="414"/>
  <c r="H21" i="414"/>
  <c r="H20" i="414"/>
  <c r="H19" i="414"/>
  <c r="H18" i="414"/>
  <c r="H17" i="414"/>
  <c r="H16" i="414"/>
  <c r="H15" i="414"/>
  <c r="H14" i="414"/>
  <c r="H13" i="414"/>
  <c r="H12" i="414"/>
  <c r="H11" i="414"/>
  <c r="H10" i="414"/>
  <c r="H9" i="414"/>
  <c r="H8" i="414"/>
  <c r="H7" i="414"/>
  <c r="G7" i="414"/>
  <c r="F7" i="414"/>
  <c r="BB12" i="303"/>
  <c r="BB11" i="303"/>
  <c r="BB9" i="303"/>
  <c r="H16" i="45"/>
  <c r="H15" i="45"/>
  <c r="H14" i="45"/>
  <c r="R13" i="45"/>
  <c r="H13" i="45"/>
  <c r="R12" i="45"/>
  <c r="H12" i="45"/>
  <c r="R11" i="45"/>
  <c r="H11" i="45"/>
  <c r="R10" i="45"/>
  <c r="H10" i="45"/>
  <c r="R9" i="45"/>
  <c r="H9" i="45"/>
  <c r="R8" i="45"/>
  <c r="H8" i="45"/>
  <c r="R7" i="45"/>
  <c r="Q7" i="45"/>
  <c r="H7" i="45"/>
  <c r="R6" i="45"/>
  <c r="Q6" i="45"/>
  <c r="H6" i="45"/>
  <c r="R5" i="45"/>
  <c r="H5" i="45"/>
  <c r="G5" i="45"/>
  <c r="F5" i="45"/>
  <c r="H81" i="407"/>
  <c r="H80" i="407"/>
  <c r="G80" i="407"/>
  <c r="F80" i="407"/>
  <c r="H76" i="407"/>
  <c r="H75" i="407"/>
  <c r="H74" i="407"/>
  <c r="H73" i="407"/>
  <c r="H72" i="407"/>
  <c r="H71" i="407"/>
  <c r="H70" i="407"/>
  <c r="H69" i="407"/>
  <c r="H68" i="407"/>
  <c r="G68" i="407"/>
  <c r="F68" i="407"/>
  <c r="H64" i="407"/>
  <c r="H63" i="407"/>
  <c r="H62" i="407"/>
  <c r="H61" i="407"/>
  <c r="H60" i="407"/>
  <c r="H59" i="407"/>
  <c r="H58" i="407"/>
  <c r="G58" i="407"/>
  <c r="F58" i="407"/>
  <c r="H55" i="407"/>
  <c r="H54" i="407"/>
  <c r="H53" i="407"/>
  <c r="H52" i="407"/>
  <c r="H51" i="407"/>
  <c r="H50" i="407"/>
  <c r="H49" i="407"/>
  <c r="H48" i="407"/>
  <c r="H47" i="407"/>
  <c r="H46" i="407"/>
  <c r="H45" i="407"/>
  <c r="G45" i="407"/>
  <c r="F45" i="407"/>
  <c r="Q44" i="407"/>
  <c r="Q43" i="407"/>
  <c r="Q42" i="407"/>
  <c r="Q41" i="407"/>
  <c r="Q40" i="407"/>
  <c r="H40" i="407"/>
  <c r="Q39" i="407"/>
  <c r="H39" i="407"/>
  <c r="O38" i="407"/>
  <c r="H38" i="407"/>
  <c r="H37" i="407"/>
  <c r="H36" i="407"/>
  <c r="Q35" i="407"/>
  <c r="H35" i="407"/>
  <c r="Q34" i="407"/>
  <c r="H34" i="407"/>
  <c r="Q33" i="407"/>
  <c r="H33" i="407"/>
  <c r="Q32" i="407"/>
  <c r="H32" i="407"/>
  <c r="G32" i="407"/>
  <c r="F32" i="407"/>
  <c r="Q31" i="407"/>
  <c r="Q30" i="407"/>
  <c r="Q29" i="407"/>
  <c r="Q28" i="407"/>
  <c r="Q27" i="407"/>
  <c r="H27" i="407"/>
  <c r="Q26" i="407"/>
  <c r="H26" i="407"/>
  <c r="O25" i="407"/>
  <c r="H25" i="407"/>
  <c r="H24" i="407"/>
  <c r="H23" i="407"/>
  <c r="Q22" i="407"/>
  <c r="H22" i="407"/>
  <c r="Q21" i="407"/>
  <c r="H21" i="407"/>
  <c r="Q20" i="407"/>
  <c r="H20" i="407"/>
  <c r="Q19" i="407"/>
  <c r="H19" i="407"/>
  <c r="G19" i="407"/>
  <c r="F19" i="407"/>
  <c r="Q18" i="407"/>
  <c r="Q17" i="407"/>
  <c r="Q16" i="407"/>
  <c r="Q15" i="407"/>
  <c r="Q14" i="407"/>
  <c r="H14" i="407"/>
  <c r="Q13" i="407"/>
  <c r="H13" i="407"/>
  <c r="Q12" i="407"/>
  <c r="H12" i="407"/>
  <c r="Q11" i="407"/>
  <c r="H11" i="407"/>
  <c r="Q10" i="407"/>
  <c r="H10" i="407"/>
  <c r="Q9" i="407"/>
  <c r="H9" i="407"/>
  <c r="Q8" i="407"/>
  <c r="H8" i="407"/>
  <c r="O7" i="407"/>
  <c r="H7" i="407"/>
  <c r="G7" i="407"/>
  <c r="F7" i="407"/>
  <c r="I57" i="34"/>
  <c r="I58" i="34" s="1"/>
  <c r="I59" i="34" s="1"/>
  <c r="I60" i="34" s="1"/>
  <c r="I61" i="34" s="1"/>
  <c r="I62" i="34" s="1"/>
  <c r="H57" i="34"/>
  <c r="G57" i="34"/>
  <c r="I42" i="34"/>
  <c r="I43" i="34" s="1"/>
  <c r="I44" i="34" s="1"/>
  <c r="I45" i="34" s="1"/>
  <c r="I46" i="34" s="1"/>
  <c r="I47" i="34" s="1"/>
  <c r="I48" i="34" s="1"/>
  <c r="I49" i="34" s="1"/>
  <c r="I50" i="34" s="1"/>
  <c r="I51" i="34" s="1"/>
  <c r="I52" i="34" s="1"/>
  <c r="I53" i="34" s="1"/>
  <c r="I54" i="34" s="1"/>
  <c r="H42" i="34"/>
  <c r="G42" i="34"/>
  <c r="I6" i="34"/>
  <c r="I7" i="34" s="1"/>
  <c r="I8" i="34" s="1"/>
  <c r="I9" i="34" s="1"/>
  <c r="I10" i="34" s="1"/>
  <c r="I11" i="34" s="1"/>
  <c r="I12" i="34" s="1"/>
  <c r="I13" i="34" s="1"/>
  <c r="I14" i="34" s="1"/>
  <c r="I15" i="34" s="1"/>
  <c r="I16" i="34" s="1"/>
  <c r="I17" i="34" s="1"/>
  <c r="I18" i="34" s="1"/>
  <c r="I19" i="34" s="1"/>
  <c r="I20" i="34" s="1"/>
  <c r="I21" i="34" s="1"/>
  <c r="I22" i="34" s="1"/>
  <c r="I23" i="34" s="1"/>
  <c r="I24" i="34" s="1"/>
  <c r="I25" i="34" s="1"/>
  <c r="I26" i="34" s="1"/>
  <c r="I27" i="34" s="1"/>
  <c r="I28" i="34" s="1"/>
  <c r="I29" i="34" s="1"/>
  <c r="I30" i="34" s="1"/>
  <c r="I31" i="34" s="1"/>
  <c r="I32" i="34" s="1"/>
  <c r="I33" i="34" s="1"/>
  <c r="I34" i="34" s="1"/>
  <c r="I35" i="34" s="1"/>
  <c r="I36" i="34" s="1"/>
  <c r="I37" i="34" s="1"/>
  <c r="I38" i="34" s="1"/>
  <c r="G5" i="34"/>
  <c r="H34" i="391"/>
  <c r="H33" i="391"/>
  <c r="H32" i="391"/>
  <c r="H31" i="391"/>
  <c r="H30" i="391"/>
  <c r="H29" i="391"/>
  <c r="H28" i="391"/>
  <c r="H27" i="391"/>
  <c r="H26" i="391"/>
  <c r="H25" i="391"/>
  <c r="H24" i="391"/>
  <c r="H23" i="391"/>
  <c r="H22" i="391"/>
  <c r="G22" i="391"/>
  <c r="F22" i="391"/>
  <c r="H16" i="391"/>
  <c r="H15" i="391"/>
  <c r="H14" i="391"/>
  <c r="H13" i="391"/>
  <c r="H12" i="391"/>
  <c r="H11" i="391"/>
  <c r="H10" i="391"/>
  <c r="H9" i="391"/>
  <c r="H8" i="391"/>
  <c r="H7" i="391"/>
  <c r="H6" i="391"/>
  <c r="G5" i="391"/>
  <c r="F5" i="391"/>
  <c r="H38" i="464"/>
  <c r="H37" i="464"/>
  <c r="G37" i="464"/>
  <c r="F37" i="464"/>
  <c r="H34" i="464"/>
  <c r="H33" i="464"/>
  <c r="H32" i="464"/>
  <c r="H31" i="464"/>
  <c r="H30" i="464"/>
  <c r="H29" i="464"/>
  <c r="H28" i="464"/>
  <c r="H27" i="464"/>
  <c r="H26" i="464"/>
  <c r="H25" i="464"/>
  <c r="H24" i="464"/>
  <c r="G24" i="464"/>
  <c r="F24" i="464"/>
  <c r="H16" i="464"/>
  <c r="H15" i="464"/>
  <c r="H14" i="464"/>
  <c r="H13" i="464"/>
  <c r="H12" i="464"/>
  <c r="H11" i="464"/>
  <c r="H10" i="464"/>
  <c r="H9" i="464"/>
  <c r="H8" i="464"/>
  <c r="H7" i="464"/>
  <c r="H6" i="464"/>
  <c r="H5" i="464"/>
  <c r="G5" i="464"/>
  <c r="F5" i="464"/>
  <c r="I38" i="297"/>
  <c r="I37" i="297"/>
  <c r="I36" i="297"/>
  <c r="I35" i="297"/>
  <c r="I34" i="297"/>
  <c r="I33" i="297"/>
  <c r="I32" i="297"/>
  <c r="I31" i="297"/>
  <c r="I30" i="297"/>
  <c r="I29" i="297"/>
  <c r="I28" i="297"/>
  <c r="I27" i="297"/>
  <c r="I26" i="297"/>
  <c r="I25" i="297"/>
  <c r="I24" i="297"/>
  <c r="I23" i="297"/>
  <c r="I22" i="297"/>
  <c r="I21" i="297"/>
  <c r="I20" i="297"/>
  <c r="I19" i="297"/>
  <c r="I18" i="297"/>
  <c r="I17" i="297"/>
  <c r="G16" i="297"/>
  <c r="C16" i="297"/>
  <c r="Q14" i="297"/>
  <c r="Q13" i="297"/>
  <c r="Q12" i="297"/>
  <c r="I12" i="297"/>
  <c r="Q11" i="297"/>
  <c r="I11" i="297"/>
  <c r="Q10" i="297"/>
  <c r="P10" i="297"/>
  <c r="I10" i="297"/>
  <c r="Q9" i="297"/>
  <c r="P9" i="297"/>
  <c r="I9" i="297"/>
  <c r="Q8" i="297"/>
  <c r="P8" i="297"/>
  <c r="I8" i="297"/>
  <c r="Q7" i="297"/>
  <c r="P7" i="297"/>
  <c r="I7" i="297"/>
  <c r="Q6" i="297"/>
  <c r="I6" i="297"/>
  <c r="O5" i="297"/>
  <c r="G5" i="297"/>
  <c r="C5" i="297"/>
  <c r="O89" i="130"/>
  <c r="O87" i="130"/>
  <c r="AU71" i="130"/>
  <c r="AF47" i="130"/>
  <c r="I26" i="130"/>
  <c r="I27" i="130" s="1"/>
  <c r="I28" i="130" s="1"/>
  <c r="I29" i="130" s="1"/>
  <c r="I30" i="130" s="1"/>
  <c r="I31" i="130" s="1"/>
  <c r="I32" i="130" s="1"/>
  <c r="I33" i="130" s="1"/>
  <c r="I34" i="130" s="1"/>
  <c r="I35" i="130" s="1"/>
  <c r="I36" i="130" s="1"/>
  <c r="I37" i="130" s="1"/>
  <c r="I38" i="130" s="1"/>
  <c r="I39" i="130" s="1"/>
  <c r="I40" i="130" s="1"/>
  <c r="I41" i="130" s="1"/>
  <c r="I42" i="130" s="1"/>
  <c r="I43" i="130" s="1"/>
  <c r="I44" i="130" s="1"/>
  <c r="I45" i="130" s="1"/>
  <c r="I46" i="130" s="1"/>
  <c r="I47" i="130" s="1"/>
  <c r="I48" i="130" s="1"/>
  <c r="I49" i="130" s="1"/>
  <c r="I50" i="130" s="1"/>
  <c r="I51" i="130" s="1"/>
  <c r="I52" i="130" s="1"/>
  <c r="I53" i="130" s="1"/>
  <c r="I54" i="130" s="1"/>
  <c r="I55" i="130" s="1"/>
  <c r="I56" i="130" s="1"/>
  <c r="I57" i="130" s="1"/>
  <c r="I58" i="130" s="1"/>
  <c r="I59" i="130" s="1"/>
  <c r="I60" i="130" s="1"/>
  <c r="H26" i="130"/>
  <c r="G26" i="130"/>
  <c r="AS19" i="130"/>
  <c r="AS20" i="130" s="1"/>
  <c r="AS21" i="130" s="1"/>
  <c r="AS22" i="130" s="1"/>
  <c r="AS23" i="130" s="1"/>
  <c r="AS24" i="130" s="1"/>
  <c r="AS25" i="130" s="1"/>
  <c r="AP10" i="130"/>
  <c r="AS8" i="130"/>
  <c r="AS9" i="130" s="1"/>
  <c r="AS10" i="130" s="1"/>
  <c r="AS11" i="130" s="1"/>
  <c r="AS12" i="130" s="1"/>
  <c r="AS13" i="130" s="1"/>
  <c r="AS14" i="130" s="1"/>
  <c r="AS15" i="130" s="1"/>
  <c r="AS6" i="130"/>
  <c r="AF6" i="130"/>
  <c r="AF7" i="130" s="1"/>
  <c r="AF8" i="130" s="1"/>
  <c r="AF9" i="130" s="1"/>
  <c r="AF10" i="130" s="1"/>
  <c r="AF11" i="130" s="1"/>
  <c r="AF12" i="130" s="1"/>
  <c r="AF13" i="130" s="1"/>
  <c r="AF14" i="130" s="1"/>
  <c r="AF15" i="130" s="1"/>
  <c r="AF16" i="130" s="1"/>
  <c r="AF17" i="130" s="1"/>
  <c r="AF18" i="130" s="1"/>
  <c r="AF19" i="130" s="1"/>
  <c r="AF20" i="130" s="1"/>
  <c r="AF21" i="130" s="1"/>
  <c r="AF22" i="130" s="1"/>
  <c r="AF23" i="130" s="1"/>
  <c r="AF24" i="130" s="1"/>
  <c r="AF25" i="130" s="1"/>
  <c r="AF26" i="130" s="1"/>
  <c r="AF27" i="130" s="1"/>
  <c r="AF28" i="130" s="1"/>
  <c r="AF29" i="130" s="1"/>
  <c r="AF30" i="130" s="1"/>
  <c r="AE5" i="130"/>
  <c r="AD5" i="130"/>
  <c r="I5" i="130"/>
  <c r="I6" i="130" s="1"/>
  <c r="I7" i="130" s="1"/>
  <c r="I8" i="130" s="1"/>
  <c r="I9" i="130" s="1"/>
  <c r="I10" i="130" s="1"/>
  <c r="I11" i="130" s="1"/>
  <c r="I12" i="130" s="1"/>
  <c r="I13" i="130" s="1"/>
  <c r="I14" i="130" s="1"/>
  <c r="I15" i="130" s="1"/>
  <c r="I16" i="130" s="1"/>
  <c r="I17" i="130" s="1"/>
  <c r="I18" i="130" s="1"/>
  <c r="I19" i="130" s="1"/>
  <c r="I20" i="130" s="1"/>
  <c r="I21" i="130" s="1"/>
  <c r="I22" i="130" s="1"/>
  <c r="R4" i="130"/>
  <c r="R5" i="130" s="1"/>
  <c r="R6" i="130" s="1"/>
  <c r="R7" i="130" s="1"/>
  <c r="R8" i="130" s="1"/>
  <c r="R9" i="130" s="1"/>
  <c r="R10" i="130" s="1"/>
  <c r="R11" i="130" s="1"/>
  <c r="R12" i="130" s="1"/>
  <c r="R13" i="130" s="1"/>
  <c r="R14" i="130" s="1"/>
  <c r="R15" i="130" s="1"/>
  <c r="R16" i="130" s="1"/>
  <c r="R17" i="130" s="1"/>
  <c r="R18" i="130" s="1"/>
  <c r="R19" i="130" s="1"/>
  <c r="R20" i="130" s="1"/>
  <c r="R21" i="130" s="1"/>
  <c r="R22" i="130" s="1"/>
  <c r="R23" i="130" s="1"/>
  <c r="R24" i="130" s="1"/>
  <c r="R25" i="130" s="1"/>
  <c r="R26" i="130" s="1"/>
  <c r="R27" i="130" s="1"/>
  <c r="R28" i="130" s="1"/>
  <c r="R29" i="130" s="1"/>
  <c r="R30" i="130" s="1"/>
  <c r="R31" i="130" s="1"/>
  <c r="R32" i="130" s="1"/>
  <c r="R33" i="130" s="1"/>
  <c r="R34" i="130" s="1"/>
  <c r="R35" i="130" s="1"/>
  <c r="R36" i="130" s="1"/>
  <c r="R37" i="130" s="1"/>
  <c r="R38" i="130" s="1"/>
  <c r="R39" i="130" s="1"/>
  <c r="R40" i="130" s="1"/>
  <c r="R41" i="130" s="1"/>
  <c r="Q4" i="130"/>
  <c r="P4" i="130"/>
  <c r="H4" i="130"/>
  <c r="G4" i="130"/>
  <c r="Y2" i="130"/>
  <c r="I84" i="131"/>
  <c r="I83" i="131"/>
  <c r="I82" i="131"/>
  <c r="I81" i="131"/>
  <c r="I80" i="131"/>
  <c r="I79" i="131"/>
  <c r="I78" i="131"/>
  <c r="H78" i="131"/>
  <c r="G78" i="131"/>
  <c r="C78" i="131"/>
  <c r="I73" i="131"/>
  <c r="I72" i="131"/>
  <c r="I71" i="131"/>
  <c r="I70" i="131"/>
  <c r="I69" i="131"/>
  <c r="I68" i="131"/>
  <c r="I67" i="131"/>
  <c r="I66" i="131"/>
  <c r="H66" i="131"/>
  <c r="G66" i="131"/>
  <c r="C66" i="131"/>
  <c r="Q62" i="131"/>
  <c r="I62" i="131"/>
  <c r="Q61" i="131"/>
  <c r="I61" i="131"/>
  <c r="Q60" i="131"/>
  <c r="I60" i="131"/>
  <c r="Q59" i="131"/>
  <c r="I59" i="131"/>
  <c r="Q58" i="131"/>
  <c r="I58" i="131"/>
  <c r="Q57" i="131"/>
  <c r="I57" i="131"/>
  <c r="H57" i="131"/>
  <c r="G57" i="131"/>
  <c r="C57" i="131"/>
  <c r="Q56" i="131"/>
  <c r="Q55" i="131"/>
  <c r="Q54" i="131"/>
  <c r="I54" i="131"/>
  <c r="I53" i="131"/>
  <c r="I52" i="131"/>
  <c r="I51" i="131"/>
  <c r="Q50" i="131"/>
  <c r="I50" i="131"/>
  <c r="Q49" i="131"/>
  <c r="I49" i="131"/>
  <c r="Q48" i="131"/>
  <c r="I48" i="131"/>
  <c r="Q47" i="131"/>
  <c r="I47" i="131"/>
  <c r="Q46" i="131"/>
  <c r="I46" i="131"/>
  <c r="Q45" i="131"/>
  <c r="I45" i="131"/>
  <c r="Q44" i="131"/>
  <c r="I44" i="131"/>
  <c r="H44" i="131"/>
  <c r="G44" i="131"/>
  <c r="C44" i="131"/>
  <c r="Q43" i="131"/>
  <c r="Q42" i="131"/>
  <c r="Q41" i="131"/>
  <c r="Q40" i="131"/>
  <c r="I39" i="131"/>
  <c r="I38" i="131"/>
  <c r="I37" i="131"/>
  <c r="I36" i="131"/>
  <c r="I35" i="131"/>
  <c r="Q34" i="131"/>
  <c r="I34" i="131"/>
  <c r="Q33" i="131"/>
  <c r="I33" i="131"/>
  <c r="I32" i="131"/>
  <c r="I31" i="131"/>
  <c r="H31" i="131"/>
  <c r="G31" i="131"/>
  <c r="C31" i="131"/>
  <c r="W29" i="131"/>
  <c r="W28" i="131"/>
  <c r="I28" i="131"/>
  <c r="W27" i="131"/>
  <c r="Q27" i="131"/>
  <c r="I27" i="131"/>
  <c r="W26" i="131"/>
  <c r="Q26" i="131"/>
  <c r="I26" i="131"/>
  <c r="W25" i="131"/>
  <c r="Q25" i="131"/>
  <c r="I25" i="131"/>
  <c r="AB24" i="131"/>
  <c r="W24" i="131"/>
  <c r="Q24" i="131"/>
  <c r="I24" i="131"/>
  <c r="W23" i="131"/>
  <c r="Q23" i="131"/>
  <c r="I23" i="131"/>
  <c r="W22" i="131"/>
  <c r="Q22" i="131"/>
  <c r="I22" i="131"/>
  <c r="W21" i="131"/>
  <c r="Q21" i="131"/>
  <c r="I21" i="131"/>
  <c r="W20" i="131"/>
  <c r="Q20" i="131"/>
  <c r="I20" i="131"/>
  <c r="W19" i="131"/>
  <c r="Q19" i="131"/>
  <c r="I19" i="131"/>
  <c r="W18" i="131"/>
  <c r="Q18" i="131"/>
  <c r="I18" i="131"/>
  <c r="H18" i="131"/>
  <c r="G18" i="131"/>
  <c r="C18" i="131"/>
  <c r="W17" i="131"/>
  <c r="Q17" i="131"/>
  <c r="W16" i="131"/>
  <c r="Q16" i="131"/>
  <c r="W15" i="131"/>
  <c r="W14" i="131"/>
  <c r="W13" i="131"/>
  <c r="W12" i="131"/>
  <c r="Q12" i="131"/>
  <c r="I12" i="131"/>
  <c r="W11" i="131"/>
  <c r="I11" i="131"/>
  <c r="W10" i="131"/>
  <c r="I10" i="131"/>
  <c r="W9" i="131"/>
  <c r="T9" i="131"/>
  <c r="Q9" i="131"/>
  <c r="I9" i="131"/>
  <c r="Q8" i="131"/>
  <c r="I8" i="131"/>
  <c r="AA7" i="131"/>
  <c r="Q7" i="131"/>
  <c r="I7" i="131"/>
  <c r="AA6" i="131"/>
  <c r="W6" i="131"/>
  <c r="I6" i="131"/>
  <c r="I5" i="131"/>
  <c r="H5" i="131"/>
  <c r="G5" i="131"/>
  <c r="C5" i="131"/>
  <c r="J72" i="278"/>
  <c r="J71" i="278"/>
  <c r="J70" i="278"/>
  <c r="I70" i="278"/>
  <c r="H70" i="278"/>
  <c r="C70" i="278"/>
  <c r="J66" i="278"/>
  <c r="J65" i="278"/>
  <c r="J64" i="278"/>
  <c r="J63" i="278"/>
  <c r="J62" i="278"/>
  <c r="J61" i="278"/>
  <c r="J60" i="278"/>
  <c r="J59" i="278"/>
  <c r="J58" i="278"/>
  <c r="J57" i="278"/>
  <c r="J56" i="278"/>
  <c r="J55" i="278"/>
  <c r="J54" i="278"/>
  <c r="J53" i="278"/>
  <c r="J52" i="278"/>
  <c r="I52" i="278"/>
  <c r="H52" i="278"/>
  <c r="C52" i="278"/>
  <c r="J49" i="278"/>
  <c r="J48" i="278"/>
  <c r="J47" i="278"/>
  <c r="J46" i="278"/>
  <c r="J45" i="278"/>
  <c r="J44" i="278"/>
  <c r="J43" i="278"/>
  <c r="J42" i="278"/>
  <c r="J41" i="278"/>
  <c r="J40" i="278"/>
  <c r="J39" i="278"/>
  <c r="J38" i="278"/>
  <c r="J37" i="278"/>
  <c r="I37" i="278"/>
  <c r="H37" i="278"/>
  <c r="C37" i="278"/>
  <c r="J34" i="278"/>
  <c r="J33" i="278"/>
  <c r="J32" i="278"/>
  <c r="J31" i="278"/>
  <c r="J30" i="278"/>
  <c r="J29" i="278"/>
  <c r="J28" i="278"/>
  <c r="J27" i="278"/>
  <c r="J26" i="278"/>
  <c r="J25" i="278"/>
  <c r="J24" i="278"/>
  <c r="I24" i="278"/>
  <c r="H24" i="278"/>
  <c r="C24" i="278"/>
  <c r="J18" i="278"/>
  <c r="J17" i="278"/>
  <c r="J16" i="278"/>
  <c r="J15" i="278"/>
  <c r="J14" i="278"/>
  <c r="J13" i="278"/>
  <c r="J12" i="278"/>
  <c r="J11" i="278"/>
  <c r="J10" i="278"/>
  <c r="J9" i="278"/>
  <c r="J8" i="278"/>
  <c r="J7" i="278"/>
  <c r="J6" i="278"/>
  <c r="I6" i="278"/>
  <c r="H6" i="278"/>
  <c r="C6" i="278"/>
  <c r="I46" i="435"/>
  <c r="I45" i="435"/>
  <c r="I44" i="435"/>
  <c r="I43" i="435"/>
  <c r="I42" i="435"/>
  <c r="I41" i="435"/>
  <c r="I40" i="435"/>
  <c r="I39" i="435"/>
  <c r="I38" i="435"/>
  <c r="I37" i="435"/>
  <c r="I36" i="435"/>
  <c r="I35" i="435"/>
  <c r="H35" i="435"/>
  <c r="G35" i="435"/>
  <c r="C35" i="435"/>
  <c r="I31" i="435"/>
  <c r="I30" i="435"/>
  <c r="I29" i="435"/>
  <c r="I28" i="435"/>
  <c r="I27" i="435"/>
  <c r="I26" i="435"/>
  <c r="I25" i="435"/>
  <c r="I24" i="435"/>
  <c r="I23" i="435"/>
  <c r="I22" i="435"/>
  <c r="I21" i="435"/>
  <c r="I20" i="435"/>
  <c r="H20" i="435"/>
  <c r="G20" i="435"/>
  <c r="C20" i="435"/>
  <c r="I17" i="435"/>
  <c r="I16" i="435"/>
  <c r="I15" i="435"/>
  <c r="I14" i="435"/>
  <c r="I13" i="435"/>
  <c r="I12" i="435"/>
  <c r="I11" i="435"/>
  <c r="I10" i="435"/>
  <c r="I9" i="435"/>
  <c r="I8" i="435"/>
  <c r="I7" i="435"/>
  <c r="I6" i="435"/>
  <c r="I5" i="435"/>
  <c r="H5" i="435"/>
  <c r="G5" i="435"/>
  <c r="C5" i="435"/>
  <c r="I26" i="445"/>
  <c r="I25" i="445"/>
  <c r="I24" i="445"/>
  <c r="I23" i="445"/>
  <c r="H23" i="445"/>
  <c r="G23" i="445"/>
  <c r="C23" i="445"/>
  <c r="I18" i="445"/>
  <c r="I17" i="445"/>
  <c r="I16" i="445"/>
  <c r="I15" i="445"/>
  <c r="I14" i="445"/>
  <c r="I13" i="445"/>
  <c r="I12" i="445"/>
  <c r="I11" i="445"/>
  <c r="I10" i="445"/>
  <c r="I9" i="445"/>
  <c r="I8" i="445"/>
  <c r="I7" i="445"/>
  <c r="I6" i="445"/>
  <c r="I5" i="445"/>
  <c r="H5" i="445"/>
  <c r="G5" i="445"/>
  <c r="C5" i="445"/>
  <c r="I59" i="44"/>
  <c r="I58" i="44"/>
  <c r="I57" i="44"/>
  <c r="I56" i="44"/>
  <c r="I55" i="44"/>
  <c r="I54" i="44"/>
  <c r="I53" i="44"/>
  <c r="H53" i="44"/>
  <c r="G53" i="44"/>
  <c r="C53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H34" i="44"/>
  <c r="G34" i="44"/>
  <c r="C34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I11" i="44"/>
  <c r="I10" i="44"/>
  <c r="I9" i="44"/>
  <c r="I8" i="44"/>
  <c r="I7" i="44"/>
  <c r="I6" i="44"/>
  <c r="H5" i="44"/>
  <c r="G5" i="44"/>
  <c r="C5" i="44"/>
  <c r="I41" i="426"/>
  <c r="I42" i="426" s="1"/>
  <c r="I43" i="426" s="1"/>
  <c r="I44" i="426" s="1"/>
  <c r="H40" i="426"/>
  <c r="G40" i="426"/>
  <c r="C40" i="426"/>
  <c r="I21" i="426"/>
  <c r="I22" i="426" s="1"/>
  <c r="I23" i="426" s="1"/>
  <c r="I24" i="426" s="1"/>
  <c r="I25" i="426" s="1"/>
  <c r="I26" i="426" s="1"/>
  <c r="I27" i="426" s="1"/>
  <c r="I28" i="426" s="1"/>
  <c r="I29" i="426" s="1"/>
  <c r="I30" i="426" s="1"/>
  <c r="I31" i="426" s="1"/>
  <c r="I32" i="426" s="1"/>
  <c r="I33" i="426" s="1"/>
  <c r="I34" i="426" s="1"/>
  <c r="I35" i="426" s="1"/>
  <c r="I36" i="426" s="1"/>
  <c r="I37" i="426" s="1"/>
  <c r="H20" i="426"/>
  <c r="G20" i="426"/>
  <c r="C20" i="426"/>
  <c r="I6" i="426"/>
  <c r="I7" i="426" s="1"/>
  <c r="I8" i="426" s="1"/>
  <c r="I9" i="426" s="1"/>
  <c r="I10" i="426" s="1"/>
  <c r="I11" i="426" s="1"/>
  <c r="I12" i="426" s="1"/>
  <c r="I13" i="426" s="1"/>
  <c r="I14" i="426" s="1"/>
  <c r="H5" i="426"/>
  <c r="G5" i="426"/>
  <c r="C5" i="426"/>
  <c r="H24" i="488"/>
  <c r="H23" i="488"/>
  <c r="H22" i="488"/>
  <c r="H21" i="488"/>
  <c r="H20" i="488"/>
  <c r="H19" i="488"/>
  <c r="H18" i="488"/>
  <c r="H17" i="488"/>
  <c r="H16" i="488"/>
  <c r="H15" i="488"/>
  <c r="H14" i="488"/>
  <c r="H13" i="488"/>
  <c r="H12" i="488"/>
  <c r="H11" i="488"/>
  <c r="H10" i="488"/>
  <c r="Q9" i="488"/>
  <c r="H9" i="488"/>
  <c r="Q8" i="488"/>
  <c r="H8" i="488"/>
  <c r="Q7" i="488"/>
  <c r="H7" i="488"/>
  <c r="Q6" i="488"/>
  <c r="H6" i="488"/>
  <c r="Q5" i="488"/>
  <c r="O5" i="488"/>
  <c r="H5" i="488"/>
  <c r="G5" i="488"/>
  <c r="F5" i="488"/>
  <c r="H80" i="198"/>
  <c r="H81" i="198" s="1"/>
  <c r="G80" i="198"/>
  <c r="F80" i="198"/>
  <c r="H65" i="198"/>
  <c r="H66" i="198" s="1"/>
  <c r="H67" i="198" s="1"/>
  <c r="H68" i="198" s="1"/>
  <c r="H69" i="198" s="1"/>
  <c r="H70" i="198" s="1"/>
  <c r="H71" i="198" s="1"/>
  <c r="H72" i="198" s="1"/>
  <c r="H73" i="198" s="1"/>
  <c r="H74" i="198" s="1"/>
  <c r="H75" i="198" s="1"/>
  <c r="H76" i="198" s="1"/>
  <c r="G65" i="198"/>
  <c r="F65" i="198"/>
  <c r="H56" i="198"/>
  <c r="H57" i="198" s="1"/>
  <c r="H58" i="198" s="1"/>
  <c r="H59" i="198" s="1"/>
  <c r="H60" i="198" s="1"/>
  <c r="G56" i="198"/>
  <c r="F56" i="198"/>
  <c r="H42" i="198"/>
  <c r="H43" i="198" s="1"/>
  <c r="H44" i="198" s="1"/>
  <c r="H45" i="198" s="1"/>
  <c r="H46" i="198" s="1"/>
  <c r="H47" i="198" s="1"/>
  <c r="H48" i="198" s="1"/>
  <c r="H49" i="198" s="1"/>
  <c r="H50" i="198" s="1"/>
  <c r="H51" i="198" s="1"/>
  <c r="H52" i="198" s="1"/>
  <c r="H53" i="198" s="1"/>
  <c r="G41" i="198"/>
  <c r="F41" i="198"/>
  <c r="H30" i="198"/>
  <c r="H31" i="198" s="1"/>
  <c r="H32" i="198" s="1"/>
  <c r="H33" i="198" s="1"/>
  <c r="H34" i="198" s="1"/>
  <c r="H35" i="198" s="1"/>
  <c r="H36" i="198" s="1"/>
  <c r="H37" i="198" s="1"/>
  <c r="H38" i="198" s="1"/>
  <c r="F29" i="198"/>
  <c r="Q20" i="198"/>
  <c r="Q21" i="198" s="1"/>
  <c r="Q22" i="198" s="1"/>
  <c r="Q23" i="198" s="1"/>
  <c r="Q24" i="198" s="1"/>
  <c r="Q25" i="198" s="1"/>
  <c r="Q26" i="198" s="1"/>
  <c r="Q27" i="198" s="1"/>
  <c r="Q28" i="198" s="1"/>
  <c r="Q29" i="198" s="1"/>
  <c r="Q30" i="198" s="1"/>
  <c r="O20" i="198"/>
  <c r="W6" i="198"/>
  <c r="W7" i="198" s="1"/>
  <c r="W8" i="198" s="1"/>
  <c r="W9" i="198" s="1"/>
  <c r="W10" i="198" s="1"/>
  <c r="W11" i="198" s="1"/>
  <c r="W12" i="198" s="1"/>
  <c r="W13" i="198" s="1"/>
  <c r="W14" i="198" s="1"/>
  <c r="W15" i="198" s="1"/>
  <c r="W16" i="198" s="1"/>
  <c r="W17" i="198" s="1"/>
  <c r="H6" i="198"/>
  <c r="H7" i="198" s="1"/>
  <c r="H8" i="198" s="1"/>
  <c r="H9" i="198" s="1"/>
  <c r="H10" i="198" s="1"/>
  <c r="H11" i="198" s="1"/>
  <c r="H12" i="198" s="1"/>
  <c r="H13" i="198" s="1"/>
  <c r="H14" i="198" s="1"/>
  <c r="H15" i="198" s="1"/>
  <c r="H16" i="198" s="1"/>
  <c r="H17" i="198" s="1"/>
  <c r="H18" i="198" s="1"/>
  <c r="H19" i="198" s="1"/>
  <c r="H20" i="198" s="1"/>
  <c r="H21" i="198" s="1"/>
  <c r="H22" i="198" s="1"/>
  <c r="H23" i="198" s="1"/>
  <c r="H24" i="198" s="1"/>
  <c r="Q5" i="198"/>
  <c r="Q6" i="198" s="1"/>
  <c r="Q7" i="198" s="1"/>
  <c r="Q8" i="198" s="1"/>
  <c r="Q9" i="198" s="1"/>
  <c r="Q10" i="198" s="1"/>
  <c r="Q11" i="198" s="1"/>
  <c r="Q12" i="198" s="1"/>
  <c r="Q13" i="198" s="1"/>
  <c r="Q14" i="198" s="1"/>
  <c r="Q15" i="198" s="1"/>
  <c r="Q16" i="198" s="1"/>
  <c r="O5" i="198"/>
  <c r="F5" i="198"/>
  <c r="H50" i="419"/>
  <c r="H49" i="419"/>
  <c r="H48" i="419"/>
  <c r="H47" i="419"/>
  <c r="H46" i="419"/>
  <c r="H45" i="419"/>
  <c r="H44" i="419"/>
  <c r="H43" i="419"/>
  <c r="H42" i="419"/>
  <c r="H41" i="419"/>
  <c r="H40" i="419"/>
  <c r="H39" i="419"/>
  <c r="H38" i="419"/>
  <c r="H37" i="419"/>
  <c r="H36" i="419"/>
  <c r="H35" i="419"/>
  <c r="H34" i="419"/>
  <c r="G34" i="419"/>
  <c r="F34" i="419"/>
  <c r="H29" i="419"/>
  <c r="H28" i="419"/>
  <c r="H27" i="419"/>
  <c r="H26" i="419"/>
  <c r="H25" i="419"/>
  <c r="H24" i="419"/>
  <c r="H23" i="419"/>
  <c r="H22" i="419"/>
  <c r="H21" i="419"/>
  <c r="H20" i="419"/>
  <c r="H19" i="419"/>
  <c r="H18" i="419"/>
  <c r="H17" i="419"/>
  <c r="H16" i="419"/>
  <c r="H15" i="419"/>
  <c r="H14" i="419"/>
  <c r="H13" i="419"/>
  <c r="H12" i="419"/>
  <c r="H11" i="419"/>
  <c r="H10" i="419"/>
  <c r="H9" i="419"/>
  <c r="H8" i="419"/>
  <c r="H7" i="419"/>
  <c r="H6" i="419"/>
  <c r="H5" i="419"/>
  <c r="G5" i="419"/>
  <c r="F5" i="419"/>
  <c r="H16" i="475"/>
  <c r="H15" i="475"/>
  <c r="H14" i="475"/>
  <c r="H13" i="475"/>
  <c r="H12" i="475"/>
  <c r="H11" i="475"/>
  <c r="H10" i="475"/>
  <c r="H9" i="475"/>
  <c r="H8" i="475"/>
  <c r="H7" i="475"/>
  <c r="H6" i="475"/>
  <c r="H5" i="475"/>
  <c r="G5" i="475"/>
  <c r="F5" i="475"/>
  <c r="R29" i="471"/>
  <c r="R28" i="471"/>
  <c r="R27" i="471"/>
  <c r="R26" i="471"/>
  <c r="R25" i="471"/>
  <c r="R24" i="471"/>
  <c r="R23" i="471"/>
  <c r="R22" i="471"/>
  <c r="R21" i="471"/>
  <c r="R17" i="471"/>
  <c r="R16" i="471"/>
  <c r="R15" i="471"/>
  <c r="R14" i="471"/>
  <c r="R13" i="471"/>
  <c r="R12" i="471"/>
  <c r="R11" i="471"/>
  <c r="R10" i="471"/>
  <c r="R9" i="471"/>
  <c r="R8" i="471"/>
  <c r="R7" i="471"/>
  <c r="I7" i="471"/>
  <c r="I6" i="471"/>
  <c r="H6" i="471"/>
  <c r="G6" i="471"/>
  <c r="C6" i="471"/>
  <c r="I5" i="500"/>
  <c r="H5" i="500"/>
  <c r="G5" i="500"/>
  <c r="C5" i="500"/>
  <c r="I27" i="23"/>
  <c r="I26" i="23"/>
  <c r="I25" i="23"/>
  <c r="I24" i="23"/>
  <c r="I23" i="23"/>
  <c r="H23" i="23"/>
  <c r="G23" i="23"/>
  <c r="C23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H5" i="23"/>
  <c r="G5" i="23"/>
  <c r="C5" i="23"/>
  <c r="I48" i="38"/>
  <c r="I47" i="38"/>
  <c r="G47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G19" i="38"/>
  <c r="I15" i="38"/>
  <c r="I14" i="38"/>
  <c r="I13" i="38"/>
  <c r="I12" i="38"/>
  <c r="I11" i="38"/>
  <c r="I10" i="38"/>
  <c r="I9" i="38"/>
  <c r="I8" i="38"/>
  <c r="I7" i="38"/>
  <c r="I6" i="38"/>
  <c r="G5" i="38"/>
  <c r="I57" i="60"/>
  <c r="I56" i="60"/>
  <c r="I55" i="60"/>
  <c r="I54" i="60"/>
  <c r="I53" i="60"/>
  <c r="I52" i="60"/>
  <c r="I51" i="60"/>
  <c r="I50" i="60"/>
  <c r="I49" i="60"/>
  <c r="I48" i="60"/>
  <c r="I47" i="60"/>
  <c r="H46" i="60"/>
  <c r="G46" i="60"/>
  <c r="C46" i="60"/>
  <c r="I42" i="60"/>
  <c r="I41" i="60"/>
  <c r="I40" i="60"/>
  <c r="I39" i="60"/>
  <c r="I38" i="60"/>
  <c r="I37" i="60"/>
  <c r="I36" i="60"/>
  <c r="I35" i="60"/>
  <c r="I34" i="60"/>
  <c r="I33" i="60"/>
  <c r="I32" i="60"/>
  <c r="I31" i="60"/>
  <c r="I30" i="60"/>
  <c r="I29" i="60"/>
  <c r="I28" i="60"/>
  <c r="I27" i="60"/>
  <c r="I26" i="60"/>
  <c r="I25" i="60"/>
  <c r="H24" i="60"/>
  <c r="G24" i="60"/>
  <c r="C24" i="60"/>
  <c r="I18" i="60"/>
  <c r="I17" i="60"/>
  <c r="I16" i="60"/>
  <c r="I15" i="60"/>
  <c r="I14" i="60"/>
  <c r="I13" i="60"/>
  <c r="I12" i="60"/>
  <c r="I11" i="60"/>
  <c r="I10" i="60"/>
  <c r="I9" i="60"/>
  <c r="I8" i="60"/>
  <c r="I7" i="60"/>
  <c r="H6" i="60"/>
  <c r="G6" i="60"/>
  <c r="C6" i="60"/>
  <c r="I76" i="201"/>
  <c r="I75" i="201"/>
  <c r="H75" i="201"/>
  <c r="G75" i="201"/>
  <c r="C75" i="201"/>
  <c r="I70" i="201"/>
  <c r="I69" i="201"/>
  <c r="I68" i="201"/>
  <c r="I67" i="201"/>
  <c r="I66" i="201"/>
  <c r="I65" i="201"/>
  <c r="I64" i="201"/>
  <c r="I63" i="201"/>
  <c r="I62" i="201"/>
  <c r="I61" i="201"/>
  <c r="I60" i="201"/>
  <c r="I59" i="201"/>
  <c r="I58" i="201"/>
  <c r="I57" i="201"/>
  <c r="I56" i="201"/>
  <c r="I55" i="201"/>
  <c r="I54" i="201"/>
  <c r="I53" i="201"/>
  <c r="I52" i="201"/>
  <c r="I51" i="201"/>
  <c r="I50" i="201"/>
  <c r="I49" i="201"/>
  <c r="H49" i="201"/>
  <c r="G49" i="201"/>
  <c r="C49" i="201"/>
  <c r="I46" i="201"/>
  <c r="I45" i="201"/>
  <c r="I44" i="201"/>
  <c r="I43" i="201"/>
  <c r="I42" i="201"/>
  <c r="I41" i="201"/>
  <c r="I40" i="201"/>
  <c r="I39" i="201"/>
  <c r="I38" i="201"/>
  <c r="I37" i="201"/>
  <c r="I36" i="201"/>
  <c r="H36" i="201"/>
  <c r="G36" i="201"/>
  <c r="C36" i="201"/>
  <c r="I33" i="201"/>
  <c r="I32" i="201"/>
  <c r="I31" i="201"/>
  <c r="I30" i="201"/>
  <c r="I29" i="201"/>
  <c r="I28" i="201"/>
  <c r="I27" i="201"/>
  <c r="I26" i="201"/>
  <c r="I25" i="201"/>
  <c r="I24" i="201"/>
  <c r="I23" i="201"/>
  <c r="I22" i="201"/>
  <c r="I21" i="201"/>
  <c r="I20" i="201"/>
  <c r="I19" i="201"/>
  <c r="I18" i="201"/>
  <c r="I17" i="201"/>
  <c r="I16" i="201"/>
  <c r="I15" i="201"/>
  <c r="I14" i="201"/>
  <c r="I13" i="201"/>
  <c r="I12" i="201"/>
  <c r="I11" i="201"/>
  <c r="I10" i="201"/>
  <c r="I9" i="201"/>
  <c r="I8" i="201"/>
  <c r="I7" i="201"/>
  <c r="G6" i="201"/>
  <c r="C6" i="201"/>
  <c r="I50" i="161"/>
  <c r="I49" i="161"/>
  <c r="I48" i="161"/>
  <c r="I47" i="161"/>
  <c r="I46" i="161"/>
  <c r="I45" i="161"/>
  <c r="I44" i="161"/>
  <c r="I43" i="161"/>
  <c r="I42" i="161"/>
  <c r="I41" i="161"/>
  <c r="I40" i="161"/>
  <c r="I39" i="161"/>
  <c r="I38" i="161"/>
  <c r="H38" i="161"/>
  <c r="G38" i="161"/>
  <c r="C38" i="161"/>
  <c r="I34" i="161"/>
  <c r="I33" i="161"/>
  <c r="I32" i="161"/>
  <c r="I31" i="161"/>
  <c r="I30" i="161"/>
  <c r="I29" i="161"/>
  <c r="I28" i="161"/>
  <c r="I27" i="161"/>
  <c r="I26" i="161"/>
  <c r="I25" i="161"/>
  <c r="I24" i="161"/>
  <c r="H24" i="161"/>
  <c r="G24" i="161"/>
  <c r="C24" i="161"/>
  <c r="I20" i="161"/>
  <c r="I19" i="161"/>
  <c r="I18" i="161"/>
  <c r="I17" i="161"/>
  <c r="I16" i="161"/>
  <c r="I15" i="161"/>
  <c r="I14" i="161"/>
  <c r="I13" i="161"/>
  <c r="I12" i="161"/>
  <c r="I11" i="161"/>
  <c r="I10" i="161"/>
  <c r="I9" i="161"/>
  <c r="I8" i="161"/>
  <c r="I7" i="161"/>
  <c r="I6" i="161"/>
  <c r="I5" i="161"/>
  <c r="H5" i="161"/>
  <c r="G5" i="161"/>
  <c r="C5" i="161"/>
  <c r="I70" i="350"/>
  <c r="I69" i="350"/>
  <c r="H69" i="350"/>
  <c r="G69" i="350"/>
  <c r="C69" i="350"/>
  <c r="I66" i="350"/>
  <c r="I65" i="350"/>
  <c r="I64" i="350"/>
  <c r="I63" i="350"/>
  <c r="I62" i="350"/>
  <c r="I61" i="350"/>
  <c r="I60" i="350"/>
  <c r="I59" i="350"/>
  <c r="I58" i="350"/>
  <c r="I57" i="350"/>
  <c r="H57" i="350"/>
  <c r="G57" i="350"/>
  <c r="C57" i="350"/>
  <c r="I54" i="350"/>
  <c r="I53" i="350"/>
  <c r="I52" i="350"/>
  <c r="I51" i="350"/>
  <c r="I50" i="350"/>
  <c r="I49" i="350"/>
  <c r="I48" i="350"/>
  <c r="I47" i="350"/>
  <c r="I46" i="350"/>
  <c r="I45" i="350"/>
  <c r="I44" i="350"/>
  <c r="I43" i="350"/>
  <c r="I42" i="350"/>
  <c r="I41" i="350"/>
  <c r="I40" i="350"/>
  <c r="H40" i="350"/>
  <c r="G40" i="350"/>
  <c r="C40" i="350"/>
  <c r="I37" i="350"/>
  <c r="I36" i="350"/>
  <c r="I35" i="350"/>
  <c r="I34" i="350"/>
  <c r="I33" i="350"/>
  <c r="I32" i="350"/>
  <c r="I31" i="350"/>
  <c r="I30" i="350"/>
  <c r="I29" i="350"/>
  <c r="I28" i="350"/>
  <c r="I27" i="350"/>
  <c r="I26" i="350"/>
  <c r="I25" i="350"/>
  <c r="I24" i="350"/>
  <c r="H24" i="350"/>
  <c r="G24" i="350"/>
  <c r="C24" i="350"/>
  <c r="I20" i="350"/>
  <c r="I19" i="350"/>
  <c r="R18" i="350"/>
  <c r="I18" i="350"/>
  <c r="R17" i="350"/>
  <c r="I17" i="350"/>
  <c r="R16" i="350"/>
  <c r="I16" i="350"/>
  <c r="R15" i="350"/>
  <c r="I15" i="350"/>
  <c r="R14" i="350"/>
  <c r="I14" i="350"/>
  <c r="R13" i="350"/>
  <c r="I13" i="350"/>
  <c r="R12" i="350"/>
  <c r="I12" i="350"/>
  <c r="R11" i="350"/>
  <c r="I11" i="350"/>
  <c r="R10" i="350"/>
  <c r="I10" i="350"/>
  <c r="R9" i="350"/>
  <c r="I9" i="350"/>
  <c r="R8" i="350"/>
  <c r="I8" i="350"/>
  <c r="R7" i="350"/>
  <c r="I7" i="350"/>
  <c r="R6" i="350"/>
  <c r="I6" i="350"/>
  <c r="H5" i="350"/>
  <c r="G5" i="350"/>
  <c r="C5" i="350"/>
  <c r="I6" i="441"/>
  <c r="I7" i="441" s="1"/>
  <c r="I8" i="441" s="1"/>
  <c r="I9" i="441" s="1"/>
  <c r="I10" i="441" s="1"/>
  <c r="I11" i="441" s="1"/>
  <c r="I12" i="441" s="1"/>
  <c r="I13" i="441" s="1"/>
  <c r="I14" i="441" s="1"/>
  <c r="I15" i="441" s="1"/>
  <c r="I16" i="441" s="1"/>
  <c r="I17" i="441" s="1"/>
  <c r="I18" i="441" s="1"/>
  <c r="I19" i="441" s="1"/>
  <c r="I20" i="441" s="1"/>
  <c r="I21" i="441" s="1"/>
  <c r="I22" i="441" s="1"/>
  <c r="I23" i="441" s="1"/>
  <c r="H5" i="441"/>
  <c r="G5" i="441"/>
  <c r="C5" i="441"/>
  <c r="I57" i="425"/>
  <c r="I56" i="425"/>
  <c r="H56" i="425"/>
  <c r="G56" i="425"/>
  <c r="C56" i="425"/>
  <c r="I53" i="425"/>
  <c r="I52" i="425"/>
  <c r="I51" i="425"/>
  <c r="I50" i="425"/>
  <c r="I49" i="425"/>
  <c r="I48" i="425"/>
  <c r="I47" i="425"/>
  <c r="I46" i="425"/>
  <c r="I45" i="425"/>
  <c r="H45" i="425"/>
  <c r="G45" i="425"/>
  <c r="C45" i="425"/>
  <c r="I41" i="425"/>
  <c r="I40" i="425"/>
  <c r="I39" i="425"/>
  <c r="I38" i="425"/>
  <c r="I37" i="425"/>
  <c r="I36" i="425"/>
  <c r="I35" i="425"/>
  <c r="I34" i="425"/>
  <c r="I33" i="425"/>
  <c r="I32" i="425"/>
  <c r="H32" i="425"/>
  <c r="G32" i="425"/>
  <c r="C32" i="425"/>
  <c r="I29" i="425"/>
  <c r="I28" i="425"/>
  <c r="I27" i="425"/>
  <c r="I26" i="425"/>
  <c r="I25" i="425"/>
  <c r="I24" i="425"/>
  <c r="I23" i="425"/>
  <c r="I22" i="425"/>
  <c r="I21" i="425"/>
  <c r="I20" i="425"/>
  <c r="H20" i="425"/>
  <c r="G20" i="425"/>
  <c r="C20" i="425"/>
  <c r="I16" i="425"/>
  <c r="I15" i="425"/>
  <c r="I14" i="425"/>
  <c r="I13" i="425"/>
  <c r="I12" i="425"/>
  <c r="I11" i="425"/>
  <c r="I10" i="425"/>
  <c r="I9" i="425"/>
  <c r="I8" i="425"/>
  <c r="I7" i="425"/>
  <c r="I6" i="425"/>
  <c r="H5" i="425"/>
  <c r="G5" i="425"/>
  <c r="C5" i="425"/>
  <c r="K139" i="180"/>
  <c r="I68" i="180"/>
  <c r="I67" i="180"/>
  <c r="I66" i="180"/>
  <c r="I65" i="180"/>
  <c r="I64" i="180"/>
  <c r="I63" i="180"/>
  <c r="I62" i="180"/>
  <c r="I61" i="180"/>
  <c r="I60" i="180"/>
  <c r="I59" i="180"/>
  <c r="I58" i="180"/>
  <c r="I57" i="180"/>
  <c r="H57" i="180"/>
  <c r="G57" i="180"/>
  <c r="I53" i="180"/>
  <c r="I52" i="180"/>
  <c r="I51" i="180"/>
  <c r="I50" i="180"/>
  <c r="I49" i="180"/>
  <c r="I48" i="180"/>
  <c r="I47" i="180"/>
  <c r="I46" i="180"/>
  <c r="I45" i="180"/>
  <c r="I44" i="180"/>
  <c r="H44" i="180"/>
  <c r="G44" i="180"/>
  <c r="I40" i="180"/>
  <c r="I39" i="180"/>
  <c r="I38" i="180"/>
  <c r="I37" i="180"/>
  <c r="I36" i="180"/>
  <c r="I35" i="180"/>
  <c r="I34" i="180"/>
  <c r="I33" i="180"/>
  <c r="I32" i="180"/>
  <c r="I31" i="180"/>
  <c r="I30" i="180"/>
  <c r="I29" i="180"/>
  <c r="I28" i="180"/>
  <c r="I27" i="180"/>
  <c r="I26" i="180"/>
  <c r="H26" i="180"/>
  <c r="G26" i="180"/>
  <c r="I20" i="180"/>
  <c r="I19" i="180"/>
  <c r="I18" i="180"/>
  <c r="I17" i="180"/>
  <c r="I16" i="180"/>
  <c r="I15" i="180"/>
  <c r="I14" i="180"/>
  <c r="I13" i="180"/>
  <c r="I12" i="180"/>
  <c r="I11" i="180"/>
  <c r="I10" i="180"/>
  <c r="I9" i="180"/>
  <c r="I8" i="180"/>
  <c r="I7" i="180"/>
  <c r="I6" i="180"/>
  <c r="H5" i="180"/>
  <c r="G5" i="180"/>
  <c r="I101" i="332"/>
  <c r="I100" i="332"/>
  <c r="I99" i="332"/>
  <c r="I98" i="332"/>
  <c r="I97" i="332"/>
  <c r="I96" i="332"/>
  <c r="H96" i="332"/>
  <c r="G96" i="332"/>
  <c r="C96" i="332"/>
  <c r="I92" i="332"/>
  <c r="I91" i="332"/>
  <c r="I90" i="332"/>
  <c r="I89" i="332"/>
  <c r="I88" i="332"/>
  <c r="I87" i="332"/>
  <c r="I86" i="332"/>
  <c r="I85" i="332"/>
  <c r="I84" i="332"/>
  <c r="H84" i="332"/>
  <c r="G84" i="332"/>
  <c r="C84" i="332"/>
  <c r="I80" i="332"/>
  <c r="I79" i="332"/>
  <c r="I78" i="332"/>
  <c r="I77" i="332"/>
  <c r="I76" i="332"/>
  <c r="I75" i="332"/>
  <c r="I74" i="332"/>
  <c r="I73" i="332"/>
  <c r="I72" i="332"/>
  <c r="I71" i="332"/>
  <c r="H70" i="332"/>
  <c r="G70" i="332"/>
  <c r="C70" i="332"/>
  <c r="I67" i="332"/>
  <c r="I66" i="332"/>
  <c r="I65" i="332"/>
  <c r="I64" i="332"/>
  <c r="I63" i="332"/>
  <c r="I62" i="332"/>
  <c r="I61" i="332"/>
  <c r="I60" i="332"/>
  <c r="I59" i="332"/>
  <c r="H58" i="332"/>
  <c r="G58" i="332"/>
  <c r="C58" i="332"/>
  <c r="I55" i="332"/>
  <c r="I54" i="332"/>
  <c r="I53" i="332"/>
  <c r="I52" i="332"/>
  <c r="I51" i="332"/>
  <c r="I50" i="332"/>
  <c r="I49" i="332"/>
  <c r="I48" i="332"/>
  <c r="I47" i="332"/>
  <c r="I46" i="332"/>
  <c r="G45" i="332"/>
  <c r="C45" i="332"/>
  <c r="I42" i="332"/>
  <c r="I41" i="332"/>
  <c r="I40" i="332"/>
  <c r="I39" i="332"/>
  <c r="I38" i="332"/>
  <c r="I37" i="332"/>
  <c r="I36" i="332"/>
  <c r="I35" i="332"/>
  <c r="I34" i="332"/>
  <c r="I33" i="332"/>
  <c r="I32" i="332"/>
  <c r="I31" i="332"/>
  <c r="I30" i="332"/>
  <c r="I29" i="332"/>
  <c r="I28" i="332"/>
  <c r="I27" i="332"/>
  <c r="I26" i="332"/>
  <c r="I25" i="332"/>
  <c r="I24" i="332"/>
  <c r="I23" i="332"/>
  <c r="I22" i="332"/>
  <c r="I21" i="332"/>
  <c r="I20" i="332"/>
  <c r="I19" i="332"/>
  <c r="I18" i="332"/>
  <c r="I17" i="332"/>
  <c r="I16" i="332"/>
  <c r="I15" i="332"/>
  <c r="I14" i="332"/>
  <c r="I13" i="332"/>
  <c r="I12" i="332"/>
  <c r="I11" i="332"/>
  <c r="I10" i="332"/>
  <c r="I9" i="332"/>
  <c r="I8" i="332"/>
  <c r="I7" i="332"/>
  <c r="G6" i="332"/>
  <c r="C6" i="332"/>
  <c r="I50" i="104"/>
  <c r="I51" i="104" s="1"/>
  <c r="I52" i="104" s="1"/>
  <c r="I53" i="104" s="1"/>
  <c r="I54" i="104" s="1"/>
  <c r="I55" i="104" s="1"/>
  <c r="I56" i="104" s="1"/>
  <c r="I57" i="104" s="1"/>
  <c r="I58" i="104" s="1"/>
  <c r="I59" i="104" s="1"/>
  <c r="I60" i="104" s="1"/>
  <c r="I61" i="104" s="1"/>
  <c r="I62" i="104" s="1"/>
  <c r="I63" i="104" s="1"/>
  <c r="I64" i="104" s="1"/>
  <c r="I65" i="104" s="1"/>
  <c r="H50" i="104"/>
  <c r="G50" i="104"/>
  <c r="I41" i="104"/>
  <c r="I42" i="104" s="1"/>
  <c r="I43" i="104" s="1"/>
  <c r="I44" i="104" s="1"/>
  <c r="I45" i="104" s="1"/>
  <c r="I46" i="104" s="1"/>
  <c r="I40" i="104"/>
  <c r="H40" i="104"/>
  <c r="G40" i="104"/>
  <c r="I23" i="104"/>
  <c r="I24" i="104" s="1"/>
  <c r="I25" i="104" s="1"/>
  <c r="I26" i="104" s="1"/>
  <c r="I27" i="104" s="1"/>
  <c r="I28" i="104" s="1"/>
  <c r="I29" i="104" s="1"/>
  <c r="I30" i="104" s="1"/>
  <c r="I31" i="104" s="1"/>
  <c r="I32" i="104" s="1"/>
  <c r="I33" i="104" s="1"/>
  <c r="I34" i="104" s="1"/>
  <c r="I35" i="104" s="1"/>
  <c r="I22" i="104"/>
  <c r="H22" i="104"/>
  <c r="G22" i="104"/>
  <c r="I5" i="104"/>
  <c r="I6" i="104" s="1"/>
  <c r="I7" i="104" s="1"/>
  <c r="I8" i="104" s="1"/>
  <c r="I9" i="104" s="1"/>
  <c r="I10" i="104" s="1"/>
  <c r="I11" i="104" s="1"/>
  <c r="I12" i="104" s="1"/>
  <c r="I13" i="104" s="1"/>
  <c r="I14" i="104" s="1"/>
  <c r="I15" i="104" s="1"/>
  <c r="I16" i="104" s="1"/>
  <c r="I17" i="104" s="1"/>
  <c r="I18" i="104" s="1"/>
  <c r="I19" i="104" s="1"/>
  <c r="H5" i="104"/>
  <c r="G5" i="104"/>
  <c r="I28" i="299"/>
  <c r="I27" i="299"/>
  <c r="I26" i="299"/>
  <c r="I25" i="299"/>
  <c r="I24" i="299"/>
  <c r="I23" i="299"/>
  <c r="H22" i="299"/>
  <c r="I18" i="299"/>
  <c r="H17" i="299"/>
  <c r="I14" i="299"/>
  <c r="I13" i="299"/>
  <c r="I12" i="299"/>
  <c r="I11" i="299"/>
  <c r="I10" i="299"/>
  <c r="I9" i="299"/>
  <c r="I8" i="299"/>
  <c r="I7" i="299"/>
  <c r="H6" i="299"/>
  <c r="I42" i="434"/>
  <c r="I41" i="434"/>
  <c r="I40" i="434"/>
  <c r="I39" i="434"/>
  <c r="I38" i="434"/>
  <c r="I37" i="434"/>
  <c r="I36" i="434"/>
  <c r="I35" i="434"/>
  <c r="I34" i="434"/>
  <c r="I33" i="434"/>
  <c r="I32" i="434"/>
  <c r="I31" i="434"/>
  <c r="I30" i="434"/>
  <c r="I29" i="434"/>
  <c r="G29" i="434"/>
  <c r="C29" i="434"/>
  <c r="I26" i="434"/>
  <c r="I25" i="434"/>
  <c r="I24" i="434"/>
  <c r="I23" i="434"/>
  <c r="G22" i="434"/>
  <c r="C22" i="434"/>
  <c r="I18" i="434"/>
  <c r="I17" i="434"/>
  <c r="I16" i="434"/>
  <c r="I15" i="434"/>
  <c r="I14" i="434"/>
  <c r="I13" i="434"/>
  <c r="I12" i="434"/>
  <c r="I11" i="434"/>
  <c r="I10" i="434"/>
  <c r="I9" i="434"/>
  <c r="I8" i="434"/>
  <c r="I7" i="434"/>
  <c r="I6" i="434"/>
  <c r="G5" i="434"/>
  <c r="C5" i="434"/>
  <c r="I20" i="444"/>
  <c r="I19" i="444"/>
  <c r="I18" i="444"/>
  <c r="I17" i="444"/>
  <c r="I16" i="444"/>
  <c r="I15" i="444"/>
  <c r="I14" i="444"/>
  <c r="I13" i="444"/>
  <c r="I12" i="444"/>
  <c r="I11" i="444"/>
  <c r="I10" i="444"/>
  <c r="I9" i="444"/>
  <c r="I8" i="444"/>
  <c r="I7" i="444"/>
  <c r="I6" i="444"/>
  <c r="I5" i="444"/>
  <c r="G5" i="444"/>
  <c r="C5" i="444"/>
  <c r="J105" i="88"/>
  <c r="J104" i="88"/>
  <c r="J103" i="88"/>
  <c r="I56" i="88"/>
  <c r="I57" i="88" s="1"/>
  <c r="I58" i="88" s="1"/>
  <c r="H56" i="88"/>
  <c r="G56" i="88"/>
  <c r="C56" i="88"/>
  <c r="I44" i="88"/>
  <c r="I45" i="88" s="1"/>
  <c r="I46" i="88" s="1"/>
  <c r="I47" i="88" s="1"/>
  <c r="I48" i="88" s="1"/>
  <c r="I49" i="88" s="1"/>
  <c r="I50" i="88" s="1"/>
  <c r="I51" i="88" s="1"/>
  <c r="I52" i="88" s="1"/>
  <c r="I43" i="88"/>
  <c r="H43" i="88"/>
  <c r="G43" i="88"/>
  <c r="C43" i="88"/>
  <c r="I35" i="88"/>
  <c r="I36" i="88" s="1"/>
  <c r="I37" i="88" s="1"/>
  <c r="I38" i="88" s="1"/>
  <c r="I39" i="88" s="1"/>
  <c r="I40" i="88" s="1"/>
  <c r="I34" i="88"/>
  <c r="H34" i="88"/>
  <c r="G34" i="88"/>
  <c r="C34" i="88"/>
  <c r="Q16" i="88"/>
  <c r="Q15" i="88"/>
  <c r="W9" i="88"/>
  <c r="W10" i="88" s="1"/>
  <c r="W11" i="88" s="1"/>
  <c r="W12" i="88" s="1"/>
  <c r="W13" i="88" s="1"/>
  <c r="W14" i="88" s="1"/>
  <c r="W15" i="88" s="1"/>
  <c r="W16" i="88" s="1"/>
  <c r="W17" i="88" s="1"/>
  <c r="W18" i="88" s="1"/>
  <c r="W19" i="88" s="1"/>
  <c r="W20" i="88" s="1"/>
  <c r="W21" i="88" s="1"/>
  <c r="W22" i="88" s="1"/>
  <c r="W23" i="88" s="1"/>
  <c r="W24" i="88" s="1"/>
  <c r="W25" i="88" s="1"/>
  <c r="W26" i="88" s="1"/>
  <c r="W27" i="88" s="1"/>
  <c r="I7" i="88"/>
  <c r="I8" i="88" s="1"/>
  <c r="I9" i="88" s="1"/>
  <c r="I10" i="88" s="1"/>
  <c r="I11" i="88" s="1"/>
  <c r="I12" i="88" s="1"/>
  <c r="I13" i="88" s="1"/>
  <c r="I14" i="88" s="1"/>
  <c r="I15" i="88" s="1"/>
  <c r="I16" i="88" s="1"/>
  <c r="I17" i="88" s="1"/>
  <c r="I18" i="88" s="1"/>
  <c r="I19" i="88" s="1"/>
  <c r="I20" i="88" s="1"/>
  <c r="I21" i="88" s="1"/>
  <c r="I22" i="88" s="1"/>
  <c r="I23" i="88" s="1"/>
  <c r="I24" i="88" s="1"/>
  <c r="I25" i="88" s="1"/>
  <c r="I26" i="88" s="1"/>
  <c r="I27" i="88" s="1"/>
  <c r="I28" i="88" s="1"/>
  <c r="W6" i="88"/>
  <c r="Q6" i="88"/>
  <c r="Q7" i="88" s="1"/>
  <c r="Q8" i="88" s="1"/>
  <c r="Q9" i="88" s="1"/>
  <c r="Q10" i="88" s="1"/>
  <c r="Q11" i="88" s="1"/>
  <c r="I6" i="88"/>
  <c r="T5" i="88"/>
  <c r="I5" i="88"/>
  <c r="H5" i="88"/>
  <c r="G5" i="88"/>
  <c r="C5" i="88"/>
  <c r="I14" i="472"/>
  <c r="I13" i="472"/>
  <c r="I12" i="472"/>
  <c r="I11" i="472"/>
  <c r="I10" i="472"/>
  <c r="I9" i="472"/>
  <c r="I8" i="472"/>
  <c r="I7" i="472"/>
  <c r="I6" i="472"/>
  <c r="I5" i="472"/>
  <c r="H5" i="472"/>
  <c r="G5" i="472"/>
  <c r="C5" i="472"/>
  <c r="I66" i="317"/>
  <c r="I65" i="317"/>
  <c r="I64" i="317"/>
  <c r="I63" i="317"/>
  <c r="I62" i="317"/>
  <c r="I61" i="317"/>
  <c r="I60" i="317"/>
  <c r="G60" i="317"/>
  <c r="C60" i="317"/>
  <c r="R58" i="317"/>
  <c r="R57" i="317"/>
  <c r="I57" i="317"/>
  <c r="R56" i="317"/>
  <c r="I56" i="317"/>
  <c r="R55" i="317"/>
  <c r="I55" i="317"/>
  <c r="I54" i="317"/>
  <c r="I53" i="317"/>
  <c r="I52" i="317"/>
  <c r="I51" i="317"/>
  <c r="I50" i="317"/>
  <c r="R49" i="317"/>
  <c r="I49" i="317"/>
  <c r="R48" i="317"/>
  <c r="I48" i="317"/>
  <c r="R47" i="317"/>
  <c r="I47" i="317"/>
  <c r="R46" i="317"/>
  <c r="I46" i="317"/>
  <c r="R45" i="317"/>
  <c r="I45" i="317"/>
  <c r="R44" i="317"/>
  <c r="I44" i="317"/>
  <c r="R43" i="317"/>
  <c r="I43" i="317"/>
  <c r="R42" i="317"/>
  <c r="I42" i="317"/>
  <c r="R41" i="317"/>
  <c r="I41" i="317"/>
  <c r="G41" i="317"/>
  <c r="C41" i="317"/>
  <c r="R40" i="317"/>
  <c r="I36" i="317"/>
  <c r="I35" i="317"/>
  <c r="I34" i="317"/>
  <c r="I33" i="317"/>
  <c r="R32" i="317"/>
  <c r="I32" i="317"/>
  <c r="R31" i="317"/>
  <c r="I31" i="317"/>
  <c r="R30" i="317"/>
  <c r="I30" i="317"/>
  <c r="R29" i="317"/>
  <c r="I29" i="317"/>
  <c r="R28" i="317"/>
  <c r="I28" i="317"/>
  <c r="R27" i="317"/>
  <c r="I27" i="317"/>
  <c r="R26" i="317"/>
  <c r="I26" i="317"/>
  <c r="R25" i="317"/>
  <c r="I25" i="317"/>
  <c r="R24" i="317"/>
  <c r="I24" i="317"/>
  <c r="R23" i="317"/>
  <c r="I23" i="317"/>
  <c r="I22" i="317"/>
  <c r="I21" i="317"/>
  <c r="I20" i="317"/>
  <c r="X19" i="317"/>
  <c r="I19" i="317"/>
  <c r="G19" i="317"/>
  <c r="C19" i="317"/>
  <c r="X18" i="317"/>
  <c r="X17" i="317"/>
  <c r="R17" i="317"/>
  <c r="X16" i="317"/>
  <c r="R16" i="317"/>
  <c r="I16" i="317"/>
  <c r="X15" i="317"/>
  <c r="R15" i="317"/>
  <c r="I15" i="317"/>
  <c r="X14" i="317"/>
  <c r="R14" i="317"/>
  <c r="I14" i="317"/>
  <c r="X13" i="317"/>
  <c r="R13" i="317"/>
  <c r="I13" i="317"/>
  <c r="X12" i="317"/>
  <c r="R12" i="317"/>
  <c r="I12" i="317"/>
  <c r="R11" i="317"/>
  <c r="I11" i="317"/>
  <c r="R10" i="317"/>
  <c r="I10" i="317"/>
  <c r="R9" i="317"/>
  <c r="I9" i="317"/>
  <c r="R8" i="317"/>
  <c r="I8" i="317"/>
  <c r="R7" i="317"/>
  <c r="I7" i="317"/>
  <c r="X6" i="317"/>
  <c r="R6" i="317"/>
  <c r="I6" i="317"/>
  <c r="X5" i="317"/>
  <c r="G5" i="317"/>
  <c r="C5" i="317"/>
  <c r="I77" i="289"/>
  <c r="I76" i="289"/>
  <c r="I75" i="289"/>
  <c r="I74" i="289"/>
  <c r="I73" i="289"/>
  <c r="I72" i="289"/>
  <c r="H72" i="289"/>
  <c r="G72" i="289"/>
  <c r="C72" i="289"/>
  <c r="Q71" i="289"/>
  <c r="Q70" i="289"/>
  <c r="Q69" i="289"/>
  <c r="Q68" i="289"/>
  <c r="I68" i="289"/>
  <c r="Q67" i="289"/>
  <c r="I67" i="289"/>
  <c r="Q66" i="289"/>
  <c r="I66" i="289"/>
  <c r="Q65" i="289"/>
  <c r="I65" i="289"/>
  <c r="Q64" i="289"/>
  <c r="I64" i="289"/>
  <c r="Q63" i="289"/>
  <c r="I63" i="289"/>
  <c r="Q62" i="289"/>
  <c r="O62" i="289"/>
  <c r="I62" i="289"/>
  <c r="I61" i="289"/>
  <c r="H61" i="289"/>
  <c r="G61" i="289"/>
  <c r="C61" i="289"/>
  <c r="Q58" i="289"/>
  <c r="Q57" i="289"/>
  <c r="Q56" i="289"/>
  <c r="I56" i="289"/>
  <c r="Q55" i="289"/>
  <c r="I55" i="289"/>
  <c r="Q54" i="289"/>
  <c r="I54" i="289"/>
  <c r="Q53" i="289"/>
  <c r="H53" i="289"/>
  <c r="G53" i="289"/>
  <c r="C53" i="289"/>
  <c r="Q52" i="289"/>
  <c r="Q51" i="289"/>
  <c r="O51" i="289"/>
  <c r="I48" i="289"/>
  <c r="Q47" i="289"/>
  <c r="I47" i="289"/>
  <c r="Q46" i="289"/>
  <c r="I46" i="289"/>
  <c r="Q45" i="289"/>
  <c r="I45" i="289"/>
  <c r="Q44" i="289"/>
  <c r="I44" i="289"/>
  <c r="Q43" i="289"/>
  <c r="I43" i="289"/>
  <c r="Q42" i="289"/>
  <c r="I42" i="289"/>
  <c r="Q41" i="289"/>
  <c r="O41" i="289"/>
  <c r="H41" i="289"/>
  <c r="G41" i="289"/>
  <c r="C41" i="289"/>
  <c r="Q38" i="289"/>
  <c r="Q37" i="289"/>
  <c r="I37" i="289"/>
  <c r="Q36" i="289"/>
  <c r="I36" i="289"/>
  <c r="Q35" i="289"/>
  <c r="I35" i="289"/>
  <c r="Q34" i="289"/>
  <c r="I34" i="289"/>
  <c r="Q33" i="289"/>
  <c r="I33" i="289"/>
  <c r="Q32" i="289"/>
  <c r="I32" i="289"/>
  <c r="Q31" i="289"/>
  <c r="O31" i="289"/>
  <c r="I31" i="289"/>
  <c r="H30" i="289"/>
  <c r="G30" i="289"/>
  <c r="C30" i="289"/>
  <c r="I25" i="289"/>
  <c r="Q24" i="289"/>
  <c r="I24" i="289"/>
  <c r="Q23" i="289"/>
  <c r="I23" i="289"/>
  <c r="W22" i="289"/>
  <c r="Q22" i="289"/>
  <c r="I22" i="289"/>
  <c r="W21" i="289"/>
  <c r="Q21" i="289"/>
  <c r="I21" i="289"/>
  <c r="W20" i="289"/>
  <c r="Q20" i="289"/>
  <c r="I20" i="289"/>
  <c r="W19" i="289"/>
  <c r="Q19" i="289"/>
  <c r="I19" i="289"/>
  <c r="W18" i="289"/>
  <c r="Q18" i="289"/>
  <c r="H18" i="289"/>
  <c r="G18" i="289"/>
  <c r="C18" i="289"/>
  <c r="W17" i="289"/>
  <c r="Q17" i="289"/>
  <c r="W16" i="289"/>
  <c r="Q16" i="289"/>
  <c r="O16" i="289"/>
  <c r="W15" i="289"/>
  <c r="W14" i="289"/>
  <c r="I14" i="289"/>
  <c r="W13" i="289"/>
  <c r="I13" i="289"/>
  <c r="W12" i="289"/>
  <c r="Q12" i="289"/>
  <c r="I12" i="289"/>
  <c r="W11" i="289"/>
  <c r="Q11" i="289"/>
  <c r="I11" i="289"/>
  <c r="W10" i="289"/>
  <c r="Q10" i="289"/>
  <c r="I10" i="289"/>
  <c r="W9" i="289"/>
  <c r="Q9" i="289"/>
  <c r="I9" i="289"/>
  <c r="W8" i="289"/>
  <c r="Q8" i="289"/>
  <c r="I8" i="289"/>
  <c r="W7" i="289"/>
  <c r="Q7" i="289"/>
  <c r="I7" i="289"/>
  <c r="W6" i="289"/>
  <c r="Q6" i="289"/>
  <c r="P6" i="289"/>
  <c r="I6" i="289"/>
  <c r="Q5" i="289"/>
  <c r="O5" i="289"/>
  <c r="H5" i="289"/>
  <c r="G5" i="289"/>
  <c r="C5" i="289"/>
  <c r="AU53" i="42"/>
  <c r="I36" i="42"/>
  <c r="I35" i="42"/>
  <c r="I34" i="42"/>
  <c r="I33" i="42"/>
  <c r="I32" i="42"/>
  <c r="I31" i="42"/>
  <c r="I30" i="42"/>
  <c r="I29" i="42"/>
  <c r="I28" i="42"/>
  <c r="I27" i="42"/>
  <c r="R26" i="42"/>
  <c r="I26" i="42"/>
  <c r="R25" i="42"/>
  <c r="I25" i="42"/>
  <c r="R24" i="42"/>
  <c r="I24" i="42"/>
  <c r="H24" i="42"/>
  <c r="G24" i="42"/>
  <c r="C24" i="42"/>
  <c r="R23" i="42"/>
  <c r="R22" i="42"/>
  <c r="R21" i="42"/>
  <c r="R20" i="42"/>
  <c r="R19" i="42"/>
  <c r="AA18" i="42"/>
  <c r="R18" i="42"/>
  <c r="I18" i="42"/>
  <c r="AA17" i="42"/>
  <c r="R17" i="42"/>
  <c r="I17" i="42"/>
  <c r="AA16" i="42"/>
  <c r="R16" i="42"/>
  <c r="I16" i="42"/>
  <c r="AA15" i="42"/>
  <c r="R15" i="42"/>
  <c r="I15" i="42"/>
  <c r="AA14" i="42"/>
  <c r="R14" i="42"/>
  <c r="I14" i="42"/>
  <c r="AA13" i="42"/>
  <c r="R13" i="42"/>
  <c r="I13" i="42"/>
  <c r="AA12" i="42"/>
  <c r="R12" i="42"/>
  <c r="I12" i="42"/>
  <c r="AA11" i="42"/>
  <c r="R11" i="42"/>
  <c r="I11" i="42"/>
  <c r="AA10" i="42"/>
  <c r="R10" i="42"/>
  <c r="I10" i="42"/>
  <c r="AA9" i="42"/>
  <c r="R9" i="42"/>
  <c r="I9" i="42"/>
  <c r="AA8" i="42"/>
  <c r="R8" i="42"/>
  <c r="I8" i="42"/>
  <c r="AA7" i="42"/>
  <c r="R7" i="42"/>
  <c r="I7" i="42"/>
  <c r="AA6" i="42"/>
  <c r="R6" i="42"/>
  <c r="H6" i="42"/>
  <c r="G6" i="42"/>
  <c r="C6" i="42"/>
  <c r="Y5" i="42"/>
  <c r="P5" i="42"/>
  <c r="M5" i="42"/>
  <c r="L2" i="42"/>
  <c r="I59" i="275"/>
  <c r="I60" i="275" s="1"/>
  <c r="I61" i="275" s="1"/>
  <c r="I58" i="275"/>
  <c r="I57" i="275"/>
  <c r="I56" i="275"/>
  <c r="I55" i="275"/>
  <c r="I54" i="275"/>
  <c r="I53" i="275"/>
  <c r="H53" i="275"/>
  <c r="G53" i="275"/>
  <c r="C53" i="275"/>
  <c r="I50" i="275"/>
  <c r="I48" i="275"/>
  <c r="I47" i="275"/>
  <c r="I46" i="275"/>
  <c r="I45" i="275"/>
  <c r="I44" i="275"/>
  <c r="I43" i="275"/>
  <c r="H43" i="275"/>
  <c r="G43" i="275"/>
  <c r="C43" i="275"/>
  <c r="I39" i="275"/>
  <c r="I38" i="275"/>
  <c r="I37" i="275"/>
  <c r="I36" i="275"/>
  <c r="I35" i="275"/>
  <c r="I34" i="275"/>
  <c r="I33" i="275"/>
  <c r="I32" i="275"/>
  <c r="I31" i="275"/>
  <c r="I30" i="275"/>
  <c r="I29" i="275"/>
  <c r="H29" i="275"/>
  <c r="G29" i="275"/>
  <c r="C29" i="275"/>
  <c r="I22" i="275"/>
  <c r="I21" i="275"/>
  <c r="I20" i="275"/>
  <c r="I19" i="275"/>
  <c r="I18" i="275"/>
  <c r="I17" i="275"/>
  <c r="I16" i="275"/>
  <c r="I15" i="275"/>
  <c r="I14" i="275"/>
  <c r="I13" i="275"/>
  <c r="I12" i="275"/>
  <c r="I11" i="275"/>
  <c r="I10" i="275"/>
  <c r="I9" i="275"/>
  <c r="I8" i="275"/>
  <c r="I7" i="275"/>
  <c r="I6" i="275"/>
  <c r="I5" i="275"/>
  <c r="H5" i="275"/>
  <c r="G5" i="275"/>
  <c r="C5" i="275"/>
  <c r="I18" i="490"/>
  <c r="I17" i="490"/>
  <c r="I16" i="490"/>
  <c r="I15" i="490"/>
  <c r="I14" i="490"/>
  <c r="I13" i="490"/>
  <c r="I12" i="490"/>
  <c r="I11" i="490"/>
  <c r="I10" i="490"/>
  <c r="I9" i="490"/>
  <c r="I8" i="490"/>
  <c r="I7" i="490"/>
  <c r="I6" i="490"/>
  <c r="I5" i="490"/>
  <c r="H5" i="490"/>
  <c r="G5" i="490"/>
  <c r="C5" i="490"/>
  <c r="I61" i="433"/>
  <c r="I60" i="433"/>
  <c r="H60" i="433"/>
  <c r="G60" i="433"/>
  <c r="I57" i="433"/>
  <c r="I56" i="433"/>
  <c r="I55" i="433"/>
  <c r="I54" i="433"/>
  <c r="I53" i="433"/>
  <c r="I52" i="433"/>
  <c r="I51" i="433"/>
  <c r="I50" i="433"/>
  <c r="I49" i="433"/>
  <c r="I48" i="433"/>
  <c r="H48" i="433"/>
  <c r="G48" i="433"/>
  <c r="I45" i="433"/>
  <c r="I44" i="433"/>
  <c r="I43" i="433"/>
  <c r="I42" i="433"/>
  <c r="I41" i="433"/>
  <c r="I40" i="433"/>
  <c r="I39" i="433"/>
  <c r="I38" i="433"/>
  <c r="H38" i="433"/>
  <c r="G38" i="433"/>
  <c r="I34" i="433"/>
  <c r="I33" i="433"/>
  <c r="I32" i="433"/>
  <c r="I31" i="433"/>
  <c r="I30" i="433"/>
  <c r="I29" i="433"/>
  <c r="I28" i="433"/>
  <c r="H28" i="433"/>
  <c r="G28" i="433"/>
  <c r="I25" i="433"/>
  <c r="I24" i="433"/>
  <c r="I23" i="433"/>
  <c r="I22" i="433"/>
  <c r="I21" i="433"/>
  <c r="H21" i="433"/>
  <c r="G21" i="433"/>
  <c r="R20" i="433"/>
  <c r="R19" i="433"/>
  <c r="R18" i="433"/>
  <c r="I18" i="433"/>
  <c r="R17" i="433"/>
  <c r="I17" i="433"/>
  <c r="R16" i="433"/>
  <c r="I16" i="433"/>
  <c r="R15" i="433"/>
  <c r="I15" i="433"/>
  <c r="R14" i="433"/>
  <c r="I14" i="433"/>
  <c r="R13" i="433"/>
  <c r="Q13" i="433"/>
  <c r="P13" i="433"/>
  <c r="I13" i="433"/>
  <c r="I12" i="433"/>
  <c r="R11" i="433"/>
  <c r="I11" i="433"/>
  <c r="R10" i="433"/>
  <c r="I10" i="433"/>
  <c r="R9" i="433"/>
  <c r="I9" i="433"/>
  <c r="R8" i="433"/>
  <c r="I8" i="433"/>
  <c r="R7" i="433"/>
  <c r="I7" i="433"/>
  <c r="R6" i="433"/>
  <c r="I6" i="433"/>
  <c r="R5" i="433"/>
  <c r="I5" i="433"/>
  <c r="H5" i="433"/>
  <c r="G5" i="433"/>
  <c r="R4" i="433"/>
  <c r="Q4" i="433"/>
  <c r="P4" i="433"/>
  <c r="I79" i="326"/>
  <c r="I78" i="326"/>
  <c r="I77" i="326"/>
  <c r="I76" i="326"/>
  <c r="I75" i="326"/>
  <c r="I74" i="326"/>
  <c r="H74" i="326"/>
  <c r="G74" i="326"/>
  <c r="I71" i="326"/>
  <c r="I70" i="326"/>
  <c r="I69" i="326"/>
  <c r="I68" i="326"/>
  <c r="I67" i="326"/>
  <c r="I66" i="326"/>
  <c r="I65" i="326"/>
  <c r="I64" i="326"/>
  <c r="H63" i="326"/>
  <c r="G63" i="326"/>
  <c r="Q60" i="326"/>
  <c r="Q59" i="326"/>
  <c r="I59" i="326"/>
  <c r="Q58" i="326"/>
  <c r="I58" i="326"/>
  <c r="Q57" i="326"/>
  <c r="I57" i="326"/>
  <c r="Q56" i="326"/>
  <c r="I56" i="326"/>
  <c r="Q55" i="326"/>
  <c r="I55" i="326"/>
  <c r="Q54" i="326"/>
  <c r="I54" i="326"/>
  <c r="Q53" i="326"/>
  <c r="I53" i="326"/>
  <c r="Q52" i="326"/>
  <c r="I52" i="326"/>
  <c r="H51" i="326"/>
  <c r="G51" i="326"/>
  <c r="Q50" i="326"/>
  <c r="Q49" i="326"/>
  <c r="Q48" i="326"/>
  <c r="I48" i="326"/>
  <c r="Q47" i="326"/>
  <c r="I47" i="326"/>
  <c r="Q46" i="326"/>
  <c r="I46" i="326"/>
  <c r="Q45" i="326"/>
  <c r="I45" i="326"/>
  <c r="I44" i="326"/>
  <c r="Q43" i="326"/>
  <c r="I43" i="326"/>
  <c r="Q42" i="326"/>
  <c r="I42" i="326"/>
  <c r="Q41" i="326"/>
  <c r="I41" i="326"/>
  <c r="Q40" i="326"/>
  <c r="H40" i="326"/>
  <c r="G40" i="326"/>
  <c r="Q39" i="326"/>
  <c r="Q38" i="326"/>
  <c r="Q37" i="326"/>
  <c r="I37" i="326"/>
  <c r="Q36" i="326"/>
  <c r="I36" i="326"/>
  <c r="Q35" i="326"/>
  <c r="I35" i="326"/>
  <c r="Q34" i="326"/>
  <c r="I34" i="326"/>
  <c r="Q33" i="326"/>
  <c r="I33" i="326"/>
  <c r="Q32" i="326"/>
  <c r="I32" i="326"/>
  <c r="Q31" i="326"/>
  <c r="I31" i="326"/>
  <c r="Q30" i="326"/>
  <c r="I30" i="326"/>
  <c r="H29" i="326"/>
  <c r="G29" i="326"/>
  <c r="Q26" i="326"/>
  <c r="Q25" i="326"/>
  <c r="Q24" i="326"/>
  <c r="I24" i="326"/>
  <c r="I23" i="326"/>
  <c r="I22" i="326"/>
  <c r="I21" i="326"/>
  <c r="I20" i="326"/>
  <c r="BG19" i="326"/>
  <c r="Q19" i="326"/>
  <c r="I19" i="326"/>
  <c r="BG18" i="326"/>
  <c r="Q18" i="326"/>
  <c r="I18" i="326"/>
  <c r="BG17" i="326"/>
  <c r="Q17" i="326"/>
  <c r="I17" i="326"/>
  <c r="H17" i="326"/>
  <c r="G17" i="326"/>
  <c r="C17" i="326"/>
  <c r="BG16" i="326"/>
  <c r="Q16" i="326"/>
  <c r="BG15" i="326"/>
  <c r="Q15" i="326"/>
  <c r="BG14" i="326"/>
  <c r="Q14" i="326"/>
  <c r="I14" i="326"/>
  <c r="BG13" i="326"/>
  <c r="Q13" i="326"/>
  <c r="I13" i="326"/>
  <c r="BG12" i="326"/>
  <c r="Z12" i="326"/>
  <c r="I12" i="326"/>
  <c r="BG11" i="326"/>
  <c r="Z11" i="326"/>
  <c r="I11" i="326"/>
  <c r="Z10" i="326"/>
  <c r="Q10" i="326"/>
  <c r="I10" i="326"/>
  <c r="Z9" i="326"/>
  <c r="Q9" i="326"/>
  <c r="I9" i="326"/>
  <c r="Z8" i="326"/>
  <c r="Q8" i="326"/>
  <c r="I8" i="326"/>
  <c r="BG7" i="326"/>
  <c r="Z7" i="326"/>
  <c r="Q7" i="326"/>
  <c r="I7" i="326"/>
  <c r="BG6" i="326"/>
  <c r="Z6" i="326"/>
  <c r="Q6" i="326"/>
  <c r="I6" i="326"/>
  <c r="Q5" i="326"/>
  <c r="G5" i="326"/>
  <c r="C5" i="326"/>
  <c r="I81" i="263"/>
  <c r="I80" i="263"/>
  <c r="I79" i="263"/>
  <c r="I78" i="263"/>
  <c r="I77" i="263"/>
  <c r="I76" i="263"/>
  <c r="I75" i="263"/>
  <c r="I74" i="263"/>
  <c r="H74" i="263"/>
  <c r="G74" i="263"/>
  <c r="C74" i="263"/>
  <c r="I71" i="263"/>
  <c r="I70" i="263"/>
  <c r="I69" i="263"/>
  <c r="I68" i="263"/>
  <c r="I67" i="263"/>
  <c r="I66" i="263"/>
  <c r="H66" i="263"/>
  <c r="G66" i="263"/>
  <c r="C66" i="263"/>
  <c r="I62" i="263"/>
  <c r="I61" i="263"/>
  <c r="I60" i="263"/>
  <c r="I59" i="263"/>
  <c r="I58" i="263"/>
  <c r="I57" i="263"/>
  <c r="I56" i="263"/>
  <c r="H56" i="263"/>
  <c r="G56" i="263"/>
  <c r="C56" i="263"/>
  <c r="I52" i="263"/>
  <c r="R51" i="263"/>
  <c r="I51" i="263"/>
  <c r="R50" i="263"/>
  <c r="I50" i="263"/>
  <c r="R49" i="263"/>
  <c r="I49" i="263"/>
  <c r="R48" i="263"/>
  <c r="I48" i="263"/>
  <c r="R47" i="263"/>
  <c r="I47" i="263"/>
  <c r="R46" i="263"/>
  <c r="I46" i="263"/>
  <c r="R45" i="263"/>
  <c r="I45" i="263"/>
  <c r="R44" i="263"/>
  <c r="I44" i="263"/>
  <c r="H44" i="263"/>
  <c r="G44" i="263"/>
  <c r="C44" i="263"/>
  <c r="P43" i="263"/>
  <c r="R40" i="263"/>
  <c r="R39" i="263"/>
  <c r="R38" i="263"/>
  <c r="R37" i="263"/>
  <c r="I37" i="263"/>
  <c r="R36" i="263"/>
  <c r="I36" i="263"/>
  <c r="R35" i="263"/>
  <c r="I35" i="263"/>
  <c r="R34" i="263"/>
  <c r="I34" i="263"/>
  <c r="P33" i="263"/>
  <c r="I33" i="263"/>
  <c r="I32" i="263"/>
  <c r="I31" i="263"/>
  <c r="H31" i="263"/>
  <c r="G31" i="263"/>
  <c r="C31" i="263"/>
  <c r="X27" i="263"/>
  <c r="R27" i="263"/>
  <c r="I27" i="263"/>
  <c r="X26" i="263"/>
  <c r="R26" i="263"/>
  <c r="I26" i="263"/>
  <c r="X25" i="263"/>
  <c r="R25" i="263"/>
  <c r="I25" i="263"/>
  <c r="X24" i="263"/>
  <c r="R24" i="263"/>
  <c r="I24" i="263"/>
  <c r="X23" i="263"/>
  <c r="R23" i="263"/>
  <c r="I23" i="263"/>
  <c r="Z22" i="263"/>
  <c r="X22" i="263"/>
  <c r="R22" i="263"/>
  <c r="I22" i="263"/>
  <c r="X21" i="263"/>
  <c r="R21" i="263"/>
  <c r="I21" i="263"/>
  <c r="X20" i="263"/>
  <c r="R20" i="263"/>
  <c r="I20" i="263"/>
  <c r="X19" i="263"/>
  <c r="R19" i="263"/>
  <c r="I19" i="263"/>
  <c r="X18" i="263"/>
  <c r="P18" i="263"/>
  <c r="I18" i="263"/>
  <c r="X17" i="263"/>
  <c r="I17" i="263"/>
  <c r="H17" i="263"/>
  <c r="G17" i="263"/>
  <c r="C17" i="263"/>
  <c r="X16" i="263"/>
  <c r="X15" i="263"/>
  <c r="R15" i="263"/>
  <c r="X14" i="263"/>
  <c r="R14" i="263"/>
  <c r="X13" i="263"/>
  <c r="R13" i="263"/>
  <c r="R12" i="263"/>
  <c r="I12" i="263"/>
  <c r="R11" i="263"/>
  <c r="I11" i="263"/>
  <c r="R10" i="263"/>
  <c r="I10" i="263"/>
  <c r="R9" i="263"/>
  <c r="I9" i="263"/>
  <c r="R8" i="263"/>
  <c r="I8" i="263"/>
  <c r="R7" i="263"/>
  <c r="I7" i="263"/>
  <c r="X6" i="263"/>
  <c r="P6" i="263"/>
  <c r="I6" i="263"/>
  <c r="U5" i="263"/>
  <c r="I5" i="263"/>
  <c r="H5" i="263"/>
  <c r="G5" i="263"/>
  <c r="C5" i="263"/>
  <c r="I16" i="487"/>
  <c r="I15" i="487"/>
  <c r="I14" i="487"/>
  <c r="I13" i="487"/>
  <c r="I12" i="487"/>
  <c r="I11" i="487"/>
  <c r="I10" i="487"/>
  <c r="I9" i="487"/>
  <c r="I8" i="487"/>
  <c r="I7" i="487"/>
  <c r="I6" i="487"/>
  <c r="I5" i="487"/>
  <c r="H5" i="487"/>
  <c r="G5" i="487"/>
  <c r="C5" i="487"/>
  <c r="I71" i="348"/>
  <c r="I70" i="348"/>
  <c r="I69" i="348"/>
  <c r="I68" i="348"/>
  <c r="I67" i="348"/>
  <c r="H67" i="348"/>
  <c r="G67" i="348"/>
  <c r="C67" i="348"/>
  <c r="I63" i="348"/>
  <c r="I62" i="348"/>
  <c r="I61" i="348"/>
  <c r="I60" i="348"/>
  <c r="I59" i="348"/>
  <c r="I58" i="348"/>
  <c r="I57" i="348"/>
  <c r="I56" i="348"/>
  <c r="I55" i="348"/>
  <c r="H55" i="348"/>
  <c r="G55" i="348"/>
  <c r="C55" i="348"/>
  <c r="I51" i="348"/>
  <c r="I50" i="348"/>
  <c r="I49" i="348"/>
  <c r="I48" i="348"/>
  <c r="I47" i="348"/>
  <c r="I46" i="348"/>
  <c r="I45" i="348"/>
  <c r="I44" i="348"/>
  <c r="I43" i="348"/>
  <c r="I42" i="348"/>
  <c r="H42" i="348"/>
  <c r="G42" i="348"/>
  <c r="C42" i="348"/>
  <c r="I39" i="348"/>
  <c r="I38" i="348"/>
  <c r="I37" i="348"/>
  <c r="I36" i="348"/>
  <c r="I35" i="348"/>
  <c r="I34" i="348"/>
  <c r="I33" i="348"/>
  <c r="I32" i="348"/>
  <c r="I31" i="348"/>
  <c r="I30" i="348"/>
  <c r="H30" i="348"/>
  <c r="G30" i="348"/>
  <c r="C30" i="348"/>
  <c r="I24" i="348"/>
  <c r="I23" i="348"/>
  <c r="I22" i="348"/>
  <c r="I21" i="348"/>
  <c r="R20" i="348"/>
  <c r="I20" i="348"/>
  <c r="R19" i="348"/>
  <c r="I19" i="348"/>
  <c r="R18" i="348"/>
  <c r="I18" i="348"/>
  <c r="R17" i="348"/>
  <c r="I17" i="348"/>
  <c r="H17" i="348"/>
  <c r="G17" i="348"/>
  <c r="C17" i="348"/>
  <c r="R16" i="348"/>
  <c r="R15" i="348"/>
  <c r="R14" i="348"/>
  <c r="P14" i="348"/>
  <c r="I13" i="348"/>
  <c r="I12" i="348"/>
  <c r="I11" i="348"/>
  <c r="R10" i="348"/>
  <c r="I10" i="348"/>
  <c r="R9" i="348"/>
  <c r="I9" i="348"/>
  <c r="R8" i="348"/>
  <c r="I8" i="348"/>
  <c r="R7" i="348"/>
  <c r="I7" i="348"/>
  <c r="R6" i="348"/>
  <c r="I6" i="348"/>
  <c r="H6" i="348"/>
  <c r="G6" i="348"/>
  <c r="C6" i="348"/>
  <c r="R5" i="348"/>
  <c r="P5" i="348"/>
  <c r="I73" i="363"/>
  <c r="I72" i="363"/>
  <c r="I71" i="363"/>
  <c r="I70" i="363"/>
  <c r="I69" i="363"/>
  <c r="I68" i="363"/>
  <c r="H68" i="363"/>
  <c r="G68" i="363"/>
  <c r="I63" i="363"/>
  <c r="I62" i="363"/>
  <c r="I61" i="363"/>
  <c r="I60" i="363"/>
  <c r="I59" i="363"/>
  <c r="I58" i="363"/>
  <c r="I57" i="363"/>
  <c r="I56" i="363"/>
  <c r="I55" i="363"/>
  <c r="I54" i="363"/>
  <c r="I53" i="363"/>
  <c r="H53" i="363"/>
  <c r="G53" i="363"/>
  <c r="I50" i="363"/>
  <c r="I49" i="363"/>
  <c r="I48" i="363"/>
  <c r="I47" i="363"/>
  <c r="I46" i="363"/>
  <c r="I45" i="363"/>
  <c r="I44" i="363"/>
  <c r="I43" i="363"/>
  <c r="I42" i="363"/>
  <c r="H42" i="363"/>
  <c r="G42" i="363"/>
  <c r="I38" i="363"/>
  <c r="I37" i="363"/>
  <c r="I36" i="363"/>
  <c r="I35" i="363"/>
  <c r="I34" i="363"/>
  <c r="I33" i="363"/>
  <c r="I32" i="363"/>
  <c r="I31" i="363"/>
  <c r="I30" i="363"/>
  <c r="I29" i="363"/>
  <c r="I28" i="363"/>
  <c r="H27" i="363"/>
  <c r="G27" i="363"/>
  <c r="I22" i="363"/>
  <c r="I21" i="363"/>
  <c r="I20" i="363"/>
  <c r="I19" i="363"/>
  <c r="R18" i="363"/>
  <c r="I18" i="363"/>
  <c r="R17" i="363"/>
  <c r="I17" i="363"/>
  <c r="R16" i="363"/>
  <c r="I16" i="363"/>
  <c r="R15" i="363"/>
  <c r="I15" i="363"/>
  <c r="R14" i="363"/>
  <c r="I14" i="363"/>
  <c r="R13" i="363"/>
  <c r="I13" i="363"/>
  <c r="R12" i="363"/>
  <c r="I12" i="363"/>
  <c r="R11" i="363"/>
  <c r="I11" i="363"/>
  <c r="R10" i="363"/>
  <c r="I10" i="363"/>
  <c r="T9" i="363"/>
  <c r="R9" i="363"/>
  <c r="I9" i="363"/>
  <c r="T8" i="363"/>
  <c r="R8" i="363"/>
  <c r="I8" i="363"/>
  <c r="T7" i="363"/>
  <c r="R7" i="363"/>
  <c r="I7" i="363"/>
  <c r="R6" i="363"/>
  <c r="H6" i="363"/>
  <c r="G6" i="363"/>
  <c r="I66" i="81"/>
  <c r="I67" i="81" s="1"/>
  <c r="I68" i="81" s="1"/>
  <c r="I69" i="81" s="1"/>
  <c r="I70" i="81" s="1"/>
  <c r="H66" i="81"/>
  <c r="G66" i="81"/>
  <c r="C66" i="81"/>
  <c r="I55" i="81"/>
  <c r="I56" i="81" s="1"/>
  <c r="I57" i="81" s="1"/>
  <c r="I58" i="81" s="1"/>
  <c r="I59" i="81" s="1"/>
  <c r="I60" i="81" s="1"/>
  <c r="I61" i="81" s="1"/>
  <c r="I62" i="81" s="1"/>
  <c r="H55" i="81"/>
  <c r="G55" i="81"/>
  <c r="C55" i="81"/>
  <c r="I44" i="81"/>
  <c r="I45" i="81" s="1"/>
  <c r="I46" i="81" s="1"/>
  <c r="I47" i="81" s="1"/>
  <c r="I48" i="81" s="1"/>
  <c r="I49" i="81" s="1"/>
  <c r="I50" i="81" s="1"/>
  <c r="I51" i="81" s="1"/>
  <c r="H44" i="81"/>
  <c r="G44" i="81"/>
  <c r="C44" i="81"/>
  <c r="I31" i="81"/>
  <c r="I32" i="81" s="1"/>
  <c r="I33" i="81" s="1"/>
  <c r="I34" i="81" s="1"/>
  <c r="I35" i="81" s="1"/>
  <c r="I36" i="81" s="1"/>
  <c r="I37" i="81" s="1"/>
  <c r="I38" i="81" s="1"/>
  <c r="I39" i="81" s="1"/>
  <c r="I40" i="81" s="1"/>
  <c r="I41" i="81" s="1"/>
  <c r="H31" i="81"/>
  <c r="G31" i="81"/>
  <c r="C31" i="81"/>
  <c r="I22" i="81"/>
  <c r="I23" i="81" s="1"/>
  <c r="I24" i="81" s="1"/>
  <c r="I25" i="81" s="1"/>
  <c r="I26" i="81" s="1"/>
  <c r="I27" i="81" s="1"/>
  <c r="I28" i="81" s="1"/>
  <c r="H22" i="81"/>
  <c r="G22" i="81"/>
  <c r="C22" i="81"/>
  <c r="I6" i="81"/>
  <c r="I7" i="81" s="1"/>
  <c r="I8" i="81" s="1"/>
  <c r="I9" i="81" s="1"/>
  <c r="I10" i="81" s="1"/>
  <c r="I11" i="81" s="1"/>
  <c r="I12" i="81" s="1"/>
  <c r="I13" i="81" s="1"/>
  <c r="I14" i="81" s="1"/>
  <c r="I15" i="81" s="1"/>
  <c r="I16" i="81" s="1"/>
  <c r="I17" i="81" s="1"/>
  <c r="I18" i="81" s="1"/>
  <c r="H6" i="81"/>
  <c r="G6" i="81"/>
  <c r="C6" i="81"/>
  <c r="I72" i="124"/>
  <c r="I73" i="124" s="1"/>
  <c r="I74" i="124" s="1"/>
  <c r="I75" i="124" s="1"/>
  <c r="I76" i="124" s="1"/>
  <c r="I77" i="124" s="1"/>
  <c r="H72" i="124"/>
  <c r="G72" i="124"/>
  <c r="C72" i="124"/>
  <c r="I55" i="124"/>
  <c r="I56" i="124" s="1"/>
  <c r="I57" i="124" s="1"/>
  <c r="I58" i="124" s="1"/>
  <c r="I59" i="124" s="1"/>
  <c r="I60" i="124" s="1"/>
  <c r="I61" i="124" s="1"/>
  <c r="I62" i="124" s="1"/>
  <c r="I63" i="124" s="1"/>
  <c r="I64" i="124" s="1"/>
  <c r="I65" i="124" s="1"/>
  <c r="I66" i="124" s="1"/>
  <c r="I67" i="124" s="1"/>
  <c r="H55" i="124"/>
  <c r="G55" i="124"/>
  <c r="C55" i="124"/>
  <c r="I43" i="124"/>
  <c r="I44" i="124" s="1"/>
  <c r="I45" i="124" s="1"/>
  <c r="I46" i="124" s="1"/>
  <c r="I47" i="124" s="1"/>
  <c r="I48" i="124" s="1"/>
  <c r="I49" i="124" s="1"/>
  <c r="I50" i="124" s="1"/>
  <c r="I51" i="124" s="1"/>
  <c r="H43" i="124"/>
  <c r="G43" i="124"/>
  <c r="C43" i="124"/>
  <c r="I30" i="124"/>
  <c r="I31" i="124" s="1"/>
  <c r="I32" i="124" s="1"/>
  <c r="I33" i="124" s="1"/>
  <c r="I34" i="124" s="1"/>
  <c r="I35" i="124" s="1"/>
  <c r="I36" i="124" s="1"/>
  <c r="I37" i="124" s="1"/>
  <c r="I38" i="124" s="1"/>
  <c r="I39" i="124" s="1"/>
  <c r="H30" i="124"/>
  <c r="G30" i="124"/>
  <c r="C30" i="124"/>
  <c r="J20" i="124"/>
  <c r="I17" i="124"/>
  <c r="I18" i="124" s="1"/>
  <c r="I19" i="124" s="1"/>
  <c r="I20" i="124" s="1"/>
  <c r="I21" i="124" s="1"/>
  <c r="I22" i="124" s="1"/>
  <c r="I23" i="124" s="1"/>
  <c r="I24" i="124" s="1"/>
  <c r="I25" i="124" s="1"/>
  <c r="I26" i="124" s="1"/>
  <c r="H17" i="124"/>
  <c r="G17" i="124"/>
  <c r="C17" i="124"/>
  <c r="O14" i="124"/>
  <c r="O15" i="124" s="1"/>
  <c r="O16" i="124" s="1"/>
  <c r="O17" i="124" s="1"/>
  <c r="O18" i="124" s="1"/>
  <c r="O19" i="124" s="1"/>
  <c r="O20" i="124" s="1"/>
  <c r="O21" i="124" s="1"/>
  <c r="O22" i="124" s="1"/>
  <c r="O23" i="124" s="1"/>
  <c r="O24" i="124" s="1"/>
  <c r="O25" i="124" s="1"/>
  <c r="O26" i="124" s="1"/>
  <c r="O27" i="124" s="1"/>
  <c r="O28" i="124" s="1"/>
  <c r="O29" i="124" s="1"/>
  <c r="O30" i="124" s="1"/>
  <c r="O31" i="124" s="1"/>
  <c r="O32" i="124" s="1"/>
  <c r="O9" i="124"/>
  <c r="O10" i="124" s="1"/>
  <c r="O6" i="124"/>
  <c r="I6" i="124"/>
  <c r="I7" i="124" s="1"/>
  <c r="I8" i="124" s="1"/>
  <c r="I9" i="124" s="1"/>
  <c r="I10" i="124" s="1"/>
  <c r="I11" i="124" s="1"/>
  <c r="I12" i="124" s="1"/>
  <c r="I13" i="124" s="1"/>
  <c r="H5" i="124"/>
  <c r="G5" i="124"/>
  <c r="C5" i="124"/>
  <c r="J32" i="452"/>
  <c r="J31" i="452"/>
  <c r="J30" i="452"/>
  <c r="J29" i="452"/>
  <c r="J28" i="452"/>
  <c r="I28" i="452"/>
  <c r="H28" i="452"/>
  <c r="D28" i="452"/>
  <c r="J24" i="452"/>
  <c r="J23" i="452"/>
  <c r="J22" i="452"/>
  <c r="J21" i="452"/>
  <c r="J20" i="452"/>
  <c r="J19" i="452"/>
  <c r="J18" i="452"/>
  <c r="J17" i="452"/>
  <c r="J16" i="452"/>
  <c r="J15" i="452"/>
  <c r="J14" i="452"/>
  <c r="J13" i="452"/>
  <c r="J12" i="452"/>
  <c r="J11" i="452"/>
  <c r="J10" i="452"/>
  <c r="J9" i="452"/>
  <c r="J8" i="452"/>
  <c r="J7" i="452"/>
  <c r="J6" i="452"/>
  <c r="J5" i="452"/>
  <c r="J4" i="452"/>
  <c r="I4" i="452"/>
  <c r="H4" i="452"/>
  <c r="D4" i="452"/>
  <c r="I12" i="491"/>
  <c r="I11" i="491"/>
  <c r="I10" i="491"/>
  <c r="I9" i="491"/>
  <c r="I8" i="491"/>
  <c r="I7" i="491"/>
  <c r="I6" i="491"/>
  <c r="I5" i="491"/>
  <c r="H5" i="491"/>
  <c r="G5" i="491"/>
  <c r="C5" i="491"/>
  <c r="I35" i="79"/>
  <c r="I36" i="79" s="1"/>
  <c r="I37" i="79" s="1"/>
  <c r="I38" i="79" s="1"/>
  <c r="I39" i="79" s="1"/>
  <c r="I40" i="79" s="1"/>
  <c r="I41" i="79" s="1"/>
  <c r="I42" i="79" s="1"/>
  <c r="I43" i="79" s="1"/>
  <c r="I44" i="79" s="1"/>
  <c r="I45" i="79" s="1"/>
  <c r="I46" i="79" s="1"/>
  <c r="I47" i="79" s="1"/>
  <c r="I48" i="79" s="1"/>
  <c r="I49" i="79" s="1"/>
  <c r="H35" i="79"/>
  <c r="G35" i="79"/>
  <c r="C35" i="79"/>
  <c r="I21" i="79"/>
  <c r="I22" i="79" s="1"/>
  <c r="I23" i="79" s="1"/>
  <c r="I24" i="79" s="1"/>
  <c r="I25" i="79" s="1"/>
  <c r="I26" i="79" s="1"/>
  <c r="I27" i="79" s="1"/>
  <c r="I28" i="79" s="1"/>
  <c r="I29" i="79" s="1"/>
  <c r="I30" i="79" s="1"/>
  <c r="I31" i="79" s="1"/>
  <c r="I32" i="79" s="1"/>
  <c r="H21" i="79"/>
  <c r="G21" i="79"/>
  <c r="C21" i="79"/>
  <c r="I5" i="79"/>
  <c r="I6" i="79" s="1"/>
  <c r="I7" i="79" s="1"/>
  <c r="I8" i="79" s="1"/>
  <c r="I9" i="79" s="1"/>
  <c r="I10" i="79" s="1"/>
  <c r="I11" i="79" s="1"/>
  <c r="I12" i="79" s="1"/>
  <c r="I13" i="79" s="1"/>
  <c r="I14" i="79" s="1"/>
  <c r="I15" i="79" s="1"/>
  <c r="I16" i="79" s="1"/>
  <c r="I17" i="79" s="1"/>
  <c r="I18" i="79" s="1"/>
  <c r="H5" i="79"/>
  <c r="G5" i="79"/>
  <c r="C5" i="79"/>
  <c r="I50" i="188"/>
  <c r="I49" i="188"/>
  <c r="I48" i="188"/>
  <c r="I47" i="188"/>
  <c r="I46" i="188"/>
  <c r="I45" i="188"/>
  <c r="I44" i="188"/>
  <c r="I43" i="188"/>
  <c r="I42" i="188"/>
  <c r="H42" i="188"/>
  <c r="G42" i="188"/>
  <c r="C42" i="188"/>
  <c r="I39" i="188"/>
  <c r="I38" i="188"/>
  <c r="I37" i="188"/>
  <c r="I36" i="188"/>
  <c r="I35" i="188"/>
  <c r="I34" i="188"/>
  <c r="I33" i="188"/>
  <c r="I32" i="188"/>
  <c r="I31" i="188"/>
  <c r="I30" i="188"/>
  <c r="I29" i="188"/>
  <c r="I28" i="188"/>
  <c r="I27" i="188"/>
  <c r="I26" i="188"/>
  <c r="I25" i="188"/>
  <c r="I24" i="188"/>
  <c r="H24" i="188"/>
  <c r="G24" i="188"/>
  <c r="C24" i="188"/>
  <c r="I20" i="188"/>
  <c r="I19" i="188"/>
  <c r="I18" i="188"/>
  <c r="I17" i="188"/>
  <c r="I16" i="188"/>
  <c r="I15" i="188"/>
  <c r="I14" i="188"/>
  <c r="I13" i="188"/>
  <c r="I12" i="188"/>
  <c r="I11" i="188"/>
  <c r="I10" i="188"/>
  <c r="I9" i="188"/>
  <c r="I8" i="188"/>
  <c r="I7" i="188"/>
  <c r="I6" i="188"/>
  <c r="H6" i="188"/>
  <c r="G6" i="188"/>
  <c r="C6" i="188"/>
  <c r="I19" i="98"/>
  <c r="I18" i="98"/>
  <c r="I17" i="98"/>
  <c r="I16" i="98"/>
  <c r="I15" i="98"/>
  <c r="I14" i="98"/>
  <c r="I13" i="98"/>
  <c r="I12" i="98"/>
  <c r="I11" i="98"/>
  <c r="I10" i="98"/>
  <c r="I9" i="98"/>
  <c r="I8" i="98"/>
  <c r="I7" i="98"/>
  <c r="I6" i="98"/>
  <c r="H6" i="98"/>
  <c r="G6" i="98"/>
  <c r="C6" i="98"/>
  <c r="I54" i="100"/>
  <c r="I53" i="100"/>
  <c r="I52" i="100"/>
  <c r="I51" i="100"/>
  <c r="I50" i="100"/>
  <c r="I49" i="100"/>
  <c r="I48" i="100"/>
  <c r="I47" i="100"/>
  <c r="I46" i="100"/>
  <c r="I45" i="100"/>
  <c r="I44" i="100"/>
  <c r="I43" i="100"/>
  <c r="I42" i="100"/>
  <c r="I41" i="100"/>
  <c r="I40" i="100"/>
  <c r="I39" i="100"/>
  <c r="H38" i="100"/>
  <c r="G38" i="100"/>
  <c r="C38" i="100"/>
  <c r="I35" i="100"/>
  <c r="Q34" i="100"/>
  <c r="I34" i="100"/>
  <c r="Q33" i="100"/>
  <c r="I33" i="100"/>
  <c r="Q32" i="100"/>
  <c r="I32" i="100"/>
  <c r="Q31" i="100"/>
  <c r="I31" i="100"/>
  <c r="Q30" i="100"/>
  <c r="I30" i="100"/>
  <c r="Q29" i="100"/>
  <c r="I29" i="100"/>
  <c r="Q28" i="100"/>
  <c r="I28" i="100"/>
  <c r="Q27" i="100"/>
  <c r="I27" i="100"/>
  <c r="Q26" i="100"/>
  <c r="I26" i="100"/>
  <c r="Q25" i="100"/>
  <c r="I25" i="100"/>
  <c r="Q24" i="100"/>
  <c r="I24" i="100"/>
  <c r="Q23" i="100"/>
  <c r="I23" i="100"/>
  <c r="I22" i="100"/>
  <c r="I21" i="100"/>
  <c r="I20" i="100"/>
  <c r="Q19" i="100"/>
  <c r="I19" i="100"/>
  <c r="Q18" i="100"/>
  <c r="I18" i="100"/>
  <c r="Q17" i="100"/>
  <c r="I17" i="100"/>
  <c r="Q16" i="100"/>
  <c r="H16" i="100"/>
  <c r="G16" i="100"/>
  <c r="C16" i="100"/>
  <c r="Q15" i="100"/>
  <c r="Q14" i="100"/>
  <c r="Q13" i="100"/>
  <c r="Q12" i="100"/>
  <c r="Q11" i="100"/>
  <c r="Q10" i="100"/>
  <c r="P10" i="100"/>
  <c r="I10" i="100"/>
  <c r="Q9" i="100"/>
  <c r="I9" i="100"/>
  <c r="Q8" i="100"/>
  <c r="I8" i="100"/>
  <c r="Q7" i="100"/>
  <c r="I7" i="100"/>
  <c r="Q6" i="100"/>
  <c r="I6" i="100"/>
  <c r="C5" i="100"/>
  <c r="I63" i="369"/>
  <c r="I62" i="369"/>
  <c r="I61" i="369"/>
  <c r="I60" i="369"/>
  <c r="I59" i="369"/>
  <c r="I58" i="369"/>
  <c r="I57" i="369"/>
  <c r="H57" i="369"/>
  <c r="G57" i="369"/>
  <c r="C57" i="369"/>
  <c r="I54" i="369"/>
  <c r="I53" i="369"/>
  <c r="I52" i="369"/>
  <c r="I51" i="369"/>
  <c r="I50" i="369"/>
  <c r="I49" i="369"/>
  <c r="I48" i="369"/>
  <c r="I47" i="369"/>
  <c r="I46" i="369"/>
  <c r="I45" i="369"/>
  <c r="I44" i="369"/>
  <c r="I43" i="369"/>
  <c r="I42" i="369"/>
  <c r="I41" i="369"/>
  <c r="I40" i="369"/>
  <c r="I39" i="369"/>
  <c r="I38" i="369"/>
  <c r="I37" i="369"/>
  <c r="I36" i="369"/>
  <c r="I35" i="369"/>
  <c r="H35" i="369"/>
  <c r="G35" i="369"/>
  <c r="C35" i="369"/>
  <c r="I32" i="369"/>
  <c r="I31" i="369"/>
  <c r="I30" i="369"/>
  <c r="I29" i="369"/>
  <c r="I28" i="369"/>
  <c r="I27" i="369"/>
  <c r="I26" i="369"/>
  <c r="I25" i="369"/>
  <c r="I24" i="369"/>
  <c r="I23" i="369"/>
  <c r="I22" i="369"/>
  <c r="H22" i="369"/>
  <c r="G22" i="369"/>
  <c r="C22" i="369"/>
  <c r="I17" i="369"/>
  <c r="I16" i="369"/>
  <c r="I15" i="369"/>
  <c r="I14" i="369"/>
  <c r="I13" i="369"/>
  <c r="I12" i="369"/>
  <c r="I11" i="369"/>
  <c r="I10" i="369"/>
  <c r="I9" i="369"/>
  <c r="I8" i="369"/>
  <c r="I7" i="369"/>
  <c r="I6" i="369"/>
  <c r="I5" i="369"/>
  <c r="H5" i="369"/>
  <c r="G5" i="369"/>
  <c r="C5" i="369"/>
  <c r="I47" i="373"/>
  <c r="I48" i="373" s="1"/>
  <c r="I49" i="373" s="1"/>
  <c r="I50" i="373" s="1"/>
  <c r="I51" i="373" s="1"/>
  <c r="H47" i="373"/>
  <c r="G47" i="373"/>
  <c r="C47" i="373"/>
  <c r="D39" i="373"/>
  <c r="D38" i="373"/>
  <c r="D37" i="373"/>
  <c r="D35" i="373"/>
  <c r="D33" i="373"/>
  <c r="D32" i="373"/>
  <c r="D30" i="373"/>
  <c r="D28" i="373"/>
  <c r="D26" i="373"/>
  <c r="D25" i="373"/>
  <c r="I23" i="373"/>
  <c r="I24" i="373" s="1"/>
  <c r="I25" i="373" s="1"/>
  <c r="I26" i="373" s="1"/>
  <c r="I27" i="373" s="1"/>
  <c r="I28" i="373" s="1"/>
  <c r="I29" i="373" s="1"/>
  <c r="I30" i="373" s="1"/>
  <c r="I31" i="373" s="1"/>
  <c r="I32" i="373" s="1"/>
  <c r="I33" i="373" s="1"/>
  <c r="I34" i="373" s="1"/>
  <c r="I35" i="373" s="1"/>
  <c r="I36" i="373" s="1"/>
  <c r="I37" i="373" s="1"/>
  <c r="I38" i="373" s="1"/>
  <c r="I39" i="373" s="1"/>
  <c r="I40" i="373" s="1"/>
  <c r="I41" i="373" s="1"/>
  <c r="I42" i="373" s="1"/>
  <c r="I22" i="373"/>
  <c r="H22" i="373"/>
  <c r="G22" i="373"/>
  <c r="C22" i="373"/>
  <c r="R15" i="373"/>
  <c r="R16" i="373" s="1"/>
  <c r="R17" i="373" s="1"/>
  <c r="R18" i="373" s="1"/>
  <c r="R19" i="373" s="1"/>
  <c r="R20" i="373" s="1"/>
  <c r="R21" i="373" s="1"/>
  <c r="R22" i="373" s="1"/>
  <c r="P15" i="373"/>
  <c r="R8" i="373"/>
  <c r="R9" i="373" s="1"/>
  <c r="R7" i="373"/>
  <c r="R6" i="373"/>
  <c r="P5" i="373"/>
  <c r="I5" i="373"/>
  <c r="I6" i="373" s="1"/>
  <c r="I7" i="373" s="1"/>
  <c r="I8" i="373" s="1"/>
  <c r="I9" i="373" s="1"/>
  <c r="I10" i="373" s="1"/>
  <c r="I11" i="373" s="1"/>
  <c r="I12" i="373" s="1"/>
  <c r="I13" i="373" s="1"/>
  <c r="I14" i="373" s="1"/>
  <c r="I15" i="373" s="1"/>
  <c r="I16" i="373" s="1"/>
  <c r="I17" i="373" s="1"/>
  <c r="I18" i="373" s="1"/>
  <c r="H5" i="373"/>
  <c r="G5" i="373"/>
  <c r="C5" i="373"/>
  <c r="I29" i="280"/>
  <c r="I30" i="280" s="1"/>
  <c r="I31" i="280" s="1"/>
  <c r="I32" i="280" s="1"/>
  <c r="I33" i="280" s="1"/>
  <c r="I34" i="280" s="1"/>
  <c r="I35" i="280" s="1"/>
  <c r="I36" i="280" s="1"/>
  <c r="I37" i="280" s="1"/>
  <c r="I38" i="280" s="1"/>
  <c r="I39" i="280" s="1"/>
  <c r="I40" i="280" s="1"/>
  <c r="I41" i="280" s="1"/>
  <c r="H29" i="280"/>
  <c r="G29" i="280"/>
  <c r="C29" i="280"/>
  <c r="I9" i="280"/>
  <c r="I10" i="280" s="1"/>
  <c r="I11" i="280" s="1"/>
  <c r="I12" i="280" s="1"/>
  <c r="I13" i="280" s="1"/>
  <c r="I14" i="280" s="1"/>
  <c r="I15" i="280" s="1"/>
  <c r="I16" i="280" s="1"/>
  <c r="I17" i="280" s="1"/>
  <c r="I18" i="280" s="1"/>
  <c r="I19" i="280" s="1"/>
  <c r="I20" i="280" s="1"/>
  <c r="I21" i="280" s="1"/>
  <c r="I22" i="280" s="1"/>
  <c r="I23" i="280" s="1"/>
  <c r="I24" i="280" s="1"/>
  <c r="H9" i="280"/>
  <c r="G9" i="280"/>
  <c r="C9" i="280"/>
  <c r="I40" i="424"/>
  <c r="I39" i="424"/>
  <c r="I38" i="424"/>
  <c r="I37" i="424"/>
  <c r="I36" i="424"/>
  <c r="I35" i="424"/>
  <c r="I34" i="424"/>
  <c r="I33" i="424"/>
  <c r="H33" i="424"/>
  <c r="G33" i="424"/>
  <c r="I30" i="424"/>
  <c r="I29" i="424"/>
  <c r="I28" i="424"/>
  <c r="I27" i="424"/>
  <c r="I26" i="424"/>
  <c r="I25" i="424"/>
  <c r="I24" i="424"/>
  <c r="H24" i="424"/>
  <c r="G24" i="424"/>
  <c r="R21" i="424"/>
  <c r="R20" i="424"/>
  <c r="R19" i="424"/>
  <c r="I19" i="424"/>
  <c r="R18" i="424"/>
  <c r="I18" i="424"/>
  <c r="R17" i="424"/>
  <c r="I17" i="424"/>
  <c r="R16" i="424"/>
  <c r="I16" i="424"/>
  <c r="R15" i="424"/>
  <c r="I15" i="424"/>
  <c r="R14" i="424"/>
  <c r="P14" i="424"/>
  <c r="I14" i="424"/>
  <c r="H14" i="424"/>
  <c r="G14" i="424"/>
  <c r="R11" i="424"/>
  <c r="I11" i="424"/>
  <c r="R10" i="424"/>
  <c r="I10" i="424"/>
  <c r="R9" i="424"/>
  <c r="I9" i="424"/>
  <c r="R8" i="424"/>
  <c r="I8" i="424"/>
  <c r="R7" i="424"/>
  <c r="I7" i="424"/>
  <c r="R6" i="424"/>
  <c r="I6" i="424"/>
  <c r="R5" i="424"/>
  <c r="P5" i="424"/>
  <c r="I5" i="424"/>
  <c r="H5" i="424"/>
  <c r="G5" i="424"/>
  <c r="R29" i="187"/>
  <c r="R30" i="187" s="1"/>
  <c r="R31" i="187" s="1"/>
  <c r="R32" i="187" s="1"/>
  <c r="R33" i="187" s="1"/>
  <c r="R34" i="187" s="1"/>
  <c r="R35" i="187" s="1"/>
  <c r="R36" i="187" s="1"/>
  <c r="R28" i="187"/>
  <c r="I24" i="187"/>
  <c r="I25" i="187" s="1"/>
  <c r="I26" i="187" s="1"/>
  <c r="I27" i="187" s="1"/>
  <c r="I28" i="187" s="1"/>
  <c r="I29" i="187" s="1"/>
  <c r="I30" i="187" s="1"/>
  <c r="I31" i="187" s="1"/>
  <c r="I32" i="187" s="1"/>
  <c r="I33" i="187" s="1"/>
  <c r="I34" i="187" s="1"/>
  <c r="I35" i="187" s="1"/>
  <c r="I36" i="187" s="1"/>
  <c r="I37" i="187" s="1"/>
  <c r="I38" i="187" s="1"/>
  <c r="I39" i="187" s="1"/>
  <c r="I40" i="187" s="1"/>
  <c r="I41" i="187" s="1"/>
  <c r="I42" i="187" s="1"/>
  <c r="I43" i="187" s="1"/>
  <c r="I44" i="187" s="1"/>
  <c r="I45" i="187" s="1"/>
  <c r="I46" i="187" s="1"/>
  <c r="I47" i="187" s="1"/>
  <c r="I48" i="187" s="1"/>
  <c r="I49" i="187" s="1"/>
  <c r="I50" i="187" s="1"/>
  <c r="I51" i="187" s="1"/>
  <c r="I23" i="187"/>
  <c r="I22" i="187"/>
  <c r="H22" i="187"/>
  <c r="G22" i="187"/>
  <c r="C22" i="187"/>
  <c r="R15" i="187"/>
  <c r="R16" i="187" s="1"/>
  <c r="R17" i="187" s="1"/>
  <c r="R18" i="187" s="1"/>
  <c r="R19" i="187" s="1"/>
  <c r="R20" i="187" s="1"/>
  <c r="R21" i="187" s="1"/>
  <c r="R22" i="187" s="1"/>
  <c r="R23" i="187" s="1"/>
  <c r="R24" i="187" s="1"/>
  <c r="R14" i="187"/>
  <c r="R13" i="187"/>
  <c r="R7" i="187"/>
  <c r="R8" i="187" s="1"/>
  <c r="R9" i="187" s="1"/>
  <c r="R10" i="187" s="1"/>
  <c r="R11" i="187" s="1"/>
  <c r="I7" i="187"/>
  <c r="I8" i="187" s="1"/>
  <c r="I9" i="187" s="1"/>
  <c r="I10" i="187" s="1"/>
  <c r="I11" i="187" s="1"/>
  <c r="I12" i="187" s="1"/>
  <c r="I13" i="187" s="1"/>
  <c r="I14" i="187" s="1"/>
  <c r="I15" i="187" s="1"/>
  <c r="I16" i="187" s="1"/>
  <c r="I17" i="187" s="1"/>
  <c r="R6" i="187"/>
  <c r="I6" i="187"/>
  <c r="I5" i="187"/>
  <c r="H5" i="187"/>
  <c r="G5" i="187"/>
  <c r="C5" i="187"/>
  <c r="I68" i="290"/>
  <c r="I67" i="290"/>
  <c r="I66" i="290"/>
  <c r="I65" i="290"/>
  <c r="I64" i="290"/>
  <c r="I63" i="290"/>
  <c r="H63" i="290"/>
  <c r="G63" i="290"/>
  <c r="I60" i="290"/>
  <c r="I59" i="290"/>
  <c r="I58" i="290"/>
  <c r="I57" i="290"/>
  <c r="I56" i="290"/>
  <c r="I55" i="290"/>
  <c r="I54" i="290"/>
  <c r="I53" i="290"/>
  <c r="I52" i="290"/>
  <c r="I51" i="290"/>
  <c r="H50" i="290"/>
  <c r="G50" i="290"/>
  <c r="I47" i="290"/>
  <c r="I46" i="290"/>
  <c r="I45" i="290"/>
  <c r="I44" i="290"/>
  <c r="I43" i="290"/>
  <c r="I42" i="290"/>
  <c r="I41" i="290"/>
  <c r="I40" i="290"/>
  <c r="I39" i="290"/>
  <c r="H38" i="290"/>
  <c r="G38" i="290"/>
  <c r="I33" i="290"/>
  <c r="I32" i="290"/>
  <c r="I31" i="290"/>
  <c r="I30" i="290"/>
  <c r="I29" i="290"/>
  <c r="I28" i="290"/>
  <c r="I27" i="290"/>
  <c r="I26" i="290"/>
  <c r="I25" i="290"/>
  <c r="H24" i="290"/>
  <c r="G24" i="290"/>
  <c r="I19" i="290"/>
  <c r="I18" i="290"/>
  <c r="I17" i="290"/>
  <c r="I16" i="290"/>
  <c r="I15" i="290"/>
  <c r="I14" i="290"/>
  <c r="I13" i="290"/>
  <c r="I12" i="290"/>
  <c r="I11" i="290"/>
  <c r="I10" i="290"/>
  <c r="I9" i="290"/>
  <c r="I8" i="290"/>
  <c r="I7" i="290"/>
  <c r="H6" i="290"/>
  <c r="G6" i="290"/>
  <c r="H60" i="135"/>
  <c r="H59" i="135"/>
  <c r="H58" i="135"/>
  <c r="H57" i="135"/>
  <c r="H56" i="135"/>
  <c r="G56" i="135"/>
  <c r="F56" i="135"/>
  <c r="H53" i="135"/>
  <c r="H52" i="135"/>
  <c r="H51" i="135"/>
  <c r="H50" i="135"/>
  <c r="H49" i="135"/>
  <c r="H48" i="135"/>
  <c r="H47" i="135"/>
  <c r="H46" i="135"/>
  <c r="H45" i="135"/>
  <c r="H44" i="135"/>
  <c r="H43" i="135"/>
  <c r="G42" i="135"/>
  <c r="F42" i="135"/>
  <c r="H39" i="135"/>
  <c r="H38" i="135"/>
  <c r="H37" i="135"/>
  <c r="H36" i="135"/>
  <c r="H35" i="135"/>
  <c r="H34" i="135"/>
  <c r="H33" i="135"/>
  <c r="H32" i="135"/>
  <c r="H31" i="135"/>
  <c r="G30" i="135"/>
  <c r="F30" i="135"/>
  <c r="H27" i="135"/>
  <c r="H26" i="135"/>
  <c r="H25" i="135"/>
  <c r="H24" i="135"/>
  <c r="H23" i="135"/>
  <c r="H22" i="135"/>
  <c r="H21" i="135"/>
  <c r="H20" i="135"/>
  <c r="H19" i="135"/>
  <c r="H18" i="135"/>
  <c r="H17" i="135"/>
  <c r="H16" i="135"/>
  <c r="H15" i="135"/>
  <c r="H14" i="135"/>
  <c r="H13" i="135"/>
  <c r="H12" i="135"/>
  <c r="H11" i="135"/>
  <c r="H10" i="135"/>
  <c r="H9" i="135"/>
  <c r="H8" i="135"/>
  <c r="H7" i="135"/>
  <c r="G6" i="135"/>
  <c r="F6" i="135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H43" i="31"/>
  <c r="G43" i="31"/>
  <c r="C43" i="31"/>
  <c r="I40" i="31"/>
  <c r="I39" i="31"/>
  <c r="I38" i="31"/>
  <c r="I37" i="31"/>
  <c r="I36" i="31"/>
  <c r="I35" i="31"/>
  <c r="I34" i="31"/>
  <c r="I33" i="31"/>
  <c r="I32" i="31"/>
  <c r="I31" i="31"/>
  <c r="I30" i="31"/>
  <c r="I29" i="31"/>
  <c r="I28" i="31"/>
  <c r="I27" i="31"/>
  <c r="I26" i="31"/>
  <c r="I25" i="31"/>
  <c r="I24" i="31"/>
  <c r="I23" i="31"/>
  <c r="H23" i="31"/>
  <c r="G23" i="31"/>
  <c r="C23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I6" i="31"/>
  <c r="H6" i="31"/>
  <c r="G6" i="31"/>
  <c r="C6" i="31"/>
  <c r="AB2" i="31"/>
  <c r="I63" i="372"/>
  <c r="I62" i="372"/>
  <c r="I61" i="372"/>
  <c r="I60" i="372"/>
  <c r="I59" i="372"/>
  <c r="I58" i="372"/>
  <c r="I57" i="372"/>
  <c r="I56" i="372"/>
  <c r="I55" i="372"/>
  <c r="I54" i="372"/>
  <c r="H54" i="372"/>
  <c r="G54" i="372"/>
  <c r="C54" i="372"/>
  <c r="I50" i="372"/>
  <c r="I49" i="372"/>
  <c r="I48" i="372"/>
  <c r="I47" i="372"/>
  <c r="I46" i="372"/>
  <c r="I45" i="372"/>
  <c r="I44" i="372"/>
  <c r="H44" i="372"/>
  <c r="G44" i="372"/>
  <c r="C44" i="372"/>
  <c r="I41" i="372"/>
  <c r="I40" i="372"/>
  <c r="I39" i="372"/>
  <c r="I38" i="372"/>
  <c r="I37" i="372"/>
  <c r="I36" i="372"/>
  <c r="I35" i="372"/>
  <c r="I34" i="372"/>
  <c r="I33" i="372"/>
  <c r="I32" i="372"/>
  <c r="H32" i="372"/>
  <c r="G32" i="372"/>
  <c r="C32" i="372"/>
  <c r="I29" i="372"/>
  <c r="I28" i="372"/>
  <c r="I27" i="372"/>
  <c r="I26" i="372"/>
  <c r="I25" i="372"/>
  <c r="I24" i="372"/>
  <c r="I23" i="372"/>
  <c r="H23" i="372"/>
  <c r="G23" i="372"/>
  <c r="C23" i="372"/>
  <c r="I19" i="372"/>
  <c r="I18" i="372"/>
  <c r="I17" i="372"/>
  <c r="I16" i="372"/>
  <c r="R15" i="372"/>
  <c r="I15" i="372"/>
  <c r="R14" i="372"/>
  <c r="I14" i="372"/>
  <c r="R13" i="372"/>
  <c r="I13" i="372"/>
  <c r="R12" i="372"/>
  <c r="I12" i="372"/>
  <c r="R11" i="372"/>
  <c r="I11" i="372"/>
  <c r="R10" i="372"/>
  <c r="I10" i="372"/>
  <c r="R9" i="372"/>
  <c r="I9" i="372"/>
  <c r="R8" i="372"/>
  <c r="I8" i="372"/>
  <c r="R7" i="372"/>
  <c r="I7" i="372"/>
  <c r="R6" i="372"/>
  <c r="I6" i="372"/>
  <c r="I5" i="372"/>
  <c r="H5" i="372"/>
  <c r="G5" i="372"/>
  <c r="C5" i="372"/>
  <c r="I34" i="78"/>
  <c r="I33" i="78"/>
  <c r="I32" i="78"/>
  <c r="I31" i="78"/>
  <c r="I30" i="78"/>
  <c r="I29" i="78"/>
  <c r="I28" i="78"/>
  <c r="I27" i="78"/>
  <c r="I26" i="78"/>
  <c r="I25" i="78"/>
  <c r="I24" i="78"/>
  <c r="I23" i="78"/>
  <c r="H23" i="78"/>
  <c r="G23" i="78"/>
  <c r="I19" i="78"/>
  <c r="I18" i="78"/>
  <c r="I17" i="78"/>
  <c r="I16" i="78"/>
  <c r="I15" i="78"/>
  <c r="I14" i="78"/>
  <c r="I13" i="78"/>
  <c r="I12" i="78"/>
  <c r="I11" i="78"/>
  <c r="I10" i="78"/>
  <c r="I9" i="78"/>
  <c r="I8" i="78"/>
  <c r="I7" i="78"/>
  <c r="I6" i="78"/>
  <c r="I5" i="78"/>
  <c r="H5" i="78"/>
  <c r="G5" i="78"/>
  <c r="G38" i="213" l="1"/>
  <c r="I38" i="213" s="1"/>
  <c r="R13" i="359"/>
  <c r="S14" i="359"/>
  <c r="R14" i="359" l="1"/>
  <c r="S15" i="359"/>
  <c r="S16" i="359" l="1"/>
  <c r="S17" i="359" s="1"/>
  <c r="R15" i="359"/>
</calcChain>
</file>

<file path=xl/sharedStrings.xml><?xml version="1.0" encoding="utf-8"?>
<sst xmlns="http://schemas.openxmlformats.org/spreadsheetml/2006/main" count="12557" uniqueCount="2119">
  <si>
    <t>ELIZABETH AMBACAN</t>
  </si>
  <si>
    <t>CONSOLIDATED LOAN</t>
  </si>
  <si>
    <t xml:space="preserve">Date </t>
  </si>
  <si>
    <t xml:space="preserve">  Amount of Loan  </t>
  </si>
  <si>
    <t>2% CBU</t>
  </si>
  <si>
    <t>Pen.</t>
  </si>
  <si>
    <t>Inst. No.</t>
  </si>
  <si>
    <t>OR/CDV #</t>
  </si>
  <si>
    <t xml:space="preserve">Principal  </t>
  </si>
  <si>
    <t xml:space="preserve">Interest  </t>
  </si>
  <si>
    <t xml:space="preserve">  Balance  </t>
  </si>
  <si>
    <t>00308</t>
  </si>
  <si>
    <t>000563</t>
  </si>
  <si>
    <t>000921</t>
  </si>
  <si>
    <t>001227</t>
  </si>
  <si>
    <t>001611</t>
  </si>
  <si>
    <t>01938</t>
  </si>
  <si>
    <t>002328</t>
  </si>
  <si>
    <t>002824</t>
  </si>
  <si>
    <t>ELYMHAR ANJOE AMBACAN</t>
  </si>
  <si>
    <t>Emergency Loan</t>
  </si>
  <si>
    <t>Date</t>
  </si>
  <si>
    <t>Amount</t>
  </si>
  <si>
    <t>Inst. #</t>
  </si>
  <si>
    <t>Repayment</t>
  </si>
  <si>
    <t>Interest</t>
  </si>
  <si>
    <t>Balance</t>
  </si>
  <si>
    <t>000384</t>
  </si>
  <si>
    <t>01860</t>
  </si>
  <si>
    <t>02139</t>
  </si>
  <si>
    <t>002488</t>
  </si>
  <si>
    <t>002894</t>
  </si>
  <si>
    <t>003242</t>
  </si>
  <si>
    <t>ARACELI AMORA</t>
  </si>
  <si>
    <t>share capital</t>
  </si>
  <si>
    <t xml:space="preserve">   Amount of Loan   </t>
  </si>
  <si>
    <t xml:space="preserve"> OR/CDV # </t>
  </si>
  <si>
    <t xml:space="preserve"> Principal   </t>
  </si>
  <si>
    <t xml:space="preserve"> Interest   </t>
  </si>
  <si>
    <t xml:space="preserve">   Balance   </t>
  </si>
  <si>
    <t>000248</t>
  </si>
  <si>
    <t>000598</t>
  </si>
  <si>
    <t>000824</t>
  </si>
  <si>
    <t>001411</t>
  </si>
  <si>
    <t>001635</t>
  </si>
  <si>
    <t>01981</t>
  </si>
  <si>
    <t>002329</t>
  </si>
  <si>
    <t>002783</t>
  </si>
  <si>
    <t>FELY ARAÑA</t>
  </si>
  <si>
    <t>DATE</t>
  </si>
  <si>
    <t>Amount of Loan</t>
  </si>
  <si>
    <t>Penalty</t>
  </si>
  <si>
    <t>INS. #</t>
  </si>
  <si>
    <t>PRINCIPAL</t>
  </si>
  <si>
    <t>MO. INTEREST</t>
  </si>
  <si>
    <t>BALANCE</t>
  </si>
  <si>
    <t>DEC 2022</t>
  </si>
  <si>
    <t>NO PAYMENT</t>
  </si>
  <si>
    <t>APRIL 2023</t>
  </si>
  <si>
    <t>MAY 2023</t>
  </si>
  <si>
    <t>JULY 2023</t>
  </si>
  <si>
    <t>AUGUST 2023</t>
  </si>
  <si>
    <t>DEC 2023</t>
  </si>
  <si>
    <t>FEB 2024</t>
  </si>
  <si>
    <t>MARCH 2024</t>
  </si>
  <si>
    <t>APRIL 2024</t>
  </si>
  <si>
    <t>000360</t>
  </si>
  <si>
    <t>000725</t>
  </si>
  <si>
    <t>001139</t>
  </si>
  <si>
    <t>36180</t>
  </si>
  <si>
    <t>001407</t>
  </si>
  <si>
    <t>01925</t>
  </si>
  <si>
    <t>002245</t>
  </si>
  <si>
    <t>FREDZKIE AUMENTADO</t>
  </si>
  <si>
    <t>000344</t>
  </si>
  <si>
    <t>000713</t>
  </si>
  <si>
    <t>001075</t>
  </si>
  <si>
    <t>36182</t>
  </si>
  <si>
    <t>001381</t>
  </si>
  <si>
    <t>01797</t>
  </si>
  <si>
    <t>02083</t>
  </si>
  <si>
    <t>002519</t>
  </si>
  <si>
    <t>002962</t>
  </si>
  <si>
    <t>ANNIE BERBEGAL</t>
  </si>
  <si>
    <t xml:space="preserve">Amount of Loan    </t>
  </si>
  <si>
    <t xml:space="preserve">  OR/CDV #  </t>
  </si>
  <si>
    <t xml:space="preserve">  Interest    </t>
  </si>
  <si>
    <t xml:space="preserve">    Balance    </t>
  </si>
  <si>
    <t>000513</t>
  </si>
  <si>
    <t>000733</t>
  </si>
  <si>
    <t>001200</t>
  </si>
  <si>
    <t>002253</t>
  </si>
  <si>
    <t>002498</t>
  </si>
  <si>
    <t>001466</t>
  </si>
  <si>
    <t>01785</t>
  </si>
  <si>
    <t>MINERVA BORERO</t>
  </si>
  <si>
    <t xml:space="preserve">    Amount of Loan    </t>
  </si>
  <si>
    <t>001762</t>
  </si>
  <si>
    <t>02177</t>
  </si>
  <si>
    <t>002616</t>
  </si>
  <si>
    <t>000759</t>
  </si>
  <si>
    <t>001493</t>
  </si>
  <si>
    <t>002945</t>
  </si>
  <si>
    <t>Regular Loan</t>
  </si>
  <si>
    <t>Livelihood Loan</t>
  </si>
  <si>
    <t>BONUS LOAN</t>
  </si>
  <si>
    <t>BRAZA, MELANIE</t>
  </si>
  <si>
    <t>2-4</t>
  </si>
  <si>
    <t>JANUARY</t>
  </si>
  <si>
    <t>MARCH</t>
  </si>
  <si>
    <t xml:space="preserve">JUNE </t>
  </si>
  <si>
    <t>8-9</t>
  </si>
  <si>
    <t>AUG</t>
  </si>
  <si>
    <t>SEPT. 23, 2023</t>
  </si>
  <si>
    <t>00118</t>
  </si>
  <si>
    <t>001669</t>
  </si>
  <si>
    <t>002447</t>
  </si>
  <si>
    <t>ROBERT BUSTILLO JR.</t>
  </si>
  <si>
    <t>MAY</t>
  </si>
  <si>
    <t>JUNE</t>
  </si>
  <si>
    <t>AUGUST</t>
  </si>
  <si>
    <t>APRIL</t>
  </si>
  <si>
    <t>OCT</t>
  </si>
  <si>
    <t>NOV</t>
  </si>
  <si>
    <t>JAN</t>
  </si>
  <si>
    <t xml:space="preserve">APRIL </t>
  </si>
  <si>
    <t>000927</t>
  </si>
  <si>
    <t>000928</t>
  </si>
  <si>
    <t>001506</t>
  </si>
  <si>
    <t>001768</t>
  </si>
  <si>
    <t>002210</t>
  </si>
  <si>
    <t>002658</t>
  </si>
  <si>
    <t>JIEZL CA-AYA</t>
  </si>
  <si>
    <t>000440</t>
  </si>
  <si>
    <t>000719</t>
  </si>
  <si>
    <t>000952</t>
  </si>
  <si>
    <t>36211</t>
  </si>
  <si>
    <t>001422</t>
  </si>
  <si>
    <t>01845</t>
  </si>
  <si>
    <t>02122</t>
  </si>
  <si>
    <t>002635</t>
  </si>
  <si>
    <t>002876</t>
  </si>
  <si>
    <t>GERRY CABALLERO</t>
  </si>
  <si>
    <t>CDV #  OR #</t>
  </si>
  <si>
    <t>Ins#</t>
  </si>
  <si>
    <t>000436</t>
  </si>
  <si>
    <t>02118</t>
  </si>
  <si>
    <t>LOURDES CABALLERO</t>
  </si>
  <si>
    <t>LULOU CABALLERO</t>
  </si>
  <si>
    <t>00374</t>
  </si>
  <si>
    <t>000698</t>
  </si>
  <si>
    <t>001069</t>
  </si>
  <si>
    <t>001406</t>
  </si>
  <si>
    <t>01826</t>
  </si>
  <si>
    <t>02090</t>
  </si>
  <si>
    <t>002545</t>
  </si>
  <si>
    <t>002904</t>
  </si>
  <si>
    <t>CABALLERO, MA. MARITES</t>
  </si>
  <si>
    <t>Ins.</t>
  </si>
  <si>
    <t>000169</t>
  </si>
  <si>
    <t>000674</t>
  </si>
  <si>
    <t>001106</t>
  </si>
  <si>
    <t>001438</t>
  </si>
  <si>
    <t>001765</t>
  </si>
  <si>
    <t>02117</t>
  </si>
  <si>
    <t>002474</t>
  </si>
  <si>
    <t>002866</t>
  </si>
  <si>
    <t>JOAN ROSE CABALUNA</t>
  </si>
  <si>
    <t>000290</t>
  </si>
  <si>
    <t>000620</t>
  </si>
  <si>
    <t>001091</t>
  </si>
  <si>
    <t>001517</t>
  </si>
  <si>
    <t>01820</t>
  </si>
  <si>
    <t>02138</t>
  </si>
  <si>
    <t>002672</t>
  </si>
  <si>
    <t>DHAYLENE MAY CALAMCAMAN</t>
  </si>
  <si>
    <t xml:space="preserve">  Principal  </t>
  </si>
  <si>
    <t xml:space="preserve">  Interest  </t>
  </si>
  <si>
    <t>000381</t>
  </si>
  <si>
    <t>36060</t>
  </si>
  <si>
    <t>001459</t>
  </si>
  <si>
    <t>02065</t>
  </si>
  <si>
    <t>002398</t>
  </si>
  <si>
    <t>002571</t>
  </si>
  <si>
    <t>GINA CALAMCAMAN</t>
  </si>
  <si>
    <t>EMERGENCY LOAN</t>
  </si>
  <si>
    <t>Bonus Loan</t>
  </si>
  <si>
    <t>Ins. #</t>
  </si>
  <si>
    <t>OR/CDV</t>
  </si>
  <si>
    <t>overpayment</t>
  </si>
  <si>
    <t>000296</t>
  </si>
  <si>
    <t>000778</t>
  </si>
  <si>
    <t>000944</t>
  </si>
  <si>
    <t>36101</t>
  </si>
  <si>
    <t>+</t>
  </si>
  <si>
    <t>001504</t>
  </si>
  <si>
    <t>001628</t>
  </si>
  <si>
    <t>01974</t>
  </si>
  <si>
    <t>002403</t>
  </si>
  <si>
    <t>002860</t>
  </si>
  <si>
    <t>VIOLETA CALAYCAY</t>
  </si>
  <si>
    <t>000066</t>
  </si>
  <si>
    <t>000565</t>
  </si>
  <si>
    <t>000912</t>
  </si>
  <si>
    <t>001222</t>
  </si>
  <si>
    <t>36209</t>
  </si>
  <si>
    <t>001574</t>
  </si>
  <si>
    <t>01923</t>
  </si>
  <si>
    <t>002240</t>
  </si>
  <si>
    <t>002704</t>
  </si>
  <si>
    <t>JOVIE CALOPEZ</t>
  </si>
  <si>
    <t>or/cdv #</t>
  </si>
  <si>
    <t>00354</t>
  </si>
  <si>
    <t>000784</t>
  </si>
  <si>
    <t>001046</t>
  </si>
  <si>
    <t>001428</t>
  </si>
  <si>
    <t>01863</t>
  </si>
  <si>
    <t>02121</t>
  </si>
  <si>
    <t>000354</t>
  </si>
  <si>
    <t>36120</t>
  </si>
  <si>
    <t>002618</t>
  </si>
  <si>
    <t>002869</t>
  </si>
  <si>
    <t>HAZEL CRIS CAMINCE</t>
  </si>
  <si>
    <t>000906</t>
  </si>
  <si>
    <t>001255</t>
  </si>
  <si>
    <t>000180</t>
  </si>
  <si>
    <t>001665</t>
  </si>
  <si>
    <t>02019</t>
  </si>
  <si>
    <t>002367</t>
  </si>
  <si>
    <t>002796</t>
  </si>
  <si>
    <t>REBECCA CAMINIAN</t>
  </si>
  <si>
    <t>00281</t>
  </si>
  <si>
    <t>000639</t>
  </si>
  <si>
    <t>000990</t>
  </si>
  <si>
    <t>001559</t>
  </si>
  <si>
    <t>01876</t>
  </si>
  <si>
    <t>002209</t>
  </si>
  <si>
    <t>002681</t>
  </si>
  <si>
    <t>002850</t>
  </si>
  <si>
    <t>LIEZL CAMIRING</t>
  </si>
  <si>
    <t xml:space="preserve"> Amount of Loan </t>
  </si>
  <si>
    <t xml:space="preserve"> Principal </t>
  </si>
  <si>
    <t xml:space="preserve"> Interest </t>
  </si>
  <si>
    <t xml:space="preserve"> Balance </t>
  </si>
  <si>
    <t>CDV #</t>
  </si>
  <si>
    <t>11/17/17</t>
  </si>
  <si>
    <t>00342</t>
  </si>
  <si>
    <t>000693</t>
  </si>
  <si>
    <t>001057</t>
  </si>
  <si>
    <t>001140</t>
  </si>
  <si>
    <t>36117</t>
  </si>
  <si>
    <t>001393</t>
  </si>
  <si>
    <t>01814</t>
  </si>
  <si>
    <t>02131</t>
  </si>
  <si>
    <t>002541</t>
  </si>
  <si>
    <t>002905</t>
  </si>
  <si>
    <t>000342</t>
  </si>
  <si>
    <t>35824</t>
  </si>
  <si>
    <t>CECIL CAPARIDA</t>
  </si>
  <si>
    <t>Agricultural Loan</t>
  </si>
  <si>
    <t>Cash Advance</t>
  </si>
  <si>
    <t xml:space="preserve"> Int 18% </t>
  </si>
  <si>
    <t>Int</t>
  </si>
  <si>
    <t>Inst.</t>
  </si>
  <si>
    <t>Mo. Inst.</t>
  </si>
  <si>
    <t>OR #</t>
  </si>
  <si>
    <t>11/18/17</t>
  </si>
  <si>
    <t>00346</t>
  </si>
  <si>
    <t>000688</t>
  </si>
  <si>
    <t>001045</t>
  </si>
  <si>
    <t>001379</t>
  </si>
  <si>
    <t>001556</t>
  </si>
  <si>
    <t>01793</t>
  </si>
  <si>
    <t>02088</t>
  </si>
  <si>
    <t>002531</t>
  </si>
  <si>
    <t>002925</t>
  </si>
  <si>
    <t>002953</t>
  </si>
  <si>
    <t>CHERY JEAN CAPARIDA- CAMIRING</t>
  </si>
  <si>
    <t>00399</t>
  </si>
  <si>
    <t>000717</t>
  </si>
  <si>
    <t>001035</t>
  </si>
  <si>
    <t>001369</t>
  </si>
  <si>
    <t>001722</t>
  </si>
  <si>
    <t>001723</t>
  </si>
  <si>
    <t>02167</t>
  </si>
  <si>
    <t>002578</t>
  </si>
  <si>
    <t>002994</t>
  </si>
  <si>
    <t>35073</t>
  </si>
  <si>
    <t>000399</t>
  </si>
  <si>
    <t>35981</t>
  </si>
  <si>
    <t>01865</t>
  </si>
  <si>
    <t>002813</t>
  </si>
  <si>
    <t>LEEAN CAMORAHAN</t>
  </si>
  <si>
    <t>000240</t>
  </si>
  <si>
    <t>000633</t>
  </si>
  <si>
    <t>000972</t>
  </si>
  <si>
    <t>001486</t>
  </si>
  <si>
    <t>01873</t>
  </si>
  <si>
    <t>02161</t>
  </si>
  <si>
    <t>002596</t>
  </si>
  <si>
    <t>002880</t>
  </si>
  <si>
    <t>WENDY CASTILLANO</t>
  </si>
  <si>
    <t>JUL</t>
  </si>
  <si>
    <t>2-3</t>
  </si>
  <si>
    <t>4-5</t>
  </si>
  <si>
    <t>6-7</t>
  </si>
  <si>
    <t>10</t>
  </si>
  <si>
    <t>000158</t>
  </si>
  <si>
    <t>000856</t>
  </si>
  <si>
    <t>01841</t>
  </si>
  <si>
    <t>002196</t>
  </si>
  <si>
    <t>002650</t>
  </si>
  <si>
    <t>003000</t>
  </si>
  <si>
    <t>CASTOR, DHEL</t>
  </si>
  <si>
    <t>4/24/2020</t>
  </si>
  <si>
    <t>000558</t>
  </si>
  <si>
    <t>001606</t>
  </si>
  <si>
    <t>000035</t>
  </si>
  <si>
    <t>001009</t>
  </si>
  <si>
    <t>MAE LIZA ROSS TACSAGON</t>
  </si>
  <si>
    <t>GENOVEVA CATANUS</t>
  </si>
  <si>
    <t xml:space="preserve">Amount </t>
  </si>
  <si>
    <t>000059</t>
  </si>
  <si>
    <t>000554</t>
  </si>
  <si>
    <t>000870</t>
  </si>
  <si>
    <t>001276</t>
  </si>
  <si>
    <t>GLENDA RAE CELDA</t>
  </si>
  <si>
    <t>CELDA, GLENDA RAE</t>
  </si>
  <si>
    <t>00336</t>
  </si>
  <si>
    <t>000692</t>
  </si>
  <si>
    <t>000853</t>
  </si>
  <si>
    <t>001058</t>
  </si>
  <si>
    <t>001377</t>
  </si>
  <si>
    <t>000336</t>
  </si>
  <si>
    <t>01825</t>
  </si>
  <si>
    <t>02132</t>
  </si>
  <si>
    <t>002497</t>
  </si>
  <si>
    <t>36116</t>
  </si>
  <si>
    <t>002542</t>
  </si>
  <si>
    <t>002883</t>
  </si>
  <si>
    <t>JEANETTE DALISAY</t>
  </si>
  <si>
    <t>Inst.No</t>
  </si>
  <si>
    <t>CDV/OR#</t>
  </si>
  <si>
    <t xml:space="preserve"> CLOSED </t>
  </si>
  <si>
    <t>10/26/17</t>
  </si>
  <si>
    <t>00362</t>
  </si>
  <si>
    <t>000683</t>
  </si>
  <si>
    <t>001059</t>
  </si>
  <si>
    <t>001378</t>
  </si>
  <si>
    <t>001552</t>
  </si>
  <si>
    <t>01809</t>
  </si>
  <si>
    <t>02099</t>
  </si>
  <si>
    <t>002526</t>
  </si>
  <si>
    <t>002908</t>
  </si>
  <si>
    <t>DIZON, FATIMA</t>
  </si>
  <si>
    <t>00152</t>
  </si>
  <si>
    <t>000643</t>
  </si>
  <si>
    <t>001562</t>
  </si>
  <si>
    <t>002393</t>
  </si>
  <si>
    <t>TEODORA DE LEON</t>
  </si>
  <si>
    <t>Regular Loan-RESTRUCTURED</t>
  </si>
  <si>
    <t>EQUITABLE LOAN</t>
  </si>
  <si>
    <t>Pen</t>
  </si>
  <si>
    <t>000012</t>
  </si>
  <si>
    <t>000552</t>
  </si>
  <si>
    <t>001711</t>
  </si>
  <si>
    <t>002562</t>
  </si>
  <si>
    <t>36302</t>
  </si>
  <si>
    <t>JANICE DELOS SANTOS</t>
  </si>
  <si>
    <t>MAY HAZEL DELOSO</t>
  </si>
  <si>
    <t>00220</t>
  </si>
  <si>
    <t>000809</t>
  </si>
  <si>
    <t>001159</t>
  </si>
  <si>
    <t>001437</t>
  </si>
  <si>
    <t>001749</t>
  </si>
  <si>
    <t>02146</t>
  </si>
  <si>
    <t>002640</t>
  </si>
  <si>
    <t>KARL DENNIS DUEÑAS</t>
  </si>
  <si>
    <t>001331</t>
  </si>
  <si>
    <t>001641</t>
  </si>
  <si>
    <t>02015</t>
  </si>
  <si>
    <t>002334</t>
  </si>
  <si>
    <t>002773</t>
  </si>
  <si>
    <t>MARIA FRANCIFEL DUEÑAS</t>
  </si>
  <si>
    <t>no payment</t>
  </si>
  <si>
    <t>april</t>
  </si>
  <si>
    <t>000439</t>
  </si>
  <si>
    <t>001123</t>
  </si>
  <si>
    <t>01857</t>
  </si>
  <si>
    <t>002633</t>
  </si>
  <si>
    <t>RICHARD ECHALAR</t>
  </si>
  <si>
    <t>10/27/2020</t>
  </si>
  <si>
    <t>000261</t>
  </si>
  <si>
    <t>000665</t>
  </si>
  <si>
    <t>001034</t>
  </si>
  <si>
    <t>001350</t>
  </si>
  <si>
    <t>001684</t>
  </si>
  <si>
    <t>02078</t>
  </si>
  <si>
    <t>002502</t>
  </si>
  <si>
    <t>002903</t>
  </si>
  <si>
    <t>EDELIA EDER</t>
  </si>
  <si>
    <t>OR/CDV#</t>
  </si>
  <si>
    <t>35048</t>
  </si>
  <si>
    <t>00407</t>
  </si>
  <si>
    <t>000694</t>
  </si>
  <si>
    <t>001056</t>
  </si>
  <si>
    <t>000341</t>
  </si>
  <si>
    <t>001376</t>
  </si>
  <si>
    <t>01792</t>
  </si>
  <si>
    <t>02096</t>
  </si>
  <si>
    <t>002513</t>
  </si>
  <si>
    <t>002922</t>
  </si>
  <si>
    <t>002958</t>
  </si>
  <si>
    <t>36386</t>
  </si>
  <si>
    <t>UNDERPAYMENT</t>
  </si>
  <si>
    <t>LANY EDER</t>
  </si>
  <si>
    <t>00299</t>
  </si>
  <si>
    <t>000660</t>
  </si>
  <si>
    <t>001008</t>
  </si>
  <si>
    <t>001344</t>
  </si>
  <si>
    <t>001696</t>
  </si>
  <si>
    <t>02062</t>
  </si>
  <si>
    <t>002731</t>
  </si>
  <si>
    <t>MARIA ROVELYN ELISAN</t>
  </si>
  <si>
    <t>sept</t>
  </si>
  <si>
    <t>nov</t>
  </si>
  <si>
    <t>feb</t>
  </si>
  <si>
    <t>march</t>
  </si>
  <si>
    <t>JULY</t>
  </si>
  <si>
    <t>000241</t>
  </si>
  <si>
    <t>000271</t>
  </si>
  <si>
    <t>PEN</t>
  </si>
  <si>
    <t>ARRA ESPAÑA</t>
  </si>
  <si>
    <t>000016</t>
  </si>
  <si>
    <t>000367</t>
  </si>
  <si>
    <t>000881</t>
  </si>
  <si>
    <t>001098</t>
  </si>
  <si>
    <t>001524</t>
  </si>
  <si>
    <t>011885</t>
  </si>
  <si>
    <t>35872</t>
  </si>
  <si>
    <t>01885</t>
  </si>
  <si>
    <t>002362</t>
  </si>
  <si>
    <t>002703</t>
  </si>
  <si>
    <t>36989</t>
  </si>
  <si>
    <t>MARVE ESTIMO</t>
  </si>
  <si>
    <t>MITCHELLE ESTOMO</t>
  </si>
  <si>
    <t>000386</t>
  </si>
  <si>
    <t>00074</t>
  </si>
  <si>
    <t>001145</t>
  </si>
  <si>
    <t>001398</t>
  </si>
  <si>
    <t>01774</t>
  </si>
  <si>
    <t>002193</t>
  </si>
  <si>
    <t>002485</t>
  </si>
  <si>
    <t>36889</t>
  </si>
  <si>
    <t>002938</t>
  </si>
  <si>
    <t>MONSERAT ESTOPIDO</t>
  </si>
  <si>
    <t>00042</t>
  </si>
  <si>
    <t>000534</t>
  </si>
  <si>
    <t>000862</t>
  </si>
  <si>
    <t>001232</t>
  </si>
  <si>
    <t>001569</t>
  </si>
  <si>
    <t>01946</t>
  </si>
  <si>
    <t>002251</t>
  </si>
  <si>
    <t>002705</t>
  </si>
  <si>
    <t>ANITA FAILAGUTAN</t>
  </si>
  <si>
    <t>002709</t>
  </si>
  <si>
    <t>ULDARICO FAILAGUTAN</t>
  </si>
  <si>
    <t>002710</t>
  </si>
  <si>
    <t>002852</t>
  </si>
  <si>
    <t>FAJARDO, SHEENLY</t>
  </si>
  <si>
    <t>FUERZA, JOSEFA</t>
  </si>
  <si>
    <t>002951</t>
  </si>
  <si>
    <t>000233</t>
  </si>
  <si>
    <t>000638</t>
  </si>
  <si>
    <t>000761</t>
  </si>
  <si>
    <t>35928</t>
  </si>
  <si>
    <t>001176</t>
  </si>
  <si>
    <t>001430</t>
  </si>
  <si>
    <t>01898</t>
  </si>
  <si>
    <t>002188</t>
  </si>
  <si>
    <t>002648</t>
  </si>
  <si>
    <t>GALLEGO, CELESTIAL NATIVIDAD</t>
  </si>
  <si>
    <t>000268</t>
  </si>
  <si>
    <t>000654</t>
  </si>
  <si>
    <t>000998</t>
  </si>
  <si>
    <t>001417</t>
  </si>
  <si>
    <t>001637</t>
  </si>
  <si>
    <t>02031</t>
  </si>
  <si>
    <t>002410</t>
  </si>
  <si>
    <t>GALLEGO, LOU FRANCES</t>
  </si>
  <si>
    <t>000073</t>
  </si>
  <si>
    <t>000570</t>
  </si>
  <si>
    <t>000855</t>
  </si>
  <si>
    <t>001249</t>
  </si>
  <si>
    <t>001560</t>
  </si>
  <si>
    <t>001753</t>
  </si>
  <si>
    <t>002254</t>
  </si>
  <si>
    <t>002762</t>
  </si>
  <si>
    <t>GANGE, MA. ELIZABETH</t>
  </si>
  <si>
    <t>000080</t>
  </si>
  <si>
    <t>000577</t>
  </si>
  <si>
    <t>001549</t>
  </si>
  <si>
    <t>01806</t>
  </si>
  <si>
    <t>002190</t>
  </si>
  <si>
    <t>34958</t>
  </si>
  <si>
    <t>001288</t>
  </si>
  <si>
    <t>001604</t>
  </si>
  <si>
    <t>001806</t>
  </si>
  <si>
    <t>36767</t>
  </si>
  <si>
    <t>FEBE ARCELIE GARCIA</t>
  </si>
  <si>
    <t>000447</t>
  </si>
  <si>
    <t>001761</t>
  </si>
  <si>
    <t>000758</t>
  </si>
  <si>
    <t>02176</t>
  </si>
  <si>
    <t>001122</t>
  </si>
  <si>
    <t>002615</t>
  </si>
  <si>
    <t>001492</t>
  </si>
  <si>
    <t>002944</t>
  </si>
  <si>
    <t>VICENTE GARGARITANO JR.</t>
  </si>
  <si>
    <t>NOV 2023</t>
  </si>
  <si>
    <t>JAN 2024</t>
  </si>
  <si>
    <t>MAY  2024</t>
  </si>
  <si>
    <t>DEC</t>
  </si>
  <si>
    <t>FEB</t>
  </si>
  <si>
    <t>MAR</t>
  </si>
  <si>
    <t>APR</t>
  </si>
  <si>
    <t>ROMEO GARINGALAO</t>
  </si>
  <si>
    <t>002241</t>
  </si>
  <si>
    <t>002684</t>
  </si>
  <si>
    <t>MARICEL GAYATGAY</t>
  </si>
  <si>
    <t>002189</t>
  </si>
  <si>
    <t>002565</t>
  </si>
  <si>
    <t>ARCELY GEALON</t>
  </si>
  <si>
    <t>000723</t>
  </si>
  <si>
    <t>001094</t>
  </si>
  <si>
    <t>000323</t>
  </si>
  <si>
    <t>001353</t>
  </si>
  <si>
    <t>001720</t>
  </si>
  <si>
    <t>02079</t>
  </si>
  <si>
    <t>002577</t>
  </si>
  <si>
    <t>002885</t>
  </si>
  <si>
    <t>MELANIE GEMPESON</t>
  </si>
  <si>
    <t>000406</t>
  </si>
  <si>
    <t>000729</t>
  </si>
  <si>
    <t>001089</t>
  </si>
  <si>
    <t>001444</t>
  </si>
  <si>
    <t>001755</t>
  </si>
  <si>
    <t>02097</t>
  </si>
  <si>
    <t>002593</t>
  </si>
  <si>
    <t>002864</t>
  </si>
  <si>
    <t>RUBY GENTON</t>
  </si>
  <si>
    <t>Express Loan</t>
  </si>
  <si>
    <t xml:space="preserve">  Amount  </t>
  </si>
  <si>
    <t xml:space="preserve"> Repayment </t>
  </si>
  <si>
    <t>00353</t>
  </si>
  <si>
    <t>000695</t>
  </si>
  <si>
    <t>001055</t>
  </si>
  <si>
    <t>001392</t>
  </si>
  <si>
    <t>01789</t>
  </si>
  <si>
    <t>01888</t>
  </si>
  <si>
    <t>02101</t>
  </si>
  <si>
    <t>002529</t>
  </si>
  <si>
    <t>002957</t>
  </si>
  <si>
    <t>003207</t>
  </si>
  <si>
    <t>000353</t>
  </si>
  <si>
    <t>36115</t>
  </si>
  <si>
    <t>002921</t>
  </si>
  <si>
    <t>ELZIE CHRISTIE GERONGANI</t>
  </si>
  <si>
    <t>CBU</t>
  </si>
  <si>
    <t>Mo. Inst</t>
  </si>
  <si>
    <t xml:space="preserve">  </t>
  </si>
  <si>
    <t>000044</t>
  </si>
  <si>
    <t>00044</t>
  </si>
  <si>
    <t>000147</t>
  </si>
  <si>
    <t>00147</t>
  </si>
  <si>
    <t>000537</t>
  </si>
  <si>
    <t>000900</t>
  </si>
  <si>
    <t>001223</t>
  </si>
  <si>
    <t>CDV#</t>
  </si>
  <si>
    <t>001601</t>
  </si>
  <si>
    <t>CLOSED</t>
  </si>
  <si>
    <t>01959</t>
  </si>
  <si>
    <t>002242</t>
  </si>
  <si>
    <t>002712</t>
  </si>
  <si>
    <t>000146</t>
  </si>
  <si>
    <t>000339</t>
  </si>
  <si>
    <t>000711</t>
  </si>
  <si>
    <t>001051</t>
  </si>
  <si>
    <t>001386</t>
  </si>
  <si>
    <t>01801</t>
  </si>
  <si>
    <t>02086</t>
  </si>
  <si>
    <t>Gerongani, Elzie Christie</t>
  </si>
  <si>
    <t>002483</t>
  </si>
  <si>
    <t>002507</t>
  </si>
  <si>
    <t>002926</t>
  </si>
  <si>
    <t>002981</t>
  </si>
  <si>
    <t>IRISH KAY GICO</t>
  </si>
  <si>
    <t>001646</t>
  </si>
  <si>
    <t>002772</t>
  </si>
  <si>
    <t>HAZEL JOY GOMEZ</t>
  </si>
  <si>
    <t>000389</t>
  </si>
  <si>
    <t>000781</t>
  </si>
  <si>
    <t>001170</t>
  </si>
  <si>
    <t>001452</t>
  </si>
  <si>
    <t>001763</t>
  </si>
  <si>
    <t>02148</t>
  </si>
  <si>
    <t>002469</t>
  </si>
  <si>
    <t>002810</t>
  </si>
  <si>
    <t>36000</t>
  </si>
  <si>
    <t>37022</t>
  </si>
  <si>
    <t>HOPE JOY GOMEZ</t>
  </si>
  <si>
    <t>JOCELYN HUYAN</t>
  </si>
  <si>
    <t xml:space="preserve"> </t>
  </si>
  <si>
    <t>000225</t>
  </si>
  <si>
    <t>000635</t>
  </si>
  <si>
    <t>001262</t>
  </si>
  <si>
    <t>001597</t>
  </si>
  <si>
    <t>002197</t>
  </si>
  <si>
    <t>002399</t>
  </si>
  <si>
    <t>36419</t>
  </si>
  <si>
    <t>002713</t>
  </si>
  <si>
    <t>INDICO, ALEAN GRACE</t>
  </si>
  <si>
    <t>Principal</t>
  </si>
  <si>
    <t>001583</t>
  </si>
  <si>
    <t>01917</t>
  </si>
  <si>
    <t>002413</t>
  </si>
  <si>
    <t>002636</t>
  </si>
  <si>
    <t>00446</t>
  </si>
  <si>
    <t>000757</t>
  </si>
  <si>
    <t>001121</t>
  </si>
  <si>
    <t>001491</t>
  </si>
  <si>
    <t>001760</t>
  </si>
  <si>
    <t>02175</t>
  </si>
  <si>
    <t>002614</t>
  </si>
  <si>
    <t>36880</t>
  </si>
  <si>
    <t>002943</t>
  </si>
  <si>
    <t>EVANGELINA JALA</t>
  </si>
  <si>
    <t>000048</t>
  </si>
  <si>
    <t>000548</t>
  </si>
  <si>
    <t>000932</t>
  </si>
  <si>
    <t>000980</t>
  </si>
  <si>
    <t>ANTONIO LATOZA</t>
  </si>
  <si>
    <t>Savings Deposit</t>
  </si>
  <si>
    <t>.</t>
  </si>
  <si>
    <t>Regular Loan-PAST DUE</t>
  </si>
  <si>
    <t>Laptop/DLP Loan</t>
  </si>
  <si>
    <t>Mo.</t>
  </si>
  <si>
    <t>of Loan</t>
  </si>
  <si>
    <t>No.</t>
  </si>
  <si>
    <t>SHARA MAE LAGUARDIA</t>
  </si>
  <si>
    <t>00259</t>
  </si>
  <si>
    <t>000628</t>
  </si>
  <si>
    <t>000943</t>
  </si>
  <si>
    <t>02095</t>
  </si>
  <si>
    <t>002300</t>
  </si>
  <si>
    <t>002804</t>
  </si>
  <si>
    <t>00366</t>
  </si>
  <si>
    <t>000684</t>
  </si>
  <si>
    <t>001078</t>
  </si>
  <si>
    <t>001424</t>
  </si>
  <si>
    <t>01811</t>
  </si>
  <si>
    <t>002509</t>
  </si>
  <si>
    <t>002573</t>
  </si>
  <si>
    <t>002986</t>
  </si>
  <si>
    <t>LAMSIN, SHARMAGNE GAY</t>
  </si>
  <si>
    <t>00195</t>
  </si>
  <si>
    <t>000768</t>
  </si>
  <si>
    <t>001146</t>
  </si>
  <si>
    <t>001478</t>
  </si>
  <si>
    <t>01855</t>
  </si>
  <si>
    <t>002194</t>
  </si>
  <si>
    <t>002511</t>
  </si>
  <si>
    <t>36915</t>
  </si>
  <si>
    <t>ROSA MARIA LATOZA</t>
  </si>
  <si>
    <t>00335</t>
  </si>
  <si>
    <t>000715</t>
  </si>
  <si>
    <t>001037</t>
  </si>
  <si>
    <t>36080</t>
  </si>
  <si>
    <t>000335</t>
  </si>
  <si>
    <t>001050</t>
  </si>
  <si>
    <t>001375</t>
  </si>
  <si>
    <t>001423</t>
  </si>
  <si>
    <t>36208</t>
  </si>
  <si>
    <t>01808</t>
  </si>
  <si>
    <t>02100</t>
  </si>
  <si>
    <t>002514</t>
  </si>
  <si>
    <t>002987</t>
  </si>
  <si>
    <t>002929</t>
  </si>
  <si>
    <t>CHRISTINE JOY LAUREA</t>
  </si>
  <si>
    <t>35464</t>
  </si>
  <si>
    <t>00340</t>
  </si>
  <si>
    <t>000708</t>
  </si>
  <si>
    <t>001047</t>
  </si>
  <si>
    <t>001360</t>
  </si>
  <si>
    <t>001370</t>
  </si>
  <si>
    <t>01983</t>
  </si>
  <si>
    <t>02081</t>
  </si>
  <si>
    <t>002286</t>
  </si>
  <si>
    <t>002479</t>
  </si>
  <si>
    <t>002505</t>
  </si>
  <si>
    <t>KARREN LLASO</t>
  </si>
  <si>
    <t>00411</t>
  </si>
  <si>
    <t>000783</t>
  </si>
  <si>
    <t>001194</t>
  </si>
  <si>
    <t>001505</t>
  </si>
  <si>
    <t>002389</t>
  </si>
  <si>
    <t>002692</t>
  </si>
  <si>
    <t>LIEZYL MACAYA</t>
  </si>
  <si>
    <t>01880</t>
  </si>
  <si>
    <t>02012</t>
  </si>
  <si>
    <t>002438</t>
  </si>
  <si>
    <t>002778</t>
  </si>
  <si>
    <t>00184</t>
  </si>
  <si>
    <t>000588</t>
  </si>
  <si>
    <t>000954</t>
  </si>
  <si>
    <t>001310</t>
  </si>
  <si>
    <t>001640</t>
  </si>
  <si>
    <t>02163</t>
  </si>
  <si>
    <t>ANNABELLE LONQUINO</t>
  </si>
  <si>
    <t>Equitable Loan</t>
  </si>
  <si>
    <t>000499</t>
  </si>
  <si>
    <t>000769</t>
  </si>
  <si>
    <t>000989</t>
  </si>
  <si>
    <t>001419</t>
  </si>
  <si>
    <t>01775</t>
  </si>
  <si>
    <t>02116</t>
  </si>
  <si>
    <t>002569</t>
  </si>
  <si>
    <t>002818</t>
  </si>
  <si>
    <t>MARICEL MADRIDANO</t>
  </si>
  <si>
    <t>AUG 2023</t>
  </si>
  <si>
    <t>OCT 2023</t>
  </si>
  <si>
    <t>MAY 2024</t>
  </si>
  <si>
    <t>JUNE 2024</t>
  </si>
  <si>
    <t>JULY 2024</t>
  </si>
  <si>
    <t>AUGUST 2024</t>
  </si>
  <si>
    <t>SEPT 2024</t>
  </si>
  <si>
    <t>OCTOBER</t>
  </si>
  <si>
    <t>NOVEMBER</t>
  </si>
  <si>
    <t>DECEMBER</t>
  </si>
  <si>
    <t>JANUARY 2025</t>
  </si>
  <si>
    <t xml:space="preserve">MAY </t>
  </si>
  <si>
    <t>SEPTEMBER</t>
  </si>
  <si>
    <t>ARNEL MADERAL</t>
  </si>
  <si>
    <t>PAYMENT</t>
  </si>
  <si>
    <t>BALANCE AS OF AUGUST 2017</t>
  </si>
  <si>
    <t xml:space="preserve">                              LESS SHARE CAPITAL</t>
  </si>
  <si>
    <t>OR # 59461</t>
  </si>
  <si>
    <t>OR # 59794</t>
  </si>
  <si>
    <t>OR # 60559</t>
  </si>
  <si>
    <t>OR # 60942</t>
  </si>
  <si>
    <t>OR # 62382</t>
  </si>
  <si>
    <t>OR # 65527</t>
  </si>
  <si>
    <t>OR # 65874</t>
  </si>
  <si>
    <t>OR # 67591</t>
  </si>
  <si>
    <t>OR # 67833</t>
  </si>
  <si>
    <t xml:space="preserve">OR #68690 </t>
  </si>
  <si>
    <t>OR # 69414</t>
  </si>
  <si>
    <t>OR # 72333</t>
  </si>
  <si>
    <t>OR # 72665</t>
  </si>
  <si>
    <t>OR # 73112</t>
  </si>
  <si>
    <t>MA. ANDELEN MALAGA</t>
  </si>
  <si>
    <t>02087</t>
  </si>
  <si>
    <t>002516</t>
  </si>
  <si>
    <t>002979</t>
  </si>
  <si>
    <t>00363</t>
  </si>
  <si>
    <t>000705</t>
  </si>
  <si>
    <t>001068</t>
  </si>
  <si>
    <t>001408</t>
  </si>
  <si>
    <t>01812</t>
  </si>
  <si>
    <t>02168</t>
  </si>
  <si>
    <t>002906</t>
  </si>
  <si>
    <t>FRANCIE ROSE MATILLANO</t>
  </si>
  <si>
    <t>MAY JOY CATHERINE MEDECINIO</t>
  </si>
  <si>
    <t>35072</t>
  </si>
  <si>
    <t>000334</t>
  </si>
  <si>
    <t>00334</t>
  </si>
  <si>
    <t>000696</t>
  </si>
  <si>
    <t>001049</t>
  </si>
  <si>
    <t>001412</t>
  </si>
  <si>
    <t>01790</t>
  </si>
  <si>
    <t>02127</t>
  </si>
  <si>
    <t>002539</t>
  </si>
  <si>
    <t>002916</t>
  </si>
  <si>
    <t>003230</t>
  </si>
  <si>
    <t>KENNETH LYLE MEMPIN</t>
  </si>
  <si>
    <t>MARY HOPE  MEMPIN</t>
  </si>
  <si>
    <t>4/25/19</t>
  </si>
  <si>
    <t>5/21/2019</t>
  </si>
  <si>
    <t>5/24/19</t>
  </si>
  <si>
    <t>06/20/2019</t>
  </si>
  <si>
    <t>07/25/19</t>
  </si>
  <si>
    <t>8/15/2019</t>
  </si>
  <si>
    <t>MINDA CELIA MEMPIN</t>
  </si>
  <si>
    <t>00072</t>
  </si>
  <si>
    <t>000538</t>
  </si>
  <si>
    <t>000901</t>
  </si>
  <si>
    <t>001143</t>
  </si>
  <si>
    <t>001595</t>
  </si>
  <si>
    <t>MARICEL MESTOSAMENTE</t>
  </si>
  <si>
    <t xml:space="preserve">   Amount   </t>
  </si>
  <si>
    <t xml:space="preserve">   Pen. </t>
  </si>
  <si>
    <t xml:space="preserve">   Repay't </t>
  </si>
  <si>
    <t xml:space="preserve">   Interest   </t>
  </si>
  <si>
    <t>00131</t>
  </si>
  <si>
    <t>000502</t>
  </si>
  <si>
    <t>000764</t>
  </si>
  <si>
    <t>001240</t>
  </si>
  <si>
    <t>001485</t>
  </si>
  <si>
    <t>01893</t>
  </si>
  <si>
    <t>02143</t>
  </si>
  <si>
    <t>002449</t>
  </si>
  <si>
    <t>002550</t>
  </si>
  <si>
    <t>002848</t>
  </si>
  <si>
    <t>XENIA MURIERA</t>
  </si>
  <si>
    <t>000244</t>
  </si>
  <si>
    <t>000677</t>
  </si>
  <si>
    <t>001111</t>
  </si>
  <si>
    <t>001421</t>
  </si>
  <si>
    <t>02002</t>
  </si>
  <si>
    <t>002355</t>
  </si>
  <si>
    <t>002737</t>
  </si>
  <si>
    <t>NENIAL, ARMIE</t>
  </si>
  <si>
    <t>000254</t>
  </si>
  <si>
    <t>000984</t>
  </si>
  <si>
    <t>001399</t>
  </si>
  <si>
    <t>002370</t>
  </si>
  <si>
    <t>OCATE, JEAN</t>
  </si>
  <si>
    <t>002888</t>
  </si>
  <si>
    <t>JONATHAN OGACO</t>
  </si>
  <si>
    <t>VERLYN OLMOS</t>
  </si>
  <si>
    <t>OR/CDV  #</t>
  </si>
  <si>
    <t>07/26/19</t>
  </si>
  <si>
    <t>MARY IVY TACADAO- PADILLA</t>
  </si>
  <si>
    <t>6/19/19</t>
  </si>
  <si>
    <t>7/25/19</t>
  </si>
  <si>
    <t>10/23/19</t>
  </si>
  <si>
    <t>3/19/2020</t>
  </si>
  <si>
    <t>underpayent</t>
  </si>
  <si>
    <t>00358</t>
  </si>
  <si>
    <t>000707</t>
  </si>
  <si>
    <t>001074</t>
  </si>
  <si>
    <t>001391</t>
  </si>
  <si>
    <t>01788</t>
  </si>
  <si>
    <t>02110</t>
  </si>
  <si>
    <t>002525</t>
  </si>
  <si>
    <t>002965</t>
  </si>
  <si>
    <t>MARLYN PANIZA</t>
  </si>
  <si>
    <t>00218</t>
  </si>
  <si>
    <t>000579</t>
  </si>
  <si>
    <t>GRACE PASTOLERO</t>
  </si>
  <si>
    <t>000137</t>
  </si>
  <si>
    <t>001450</t>
  </si>
  <si>
    <t>01867</t>
  </si>
  <si>
    <t>002378</t>
  </si>
  <si>
    <t>002931</t>
  </si>
  <si>
    <t>37041</t>
  </si>
  <si>
    <t>002930</t>
  </si>
  <si>
    <t>ALBINA RADA</t>
  </si>
  <si>
    <t>OVERPAYMENT</t>
  </si>
  <si>
    <t>000475</t>
  </si>
  <si>
    <t>000816</t>
  </si>
  <si>
    <t>001564</t>
  </si>
  <si>
    <t>01895</t>
  </si>
  <si>
    <t>02094</t>
  </si>
  <si>
    <t>002661</t>
  </si>
  <si>
    <t>YOLANDA REFUGIO</t>
  </si>
  <si>
    <t>000300</t>
  </si>
  <si>
    <t>000671</t>
  </si>
  <si>
    <t>001033</t>
  </si>
  <si>
    <t>001402</t>
  </si>
  <si>
    <t>001759</t>
  </si>
  <si>
    <t>02056</t>
  </si>
  <si>
    <t>36739</t>
  </si>
  <si>
    <t>002752</t>
  </si>
  <si>
    <t>EVELYN SABAY</t>
  </si>
  <si>
    <t>1-2</t>
  </si>
  <si>
    <t>00015</t>
  </si>
  <si>
    <t>000464</t>
  </si>
  <si>
    <t>000750</t>
  </si>
  <si>
    <t>001021</t>
  </si>
  <si>
    <t>001642</t>
  </si>
  <si>
    <t>01948</t>
  </si>
  <si>
    <t>002462</t>
  </si>
  <si>
    <t>002933</t>
  </si>
  <si>
    <t>ARNOLFO SALIBIO</t>
  </si>
  <si>
    <t>00315</t>
  </si>
  <si>
    <t>000669</t>
  </si>
  <si>
    <t>001020</t>
  </si>
  <si>
    <t>001347</t>
  </si>
  <si>
    <t>001744</t>
  </si>
  <si>
    <t>02066</t>
  </si>
  <si>
    <t>002534</t>
  </si>
  <si>
    <t>RUFINA SEASOL</t>
  </si>
  <si>
    <t>001528</t>
  </si>
  <si>
    <t>JOAN SILGUERA</t>
  </si>
  <si>
    <t>000112</t>
  </si>
  <si>
    <t>000385</t>
  </si>
  <si>
    <t>000886</t>
  </si>
  <si>
    <t>001261</t>
  </si>
  <si>
    <t>001610</t>
  </si>
  <si>
    <t>001849</t>
  </si>
  <si>
    <t>002185</t>
  </si>
  <si>
    <t>002751</t>
  </si>
  <si>
    <t>MARICEL SISON</t>
  </si>
  <si>
    <t>6/28/2019</t>
  </si>
  <si>
    <t>9/28/2019</t>
  </si>
  <si>
    <t>10/15/2019</t>
  </si>
  <si>
    <t>000732</t>
  </si>
  <si>
    <t>001481</t>
  </si>
  <si>
    <t>002339</t>
  </si>
  <si>
    <t>002663</t>
  </si>
  <si>
    <t>3/23/2020</t>
  </si>
  <si>
    <t>003142</t>
  </si>
  <si>
    <t>MORATORIUM</t>
  </si>
  <si>
    <t>00365</t>
  </si>
  <si>
    <t>ARLYN JUNE SITUBAL</t>
  </si>
  <si>
    <t>000034</t>
  </si>
  <si>
    <t>00050</t>
  </si>
  <si>
    <t>000876</t>
  </si>
  <si>
    <t>001229</t>
  </si>
  <si>
    <t>001578</t>
  </si>
  <si>
    <t>01927</t>
  </si>
  <si>
    <t>002247</t>
  </si>
  <si>
    <t>002706</t>
  </si>
  <si>
    <t>SHELLA SOLDEVILLA</t>
  </si>
  <si>
    <t>000383</t>
  </si>
  <si>
    <t>000737</t>
  </si>
  <si>
    <t>36084</t>
  </si>
  <si>
    <t>001165</t>
  </si>
  <si>
    <t>001502</t>
  </si>
  <si>
    <t>001710</t>
  </si>
  <si>
    <t>002255</t>
  </si>
  <si>
    <t>002590</t>
  </si>
  <si>
    <t>002900</t>
  </si>
  <si>
    <t>LEONCIA TA-ACA</t>
  </si>
  <si>
    <t>CATALINA TA-ALA</t>
  </si>
  <si>
    <t>000062</t>
  </si>
  <si>
    <t>35790</t>
  </si>
  <si>
    <t>000615</t>
  </si>
  <si>
    <t>000973</t>
  </si>
  <si>
    <t>001307</t>
  </si>
  <si>
    <t>001501</t>
  </si>
  <si>
    <t>00205</t>
  </si>
  <si>
    <t>5-6</t>
  </si>
  <si>
    <t>7-12</t>
  </si>
  <si>
    <t>001561</t>
  </si>
  <si>
    <t>13</t>
  </si>
  <si>
    <t>02017</t>
  </si>
  <si>
    <t>14</t>
  </si>
  <si>
    <t>002401</t>
  </si>
  <si>
    <t>15</t>
  </si>
  <si>
    <t>002836</t>
  </si>
  <si>
    <t>16</t>
  </si>
  <si>
    <t>JOSIE ANN TA-ALA</t>
  </si>
  <si>
    <t>000413</t>
  </si>
  <si>
    <t>000735</t>
  </si>
  <si>
    <t>001169</t>
  </si>
  <si>
    <t>001349</t>
  </si>
  <si>
    <t>01851</t>
  </si>
  <si>
    <t>36892</t>
  </si>
  <si>
    <t>002952</t>
  </si>
  <si>
    <t>WILMA TA-ALA</t>
  </si>
  <si>
    <t>000498</t>
  </si>
  <si>
    <t>000796</t>
  </si>
  <si>
    <t>001124</t>
  </si>
  <si>
    <t>001303</t>
  </si>
  <si>
    <t>001766</t>
  </si>
  <si>
    <t>02029</t>
  </si>
  <si>
    <t>002501</t>
  </si>
  <si>
    <t>ASISCLO TABABA</t>
  </si>
  <si>
    <t>000470</t>
  </si>
  <si>
    <t>000827</t>
  </si>
  <si>
    <t>001208</t>
  </si>
  <si>
    <t>001573</t>
  </si>
  <si>
    <t>02046</t>
  </si>
  <si>
    <t>002450</t>
  </si>
  <si>
    <t>002896</t>
  </si>
  <si>
    <t>CONCEPCION TABABA</t>
  </si>
  <si>
    <t>003290</t>
  </si>
  <si>
    <t>000023</t>
  </si>
  <si>
    <t>000527</t>
  </si>
  <si>
    <t>000880</t>
  </si>
  <si>
    <t>001247</t>
  </si>
  <si>
    <t>001589</t>
  </si>
  <si>
    <t>01926</t>
  </si>
  <si>
    <t>002268</t>
  </si>
  <si>
    <t>ELIZER TABABA</t>
  </si>
  <si>
    <t>002202</t>
  </si>
  <si>
    <t>002688</t>
  </si>
  <si>
    <t>003148</t>
  </si>
  <si>
    <t>000469</t>
  </si>
  <si>
    <t>000807</t>
  </si>
  <si>
    <t>001206</t>
  </si>
  <si>
    <t>001291</t>
  </si>
  <si>
    <t>001623</t>
  </si>
  <si>
    <t>01840</t>
  </si>
  <si>
    <t>MONA LISA TABABA</t>
  </si>
  <si>
    <t>CDV# / OR#</t>
  </si>
  <si>
    <t>001205</t>
  </si>
  <si>
    <t>001290</t>
  </si>
  <si>
    <t>001519</t>
  </si>
  <si>
    <t>01839</t>
  </si>
  <si>
    <t>002203</t>
  </si>
  <si>
    <t>002687</t>
  </si>
  <si>
    <t>003149</t>
  </si>
  <si>
    <t>00179</t>
  </si>
  <si>
    <t>000468</t>
  </si>
  <si>
    <t>000596</t>
  </si>
  <si>
    <t>001281</t>
  </si>
  <si>
    <t>02013</t>
  </si>
  <si>
    <t>002250</t>
  </si>
  <si>
    <t>003426</t>
  </si>
  <si>
    <t>003429</t>
  </si>
  <si>
    <t>VINICIUS TABABA</t>
  </si>
  <si>
    <t>000055</t>
  </si>
  <si>
    <t>000525</t>
  </si>
  <si>
    <t>000964</t>
  </si>
  <si>
    <t>001304</t>
  </si>
  <si>
    <t>001658</t>
  </si>
  <si>
    <t>02020</t>
  </si>
  <si>
    <t>002417</t>
  </si>
  <si>
    <t>MERCEDITA TABAFA</t>
  </si>
  <si>
    <t>ABBIE KAYE TABAGO</t>
  </si>
  <si>
    <t xml:space="preserve">   Principal   </t>
  </si>
  <si>
    <t>35737</t>
  </si>
  <si>
    <t>000602</t>
  </si>
  <si>
    <t>000995</t>
  </si>
  <si>
    <t>001364</t>
  </si>
  <si>
    <t>001730</t>
  </si>
  <si>
    <t>02111</t>
  </si>
  <si>
    <t>002493</t>
  </si>
  <si>
    <t>002935</t>
  </si>
  <si>
    <t>AMANDA TABAGO</t>
  </si>
  <si>
    <t>00171</t>
  </si>
  <si>
    <t>000666</t>
  </si>
  <si>
    <t>000958</t>
  </si>
  <si>
    <t>001292</t>
  </si>
  <si>
    <t>001639</t>
  </si>
  <si>
    <t>01995</t>
  </si>
  <si>
    <t>002383</t>
  </si>
  <si>
    <t>002789</t>
  </si>
  <si>
    <t>HAZEL JADE TABAGO</t>
  </si>
  <si>
    <t>00287</t>
  </si>
  <si>
    <t>000601</t>
  </si>
  <si>
    <t>000996</t>
  </si>
  <si>
    <t>001365</t>
  </si>
  <si>
    <t>001729</t>
  </si>
  <si>
    <t>02112</t>
  </si>
  <si>
    <t>002494</t>
  </si>
  <si>
    <t>002936</t>
  </si>
  <si>
    <t>KRISJEN TABAGO</t>
  </si>
  <si>
    <t>00332</t>
  </si>
  <si>
    <t>000849</t>
  </si>
  <si>
    <t>001109</t>
  </si>
  <si>
    <t>001447</t>
  </si>
  <si>
    <t>01853</t>
  </si>
  <si>
    <t>002183</t>
  </si>
  <si>
    <t>002554</t>
  </si>
  <si>
    <t>002790</t>
  </si>
  <si>
    <t>Ma. DULZURA TABAGO</t>
  </si>
  <si>
    <t>00286</t>
  </si>
  <si>
    <t>000600</t>
  </si>
  <si>
    <t>000997</t>
  </si>
  <si>
    <t>001366</t>
  </si>
  <si>
    <t>001731</t>
  </si>
  <si>
    <t>02113</t>
  </si>
  <si>
    <t>002495</t>
  </si>
  <si>
    <t>002937</t>
  </si>
  <si>
    <t>JOY TABALINA</t>
  </si>
  <si>
    <t>00337</t>
  </si>
  <si>
    <t>000687</t>
  </si>
  <si>
    <t>001065</t>
  </si>
  <si>
    <t>001400</t>
  </si>
  <si>
    <t>001397</t>
  </si>
  <si>
    <t>01799</t>
  </si>
  <si>
    <t>02084</t>
  </si>
  <si>
    <t>002515</t>
  </si>
  <si>
    <t>TABALINA, MARICEL JOY</t>
  </si>
  <si>
    <t>ins. #</t>
  </si>
  <si>
    <t>000357</t>
  </si>
  <si>
    <t>000697</t>
  </si>
  <si>
    <t>000994</t>
  </si>
  <si>
    <t>36048</t>
  </si>
  <si>
    <t>001073</t>
  </si>
  <si>
    <t>001374</t>
  </si>
  <si>
    <t>01807</t>
  </si>
  <si>
    <t>02102</t>
  </si>
  <si>
    <t>002527</t>
  </si>
  <si>
    <t>002915</t>
  </si>
  <si>
    <t>00357</t>
  </si>
  <si>
    <t>TABANGCORA, RONA</t>
  </si>
  <si>
    <t>000466</t>
  </si>
  <si>
    <t>000843</t>
  </si>
  <si>
    <t>001012</t>
  </si>
  <si>
    <t>001546</t>
  </si>
  <si>
    <t>001698</t>
  </si>
  <si>
    <t>02140</t>
  </si>
  <si>
    <t>002679</t>
  </si>
  <si>
    <t>003002</t>
  </si>
  <si>
    <t>TABANIAG, MARY FLOR</t>
  </si>
  <si>
    <t>00412</t>
  </si>
  <si>
    <t>000841</t>
  </si>
  <si>
    <t>001102</t>
  </si>
  <si>
    <t>001413</t>
  </si>
  <si>
    <t>01833</t>
  </si>
  <si>
    <t>02158</t>
  </si>
  <si>
    <t>002591</t>
  </si>
  <si>
    <t>002967</t>
  </si>
  <si>
    <t>MAURO TABANIAG JR.</t>
  </si>
  <si>
    <t>MAURO TABANIAG, Jr.</t>
  </si>
  <si>
    <t>CAPITAL BUILD-UP</t>
  </si>
  <si>
    <t>OR /CDV#</t>
  </si>
  <si>
    <t xml:space="preserve"> OR </t>
  </si>
  <si>
    <t xml:space="preserve"> CDV </t>
  </si>
  <si>
    <t xml:space="preserve">  Share Capital  </t>
  </si>
  <si>
    <t xml:space="preserve">   Int 18%   </t>
  </si>
  <si>
    <t xml:space="preserve">    Amount    </t>
  </si>
  <si>
    <t xml:space="preserve">    Interest    </t>
  </si>
  <si>
    <t xml:space="preserve">    Pen.  </t>
  </si>
  <si>
    <t xml:space="preserve">    Repay't  </t>
  </si>
  <si>
    <t xml:space="preserve">      Amount      </t>
  </si>
  <si>
    <t xml:space="preserve">      Repay't      </t>
  </si>
  <si>
    <t xml:space="preserve">      Balance      </t>
  </si>
  <si>
    <t>00400</t>
  </si>
  <si>
    <t>000777</t>
  </si>
  <si>
    <t>001126</t>
  </si>
  <si>
    <t>001432</t>
  </si>
  <si>
    <t>underpayment</t>
  </si>
  <si>
    <t>001643</t>
  </si>
  <si>
    <t>01795</t>
  </si>
  <si>
    <t>002187</t>
  </si>
  <si>
    <t>002555</t>
  </si>
  <si>
    <t>002949</t>
  </si>
  <si>
    <t>CLEA TABAO</t>
  </si>
  <si>
    <t>000663</t>
  </si>
  <si>
    <t>001030</t>
  </si>
  <si>
    <t>001357</t>
  </si>
  <si>
    <t>01905</t>
  </si>
  <si>
    <t>002225</t>
  </si>
  <si>
    <t>FRANCES FRITZIE TABAOSARES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</si>
  <si>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</si>
  <si>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</si>
  <si>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</si>
  <si>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</si>
  <si>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</si>
  <si>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</si>
  <si>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</si>
  <si>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JUNE 2023</t>
  </si>
  <si>
    <t>SEPTEMBER 2023</t>
  </si>
  <si>
    <t>OCTOBER 2023</t>
  </si>
  <si>
    <t>DECEMBER 2023</t>
  </si>
  <si>
    <t>NOVEMBER 2023</t>
  </si>
  <si>
    <t>JANUARY 2024</t>
  </si>
  <si>
    <t>FEBRUARY 2024</t>
  </si>
  <si>
    <t>MARITES TABAOSARES</t>
  </si>
  <si>
    <t>00083</t>
  </si>
  <si>
    <t>000590</t>
  </si>
  <si>
    <t>001545</t>
  </si>
  <si>
    <t>01897</t>
  </si>
  <si>
    <t>002872</t>
  </si>
  <si>
    <t>001337</t>
  </si>
  <si>
    <t>RITA TABARES</t>
  </si>
  <si>
    <t>000488</t>
  </si>
  <si>
    <t>000676</t>
  </si>
  <si>
    <t>001448</t>
  </si>
  <si>
    <t>01943</t>
  </si>
  <si>
    <t>002629</t>
  </si>
  <si>
    <t>MILAGROSA TABASA</t>
  </si>
  <si>
    <t>SEPT</t>
  </si>
  <si>
    <t>000423</t>
  </si>
  <si>
    <t>000812</t>
  </si>
  <si>
    <t>LUCILLE CAMALIG TABIFRANCA</t>
  </si>
  <si>
    <t>000430</t>
  </si>
  <si>
    <t>000605</t>
  </si>
  <si>
    <t>000969</t>
  </si>
  <si>
    <t>001470</t>
  </si>
  <si>
    <t>001648</t>
  </si>
  <si>
    <t>01991</t>
  </si>
  <si>
    <t>002580</t>
  </si>
  <si>
    <t>002771</t>
  </si>
  <si>
    <t>EUSEBIO TABIOLO</t>
  </si>
  <si>
    <t>OR</t>
  </si>
  <si>
    <t xml:space="preserve">   Int 1%   </t>
  </si>
  <si>
    <t>00418</t>
  </si>
  <si>
    <t>000599</t>
  </si>
  <si>
    <t>000945</t>
  </si>
  <si>
    <t>001300</t>
  </si>
  <si>
    <t>001634</t>
  </si>
  <si>
    <t>01993</t>
  </si>
  <si>
    <t>002391</t>
  </si>
  <si>
    <t>002794</t>
  </si>
  <si>
    <t>37036</t>
  </si>
  <si>
    <t>MAE TABIOLO</t>
  </si>
  <si>
    <t>closed</t>
  </si>
  <si>
    <t>000151</t>
  </si>
  <si>
    <t>000675</t>
  </si>
  <si>
    <t>001064</t>
  </si>
  <si>
    <t>001234</t>
  </si>
  <si>
    <t>36184</t>
  </si>
  <si>
    <t>001420</t>
  </si>
  <si>
    <t>01836</t>
  </si>
  <si>
    <t>02114</t>
  </si>
  <si>
    <t>002585</t>
  </si>
  <si>
    <t>002969</t>
  </si>
  <si>
    <t>003209</t>
  </si>
  <si>
    <t>002898</t>
  </si>
  <si>
    <t>37037</t>
  </si>
  <si>
    <t>MARLENE TABIOLO</t>
  </si>
  <si>
    <t>12</t>
  </si>
  <si>
    <t>001268</t>
  </si>
  <si>
    <t>001671</t>
  </si>
  <si>
    <t>000251</t>
  </si>
  <si>
    <t>01891</t>
  </si>
  <si>
    <t>000657</t>
  </si>
  <si>
    <t>002252</t>
  </si>
  <si>
    <t>001127</t>
  </si>
  <si>
    <t>002702</t>
  </si>
  <si>
    <t>001469</t>
  </si>
  <si>
    <t>001767</t>
  </si>
  <si>
    <t>RAMIL TABIOLO</t>
  </si>
  <si>
    <t>35887</t>
  </si>
  <si>
    <t>001018</t>
  </si>
  <si>
    <t>001453</t>
  </si>
  <si>
    <t>001726</t>
  </si>
  <si>
    <t>02137</t>
  </si>
  <si>
    <t>002430</t>
  </si>
  <si>
    <t>002811</t>
  </si>
  <si>
    <t>37021</t>
  </si>
  <si>
    <t>ROSEBERT TABIOLO</t>
  </si>
  <si>
    <t>JAN 2023</t>
  </si>
  <si>
    <t>000877</t>
  </si>
  <si>
    <t>002854</t>
  </si>
  <si>
    <t>JOSEPH ARIEL TABION</t>
  </si>
  <si>
    <t>000490</t>
  </si>
  <si>
    <t>000803</t>
  </si>
  <si>
    <t>001348</t>
  </si>
  <si>
    <t>01990</t>
  </si>
  <si>
    <t>002784</t>
  </si>
  <si>
    <t>TRICIA JEAN TABLAC</t>
  </si>
  <si>
    <t>ROSMELIE TABLADILLO</t>
  </si>
  <si>
    <t xml:space="preserve">    Int 1%    </t>
  </si>
  <si>
    <t xml:space="preserve">    Principal    </t>
  </si>
  <si>
    <t xml:space="preserve">     Amount     </t>
  </si>
  <si>
    <t xml:space="preserve">     Repay't     </t>
  </si>
  <si>
    <t xml:space="preserve">     Balance     </t>
  </si>
  <si>
    <t>000463</t>
  </si>
  <si>
    <t>000852</t>
  </si>
  <si>
    <t>001149</t>
  </si>
  <si>
    <t>001479</t>
  </si>
  <si>
    <t>01848</t>
  </si>
  <si>
    <t>02162</t>
  </si>
  <si>
    <t>002608</t>
  </si>
  <si>
    <t>003023</t>
  </si>
  <si>
    <t>003252</t>
  </si>
  <si>
    <t>TABLATIN, AIZA FAITH</t>
  </si>
  <si>
    <t>01913</t>
  </si>
  <si>
    <t>002220</t>
  </si>
  <si>
    <t>002748</t>
  </si>
  <si>
    <t>TABLATIN, SHEEREMAR</t>
  </si>
  <si>
    <t>01914</t>
  </si>
  <si>
    <t>002221</t>
  </si>
  <si>
    <t>01915</t>
  </si>
  <si>
    <t>002749</t>
  </si>
  <si>
    <t>002222</t>
  </si>
  <si>
    <t>002750</t>
  </si>
  <si>
    <t>TABLATIN, WRYAN</t>
  </si>
  <si>
    <t>WRYAN TABLATIN</t>
  </si>
  <si>
    <t>1/5/223</t>
  </si>
  <si>
    <t>CHERRY TABOCOLDE</t>
  </si>
  <si>
    <t>000364</t>
  </si>
  <si>
    <t>000706</t>
  </si>
  <si>
    <t>36022</t>
  </si>
  <si>
    <t>001070</t>
  </si>
  <si>
    <t>001395</t>
  </si>
  <si>
    <t>01810</t>
  </si>
  <si>
    <t>02128</t>
  </si>
  <si>
    <t>002523</t>
  </si>
  <si>
    <t>002911</t>
  </si>
  <si>
    <t>002991</t>
  </si>
  <si>
    <t>LEONCIA TABSING</t>
  </si>
  <si>
    <t>LERMA TABU-AO</t>
  </si>
  <si>
    <t>AZRIEL JOY TABUADA</t>
  </si>
  <si>
    <t>001748</t>
  </si>
  <si>
    <t>02067</t>
  </si>
  <si>
    <t>002646</t>
  </si>
  <si>
    <t>NANCY TABUCURAN</t>
  </si>
  <si>
    <t>00448</t>
  </si>
  <si>
    <t>000818</t>
  </si>
  <si>
    <t>001168</t>
  </si>
  <si>
    <t>001372</t>
  </si>
  <si>
    <t>01858</t>
  </si>
  <si>
    <t>002272</t>
  </si>
  <si>
    <t>002720</t>
  </si>
  <si>
    <t>MANUEL TABUD JR.</t>
  </si>
  <si>
    <t>text</t>
  </si>
  <si>
    <t>00257</t>
  </si>
  <si>
    <t>000767</t>
  </si>
  <si>
    <t>001019</t>
  </si>
  <si>
    <t>001480</t>
  </si>
  <si>
    <t>001736</t>
  </si>
  <si>
    <t>02159</t>
  </si>
  <si>
    <t>002460</t>
  </si>
  <si>
    <t>002897</t>
  </si>
  <si>
    <t>MARY ROSE TABUD</t>
  </si>
  <si>
    <t>4-6</t>
  </si>
  <si>
    <t>7</t>
  </si>
  <si>
    <t>8</t>
  </si>
  <si>
    <t>9</t>
  </si>
  <si>
    <t>ESTELA TABUMFAMA</t>
  </si>
  <si>
    <t>36128</t>
  </si>
  <si>
    <t>001521</t>
  </si>
  <si>
    <t>01854</t>
  </si>
  <si>
    <t>02120</t>
  </si>
  <si>
    <t>002617</t>
  </si>
  <si>
    <t>RITA TABULINAR</t>
  </si>
  <si>
    <t>000489</t>
  </si>
  <si>
    <t>000822</t>
  </si>
  <si>
    <t>001187</t>
  </si>
  <si>
    <t>001532</t>
  </si>
  <si>
    <t>01823</t>
  </si>
  <si>
    <t>002192</t>
  </si>
  <si>
    <t>002666</t>
  </si>
  <si>
    <t>TABURO, RICO JOHN</t>
  </si>
  <si>
    <t>00371</t>
  </si>
  <si>
    <t>001286</t>
  </si>
  <si>
    <t>02082</t>
  </si>
  <si>
    <t>002287</t>
  </si>
  <si>
    <t>000689</t>
  </si>
  <si>
    <t>000955</t>
  </si>
  <si>
    <t>001371</t>
  </si>
  <si>
    <t>01782</t>
  </si>
  <si>
    <t>01982</t>
  </si>
  <si>
    <t>002506</t>
  </si>
  <si>
    <t>002770</t>
  </si>
  <si>
    <t>TACADAO, ADRIAN</t>
  </si>
  <si>
    <t>000319</t>
  </si>
  <si>
    <t>00073</t>
  </si>
  <si>
    <t>000937</t>
  </si>
  <si>
    <t>36118</t>
  </si>
  <si>
    <t>001332</t>
  </si>
  <si>
    <t>001626</t>
  </si>
  <si>
    <t>02014</t>
  </si>
  <si>
    <t>002182</t>
  </si>
  <si>
    <t>002873</t>
  </si>
  <si>
    <t>Ma. FE TACADAO</t>
  </si>
  <si>
    <t>10/16/19</t>
  </si>
  <si>
    <t>10/31/19</t>
  </si>
  <si>
    <t>4/25/2020</t>
  </si>
  <si>
    <t>001489</t>
  </si>
  <si>
    <t>001757</t>
  </si>
  <si>
    <t>02173</t>
  </si>
  <si>
    <t>002612</t>
  </si>
  <si>
    <t>002941</t>
  </si>
  <si>
    <t>000443</t>
  </si>
  <si>
    <t>000754</t>
  </si>
  <si>
    <t>001119</t>
  </si>
  <si>
    <t>ROSALIA TACADAO</t>
  </si>
  <si>
    <t>000215</t>
  </si>
  <si>
    <t>001323</t>
  </si>
  <si>
    <t>VALERIA TACADAO</t>
  </si>
  <si>
    <t>000787</t>
  </si>
  <si>
    <t>BERNADETTE TACAISAN</t>
  </si>
  <si>
    <t>00451</t>
  </si>
  <si>
    <t>000782</t>
  </si>
  <si>
    <t>001178</t>
  </si>
  <si>
    <t>36131</t>
  </si>
  <si>
    <t>001500</t>
  </si>
  <si>
    <t>01882</t>
  </si>
  <si>
    <t>02115</t>
  </si>
  <si>
    <t>002652</t>
  </si>
  <si>
    <t>TACAISAN, CHRISYL JEAN</t>
  </si>
  <si>
    <t>35696</t>
  </si>
  <si>
    <t>000730</t>
  </si>
  <si>
    <t>001036</t>
  </si>
  <si>
    <t>001239</t>
  </si>
  <si>
    <t>001708</t>
  </si>
  <si>
    <t>02032</t>
  </si>
  <si>
    <t>002574</t>
  </si>
  <si>
    <t>JOANNA TACAISAN</t>
  </si>
  <si>
    <t># of installment</t>
  </si>
  <si>
    <t>TACAISAN, MILAGROSA</t>
  </si>
  <si>
    <t>GROCERIES</t>
  </si>
  <si>
    <t xml:space="preserve">  Int 18%  </t>
  </si>
  <si>
    <t>DEC-JAN</t>
  </si>
  <si>
    <t>36183</t>
  </si>
  <si>
    <t>001513</t>
  </si>
  <si>
    <t>01901</t>
  </si>
  <si>
    <t>002231</t>
  </si>
  <si>
    <t>002560</t>
  </si>
  <si>
    <t>002899</t>
  </si>
  <si>
    <t>TACANLOY, GENEVIVE</t>
  </si>
  <si>
    <t>TACANLOY, JOY FAITH</t>
  </si>
  <si>
    <t>00369</t>
  </si>
  <si>
    <t>00403</t>
  </si>
  <si>
    <t>000681</t>
  </si>
  <si>
    <t>000779</t>
  </si>
  <si>
    <t>001067</t>
  </si>
  <si>
    <t>001161</t>
  </si>
  <si>
    <t>001394</t>
  </si>
  <si>
    <t>01816</t>
  </si>
  <si>
    <t>02085</t>
  </si>
  <si>
    <t>002508</t>
  </si>
  <si>
    <t>002974</t>
  </si>
  <si>
    <t>002928</t>
  </si>
  <si>
    <t>003226</t>
  </si>
  <si>
    <t>TACAPAN, IMELDA</t>
  </si>
  <si>
    <t>000282</t>
  </si>
  <si>
    <t>000589</t>
  </si>
  <si>
    <t>35954</t>
  </si>
  <si>
    <t>001174</t>
  </si>
  <si>
    <t>001523</t>
  </si>
  <si>
    <t>01847</t>
  </si>
  <si>
    <t>002205</t>
  </si>
  <si>
    <t>002689</t>
  </si>
  <si>
    <t>002956</t>
  </si>
  <si>
    <t>TACARDON, ELSA</t>
  </si>
  <si>
    <t>000832</t>
  </si>
  <si>
    <t>001224</t>
  </si>
  <si>
    <t>001543</t>
  </si>
  <si>
    <t>01988</t>
  </si>
  <si>
    <t>000449</t>
  </si>
  <si>
    <t>000813</t>
  </si>
  <si>
    <t>001104</t>
  </si>
  <si>
    <t>001494</t>
  </si>
  <si>
    <t>001733</t>
  </si>
  <si>
    <t>002610</t>
  </si>
  <si>
    <t>002960</t>
  </si>
  <si>
    <t>TACARDON, IPHIGENIA</t>
  </si>
  <si>
    <t>000551</t>
  </si>
  <si>
    <t>000902</t>
  </si>
  <si>
    <t>001230</t>
  </si>
  <si>
    <t>001575</t>
  </si>
  <si>
    <t>01958</t>
  </si>
  <si>
    <t>002277</t>
  </si>
  <si>
    <t>002718</t>
  </si>
  <si>
    <t>003069</t>
  </si>
  <si>
    <t>DINDO FRANCIS TACAYON</t>
  </si>
  <si>
    <t>000352</t>
  </si>
  <si>
    <t>000701</t>
  </si>
  <si>
    <t>00352</t>
  </si>
  <si>
    <t>001048</t>
  </si>
  <si>
    <t>36129</t>
  </si>
  <si>
    <t>001405</t>
  </si>
  <si>
    <t>01819</t>
  </si>
  <si>
    <t>01859</t>
  </si>
  <si>
    <t>3629</t>
  </si>
  <si>
    <t>02103</t>
  </si>
  <si>
    <t>002510</t>
  </si>
  <si>
    <t>002907</t>
  </si>
  <si>
    <t>002989</t>
  </si>
  <si>
    <t>003203</t>
  </si>
  <si>
    <t>003517</t>
  </si>
  <si>
    <t>NESTOR TACAYON</t>
  </si>
  <si>
    <t>00041</t>
  </si>
  <si>
    <t>000526</t>
  </si>
  <si>
    <t>000894</t>
  </si>
  <si>
    <t>001285</t>
  </si>
  <si>
    <t>01955</t>
  </si>
  <si>
    <t>002275</t>
  </si>
  <si>
    <t>TACSAGON, ARLENE</t>
  </si>
  <si>
    <t>000243</t>
  </si>
  <si>
    <t>000619</t>
  </si>
  <si>
    <t>36114</t>
  </si>
  <si>
    <t>001526</t>
  </si>
  <si>
    <t>01832</t>
  </si>
  <si>
    <t>002216</t>
  </si>
  <si>
    <t>002655</t>
  </si>
  <si>
    <t>002963</t>
  </si>
  <si>
    <t>000751</t>
  </si>
  <si>
    <t>001118</t>
  </si>
  <si>
    <t>001488</t>
  </si>
  <si>
    <t>01889</t>
  </si>
  <si>
    <t>02172</t>
  </si>
  <si>
    <t>002611</t>
  </si>
  <si>
    <t>002947</t>
  </si>
  <si>
    <t>002940</t>
  </si>
  <si>
    <t>00442</t>
  </si>
  <si>
    <t>001756</t>
  </si>
  <si>
    <t>36523</t>
  </si>
  <si>
    <t>RHODA TACSAGON</t>
  </si>
  <si>
    <t>SAMPAGUITA TACUBAN</t>
  </si>
  <si>
    <t>002621</t>
  </si>
  <si>
    <t>003005</t>
  </si>
  <si>
    <t>RECHELLE TACUBAY</t>
  </si>
  <si>
    <t>34882</t>
  </si>
  <si>
    <t>00172</t>
  </si>
  <si>
    <t>000802</t>
  </si>
  <si>
    <t>001317</t>
  </si>
  <si>
    <t>001512</t>
  </si>
  <si>
    <t>36311</t>
  </si>
  <si>
    <t>001636</t>
  </si>
  <si>
    <t>002380</t>
  </si>
  <si>
    <t>003003</t>
  </si>
  <si>
    <t>JONAH TACUEL</t>
  </si>
  <si>
    <t>000348</t>
  </si>
  <si>
    <t>000714</t>
  </si>
  <si>
    <t>00348</t>
  </si>
  <si>
    <t>02093</t>
  </si>
  <si>
    <t>002533</t>
  </si>
  <si>
    <t>002902</t>
  </si>
  <si>
    <t>001072</t>
  </si>
  <si>
    <t>001389</t>
  </si>
  <si>
    <t>01813</t>
  </si>
  <si>
    <t>TACUYAN, IRISH MARIE</t>
  </si>
  <si>
    <t>01870</t>
  </si>
  <si>
    <t>02123</t>
  </si>
  <si>
    <t>002664</t>
  </si>
  <si>
    <t>TACUYAN, MARIA THERESA</t>
  </si>
  <si>
    <t>000575</t>
  </si>
  <si>
    <t>000890</t>
  </si>
  <si>
    <t>001244</t>
  </si>
  <si>
    <t>001555</t>
  </si>
  <si>
    <t>02023</t>
  </si>
  <si>
    <t>002349</t>
  </si>
  <si>
    <t>002496</t>
  </si>
  <si>
    <t>000520</t>
  </si>
  <si>
    <t>001028</t>
  </si>
  <si>
    <t>002763</t>
  </si>
  <si>
    <t>MAIRA GRACE TACUYAN</t>
  </si>
  <si>
    <t>000576</t>
  </si>
  <si>
    <t>000915</t>
  </si>
  <si>
    <t>001267</t>
  </si>
  <si>
    <t>001670</t>
  </si>
  <si>
    <t>01890</t>
  </si>
  <si>
    <t>02022</t>
  </si>
  <si>
    <t>002348</t>
  </si>
  <si>
    <t>002815</t>
  </si>
  <si>
    <t>MARA TACUYAN</t>
  </si>
  <si>
    <t>00003</t>
  </si>
  <si>
    <t>000472</t>
  </si>
  <si>
    <t>000797</t>
  </si>
  <si>
    <t>001199</t>
  </si>
  <si>
    <t>001544</t>
  </si>
  <si>
    <t>01875</t>
  </si>
  <si>
    <t>002227</t>
  </si>
  <si>
    <t>002791</t>
  </si>
  <si>
    <t>TACUYAN, MARY FLOR</t>
  </si>
  <si>
    <t>FEB-APRIL</t>
  </si>
  <si>
    <t>TACUYAN, RONELYN</t>
  </si>
  <si>
    <t>1</t>
  </si>
  <si>
    <t>2</t>
  </si>
  <si>
    <t>3</t>
  </si>
  <si>
    <t>4</t>
  </si>
  <si>
    <t>5</t>
  </si>
  <si>
    <t>6</t>
  </si>
  <si>
    <t>11</t>
  </si>
  <si>
    <t>48</t>
  </si>
  <si>
    <t>FEBRUARY</t>
  </si>
  <si>
    <t>17</t>
  </si>
  <si>
    <t>000889</t>
  </si>
  <si>
    <t>18</t>
  </si>
  <si>
    <t>01960</t>
  </si>
  <si>
    <t>19</t>
  </si>
  <si>
    <t>002195</t>
  </si>
  <si>
    <t>20</t>
  </si>
  <si>
    <t>21</t>
  </si>
  <si>
    <t>TADAYA, TERESITA</t>
  </si>
  <si>
    <t>35487</t>
  </si>
  <si>
    <t>00279</t>
  </si>
  <si>
    <t>000728</t>
  </si>
  <si>
    <t>001086</t>
  </si>
  <si>
    <t>001333</t>
  </si>
  <si>
    <t>001703</t>
  </si>
  <si>
    <t>02070</t>
  </si>
  <si>
    <t>002492</t>
  </si>
  <si>
    <t>002878</t>
  </si>
  <si>
    <t>TADIA, RICHEL</t>
  </si>
  <si>
    <t xml:space="preserve">  Repayment  </t>
  </si>
  <si>
    <t>28952</t>
  </si>
  <si>
    <t>86605</t>
  </si>
  <si>
    <t>87013</t>
  </si>
  <si>
    <t>87401</t>
  </si>
  <si>
    <t>000378</t>
  </si>
  <si>
    <t>000699</t>
  </si>
  <si>
    <t>001066</t>
  </si>
  <si>
    <t>001384</t>
  </si>
  <si>
    <t>01798</t>
  </si>
  <si>
    <t>02124</t>
  </si>
  <si>
    <t>002547</t>
  </si>
  <si>
    <t>002910</t>
  </si>
  <si>
    <t>002972</t>
  </si>
  <si>
    <t>JANINE ROSS ALVIOLA - TADIAQUE</t>
  </si>
  <si>
    <t>35427</t>
  </si>
  <si>
    <t>00435</t>
  </si>
  <si>
    <t>000790</t>
  </si>
  <si>
    <t>001160</t>
  </si>
  <si>
    <t>001525</t>
  </si>
  <si>
    <t>01778</t>
  </si>
  <si>
    <t>002198</t>
  </si>
  <si>
    <t>002634</t>
  </si>
  <si>
    <t>002755</t>
  </si>
  <si>
    <t>DARWIN TADIFA</t>
  </si>
  <si>
    <t xml:space="preserve">  Penalty  </t>
  </si>
  <si>
    <t>002716</t>
  </si>
  <si>
    <t>002978</t>
  </si>
  <si>
    <t>000482</t>
  </si>
  <si>
    <t>000720</t>
  </si>
  <si>
    <t>001061</t>
  </si>
  <si>
    <t>001443</t>
  </si>
  <si>
    <t>36422</t>
  </si>
  <si>
    <t>01796</t>
  </si>
  <si>
    <t>002244</t>
  </si>
  <si>
    <t>VERONICA TADIFA</t>
  </si>
  <si>
    <t>000022</t>
  </si>
  <si>
    <t>001363</t>
  </si>
  <si>
    <t>001440</t>
  </si>
  <si>
    <t>YOLANDA TADIT</t>
  </si>
  <si>
    <t xml:space="preserve">    Repayment    </t>
  </si>
  <si>
    <t>000462</t>
  </si>
  <si>
    <t>000788</t>
  </si>
  <si>
    <t>001153</t>
  </si>
  <si>
    <t>001451</t>
  </si>
  <si>
    <t>01844</t>
  </si>
  <si>
    <t>02004</t>
  </si>
  <si>
    <t>002632</t>
  </si>
  <si>
    <t>002968</t>
  </si>
  <si>
    <t>36364</t>
  </si>
  <si>
    <t>NICOLAS TAGABI</t>
  </si>
  <si>
    <t>86571</t>
  </si>
  <si>
    <t>000019</t>
  </si>
  <si>
    <t>000325</t>
  </si>
  <si>
    <t>000791</t>
  </si>
  <si>
    <t>001181</t>
  </si>
  <si>
    <t>001482</t>
  </si>
  <si>
    <t>01910</t>
  </si>
  <si>
    <t>02164</t>
  </si>
  <si>
    <t>002659</t>
  </si>
  <si>
    <t>TAGACAY, JAY R</t>
  </si>
  <si>
    <t>00359</t>
  </si>
  <si>
    <t>000763</t>
  </si>
  <si>
    <t>001190</t>
  </si>
  <si>
    <t>001499</t>
  </si>
  <si>
    <t>01968</t>
  </si>
  <si>
    <t>002243</t>
  </si>
  <si>
    <t>002645</t>
  </si>
  <si>
    <t>002995</t>
  </si>
  <si>
    <t>JOYLENE TAGACAY</t>
  </si>
  <si>
    <t>00338</t>
  </si>
  <si>
    <t>000700</t>
  </si>
  <si>
    <t>001054</t>
  </si>
  <si>
    <t>001390</t>
  </si>
  <si>
    <t>01815</t>
  </si>
  <si>
    <t>02092</t>
  </si>
  <si>
    <t>002538</t>
  </si>
  <si>
    <t>002913</t>
  </si>
  <si>
    <t>002980</t>
  </si>
  <si>
    <t>LUCENA TAGACAY</t>
  </si>
  <si>
    <t>00045</t>
  </si>
  <si>
    <t>000535</t>
  </si>
  <si>
    <t>000866</t>
  </si>
  <si>
    <t>001221</t>
  </si>
  <si>
    <t>001566</t>
  </si>
  <si>
    <t>01939</t>
  </si>
  <si>
    <t>002238</t>
  </si>
  <si>
    <t>002701</t>
  </si>
  <si>
    <t>37039</t>
  </si>
  <si>
    <t>RIMA TAGACAY</t>
  </si>
  <si>
    <t>NATIVIDAD TAGAL</t>
  </si>
  <si>
    <t>OR#</t>
  </si>
  <si>
    <t>001565</t>
  </si>
  <si>
    <t>BASILIA TAGAMOLILA</t>
  </si>
  <si>
    <t>00356</t>
  </si>
  <si>
    <t>000685</t>
  </si>
  <si>
    <t>001063</t>
  </si>
  <si>
    <t>001388</t>
  </si>
  <si>
    <t>01805</t>
  </si>
  <si>
    <t>36301</t>
  </si>
  <si>
    <t>02105</t>
  </si>
  <si>
    <t>002384</t>
  </si>
  <si>
    <t>002924</t>
  </si>
  <si>
    <t>SHELLA MAY TAGHAP</t>
  </si>
  <si>
    <t>000522</t>
  </si>
  <si>
    <t>000859</t>
  </si>
  <si>
    <t>36003</t>
  </si>
  <si>
    <t>001193</t>
  </si>
  <si>
    <t>001520</t>
  </si>
  <si>
    <t>01908</t>
  </si>
  <si>
    <t>002347</t>
  </si>
  <si>
    <t>002812</t>
  </si>
  <si>
    <t>TERESITA TAGHAP</t>
  </si>
  <si>
    <t>00441</t>
  </si>
  <si>
    <t>000679</t>
  </si>
  <si>
    <t>001117</t>
  </si>
  <si>
    <t>001511</t>
  </si>
  <si>
    <t>36424</t>
  </si>
  <si>
    <t>001742</t>
  </si>
  <si>
    <t>002206</t>
  </si>
  <si>
    <t>002561</t>
  </si>
  <si>
    <t>002856</t>
  </si>
  <si>
    <t>FERNANDO TAGUDANDO, Jr.</t>
  </si>
  <si>
    <t>000053</t>
  </si>
  <si>
    <t>000724</t>
  </si>
  <si>
    <t>000404</t>
  </si>
  <si>
    <t>001080</t>
  </si>
  <si>
    <t>001382</t>
  </si>
  <si>
    <t>01800</t>
  </si>
  <si>
    <t>02033</t>
  </si>
  <si>
    <t>02130</t>
  </si>
  <si>
    <t>002927</t>
  </si>
  <si>
    <t>002982</t>
  </si>
  <si>
    <t>36615</t>
  </si>
  <si>
    <t>002518</t>
  </si>
  <si>
    <t>JENNIFER TAGUDANDO</t>
  </si>
  <si>
    <t>00375</t>
  </si>
  <si>
    <t>000834</t>
  </si>
  <si>
    <t>001311</t>
  </si>
  <si>
    <t>001629</t>
  </si>
  <si>
    <t>36425</t>
  </si>
  <si>
    <t>01884</t>
  </si>
  <si>
    <t>02144</t>
  </si>
  <si>
    <t>002668</t>
  </si>
  <si>
    <t>TAGUDANDO, JUBERT</t>
  </si>
  <si>
    <t>002622</t>
  </si>
  <si>
    <t>003006</t>
  </si>
  <si>
    <t>TAGUDANDO, JHOYCY</t>
  </si>
  <si>
    <t>LEONARD TAGUDANDO</t>
  </si>
  <si>
    <t>00301</t>
  </si>
  <si>
    <t>000936</t>
  </si>
  <si>
    <t>001271</t>
  </si>
  <si>
    <t>001741</t>
  </si>
  <si>
    <t>002279</t>
  </si>
  <si>
    <t>002698</t>
  </si>
  <si>
    <t>RODELYN  TAGUDINAY</t>
  </si>
  <si>
    <t>10/23/2020</t>
  </si>
  <si>
    <t>00419</t>
  </si>
  <si>
    <t>000825</t>
  </si>
  <si>
    <t>001151</t>
  </si>
  <si>
    <t>001518</t>
  </si>
  <si>
    <t>01817</t>
  </si>
  <si>
    <t>02108</t>
  </si>
  <si>
    <t>002487</t>
  </si>
  <si>
    <t>002865</t>
  </si>
  <si>
    <t>JOSEPHINE TALACAN</t>
  </si>
  <si>
    <t>28590</t>
  </si>
  <si>
    <t>3/17/2020</t>
  </si>
  <si>
    <t>001077</t>
  </si>
  <si>
    <t>001403</t>
  </si>
  <si>
    <t>80359</t>
  </si>
  <si>
    <t>01804</t>
  </si>
  <si>
    <t>32111</t>
  </si>
  <si>
    <t>02106</t>
  </si>
  <si>
    <t>002521</t>
  </si>
  <si>
    <t>002990</t>
  </si>
  <si>
    <t>33280</t>
  </si>
  <si>
    <t>83709</t>
  </si>
  <si>
    <t>86263</t>
  </si>
  <si>
    <t>86622</t>
  </si>
  <si>
    <t>87000</t>
  </si>
  <si>
    <t>35394</t>
  </si>
  <si>
    <t>000349</t>
  </si>
  <si>
    <t>000682</t>
  </si>
  <si>
    <t>002909</t>
  </si>
  <si>
    <t>003224</t>
  </si>
  <si>
    <t>GLEN TALAMILLO</t>
  </si>
  <si>
    <t>1-3</t>
  </si>
  <si>
    <t>00187</t>
  </si>
  <si>
    <t>000658</t>
  </si>
  <si>
    <t>001024</t>
  </si>
  <si>
    <t>001359</t>
  </si>
  <si>
    <t>001709</t>
  </si>
  <si>
    <t>02075</t>
  </si>
  <si>
    <t>002576</t>
  </si>
  <si>
    <t>002801</t>
  </si>
  <si>
    <t>TALENTO,JOHN FELCO</t>
  </si>
  <si>
    <t>JOHN FELCO TALENTO</t>
  </si>
  <si>
    <t>5-7</t>
  </si>
  <si>
    <t>000910</t>
  </si>
  <si>
    <t>002352</t>
  </si>
  <si>
    <t>TALENTO, VINCENT REY</t>
  </si>
  <si>
    <t>00432</t>
  </si>
  <si>
    <t>000774</t>
  </si>
  <si>
    <t>001177</t>
  </si>
  <si>
    <t>001514</t>
  </si>
  <si>
    <t>01842</t>
  </si>
  <si>
    <t>002186</t>
  </si>
  <si>
    <t>002630</t>
  </si>
  <si>
    <t>002988</t>
  </si>
  <si>
    <t>ROSIE TALEON</t>
  </si>
  <si>
    <t xml:space="preserve"> Pen </t>
  </si>
  <si>
    <t>001650</t>
  </si>
  <si>
    <t>02179</t>
  </si>
  <si>
    <t>UNDERPAYMNET</t>
  </si>
  <si>
    <t>000377</t>
  </si>
  <si>
    <t>000519</t>
  </si>
  <si>
    <t>000686</t>
  </si>
  <si>
    <t>001076</t>
  </si>
  <si>
    <t>001256</t>
  </si>
  <si>
    <t>001404</t>
  </si>
  <si>
    <t>001487</t>
  </si>
  <si>
    <t>01791</t>
  </si>
  <si>
    <t>01967</t>
  </si>
  <si>
    <t>02126</t>
  </si>
  <si>
    <t>36713</t>
  </si>
  <si>
    <t>002540</t>
  </si>
  <si>
    <t>002696</t>
  </si>
  <si>
    <t>002912</t>
  </si>
  <si>
    <t>002992</t>
  </si>
  <si>
    <t>ANGELIE TALHA</t>
  </si>
  <si>
    <t>OR# &amp; CDV #</t>
  </si>
  <si>
    <t>000347</t>
  </si>
  <si>
    <t>35757</t>
  </si>
  <si>
    <t>000712</t>
  </si>
  <si>
    <t>001071</t>
  </si>
  <si>
    <t>001396</t>
  </si>
  <si>
    <t>01821</t>
  </si>
  <si>
    <t>02089</t>
  </si>
  <si>
    <t>002528</t>
  </si>
  <si>
    <t>002923</t>
  </si>
  <si>
    <t>002971</t>
  </si>
  <si>
    <t>00347</t>
  </si>
  <si>
    <t>001553</t>
  </si>
  <si>
    <t>CARIDAD TALHA</t>
  </si>
  <si>
    <t>000560</t>
  </si>
  <si>
    <t>001685</t>
  </si>
  <si>
    <t>02010</t>
  </si>
  <si>
    <t>002774</t>
  </si>
  <si>
    <t>002746</t>
  </si>
  <si>
    <t>FRANKLIN TALHA</t>
  </si>
  <si>
    <t>MARILYN TALHA</t>
  </si>
  <si>
    <t>REGULAR LOAN</t>
  </si>
  <si>
    <t xml:space="preserve">   Repayment   </t>
  </si>
  <si>
    <t>4 - 5</t>
  </si>
  <si>
    <t>11 - 12</t>
  </si>
  <si>
    <t>00405</t>
  </si>
  <si>
    <t>000773</t>
  </si>
  <si>
    <t>001039</t>
  </si>
  <si>
    <t>001498</t>
  </si>
  <si>
    <t>01786</t>
  </si>
  <si>
    <t>02060</t>
  </si>
  <si>
    <t>002559</t>
  </si>
  <si>
    <t>002841</t>
  </si>
  <si>
    <t>36656</t>
  </si>
  <si>
    <t>TALIBO, GERRLYN MAY</t>
  </si>
  <si>
    <t>00175</t>
  </si>
  <si>
    <t>000846</t>
  </si>
  <si>
    <t>001253</t>
  </si>
  <si>
    <t>001582</t>
  </si>
  <si>
    <t>01954</t>
  </si>
  <si>
    <t>02052</t>
  </si>
  <si>
    <t>36645</t>
  </si>
  <si>
    <t>002433</t>
  </si>
  <si>
    <t>002837</t>
  </si>
  <si>
    <t>EMELYN TALIDANO</t>
  </si>
  <si>
    <t>35586</t>
  </si>
  <si>
    <t>00056</t>
  </si>
  <si>
    <t>000766</t>
  </si>
  <si>
    <t>001101</t>
  </si>
  <si>
    <t>001455</t>
  </si>
  <si>
    <t>01872</t>
  </si>
  <si>
    <t>02149</t>
  </si>
  <si>
    <t>002625</t>
  </si>
  <si>
    <t>002999</t>
  </si>
  <si>
    <t>MA. EMMA GRACE TALIPAN</t>
  </si>
  <si>
    <t>INST. #</t>
  </si>
  <si>
    <t>000857</t>
  </si>
  <si>
    <t>001614</t>
  </si>
  <si>
    <t>00224</t>
  </si>
  <si>
    <t>01976</t>
  </si>
  <si>
    <t>TAMAGOS, CHARRY ROSE</t>
  </si>
  <si>
    <t>00320</t>
  </si>
  <si>
    <t>000709</t>
  </si>
  <si>
    <t>001085</t>
  </si>
  <si>
    <t>001380</t>
  </si>
  <si>
    <t>001727</t>
  </si>
  <si>
    <t>02030</t>
  </si>
  <si>
    <t>002623</t>
  </si>
  <si>
    <t>36924</t>
  </si>
  <si>
    <t>TAMAGOS, GLORIA</t>
  </si>
  <si>
    <t>00186</t>
  </si>
  <si>
    <t>000655</t>
  </si>
  <si>
    <t>001029</t>
  </si>
  <si>
    <t>001302</t>
  </si>
  <si>
    <t>001677</t>
  </si>
  <si>
    <t>02050</t>
  </si>
  <si>
    <t>002486</t>
  </si>
  <si>
    <t>002834</t>
  </si>
  <si>
    <t>MELANIE TANO TAMAGOS</t>
  </si>
  <si>
    <t>00368</t>
  </si>
  <si>
    <t>000690</t>
  </si>
  <si>
    <t>001062</t>
  </si>
  <si>
    <t>001401</t>
  </si>
  <si>
    <t>01787</t>
  </si>
  <si>
    <t>02104</t>
  </si>
  <si>
    <t>002546</t>
  </si>
  <si>
    <t>002920</t>
  </si>
  <si>
    <t>36638</t>
  </si>
  <si>
    <t>MA. LUISA TAMAYOR</t>
  </si>
  <si>
    <t>CRISTINE TAMBA</t>
  </si>
  <si>
    <t>F</t>
  </si>
  <si>
    <t>00351</t>
  </si>
  <si>
    <t>000710</t>
  </si>
  <si>
    <t>001052</t>
  </si>
  <si>
    <t>001385</t>
  </si>
  <si>
    <t>01822</t>
  </si>
  <si>
    <t>01952</t>
  </si>
  <si>
    <t>02129</t>
  </si>
  <si>
    <t>002517</t>
  </si>
  <si>
    <t>002975</t>
  </si>
  <si>
    <t>002914</t>
  </si>
  <si>
    <t>JOSEFINE TAMBIRAO</t>
  </si>
  <si>
    <t>02125</t>
  </si>
  <si>
    <t>002543</t>
  </si>
  <si>
    <t>002970</t>
  </si>
  <si>
    <t>000304</t>
  </si>
  <si>
    <t>35698</t>
  </si>
  <si>
    <t>000704</t>
  </si>
  <si>
    <t>001053</t>
  </si>
  <si>
    <t>001373</t>
  </si>
  <si>
    <t>01794</t>
  </si>
  <si>
    <t>VANESSA KAREN TAMISEN</t>
  </si>
  <si>
    <t>00043</t>
  </si>
  <si>
    <t>000531</t>
  </si>
  <si>
    <t>000887</t>
  </si>
  <si>
    <t>001231</t>
  </si>
  <si>
    <t>001590</t>
  </si>
  <si>
    <t>02007</t>
  </si>
  <si>
    <t>002236</t>
  </si>
  <si>
    <t>002717</t>
  </si>
  <si>
    <t>EUGENIO TAMISES, Jr.</t>
  </si>
  <si>
    <t>00093</t>
  </si>
  <si>
    <t>000626</t>
  </si>
  <si>
    <t>000970</t>
  </si>
  <si>
    <t>001329</t>
  </si>
  <si>
    <t>001633</t>
  </si>
  <si>
    <t>01984</t>
  </si>
  <si>
    <t>002350</t>
  </si>
  <si>
    <t>000314</t>
  </si>
  <si>
    <t>001166</t>
  </si>
  <si>
    <t>001383</t>
  </si>
  <si>
    <t>01783</t>
  </si>
  <si>
    <t>02109</t>
  </si>
  <si>
    <t>002594</t>
  </si>
  <si>
    <t>KRISTY JOY TAMONAN</t>
  </si>
  <si>
    <t>00276</t>
  </si>
  <si>
    <t>000772</t>
  </si>
  <si>
    <t>000981</t>
  </si>
  <si>
    <t>001309</t>
  </si>
  <si>
    <t>01887</t>
  </si>
  <si>
    <t>002368</t>
  </si>
  <si>
    <t>002537</t>
  </si>
  <si>
    <t>BARBARA TAMONAN</t>
  </si>
  <si>
    <t>00293</t>
  </si>
  <si>
    <t>000608</t>
  </si>
  <si>
    <t>000968</t>
  </si>
  <si>
    <t>001324</t>
  </si>
  <si>
    <t>001631</t>
  </si>
  <si>
    <t>02016</t>
  </si>
  <si>
    <t>002522</t>
  </si>
  <si>
    <t>002782</t>
  </si>
  <si>
    <t>000500</t>
  </si>
  <si>
    <t>000821</t>
  </si>
  <si>
    <t>001103</t>
  </si>
  <si>
    <t>001445</t>
  </si>
  <si>
    <t>01861</t>
  </si>
  <si>
    <t>02180</t>
  </si>
  <si>
    <t>MARVIN TANALLON</t>
  </si>
  <si>
    <t>000580</t>
  </si>
  <si>
    <t>000941</t>
  </si>
  <si>
    <t>01883</t>
  </si>
  <si>
    <t>002849</t>
  </si>
  <si>
    <t>ENELIA TANATE</t>
  </si>
  <si>
    <t>00450</t>
  </si>
  <si>
    <t>000814</t>
  </si>
  <si>
    <t>001105</t>
  </si>
  <si>
    <t>001495</t>
  </si>
  <si>
    <t>001734</t>
  </si>
  <si>
    <t>36585</t>
  </si>
  <si>
    <t>002609</t>
  </si>
  <si>
    <t>002964</t>
  </si>
  <si>
    <t>VENUS TANATE</t>
  </si>
  <si>
    <t>000581</t>
  </si>
  <si>
    <t>001678</t>
  </si>
  <si>
    <t>002326</t>
  </si>
  <si>
    <t>000265</t>
  </si>
  <si>
    <t>35848</t>
  </si>
  <si>
    <t>000961</t>
  </si>
  <si>
    <t>002500</t>
  </si>
  <si>
    <t>TANILONG, BENITA</t>
  </si>
  <si>
    <t>02/25/2020</t>
  </si>
  <si>
    <t>000414</t>
  </si>
  <si>
    <t>ADELFA TANO</t>
  </si>
  <si>
    <t>000211</t>
  </si>
  <si>
    <t>CORNEJA MILANE TANO</t>
  </si>
  <si>
    <t>000417</t>
  </si>
  <si>
    <t>000775</t>
  </si>
  <si>
    <t>001032</t>
  </si>
  <si>
    <t>36212</t>
  </si>
  <si>
    <t>001474</t>
  </si>
  <si>
    <t>001719</t>
  </si>
  <si>
    <t>02178</t>
  </si>
  <si>
    <t>002620</t>
  </si>
  <si>
    <t>002893</t>
  </si>
  <si>
    <t>JACOBO TANO, Jr.</t>
  </si>
  <si>
    <t>000543</t>
  </si>
  <si>
    <t>000899</t>
  </si>
  <si>
    <t>001252</t>
  </si>
  <si>
    <t>001594</t>
  </si>
  <si>
    <t>01932</t>
  </si>
  <si>
    <t>002249</t>
  </si>
  <si>
    <t>002291</t>
  </si>
  <si>
    <t>001251</t>
  </si>
  <si>
    <t>001593</t>
  </si>
  <si>
    <t>01931</t>
  </si>
  <si>
    <t>002248</t>
  </si>
  <si>
    <t>00269</t>
  </si>
  <si>
    <t>002743</t>
  </si>
  <si>
    <t>000542</t>
  </si>
  <si>
    <t>002744</t>
  </si>
  <si>
    <t>000898</t>
  </si>
  <si>
    <t>LOURDES TANO</t>
  </si>
  <si>
    <t>MERCY TANO</t>
  </si>
  <si>
    <t>000343</t>
  </si>
  <si>
    <t>000770</t>
  </si>
  <si>
    <t>001183</t>
  </si>
  <si>
    <t>001442</t>
  </si>
  <si>
    <t>01934</t>
  </si>
  <si>
    <t>02171</t>
  </si>
  <si>
    <t>GENEVE TAPICULIN</t>
  </si>
  <si>
    <t xml:space="preserve">  Principal    </t>
  </si>
  <si>
    <t xml:space="preserve"> Interest    </t>
  </si>
  <si>
    <t>000476</t>
  </si>
  <si>
    <t>000780</t>
  </si>
  <si>
    <t>001352</t>
  </si>
  <si>
    <t>02107</t>
  </si>
  <si>
    <t>002589</t>
  </si>
  <si>
    <t>002889</t>
  </si>
  <si>
    <t>JOSEPH TAPICULIN</t>
  </si>
  <si>
    <t>000086</t>
  </si>
  <si>
    <t>000926</t>
  </si>
  <si>
    <t>001125</t>
  </si>
  <si>
    <t>001746</t>
  </si>
  <si>
    <t>MICHAEL TAPICULIN</t>
  </si>
  <si>
    <t>00445</t>
  </si>
  <si>
    <t>000756</t>
  </si>
  <si>
    <t>001120</t>
  </si>
  <si>
    <t>001490</t>
  </si>
  <si>
    <t>001758</t>
  </si>
  <si>
    <t>02174</t>
  </si>
  <si>
    <t>002613</t>
  </si>
  <si>
    <t>002942</t>
  </si>
  <si>
    <t>KARREN TERRE</t>
  </si>
  <si>
    <t>000544</t>
  </si>
  <si>
    <t>000858</t>
  </si>
  <si>
    <t>002358</t>
  </si>
  <si>
    <t>MARY EDRIANNE TIDULA</t>
  </si>
  <si>
    <t>000612</t>
  </si>
  <si>
    <t>001131</t>
  </si>
  <si>
    <t>001425</t>
  </si>
  <si>
    <t>01784</t>
  </si>
  <si>
    <t>002223</t>
  </si>
  <si>
    <t>002484</t>
  </si>
  <si>
    <t>002857</t>
  </si>
  <si>
    <t>ELERIANA TOMNOG</t>
  </si>
  <si>
    <t>000431</t>
  </si>
  <si>
    <t>000760</t>
  </si>
  <si>
    <t>AILEEN TALAMAN TONDING</t>
  </si>
  <si>
    <t>000426</t>
  </si>
  <si>
    <t>000606</t>
  </si>
  <si>
    <t>001339</t>
  </si>
  <si>
    <t>001740</t>
  </si>
  <si>
    <t>002425</t>
  </si>
  <si>
    <t>LORNA TOSCANO</t>
  </si>
  <si>
    <t>00345</t>
  </si>
  <si>
    <t>000721</t>
  </si>
  <si>
    <t>001100</t>
  </si>
  <si>
    <t>001468</t>
  </si>
  <si>
    <t>001627</t>
  </si>
  <si>
    <t>02165</t>
  </si>
  <si>
    <t>002642</t>
  </si>
  <si>
    <t>002961</t>
  </si>
  <si>
    <t>000345</t>
  </si>
  <si>
    <t>36210</t>
  </si>
  <si>
    <t>001297</t>
  </si>
  <si>
    <t>01877</t>
  </si>
  <si>
    <t>002959</t>
  </si>
  <si>
    <t>MINDA LUZ TUAZON</t>
  </si>
  <si>
    <t>NIÑO TUAZON</t>
  </si>
  <si>
    <t>WARLITO TUAZON</t>
  </si>
  <si>
    <t>00370</t>
  </si>
  <si>
    <t>000762</t>
  </si>
  <si>
    <t>001079</t>
  </si>
  <si>
    <t>001409</t>
  </si>
  <si>
    <t>01827</t>
  </si>
  <si>
    <t>02133</t>
  </si>
  <si>
    <t>000370</t>
  </si>
  <si>
    <t>002504</t>
  </si>
  <si>
    <t>000716</t>
  </si>
  <si>
    <t>002977</t>
  </si>
  <si>
    <t>36050</t>
  </si>
  <si>
    <t>02024</t>
  </si>
  <si>
    <t>WARLITA UY</t>
  </si>
  <si>
    <t>000047</t>
  </si>
  <si>
    <t>000553</t>
  </si>
  <si>
    <t>001260</t>
  </si>
  <si>
    <t>001612</t>
  </si>
  <si>
    <t>ELLEN VARGAS</t>
  </si>
  <si>
    <t>000444</t>
  </si>
  <si>
    <t>000755</t>
  </si>
  <si>
    <t>DONNA VILLA</t>
  </si>
  <si>
    <t>00388</t>
  </si>
  <si>
    <t>000388</t>
  </si>
  <si>
    <t>001003</t>
  </si>
  <si>
    <t>001588</t>
  </si>
  <si>
    <t>02047</t>
  </si>
  <si>
    <t>002551</t>
  </si>
  <si>
    <t>002654</t>
  </si>
  <si>
    <t>003004</t>
  </si>
  <si>
    <t>DELFA ZARAGOSA</t>
  </si>
  <si>
    <t>000541</t>
  </si>
  <si>
    <t>000826</t>
  </si>
  <si>
    <t>36030</t>
  </si>
  <si>
    <t>001130</t>
  </si>
  <si>
    <t>001531</t>
  </si>
  <si>
    <t>001747</t>
  </si>
  <si>
    <t>002228</t>
  </si>
  <si>
    <t>002638</t>
  </si>
  <si>
    <t>002939</t>
  </si>
  <si>
    <t>JAMILLO, ANNIE ROSE</t>
  </si>
  <si>
    <t>79201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</si>
</sst>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[$-3409]dd\-mmm\-yy;@"/>
    <numFmt numFmtId="166" formatCode="[$-409]dd\-mmm\-yy;@"/>
    <numFmt numFmtId="167" formatCode="m/d/yyyy;@"/>
    <numFmt numFmtId="168" formatCode="[$-3409]mmmm\ dd\,\ yyyy;@"/>
    <numFmt numFmtId="169" formatCode="[$-409]d\-mmm\-yyyy;@"/>
    <numFmt numFmtId="170" formatCode="mm/dd/yyyy;@"/>
    <numFmt numFmtId="171" formatCode="m/d/yy;@"/>
    <numFmt numFmtId="172" formatCode="_(* #,##0_);_(* \(#,##0\);_(* &quot;-&quot;??_);_(@_)"/>
    <numFmt numFmtId="173" formatCode="[$-409]d\-mmm\-yy;@"/>
    <numFmt numFmtId="174" formatCode="mm/dd/yy;@"/>
  </numFmts>
  <fonts count="214">
    <font>
      <sz val="10"/>
      <name val="Arial"/>
      <charset val="134"/>
    </font>
    <font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20"/>
      <name val="Century Gothic"/>
      <family val="2"/>
    </font>
    <font>
      <b/>
      <sz val="12"/>
      <name val="Century Gothic"/>
      <family val="2"/>
    </font>
    <font>
      <b/>
      <sz val="10"/>
      <color rgb="FFFF0000"/>
      <name val="Century Gothic"/>
      <family val="2"/>
    </font>
    <font>
      <sz val="9"/>
      <name val="Century Gothic"/>
      <family val="2"/>
    </font>
    <font>
      <b/>
      <sz val="11"/>
      <color rgb="FF002060"/>
      <name val="Century Gothic"/>
      <family val="2"/>
    </font>
    <font>
      <b/>
      <sz val="9"/>
      <name val="Century Gothic"/>
      <family val="2"/>
    </font>
    <font>
      <b/>
      <sz val="12"/>
      <color rgb="FF0070C0"/>
      <name val="Century Gothic"/>
      <family val="2"/>
    </font>
    <font>
      <b/>
      <sz val="11"/>
      <color rgb="FF0070C0"/>
      <name val="Century Gothic"/>
      <family val="2"/>
    </font>
    <font>
      <b/>
      <sz val="10"/>
      <color rgb="FF0070C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1"/>
      <color rgb="FFFF0000"/>
      <name val="Century Gothic"/>
      <family val="2"/>
    </font>
    <font>
      <b/>
      <sz val="11"/>
      <color rgb="FF00B0F0"/>
      <name val="Century Gothic"/>
      <family val="2"/>
    </font>
    <font>
      <b/>
      <sz val="11"/>
      <name val="Arial"/>
      <family val="2"/>
      <scheme val="minor"/>
    </font>
    <font>
      <b/>
      <sz val="10"/>
      <color rgb="FF00B0F0"/>
      <name val="Century Gothic"/>
      <family val="2"/>
    </font>
    <font>
      <b/>
      <sz val="9"/>
      <color rgb="FF000000"/>
      <name val="Century Gothic"/>
      <family val="2"/>
    </font>
    <font>
      <b/>
      <sz val="9"/>
      <color rgb="FF000000"/>
      <name val="Calibri"/>
      <family val="2"/>
    </font>
    <font>
      <b/>
      <sz val="9"/>
      <name val="Arial"/>
      <family val="2"/>
      <scheme val="minor"/>
    </font>
    <font>
      <b/>
      <sz val="12"/>
      <color rgb="FF00B0F0"/>
      <name val="Century Gothic"/>
      <family val="2"/>
    </font>
    <font>
      <sz val="11"/>
      <color rgb="FFFF0000"/>
      <name val="Calibri"/>
      <family val="2"/>
    </font>
    <font>
      <b/>
      <sz val="9"/>
      <color rgb="FFFF0000"/>
      <name val="Century Gothic"/>
      <family val="2"/>
    </font>
    <font>
      <b/>
      <sz val="28"/>
      <name val="Century Gothic"/>
      <family val="2"/>
    </font>
    <font>
      <b/>
      <sz val="10"/>
      <color rgb="FF002060"/>
      <name val="Century Gothic"/>
      <family val="2"/>
    </font>
    <font>
      <b/>
      <sz val="10"/>
      <name val="Arial"/>
      <family val="2"/>
      <scheme val="minor"/>
    </font>
    <font>
      <b/>
      <sz val="10"/>
      <name val="Arial"/>
      <family val="2"/>
    </font>
    <font>
      <b/>
      <sz val="9"/>
      <color rgb="FF0070C0"/>
      <name val="Century Gothic"/>
      <family val="2"/>
    </font>
    <font>
      <b/>
      <sz val="8"/>
      <name val="Century Gothic"/>
      <family val="2"/>
    </font>
    <font>
      <b/>
      <sz val="8"/>
      <color rgb="FF00B0F0"/>
      <name val="Century Gothic"/>
      <family val="2"/>
    </font>
    <font>
      <b/>
      <sz val="8"/>
      <color rgb="FF0070C0"/>
      <name val="Century Gothic"/>
      <family val="2"/>
    </font>
    <font>
      <b/>
      <sz val="10"/>
      <color rgb="FF800080"/>
      <name val="Century Gothic"/>
      <family val="2"/>
    </font>
    <font>
      <b/>
      <sz val="10"/>
      <color theme="1"/>
      <name val="Century Gothic"/>
      <family val="2"/>
    </font>
    <font>
      <b/>
      <sz val="8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12"/>
      <color indexed="21"/>
      <name val="Century Gothic"/>
      <family val="2"/>
    </font>
    <font>
      <b/>
      <sz val="11"/>
      <color theme="1"/>
      <name val="Century Gothic"/>
      <family val="2"/>
    </font>
    <font>
      <b/>
      <sz val="12"/>
      <color indexed="12"/>
      <name val="Century Gothic"/>
      <family val="2"/>
    </font>
    <font>
      <b/>
      <sz val="8"/>
      <color rgb="FF000000"/>
      <name val="Century Gothic"/>
      <family val="2"/>
    </font>
    <font>
      <b/>
      <sz val="8"/>
      <color rgb="FF000000"/>
      <name val="Calibri"/>
      <family val="2"/>
    </font>
    <font>
      <sz val="8"/>
      <color rgb="FFFF0000"/>
      <name val="Calibri"/>
      <family val="2"/>
    </font>
    <font>
      <sz val="8"/>
      <name val="Century Gothic"/>
      <family val="2"/>
    </font>
    <font>
      <b/>
      <sz val="22"/>
      <name val="Century Gothic"/>
      <family val="2"/>
    </font>
    <font>
      <b/>
      <sz val="16"/>
      <color rgb="FFFF0000"/>
      <name val="Century Gothic"/>
      <family val="2"/>
    </font>
    <font>
      <b/>
      <sz val="12"/>
      <color indexed="41"/>
      <name val="Century Gothic"/>
      <family val="2"/>
    </font>
    <font>
      <b/>
      <sz val="12"/>
      <color indexed="8"/>
      <name val="Century Gothic"/>
      <family val="2"/>
    </font>
    <font>
      <b/>
      <sz val="2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color indexed="12"/>
      <name val="Arial"/>
      <family val="2"/>
    </font>
    <font>
      <b/>
      <sz val="12"/>
      <color indexed="41"/>
      <name val="Arial"/>
      <family val="2"/>
    </font>
    <font>
      <sz val="10"/>
      <color rgb="FFFF0000"/>
      <name val="Arial"/>
      <family val="2"/>
    </font>
    <font>
      <b/>
      <sz val="12"/>
      <color rgb="FF800080"/>
      <name val="Arial"/>
      <family val="2"/>
    </font>
    <font>
      <b/>
      <sz val="24"/>
      <name val="Century Gothic"/>
      <family val="2"/>
    </font>
    <font>
      <b/>
      <sz val="10"/>
      <color rgb="FF000000"/>
      <name val="Century Gothic"/>
      <family val="2"/>
    </font>
    <font>
      <b/>
      <sz val="10"/>
      <color rgb="FF000000"/>
      <name val="Calibri"/>
      <family val="2"/>
    </font>
    <font>
      <b/>
      <sz val="9"/>
      <color rgb="FF00B0F0"/>
      <name val="Century Gothic"/>
      <family val="2"/>
    </font>
    <font>
      <sz val="10"/>
      <color rgb="FF0070C0"/>
      <name val="Century Gothic"/>
      <family val="2"/>
    </font>
    <font>
      <b/>
      <sz val="14"/>
      <color rgb="FFFF0000"/>
      <name val="Century Gothic"/>
      <family val="2"/>
    </font>
    <font>
      <b/>
      <sz val="18"/>
      <name val="Century Gothic"/>
      <family val="2"/>
    </font>
    <font>
      <b/>
      <sz val="12"/>
      <color indexed="10"/>
      <name val="Century Gothic"/>
      <family val="2"/>
    </font>
    <font>
      <sz val="11"/>
      <color rgb="FFFF0000"/>
      <name val="Arial"/>
      <family val="2"/>
      <scheme val="minor"/>
    </font>
    <font>
      <b/>
      <sz val="8"/>
      <name val="Arial"/>
      <family val="2"/>
      <scheme val="minor"/>
    </font>
    <font>
      <sz val="8"/>
      <color rgb="FFFF0000"/>
      <name val="Arial"/>
      <family val="2"/>
      <scheme val="minor"/>
    </font>
    <font>
      <b/>
      <sz val="22"/>
      <color rgb="FF000000"/>
      <name val="Century Gothic"/>
      <family val="2"/>
    </font>
    <font>
      <b/>
      <sz val="11"/>
      <name val="Arial"/>
      <family val="2"/>
    </font>
    <font>
      <b/>
      <sz val="22"/>
      <color rgb="FF0070C0"/>
      <name val="Century Gothic"/>
      <family val="2"/>
    </font>
    <font>
      <b/>
      <sz val="26"/>
      <name val="Century Gothic"/>
      <family val="2"/>
    </font>
    <font>
      <sz val="11"/>
      <name val="Arial"/>
      <family val="2"/>
    </font>
    <font>
      <sz val="8"/>
      <name val="Arial"/>
      <family val="2"/>
    </font>
    <font>
      <b/>
      <sz val="12"/>
      <color indexed="9"/>
      <name val="Century Gothic"/>
      <family val="2"/>
    </font>
    <font>
      <b/>
      <sz val="12"/>
      <color rgb="FF800080"/>
      <name val="Century Gothic"/>
      <family val="2"/>
    </font>
    <font>
      <sz val="10"/>
      <color rgb="FFFF0000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9"/>
      <name val="Arial"/>
      <family val="2"/>
    </font>
    <font>
      <b/>
      <sz val="14"/>
      <name val="Century Gothic"/>
      <family val="2"/>
    </font>
    <font>
      <b/>
      <sz val="16"/>
      <name val="Century Gothic"/>
      <family val="2"/>
    </font>
    <font>
      <sz val="14"/>
      <name val="Century Gothic"/>
      <family val="2"/>
    </font>
    <font>
      <b/>
      <sz val="14"/>
      <color rgb="FF0070C0"/>
      <name val="Century Gothic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6"/>
      <color rgb="FFFF0000"/>
      <name val="Arial"/>
      <family val="2"/>
    </font>
    <font>
      <b/>
      <sz val="12"/>
      <color indexed="16"/>
      <name val="Century Gothic"/>
      <family val="2"/>
    </font>
    <font>
      <sz val="10"/>
      <color rgb="FF00B0F0"/>
      <name val="Century Gothic"/>
      <family val="2"/>
    </font>
    <font>
      <b/>
      <sz val="9"/>
      <name val="Century Gothic"/>
      <family val="2"/>
    </font>
    <font>
      <b/>
      <sz val="9"/>
      <color rgb="FFFF0000"/>
      <name val="Century Gothic"/>
      <family val="2"/>
    </font>
    <font>
      <b/>
      <sz val="9"/>
      <name val="Calibri"/>
      <family val="2"/>
    </font>
    <font>
      <b/>
      <sz val="9"/>
      <color theme="1"/>
      <name val="Century Gothic"/>
      <family val="2"/>
    </font>
    <font>
      <sz val="22"/>
      <name val="Century Gothic"/>
      <family val="2"/>
    </font>
    <font>
      <b/>
      <sz val="7"/>
      <color rgb="FFFF0000"/>
      <name val="Century Gothic"/>
      <family val="2"/>
    </font>
    <font>
      <sz val="20"/>
      <name val="Century Gothic"/>
      <family val="2"/>
    </font>
    <font>
      <b/>
      <sz val="9"/>
      <color rgb="FF002060"/>
      <name val="Century Gothic"/>
      <family val="2"/>
    </font>
    <font>
      <sz val="9"/>
      <color rgb="FF002060"/>
      <name val="Century Gothic"/>
      <family val="2"/>
    </font>
    <font>
      <sz val="11"/>
      <color rgb="FF0070C0"/>
      <name val="Century Gothic"/>
      <family val="2"/>
    </font>
    <font>
      <sz val="8"/>
      <color rgb="FF0070C0"/>
      <name val="Century Gothic"/>
      <family val="2"/>
    </font>
    <font>
      <b/>
      <sz val="10"/>
      <color rgb="FF0070C0"/>
      <name val="Arial"/>
      <family val="2"/>
    </font>
    <font>
      <b/>
      <sz val="10"/>
      <color indexed="41"/>
      <name val="Century Gothic"/>
      <family val="2"/>
    </font>
    <font>
      <b/>
      <i/>
      <sz val="10"/>
      <name val="Century Gothic"/>
      <family val="2"/>
    </font>
    <font>
      <b/>
      <sz val="22"/>
      <color theme="1"/>
      <name val="Century Gothic"/>
      <family val="2"/>
    </font>
    <font>
      <sz val="22"/>
      <color theme="1"/>
      <name val="Century Gothic"/>
      <family val="2"/>
    </font>
    <font>
      <b/>
      <sz val="22"/>
      <color rgb="FFFF0000"/>
      <name val="Century Gothic"/>
      <family val="2"/>
    </font>
    <font>
      <sz val="18"/>
      <name val="Century Gothic"/>
      <family val="2"/>
    </font>
    <font>
      <b/>
      <sz val="12"/>
      <color theme="1"/>
      <name val="Century Gothic"/>
      <family val="2"/>
    </font>
    <font>
      <sz val="10"/>
      <color rgb="FF000000"/>
      <name val="Century Gothic"/>
      <family val="2"/>
    </font>
    <font>
      <b/>
      <sz val="8"/>
      <color rgb="FF000000"/>
      <name val="Arial"/>
      <family val="2"/>
    </font>
    <font>
      <b/>
      <sz val="20"/>
      <color rgb="FFFF0000"/>
      <name val="Century Gothic"/>
      <family val="2"/>
    </font>
    <font>
      <b/>
      <sz val="11"/>
      <color rgb="FF0070C0"/>
      <name val="Calibri"/>
      <family val="2"/>
    </font>
    <font>
      <b/>
      <sz val="18"/>
      <color rgb="FFFF0000"/>
      <name val="Century Gothic"/>
      <family val="2"/>
    </font>
    <font>
      <sz val="11"/>
      <color theme="1"/>
      <name val="Century Gothic"/>
      <family val="2"/>
    </font>
    <font>
      <b/>
      <sz val="14"/>
      <name val="Arial"/>
      <family val="2"/>
    </font>
    <font>
      <b/>
      <sz val="10"/>
      <color rgb="FF0070C0"/>
      <name val="Arial Narrow"/>
      <family val="2"/>
    </font>
    <font>
      <sz val="12"/>
      <color rgb="FF0070C0"/>
      <name val="Century Gothic"/>
      <family val="2"/>
    </font>
    <font>
      <b/>
      <sz val="10"/>
      <color indexed="12"/>
      <name val="Century Gothic"/>
      <family val="2"/>
    </font>
    <font>
      <b/>
      <sz val="10"/>
      <color indexed="16"/>
      <name val="Century Gothic"/>
      <family val="2"/>
    </font>
    <font>
      <sz val="10"/>
      <color theme="1"/>
      <name val="Century Gothic"/>
      <family val="2"/>
    </font>
    <font>
      <b/>
      <sz val="11"/>
      <color rgb="FF000000"/>
      <name val="Calibri"/>
      <family val="2"/>
    </font>
    <font>
      <b/>
      <sz val="13"/>
      <color rgb="FFFF0000"/>
      <name val="Century Gothic"/>
      <family val="2"/>
    </font>
    <font>
      <sz val="5"/>
      <name val="Century Gothic"/>
      <family val="2"/>
    </font>
    <font>
      <b/>
      <sz val="12"/>
      <color indexed="63"/>
      <name val="Century Gothic"/>
      <family val="2"/>
    </font>
    <font>
      <b/>
      <sz val="12"/>
      <color rgb="FF000000"/>
      <name val="Calibri"/>
      <family val="2"/>
    </font>
    <font>
      <b/>
      <sz val="11"/>
      <color rgb="FF00B0F0"/>
      <name val="Century Gothic"/>
      <family val="2"/>
    </font>
    <font>
      <b/>
      <sz val="11"/>
      <color rgb="FFFF0000"/>
      <name val="Century Gothic"/>
      <family val="2"/>
    </font>
    <font>
      <b/>
      <sz val="12"/>
      <color rgb="FF00B0F0"/>
      <name val="Century Gothic"/>
      <family val="2"/>
    </font>
    <font>
      <b/>
      <sz val="12"/>
      <color rgb="FFFF0000"/>
      <name val="Century Gothic"/>
      <family val="2"/>
    </font>
    <font>
      <sz val="11"/>
      <color rgb="FFFF0000"/>
      <name val="Calibri"/>
      <family val="2"/>
    </font>
    <font>
      <b/>
      <sz val="12"/>
      <color indexed="19"/>
      <name val="Century Gothic"/>
      <family val="2"/>
    </font>
    <font>
      <b/>
      <sz val="12"/>
      <name val="Arial"/>
      <family val="2"/>
      <scheme val="minor"/>
    </font>
    <font>
      <b/>
      <sz val="22"/>
      <name val="Arial"/>
      <family val="2"/>
    </font>
    <font>
      <b/>
      <sz val="20"/>
      <color indexed="13"/>
      <name val="Century Gothic"/>
      <family val="2"/>
    </font>
    <font>
      <b/>
      <sz val="12"/>
      <color indexed="13"/>
      <name val="Century Gothic"/>
      <family val="2"/>
    </font>
    <font>
      <b/>
      <sz val="10"/>
      <color rgb="FFC00000"/>
      <name val="Century Gothic"/>
      <family val="2"/>
    </font>
    <font>
      <b/>
      <sz val="12"/>
      <color rgb="FFC00000"/>
      <name val="Century Gothic"/>
      <family val="2"/>
    </font>
    <font>
      <sz val="12"/>
      <color rgb="FFFF0000"/>
      <name val="Century Gothic"/>
      <family val="2"/>
    </font>
    <font>
      <b/>
      <sz val="18"/>
      <name val="Arial"/>
      <family val="2"/>
    </font>
    <font>
      <b/>
      <sz val="10"/>
      <color indexed="13"/>
      <name val="Century Gothic"/>
      <family val="2"/>
    </font>
    <font>
      <b/>
      <sz val="12"/>
      <color indexed="42"/>
      <name val="Century Gothic"/>
      <family val="2"/>
    </font>
    <font>
      <sz val="11"/>
      <name val="Calibri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rgb="FF0070C0"/>
      <name val="Century Gothic"/>
      <family val="2"/>
    </font>
    <font>
      <b/>
      <sz val="10"/>
      <color rgb="FF0070C0"/>
      <name val="Century Gothic"/>
      <family val="2"/>
    </font>
    <font>
      <b/>
      <sz val="12"/>
      <color rgb="FF0070C0"/>
      <name val="Century Gothic"/>
      <family val="2"/>
    </font>
    <font>
      <sz val="11"/>
      <name val="Century Gothic"/>
      <family val="2"/>
    </font>
    <font>
      <sz val="11"/>
      <color rgb="FF0070C0"/>
      <name val="Century Gothic"/>
      <family val="2"/>
    </font>
    <font>
      <sz val="10"/>
      <name val="Century Gothic"/>
      <family val="2"/>
    </font>
    <font>
      <sz val="10"/>
      <color rgb="FF0070C0"/>
      <name val="Century Gothic"/>
      <family val="2"/>
    </font>
    <font>
      <sz val="9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1"/>
      <name val="Arial"/>
      <family val="2"/>
      <scheme val="minor"/>
    </font>
    <font>
      <b/>
      <sz val="12"/>
      <name val="Arial"/>
      <family val="2"/>
      <scheme val="minor"/>
    </font>
    <font>
      <b/>
      <sz val="10"/>
      <name val="Century Gothic"/>
      <family val="2"/>
    </font>
    <font>
      <b/>
      <sz val="10"/>
      <name val="Arial"/>
      <family val="2"/>
      <scheme val="minor"/>
    </font>
    <font>
      <b/>
      <sz val="9"/>
      <name val="Century Gothic"/>
      <family val="2"/>
    </font>
    <font>
      <b/>
      <sz val="9"/>
      <name val="Arial"/>
      <family val="2"/>
      <scheme val="minor"/>
    </font>
    <font>
      <b/>
      <sz val="9"/>
      <color rgb="FF0070C0"/>
      <name val="Arial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B0F0"/>
      <name val="Century Gothic"/>
      <family val="2"/>
    </font>
    <font>
      <b/>
      <sz val="9"/>
      <color rgb="FF000000"/>
      <name val="Century Gothic"/>
      <family val="2"/>
    </font>
    <font>
      <b/>
      <sz val="12"/>
      <color rgb="FF00B0F0"/>
      <name val="Century Gothic"/>
      <family val="2"/>
    </font>
    <font>
      <b/>
      <sz val="8"/>
      <name val="Century Gothic"/>
      <family val="2"/>
    </font>
    <font>
      <b/>
      <sz val="9"/>
      <color rgb="FF0070C0"/>
      <name val="Century Gothic"/>
      <family val="2"/>
    </font>
    <font>
      <b/>
      <sz val="10"/>
      <color rgb="FFFF0000"/>
      <name val="Century Gothic"/>
      <family val="2"/>
    </font>
    <font>
      <b/>
      <sz val="8"/>
      <color rgb="FF0070C0"/>
      <name val="Century Gothic"/>
      <family val="2"/>
    </font>
    <font>
      <b/>
      <sz val="16"/>
      <name val="Century Gothic"/>
      <family val="2"/>
    </font>
    <font>
      <b/>
      <sz val="20"/>
      <name val="Century Gothic"/>
      <family val="2"/>
    </font>
    <font>
      <b/>
      <sz val="11"/>
      <color rgb="FF002060"/>
      <name val="Century Gothic"/>
      <family val="2"/>
    </font>
    <font>
      <b/>
      <sz val="11"/>
      <color rgb="FFFF0000"/>
      <name val="Arial"/>
      <family val="2"/>
      <scheme val="minor"/>
    </font>
    <font>
      <b/>
      <sz val="9"/>
      <color rgb="FFFF0000"/>
      <name val="Century Gothic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22"/>
      <name val="Century Gothic"/>
      <family val="2"/>
    </font>
    <font>
      <b/>
      <sz val="16"/>
      <color rgb="FFFF0000"/>
      <name val="Century Gothic"/>
      <family val="2"/>
    </font>
    <font>
      <b/>
      <sz val="10"/>
      <color theme="1"/>
      <name val="Century Gothic"/>
      <family val="2"/>
    </font>
    <font>
      <b/>
      <sz val="11"/>
      <color rgb="FFFF0000"/>
      <name val="Century Gothic"/>
      <family val="2"/>
    </font>
    <font>
      <b/>
      <sz val="10"/>
      <color rgb="FF00B0F0"/>
      <name val="Century Gothic"/>
      <family val="2"/>
    </font>
    <font>
      <b/>
      <sz val="20"/>
      <color rgb="FF0070C0"/>
      <name val="Century Gothic"/>
      <family val="2"/>
    </font>
    <font>
      <b/>
      <sz val="11"/>
      <color rgb="FF0070C0"/>
      <name val="Arial"/>
      <family val="2"/>
      <scheme val="minor"/>
    </font>
    <font>
      <sz val="11"/>
      <color rgb="FF0070C0"/>
      <name val="Arial"/>
      <family val="2"/>
      <scheme val="minor"/>
    </font>
    <font>
      <sz val="12"/>
      <color rgb="FF0070C0"/>
      <name val="Century Gothic"/>
      <family val="2"/>
    </font>
    <font>
      <b/>
      <sz val="8"/>
      <color rgb="FFFF0000"/>
      <name val="Century Gothic"/>
      <family val="2"/>
    </font>
    <font>
      <b/>
      <sz val="8"/>
      <name val="Arial"/>
      <family val="2"/>
      <scheme val="minor"/>
    </font>
    <font>
      <b/>
      <sz val="10"/>
      <name val="Arial"/>
      <family val="2"/>
    </font>
    <font>
      <b/>
      <sz val="12"/>
      <color indexed="13"/>
      <name val="Century Gothic"/>
      <family val="2"/>
    </font>
    <font>
      <b/>
      <sz val="11"/>
      <name val="Arial"/>
      <family val="2"/>
    </font>
    <font>
      <b/>
      <sz val="11"/>
      <color rgb="FF0070C0"/>
      <name val="Calibri"/>
      <family val="2"/>
    </font>
    <font>
      <sz val="8"/>
      <name val="Arial"/>
      <family val="2"/>
    </font>
    <font>
      <b/>
      <sz val="10"/>
      <color rgb="FF002060"/>
      <name val="Century Gothic"/>
      <family val="2"/>
    </font>
    <font>
      <b/>
      <sz val="12"/>
      <color rgb="FFFF0000"/>
      <name val="Century Gothic"/>
      <family val="2"/>
    </font>
    <font>
      <b/>
      <sz val="14"/>
      <color rgb="FFFF0000"/>
      <name val="Century Gothic"/>
      <family val="2"/>
    </font>
    <font>
      <b/>
      <sz val="22"/>
      <color rgb="FF0070C0"/>
      <name val="Century Gothic"/>
      <family val="2"/>
    </font>
    <font>
      <b/>
      <sz val="24"/>
      <name val="Century Gothic"/>
      <family val="2"/>
    </font>
    <font>
      <sz val="8"/>
      <color rgb="FF0070C0"/>
      <name val="Century Gothic"/>
      <family val="2"/>
    </font>
    <font>
      <b/>
      <sz val="10"/>
      <color rgb="FF0070C0"/>
      <name val="Calibri"/>
      <family val="2"/>
    </font>
    <font>
      <sz val="9"/>
      <color rgb="FF0070C0"/>
      <name val="Century Gothic"/>
      <family val="2"/>
    </font>
    <font>
      <b/>
      <sz val="9"/>
      <name val="Arial"/>
      <family val="2"/>
    </font>
    <font>
      <sz val="11"/>
      <name val="Arial"/>
      <family val="2"/>
    </font>
    <font>
      <b/>
      <sz val="16"/>
      <color rgb="FF0070C0"/>
      <name val="Century Gothic"/>
      <family val="2"/>
    </font>
    <font>
      <b/>
      <sz val="26"/>
      <name val="Century Gothic"/>
      <family val="2"/>
    </font>
    <font>
      <b/>
      <sz val="8"/>
      <color rgb="FF00B0F0"/>
      <name val="Century Gothic"/>
      <family val="2"/>
    </font>
    <font>
      <sz val="12"/>
      <color rgb="FF0070C0"/>
      <name val="Arial"/>
      <family val="2"/>
    </font>
    <font>
      <b/>
      <sz val="8"/>
      <color rgb="FF0070C0"/>
      <name val="Arial"/>
      <family val="2"/>
      <scheme val="minor"/>
    </font>
    <font>
      <b/>
      <sz val="10"/>
      <name val="Calibri"/>
      <family val="2"/>
    </font>
    <font>
      <b/>
      <sz val="10"/>
      <color rgb="FF0070C0"/>
      <name val="Arial"/>
      <family val="2"/>
      <scheme val="minor"/>
    </font>
    <font>
      <b/>
      <sz val="8"/>
      <color rgb="FF000000"/>
      <name val="Century Gothic"/>
      <family val="2"/>
    </font>
    <font>
      <b/>
      <sz val="10"/>
      <color rgb="FF000000"/>
      <name val="Century Gothic"/>
      <family val="2"/>
    </font>
    <font>
      <sz val="11"/>
      <color indexed="8"/>
      <name val="Calibri"/>
      <family val="2"/>
    </font>
    <font>
      <b/>
      <sz val="9"/>
      <color indexed="10"/>
      <name val="Century Gothic"/>
      <family val="2"/>
    </font>
    <font>
      <b/>
      <sz val="11"/>
      <color rgb="FFFF000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66FF33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FF33"/>
        <bgColor rgb="FF000000"/>
      </patternFill>
    </fill>
    <fill>
      <patternFill patternType="solid">
        <fgColor rgb="FF99FF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3" tint="0.799707022309030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66FFFF"/>
        <bgColor rgb="FF000000"/>
      </patternFill>
    </fill>
    <fill>
      <patternFill patternType="solid">
        <fgColor indexed="5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FF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rgb="FF000000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rgb="FF000000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rgb="FF000000"/>
      </right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double">
        <color rgb="FF000000"/>
      </right>
      <top style="thin">
        <color theme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rgb="FF000000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auto="1"/>
      </bottom>
      <diagonal/>
    </border>
  </borders>
  <cellStyleXfs count="21">
    <xf numFmtId="0" fontId="0" fillId="0" borderId="0"/>
    <xf numFmtId="164" fontId="142" fillId="0" borderId="0" applyFont="0" applyFill="0" applyBorder="0" applyAlignment="0" applyProtection="0"/>
    <xf numFmtId="9" fontId="142" fillId="0" borderId="0" applyFont="0" applyFill="0" applyBorder="0" applyAlignment="0" applyProtection="0"/>
    <xf numFmtId="164" fontId="142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2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0" fontId="141" fillId="0" borderId="0"/>
    <xf numFmtId="0" fontId="142" fillId="0" borderId="0"/>
    <xf numFmtId="0" fontId="141" fillId="0" borderId="0"/>
    <xf numFmtId="0" fontId="141" fillId="0" borderId="0"/>
    <xf numFmtId="0" fontId="141" fillId="0" borderId="0"/>
    <xf numFmtId="9" fontId="142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1" fillId="0" borderId="0" applyFont="0" applyFill="0" applyBorder="0" applyAlignment="0" applyProtection="0"/>
  </cellStyleXfs>
  <cellXfs count="3630">
    <xf numFmtId="0" fontId="0" fillId="0" borderId="0" xfId="0"/>
    <xf numFmtId="0" fontId="1" fillId="0" borderId="0" xfId="0" applyFont="1"/>
    <xf numFmtId="165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Font="1"/>
    <xf numFmtId="164" fontId="3" fillId="0" borderId="0" xfId="1" applyFont="1"/>
    <xf numFmtId="166" fontId="2" fillId="0" borderId="0" xfId="0" applyNumberFormat="1" applyFont="1" applyAlignment="1">
      <alignment horizontal="center"/>
    </xf>
    <xf numFmtId="0" fontId="2" fillId="0" borderId="0" xfId="1" applyNumberFormat="1" applyFont="1"/>
    <xf numFmtId="0" fontId="2" fillId="0" borderId="0" xfId="1" applyNumberFormat="1" applyFont="1" applyAlignment="1">
      <alignment horizontal="center"/>
    </xf>
    <xf numFmtId="165" fontId="4" fillId="0" borderId="0" xfId="0" applyNumberFormat="1" applyFont="1"/>
    <xf numFmtId="164" fontId="2" fillId="0" borderId="0" xfId="1" applyFont="1" applyBorder="1"/>
    <xf numFmtId="0" fontId="5" fillId="2" borderId="0" xfId="0" applyFont="1" applyFill="1" applyAlignment="1">
      <alignment horizontal="center"/>
    </xf>
    <xf numFmtId="165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165" fontId="2" fillId="3" borderId="1" xfId="0" applyNumberFormat="1" applyFont="1" applyFill="1" applyBorder="1"/>
    <xf numFmtId="164" fontId="3" fillId="3" borderId="1" xfId="1" applyFont="1" applyFill="1" applyBorder="1"/>
    <xf numFmtId="164" fontId="3" fillId="3" borderId="1" xfId="0" applyNumberFormat="1" applyFont="1" applyFill="1" applyBorder="1"/>
    <xf numFmtId="0" fontId="3" fillId="3" borderId="1" xfId="0" applyFont="1" applyFill="1" applyBorder="1"/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49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1" xfId="1" applyFont="1" applyFill="1" applyBorder="1"/>
    <xf numFmtId="165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9" fillId="0" borderId="1" xfId="8" applyFont="1" applyFill="1" applyBorder="1"/>
    <xf numFmtId="49" fontId="8" fillId="0" borderId="1" xfId="0" applyNumberFormat="1" applyFont="1" applyBorder="1" applyAlignment="1">
      <alignment horizontal="center"/>
    </xf>
    <xf numFmtId="164" fontId="9" fillId="0" borderId="1" xfId="1" applyFont="1" applyFill="1" applyBorder="1"/>
    <xf numFmtId="165" fontId="2" fillId="0" borderId="1" xfId="0" applyNumberFormat="1" applyFont="1" applyBorder="1"/>
    <xf numFmtId="49" fontId="10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2" fillId="0" borderId="1" xfId="1" applyFont="1" applyBorder="1"/>
    <xf numFmtId="165" fontId="2" fillId="0" borderId="1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164" fontId="3" fillId="0" borderId="1" xfId="1" applyFont="1" applyBorder="1"/>
    <xf numFmtId="0" fontId="6" fillId="0" borderId="1" xfId="0" applyFont="1" applyBorder="1" applyAlignment="1">
      <alignment horizontal="center"/>
    </xf>
    <xf numFmtId="164" fontId="9" fillId="0" borderId="1" xfId="1" applyFont="1" applyFill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164" fontId="14" fillId="0" borderId="1" xfId="1" applyFont="1" applyFill="1" applyBorder="1"/>
    <xf numFmtId="49" fontId="15" fillId="0" borderId="0" xfId="0" applyNumberFormat="1" applyFont="1" applyAlignment="1">
      <alignment horizontal="center"/>
    </xf>
    <xf numFmtId="164" fontId="14" fillId="3" borderId="1" xfId="1" applyFont="1" applyFill="1" applyBorder="1"/>
    <xf numFmtId="165" fontId="3" fillId="0" borderId="1" xfId="0" applyNumberFormat="1" applyFont="1" applyBorder="1" applyAlignment="1">
      <alignment horizontal="center"/>
    </xf>
    <xf numFmtId="164" fontId="14" fillId="0" borderId="1" xfId="1" applyFont="1" applyBorder="1"/>
    <xf numFmtId="49" fontId="16" fillId="0" borderId="1" xfId="0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4" fontId="17" fillId="0" borderId="1" xfId="1" applyFont="1" applyFill="1" applyBorder="1"/>
    <xf numFmtId="164" fontId="3" fillId="3" borderId="1" xfId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164" fontId="3" fillId="0" borderId="1" xfId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64" fontId="3" fillId="0" borderId="1" xfId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1" applyFont="1" applyAlignment="1"/>
    <xf numFmtId="0" fontId="3" fillId="0" borderId="0" xfId="1" applyNumberFormat="1" applyFont="1" applyAlignment="1"/>
    <xf numFmtId="0" fontId="3" fillId="0" borderId="0" xfId="1" applyNumberFormat="1" applyFont="1" applyAlignment="1">
      <alignment horizontal="center"/>
    </xf>
    <xf numFmtId="164" fontId="3" fillId="0" borderId="0" xfId="1" applyFont="1" applyBorder="1"/>
    <xf numFmtId="164" fontId="3" fillId="0" borderId="1" xfId="1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6" fontId="3" fillId="3" borderId="6" xfId="0" applyNumberFormat="1" applyFont="1" applyFill="1" applyBorder="1" applyAlignment="1">
      <alignment horizontal="center"/>
    </xf>
    <xf numFmtId="0" fontId="3" fillId="3" borderId="1" xfId="1" applyNumberFormat="1" applyFont="1" applyFill="1" applyBorder="1"/>
    <xf numFmtId="0" fontId="3" fillId="3" borderId="1" xfId="1" applyNumberFormat="1" applyFont="1" applyFill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0" fontId="3" fillId="0" borderId="1" xfId="1" applyNumberFormat="1" applyFont="1" applyFill="1" applyBorder="1"/>
    <xf numFmtId="0" fontId="3" fillId="0" borderId="1" xfId="1" applyNumberFormat="1" applyFont="1" applyFill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2" fillId="0" borderId="1" xfId="1" applyNumberFormat="1" applyFont="1" applyBorder="1"/>
    <xf numFmtId="0" fontId="2" fillId="0" borderId="1" xfId="1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4" fontId="2" fillId="0" borderId="8" xfId="1" applyFont="1" applyBorder="1"/>
    <xf numFmtId="0" fontId="2" fillId="0" borderId="8" xfId="1" applyNumberFormat="1" applyFont="1" applyBorder="1"/>
    <xf numFmtId="0" fontId="3" fillId="0" borderId="8" xfId="1" applyNumberFormat="1" applyFont="1" applyFill="1" applyBorder="1" applyAlignment="1">
      <alignment horizontal="center"/>
    </xf>
    <xf numFmtId="0" fontId="2" fillId="0" borderId="8" xfId="1" applyNumberFormat="1" applyFont="1" applyBorder="1" applyAlignment="1">
      <alignment horizontal="center"/>
    </xf>
    <xf numFmtId="164" fontId="3" fillId="0" borderId="9" xfId="1" applyFont="1" applyBorder="1"/>
    <xf numFmtId="166" fontId="2" fillId="0" borderId="1" xfId="0" applyNumberFormat="1" applyFont="1" applyBorder="1" applyAlignment="1">
      <alignment horizontal="center"/>
    </xf>
    <xf numFmtId="0" fontId="2" fillId="0" borderId="0" xfId="1" applyNumberFormat="1" applyFont="1" applyBorder="1"/>
    <xf numFmtId="0" fontId="2" fillId="0" borderId="0" xfId="1" applyNumberFormat="1" applyFont="1" applyBorder="1" applyAlignment="1">
      <alignment horizontal="center"/>
    </xf>
    <xf numFmtId="164" fontId="3" fillId="0" borderId="9" xfId="1" applyFont="1" applyBorder="1" applyAlignment="1">
      <alignment horizontal="center" vertical="center" wrapText="1"/>
    </xf>
    <xf numFmtId="164" fontId="3" fillId="3" borderId="9" xfId="1" applyFont="1" applyFill="1" applyBorder="1"/>
    <xf numFmtId="164" fontId="3" fillId="3" borderId="9" xfId="1" applyFont="1" applyFill="1" applyBorder="1" applyAlignment="1">
      <alignment horizontal="center"/>
    </xf>
    <xf numFmtId="164" fontId="3" fillId="0" borderId="9" xfId="1" applyFont="1" applyBorder="1" applyAlignment="1">
      <alignment horizontal="center"/>
    </xf>
    <xf numFmtId="14" fontId="3" fillId="0" borderId="0" xfId="0" applyNumberFormat="1" applyFont="1" applyAlignment="1">
      <alignment horizontal="left"/>
    </xf>
    <xf numFmtId="164" fontId="3" fillId="0" borderId="0" xfId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0" applyNumberFormat="1" applyFont="1"/>
    <xf numFmtId="14" fontId="2" fillId="0" borderId="0" xfId="0" applyNumberFormat="1" applyFont="1"/>
    <xf numFmtId="0" fontId="2" fillId="0" borderId="12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5" xfId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3" fillId="3" borderId="15" xfId="1" applyFont="1" applyFill="1" applyBorder="1"/>
    <xf numFmtId="14" fontId="2" fillId="6" borderId="16" xfId="0" applyNumberFormat="1" applyFont="1" applyFill="1" applyBorder="1"/>
    <xf numFmtId="164" fontId="2" fillId="6" borderId="17" xfId="0" applyNumberFormat="1" applyFont="1" applyFill="1" applyBorder="1"/>
    <xf numFmtId="164" fontId="2" fillId="6" borderId="18" xfId="0" applyNumberFormat="1" applyFont="1" applyFill="1" applyBorder="1"/>
    <xf numFmtId="164" fontId="2" fillId="0" borderId="15" xfId="1" applyFont="1" applyBorder="1"/>
    <xf numFmtId="14" fontId="2" fillId="0" borderId="16" xfId="0" applyNumberFormat="1" applyFont="1" applyBorder="1"/>
    <xf numFmtId="164" fontId="2" fillId="0" borderId="17" xfId="0" applyNumberFormat="1" applyFont="1" applyBorder="1"/>
    <xf numFmtId="0" fontId="2" fillId="0" borderId="17" xfId="0" applyFont="1" applyBorder="1"/>
    <xf numFmtId="164" fontId="2" fillId="0" borderId="18" xfId="0" applyNumberFormat="1" applyFont="1" applyBorder="1"/>
    <xf numFmtId="164" fontId="2" fillId="0" borderId="19" xfId="1" applyFont="1" applyBorder="1"/>
    <xf numFmtId="14" fontId="2" fillId="0" borderId="17" xfId="0" applyNumberFormat="1" applyFont="1" applyBorder="1"/>
    <xf numFmtId="165" fontId="19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4" fontId="20" fillId="0" borderId="0" xfId="0" applyNumberFormat="1" applyFont="1"/>
    <xf numFmtId="164" fontId="21" fillId="0" borderId="0" xfId="1" applyFont="1" applyFill="1" applyBorder="1"/>
    <xf numFmtId="16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/>
    <xf numFmtId="0" fontId="6" fillId="0" borderId="0" xfId="0" applyFont="1" applyAlignment="1">
      <alignment horizontal="center"/>
    </xf>
    <xf numFmtId="0" fontId="23" fillId="0" borderId="0" xfId="0" applyFont="1"/>
    <xf numFmtId="164" fontId="24" fillId="0" borderId="0" xfId="0" applyNumberFormat="1" applyFont="1"/>
    <xf numFmtId="165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164" fontId="3" fillId="0" borderId="0" xfId="1" applyFont="1" applyAlignment="1">
      <alignment horizontal="center"/>
    </xf>
    <xf numFmtId="164" fontId="3" fillId="0" borderId="0" xfId="1" applyFont="1" applyFill="1" applyBorder="1" applyAlignment="1">
      <alignment horizontal="center"/>
    </xf>
    <xf numFmtId="0" fontId="12" fillId="0" borderId="0" xfId="1" applyNumberFormat="1" applyFont="1" applyAlignment="1">
      <alignment horizontal="center"/>
    </xf>
    <xf numFmtId="14" fontId="3" fillId="0" borderId="0" xfId="0" applyNumberFormat="1" applyFont="1"/>
    <xf numFmtId="0" fontId="3" fillId="0" borderId="0" xfId="1" applyNumberFormat="1" applyFont="1"/>
    <xf numFmtId="165" fontId="25" fillId="0" borderId="0" xfId="0" applyNumberFormat="1" applyFont="1"/>
    <xf numFmtId="165" fontId="3" fillId="0" borderId="1" xfId="0" applyNumberFormat="1" applyFont="1" applyBorder="1" applyAlignment="1">
      <alignment horizontal="center" vertical="center" wrapText="1"/>
    </xf>
    <xf numFmtId="164" fontId="3" fillId="0" borderId="21" xfId="0" applyNumberFormat="1" applyFont="1" applyBorder="1" applyAlignment="1">
      <alignment horizontal="center" vertical="center" wrapText="1"/>
    </xf>
    <xf numFmtId="9" fontId="3" fillId="0" borderId="21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164" fontId="3" fillId="0" borderId="21" xfId="1" applyFont="1" applyBorder="1" applyAlignment="1">
      <alignment horizontal="center" vertical="center" wrapText="1"/>
    </xf>
    <xf numFmtId="165" fontId="3" fillId="3" borderId="1" xfId="0" applyNumberFormat="1" applyFont="1" applyFill="1" applyBorder="1"/>
    <xf numFmtId="0" fontId="26" fillId="0" borderId="1" xfId="0" applyFont="1" applyBorder="1" applyAlignment="1">
      <alignment horizontal="center"/>
    </xf>
    <xf numFmtId="164" fontId="3" fillId="0" borderId="1" xfId="8" applyFont="1" applyFill="1" applyBorder="1"/>
    <xf numFmtId="49" fontId="26" fillId="0" borderId="1" xfId="0" applyNumberFormat="1" applyFont="1" applyBorder="1" applyAlignment="1">
      <alignment horizontal="center"/>
    </xf>
    <xf numFmtId="0" fontId="3" fillId="0" borderId="1" xfId="0" applyFont="1" applyBorder="1"/>
    <xf numFmtId="49" fontId="26" fillId="0" borderId="9" xfId="0" applyNumberFormat="1" applyFont="1" applyBorder="1" applyAlignment="1">
      <alignment horizontal="center"/>
    </xf>
    <xf numFmtId="0" fontId="12" fillId="0" borderId="1" xfId="0" applyFont="1" applyBorder="1"/>
    <xf numFmtId="49" fontId="12" fillId="0" borderId="9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165" fontId="27" fillId="0" borderId="1" xfId="0" applyNumberFormat="1" applyFont="1" applyBorder="1" applyAlignment="1">
      <alignment horizontal="center"/>
    </xf>
    <xf numFmtId="164" fontId="27" fillId="0" borderId="1" xfId="8" applyFont="1" applyFill="1" applyBorder="1"/>
    <xf numFmtId="164" fontId="27" fillId="0" borderId="1" xfId="1" applyFont="1" applyFill="1" applyBorder="1" applyAlignment="1">
      <alignment horizontal="center"/>
    </xf>
    <xf numFmtId="164" fontId="28" fillId="0" borderId="1" xfId="1" applyFont="1" applyFill="1" applyBorder="1" applyAlignment="1">
      <alignment horizontal="center"/>
    </xf>
    <xf numFmtId="165" fontId="3" fillId="0" borderId="1" xfId="0" applyNumberFormat="1" applyFont="1" applyBorder="1"/>
    <xf numFmtId="0" fontId="24" fillId="0" borderId="0" xfId="0" applyFont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5" fontId="19" fillId="0" borderId="1" xfId="0" applyNumberFormat="1" applyFont="1" applyBorder="1" applyAlignment="1">
      <alignment horizontal="center"/>
    </xf>
    <xf numFmtId="164" fontId="20" fillId="0" borderId="1" xfId="0" applyNumberFormat="1" applyFont="1" applyBorder="1"/>
    <xf numFmtId="49" fontId="29" fillId="0" borderId="1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4" fontId="21" fillId="0" borderId="1" xfId="1" applyFont="1" applyFill="1" applyBorder="1" applyAlignment="1">
      <alignment horizontal="center"/>
    </xf>
    <xf numFmtId="164" fontId="30" fillId="0" borderId="0" xfId="1" applyFont="1"/>
    <xf numFmtId="0" fontId="6" fillId="0" borderId="0" xfId="0" applyFont="1" applyAlignment="1">
      <alignment horizontal="center" vertical="center"/>
    </xf>
    <xf numFmtId="164" fontId="3" fillId="0" borderId="20" xfId="1" applyFont="1" applyBorder="1" applyAlignment="1">
      <alignment horizontal="center" vertical="center" wrapText="1"/>
    </xf>
    <xf numFmtId="164" fontId="3" fillId="0" borderId="0" xfId="1" applyFont="1" applyFill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65" fontId="3" fillId="9" borderId="21" xfId="0" applyNumberFormat="1" applyFont="1" applyFill="1" applyBorder="1"/>
    <xf numFmtId="0" fontId="12" fillId="0" borderId="1" xfId="0" applyFont="1" applyBorder="1" applyAlignment="1">
      <alignment horizontal="center"/>
    </xf>
    <xf numFmtId="164" fontId="3" fillId="9" borderId="1" xfId="1" applyFont="1" applyFill="1" applyBorder="1"/>
    <xf numFmtId="165" fontId="3" fillId="0" borderId="21" xfId="0" applyNumberFormat="1" applyFont="1" applyBorder="1"/>
    <xf numFmtId="0" fontId="12" fillId="0" borderId="1" xfId="1" applyNumberFormat="1" applyFont="1" applyBorder="1" applyAlignment="1">
      <alignment horizontal="center"/>
    </xf>
    <xf numFmtId="165" fontId="3" fillId="0" borderId="21" xfId="0" applyNumberFormat="1" applyFont="1" applyBorder="1" applyAlignment="1">
      <alignment horizontal="center"/>
    </xf>
    <xf numFmtId="164" fontId="3" fillId="0" borderId="24" xfId="1" applyFont="1" applyBorder="1" applyAlignment="1">
      <alignment horizontal="center"/>
    </xf>
    <xf numFmtId="165" fontId="3" fillId="0" borderId="2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164" fontId="27" fillId="0" borderId="1" xfId="1" applyFont="1" applyFill="1" applyBorder="1"/>
    <xf numFmtId="164" fontId="3" fillId="0" borderId="21" xfId="1" applyFont="1" applyBorder="1"/>
    <xf numFmtId="164" fontId="3" fillId="9" borderId="1" xfId="1" applyFont="1" applyFill="1" applyBorder="1" applyAlignment="1">
      <alignment horizontal="center"/>
    </xf>
    <xf numFmtId="164" fontId="3" fillId="0" borderId="0" xfId="1" applyFont="1" applyBorder="1" applyAlignment="1">
      <alignment horizontal="center"/>
    </xf>
    <xf numFmtId="0" fontId="12" fillId="0" borderId="0" xfId="1" applyNumberFormat="1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65" fontId="30" fillId="0" borderId="1" xfId="0" applyNumberFormat="1" applyFont="1" applyBorder="1" applyAlignment="1">
      <alignment horizontal="center"/>
    </xf>
    <xf numFmtId="49" fontId="31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31" fillId="0" borderId="1" xfId="0" applyFont="1" applyBorder="1" applyAlignment="1">
      <alignment horizontal="center"/>
    </xf>
    <xf numFmtId="164" fontId="30" fillId="0" borderId="1" xfId="1" applyFont="1" applyFill="1" applyBorder="1" applyAlignment="1">
      <alignment horizontal="center"/>
    </xf>
    <xf numFmtId="0" fontId="32" fillId="0" borderId="0" xfId="0" applyFont="1"/>
    <xf numFmtId="164" fontId="30" fillId="0" borderId="1" xfId="1" applyFont="1" applyFill="1" applyBorder="1"/>
    <xf numFmtId="14" fontId="3" fillId="0" borderId="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2" xfId="1" applyFont="1" applyBorder="1" applyAlignment="1">
      <alignment horizontal="center" vertical="center"/>
    </xf>
    <xf numFmtId="14" fontId="3" fillId="9" borderId="6" xfId="0" applyNumberFormat="1" applyFont="1" applyFill="1" applyBorder="1"/>
    <xf numFmtId="0" fontId="3" fillId="9" borderId="1" xfId="1" applyNumberFormat="1" applyFont="1" applyFill="1" applyBorder="1"/>
    <xf numFmtId="164" fontId="3" fillId="9" borderId="15" xfId="1" applyFont="1" applyFill="1" applyBorder="1"/>
    <xf numFmtId="14" fontId="3" fillId="6" borderId="16" xfId="0" applyNumberFormat="1" applyFont="1" applyFill="1" applyBorder="1"/>
    <xf numFmtId="14" fontId="3" fillId="0" borderId="6" xfId="0" applyNumberFormat="1" applyFont="1" applyBorder="1"/>
    <xf numFmtId="0" fontId="3" fillId="0" borderId="1" xfId="1" applyNumberFormat="1" applyFont="1" applyBorder="1"/>
    <xf numFmtId="164" fontId="3" fillId="0" borderId="15" xfId="1" applyFont="1" applyBorder="1"/>
    <xf numFmtId="14" fontId="3" fillId="0" borderId="16" xfId="0" applyNumberFormat="1" applyFont="1" applyBorder="1"/>
    <xf numFmtId="14" fontId="3" fillId="0" borderId="21" xfId="0" applyNumberFormat="1" applyFont="1" applyBorder="1"/>
    <xf numFmtId="164" fontId="34" fillId="0" borderId="1" xfId="1" applyFont="1" applyBorder="1"/>
    <xf numFmtId="164" fontId="3" fillId="0" borderId="0" xfId="0" applyNumberFormat="1" applyFont="1"/>
    <xf numFmtId="164" fontId="3" fillId="0" borderId="5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6" borderId="17" xfId="0" applyNumberFormat="1" applyFont="1" applyFill="1" applyBorder="1"/>
    <xf numFmtId="164" fontId="3" fillId="6" borderId="18" xfId="0" applyNumberFormat="1" applyFont="1" applyFill="1" applyBorder="1"/>
    <xf numFmtId="164" fontId="3" fillId="0" borderId="17" xfId="0" applyNumberFormat="1" applyFont="1" applyBorder="1"/>
    <xf numFmtId="164" fontId="3" fillId="0" borderId="18" xfId="0" applyNumberFormat="1" applyFont="1" applyBorder="1"/>
    <xf numFmtId="13" fontId="3" fillId="0" borderId="18" xfId="0" applyNumberFormat="1" applyFont="1" applyBorder="1"/>
    <xf numFmtId="0" fontId="30" fillId="0" borderId="1" xfId="0" applyFont="1" applyBorder="1"/>
    <xf numFmtId="0" fontId="35" fillId="0" borderId="1" xfId="0" applyFont="1" applyBorder="1" applyAlignment="1">
      <alignment horizontal="center"/>
    </xf>
    <xf numFmtId="164" fontId="32" fillId="0" borderId="0" xfId="1" applyFont="1" applyFill="1" applyBorder="1"/>
    <xf numFmtId="0" fontId="3" fillId="0" borderId="0" xfId="1" applyNumberFormat="1" applyFont="1" applyBorder="1"/>
    <xf numFmtId="49" fontId="1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9" fontId="3" fillId="0" borderId="0" xfId="1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2" fillId="3" borderId="1" xfId="1" applyNumberFormat="1" applyFont="1" applyFill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65" fontId="3" fillId="11" borderId="1" xfId="0" applyNumberFormat="1" applyFont="1" applyFill="1" applyBorder="1" applyAlignment="1">
      <alignment horizontal="center"/>
    </xf>
    <xf numFmtId="164" fontId="3" fillId="11" borderId="1" xfId="1" applyFont="1" applyFill="1" applyBorder="1"/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49" fontId="5" fillId="0" borderId="0" xfId="1" applyNumberFormat="1" applyFont="1" applyAlignment="1">
      <alignment horizontal="center"/>
    </xf>
    <xf numFmtId="165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165" fontId="3" fillId="3" borderId="21" xfId="0" applyNumberFormat="1" applyFont="1" applyFill="1" applyBorder="1" applyAlignment="1">
      <alignment horizontal="center"/>
    </xf>
    <xf numFmtId="49" fontId="3" fillId="3" borderId="21" xfId="1" applyNumberFormat="1" applyFont="1" applyFill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165" fontId="3" fillId="0" borderId="26" xfId="0" applyNumberFormat="1" applyFont="1" applyBorder="1" applyAlignment="1">
      <alignment horizontal="center"/>
    </xf>
    <xf numFmtId="164" fontId="3" fillId="0" borderId="26" xfId="1" applyFont="1" applyBorder="1" applyAlignment="1">
      <alignment horizontal="center"/>
    </xf>
    <xf numFmtId="49" fontId="3" fillId="0" borderId="21" xfId="1" applyNumberFormat="1" applyFont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49" fontId="36" fillId="3" borderId="1" xfId="0" applyNumberFormat="1" applyFont="1" applyFill="1" applyBorder="1" applyAlignment="1">
      <alignment horizontal="center"/>
    </xf>
    <xf numFmtId="164" fontId="14" fillId="3" borderId="1" xfId="1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164" fontId="14" fillId="0" borderId="1" xfId="1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49" fontId="3" fillId="0" borderId="0" xfId="1" applyNumberFormat="1" applyFont="1" applyAlignment="1" applyProtection="1">
      <alignment horizontal="center" vertical="center"/>
    </xf>
    <xf numFmtId="165" fontId="3" fillId="9" borderId="6" xfId="0" applyNumberFormat="1" applyFont="1" applyFill="1" applyBorder="1" applyAlignment="1">
      <alignment horizontal="center"/>
    </xf>
    <xf numFmtId="164" fontId="3" fillId="9" borderId="1" xfId="1" applyFont="1" applyFill="1" applyBorder="1" applyAlignment="1" applyProtection="1">
      <alignment horizontal="center"/>
    </xf>
    <xf numFmtId="49" fontId="3" fillId="9" borderId="1" xfId="1" applyNumberFormat="1" applyFont="1" applyFill="1" applyBorder="1" applyAlignment="1" applyProtection="1">
      <alignment horizontal="center"/>
    </xf>
    <xf numFmtId="164" fontId="3" fillId="9" borderId="15" xfId="1" applyFont="1" applyFill="1" applyBorder="1" applyAlignment="1" applyProtection="1">
      <alignment horizontal="center"/>
    </xf>
    <xf numFmtId="164" fontId="3" fillId="0" borderId="15" xfId="1" applyFont="1" applyBorder="1" applyAlignment="1" applyProtection="1">
      <alignment horizontal="center"/>
    </xf>
    <xf numFmtId="164" fontId="3" fillId="0" borderId="26" xfId="1" applyFont="1" applyBorder="1"/>
    <xf numFmtId="0" fontId="18" fillId="0" borderId="8" xfId="0" applyFont="1" applyBorder="1" applyAlignment="1">
      <alignment horizontal="center"/>
    </xf>
    <xf numFmtId="164" fontId="3" fillId="0" borderId="8" xfId="1" applyFont="1" applyFill="1" applyBorder="1"/>
    <xf numFmtId="164" fontId="3" fillId="0" borderId="8" xfId="1" applyFont="1" applyBorder="1" applyAlignment="1">
      <alignment horizontal="center"/>
    </xf>
    <xf numFmtId="164" fontId="3" fillId="0" borderId="30" xfId="1" applyFont="1" applyBorder="1" applyAlignment="1">
      <alignment horizontal="center"/>
    </xf>
    <xf numFmtId="165" fontId="40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left"/>
    </xf>
    <xf numFmtId="164" fontId="41" fillId="0" borderId="1" xfId="0" applyNumberFormat="1" applyFont="1" applyBorder="1"/>
    <xf numFmtId="0" fontId="40" fillId="0" borderId="1" xfId="0" applyFont="1" applyBorder="1"/>
    <xf numFmtId="49" fontId="3" fillId="0" borderId="17" xfId="1" applyNumberFormat="1" applyFont="1" applyBorder="1" applyAlignment="1">
      <alignment horizontal="center"/>
    </xf>
    <xf numFmtId="0" fontId="42" fillId="0" borderId="1" xfId="0" applyFont="1" applyBorder="1"/>
    <xf numFmtId="164" fontId="35" fillId="0" borderId="1" xfId="0" applyNumberFormat="1" applyFont="1" applyBorder="1"/>
    <xf numFmtId="0" fontId="43" fillId="0" borderId="0" xfId="0" applyFont="1"/>
    <xf numFmtId="165" fontId="2" fillId="0" borderId="31" xfId="0" applyNumberFormat="1" applyFont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9" fontId="2" fillId="0" borderId="32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64" fontId="2" fillId="0" borderId="17" xfId="1" applyFont="1" applyBorder="1" applyAlignment="1">
      <alignment horizontal="center" vertical="center"/>
    </xf>
    <xf numFmtId="164" fontId="3" fillId="2" borderId="1" xfId="1" applyFont="1" applyFill="1" applyBorder="1"/>
    <xf numFmtId="0" fontId="3" fillId="2" borderId="1" xfId="0" applyFont="1" applyFill="1" applyBorder="1" applyAlignment="1">
      <alignment horizontal="center"/>
    </xf>
    <xf numFmtId="164" fontId="9" fillId="0" borderId="1" xfId="8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left"/>
    </xf>
    <xf numFmtId="49" fontId="24" fillId="0" borderId="1" xfId="0" applyNumberFormat="1" applyFont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64" fontId="2" fillId="0" borderId="33" xfId="1" applyFont="1" applyBorder="1" applyAlignment="1">
      <alignment horizontal="center" vertical="center" wrapText="1"/>
    </xf>
    <xf numFmtId="164" fontId="3" fillId="2" borderId="15" xfId="1" applyFont="1" applyFill="1" applyBorder="1"/>
    <xf numFmtId="164" fontId="2" fillId="0" borderId="26" xfId="1" applyFont="1" applyBorder="1"/>
    <xf numFmtId="165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" fontId="3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64" fontId="2" fillId="0" borderId="0" xfId="1" applyFont="1" applyBorder="1" applyProtection="1"/>
    <xf numFmtId="164" fontId="3" fillId="0" borderId="0" xfId="1" applyFont="1" applyBorder="1" applyProtection="1"/>
    <xf numFmtId="164" fontId="2" fillId="0" borderId="0" xfId="1" applyFont="1" applyProtection="1"/>
    <xf numFmtId="49" fontId="2" fillId="0" borderId="0" xfId="1" applyNumberFormat="1" applyFont="1" applyAlignment="1" applyProtection="1">
      <alignment horizontal="center"/>
    </xf>
    <xf numFmtId="0" fontId="2" fillId="0" borderId="0" xfId="1" applyNumberFormat="1" applyFont="1" applyProtection="1"/>
    <xf numFmtId="165" fontId="44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49" fontId="44" fillId="0" borderId="0" xfId="0" applyNumberFormat="1" applyFont="1" applyAlignment="1">
      <alignment vertical="center"/>
    </xf>
    <xf numFmtId="164" fontId="2" fillId="0" borderId="0" xfId="1" applyFont="1" applyBorder="1" applyAlignment="1" applyProtection="1">
      <alignment horizontal="center"/>
    </xf>
    <xf numFmtId="0" fontId="45" fillId="7" borderId="20" xfId="0" applyFont="1" applyFill="1" applyBorder="1" applyAlignment="1">
      <alignment horizontal="center" vertical="center"/>
    </xf>
    <xf numFmtId="164" fontId="3" fillId="3" borderId="1" xfId="1" applyFont="1" applyFill="1" applyBorder="1" applyAlignment="1">
      <alignment vertical="center"/>
    </xf>
    <xf numFmtId="164" fontId="3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3" borderId="1" xfId="1" applyFont="1" applyFill="1" applyBorder="1" applyProtection="1"/>
    <xf numFmtId="0" fontId="2" fillId="0" borderId="1" xfId="0" applyFont="1" applyBorder="1" applyAlignment="1">
      <alignment vertical="center"/>
    </xf>
    <xf numFmtId="4" fontId="3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1" applyFont="1" applyBorder="1" applyProtection="1"/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21" fillId="0" borderId="1" xfId="8" applyFont="1" applyFill="1" applyBorder="1"/>
    <xf numFmtId="0" fontId="0" fillId="0" borderId="1" xfId="0" applyBorder="1"/>
    <xf numFmtId="164" fontId="17" fillId="0" borderId="1" xfId="8" applyFont="1" applyFill="1" applyBorder="1"/>
    <xf numFmtId="164" fontId="2" fillId="0" borderId="1" xfId="1" applyFont="1" applyBorder="1" applyProtection="1"/>
    <xf numFmtId="164" fontId="3" fillId="0" borderId="1" xfId="8" applyFont="1" applyFill="1" applyBorder="1" applyAlignment="1">
      <alignment horizontal="center"/>
    </xf>
    <xf numFmtId="164" fontId="3" fillId="0" borderId="9" xfId="1" applyFont="1" applyFill="1" applyBorder="1" applyAlignment="1">
      <alignment horizontal="center"/>
    </xf>
    <xf numFmtId="164" fontId="3" fillId="0" borderId="1" xfId="1" applyFont="1" applyBorder="1" applyAlignment="1" applyProtection="1">
      <alignment horizontal="center"/>
    </xf>
    <xf numFmtId="164" fontId="2" fillId="0" borderId="1" xfId="1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164" fontId="3" fillId="0" borderId="0" xfId="1" applyFont="1" applyBorder="1" applyAlignment="1" applyProtection="1"/>
    <xf numFmtId="164" fontId="3" fillId="0" borderId="0" xfId="1" applyFont="1" applyAlignment="1" applyProtection="1"/>
    <xf numFmtId="49" fontId="3" fillId="0" borderId="0" xfId="1" applyNumberFormat="1" applyFont="1" applyAlignment="1" applyProtection="1">
      <alignment horizontal="center"/>
    </xf>
    <xf numFmtId="164" fontId="3" fillId="3" borderId="21" xfId="1" applyFont="1" applyFill="1" applyBorder="1" applyProtection="1"/>
    <xf numFmtId="165" fontId="30" fillId="0" borderId="0" xfId="0" applyNumberFormat="1" applyFont="1" applyAlignment="1">
      <alignment horizontal="center"/>
    </xf>
    <xf numFmtId="49" fontId="31" fillId="0" borderId="0" xfId="0" applyNumberFormat="1" applyFont="1" applyAlignment="1">
      <alignment horizontal="center"/>
    </xf>
    <xf numFmtId="164" fontId="30" fillId="0" borderId="0" xfId="1" applyFont="1" applyFill="1" applyBorder="1" applyAlignment="1">
      <alignment horizontal="center"/>
    </xf>
    <xf numFmtId="14" fontId="1" fillId="0" borderId="0" xfId="0" applyNumberFormat="1" applyFont="1" applyAlignment="1">
      <alignment horizontal="left"/>
    </xf>
    <xf numFmtId="14" fontId="2" fillId="0" borderId="5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4" fontId="2" fillId="9" borderId="6" xfId="0" applyNumberFormat="1" applyFont="1" applyFill="1" applyBorder="1"/>
    <xf numFmtId="164" fontId="2" fillId="9" borderId="1" xfId="1" applyFont="1" applyFill="1" applyBorder="1" applyProtection="1"/>
    <xf numFmtId="0" fontId="2" fillId="9" borderId="1" xfId="1" applyNumberFormat="1" applyFont="1" applyFill="1" applyBorder="1" applyProtection="1"/>
    <xf numFmtId="164" fontId="2" fillId="9" borderId="15" xfId="1" applyFont="1" applyFill="1" applyBorder="1" applyProtection="1"/>
    <xf numFmtId="14" fontId="2" fillId="0" borderId="6" xfId="0" applyNumberFormat="1" applyFont="1" applyBorder="1"/>
    <xf numFmtId="0" fontId="2" fillId="0" borderId="1" xfId="1" applyNumberFormat="1" applyFont="1" applyBorder="1" applyProtection="1"/>
    <xf numFmtId="164" fontId="2" fillId="0" borderId="15" xfId="1" applyFont="1" applyBorder="1" applyProtection="1"/>
    <xf numFmtId="14" fontId="2" fillId="0" borderId="1" xfId="0" applyNumberFormat="1" applyFont="1" applyBorder="1"/>
    <xf numFmtId="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 applyProtection="1">
      <alignment horizontal="center"/>
    </xf>
    <xf numFmtId="164" fontId="36" fillId="15" borderId="15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164" fontId="35" fillId="0" borderId="0" xfId="0" applyNumberFormat="1" applyFont="1"/>
    <xf numFmtId="14" fontId="0" fillId="0" borderId="0" xfId="0" applyNumberFormat="1"/>
    <xf numFmtId="164" fontId="0" fillId="0" borderId="0" xfId="1" applyFont="1" applyProtection="1"/>
    <xf numFmtId="0" fontId="0" fillId="0" borderId="0" xfId="0" applyAlignment="1">
      <alignment horizontal="center"/>
    </xf>
    <xf numFmtId="14" fontId="0" fillId="0" borderId="0" xfId="1" applyNumberFormat="1" applyFont="1" applyProtection="1"/>
    <xf numFmtId="0" fontId="0" fillId="0" borderId="0" xfId="1" applyNumberFormat="1" applyFont="1" applyAlignment="1" applyProtection="1">
      <alignment horizontal="center"/>
    </xf>
    <xf numFmtId="14" fontId="48" fillId="0" borderId="0" xfId="0" applyNumberFormat="1" applyFont="1"/>
    <xf numFmtId="164" fontId="49" fillId="0" borderId="0" xfId="1" applyFont="1" applyAlignment="1" applyProtection="1"/>
    <xf numFmtId="0" fontId="49" fillId="0" borderId="0" xfId="0" applyFont="1" applyAlignment="1">
      <alignment horizontal="center"/>
    </xf>
    <xf numFmtId="14" fontId="50" fillId="0" borderId="28" xfId="0" applyNumberFormat="1" applyFont="1" applyBorder="1" applyAlignment="1">
      <alignment horizontal="left"/>
    </xf>
    <xf numFmtId="164" fontId="0" fillId="0" borderId="0" xfId="1" applyFont="1" applyAlignment="1" applyProtection="1">
      <alignment horizontal="center"/>
    </xf>
    <xf numFmtId="14" fontId="0" fillId="0" borderId="4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16" xfId="0" applyNumberFormat="1" applyBorder="1"/>
    <xf numFmtId="164" fontId="0" fillId="0" borderId="26" xfId="1" applyFont="1" applyBorder="1" applyProtection="1"/>
    <xf numFmtId="0" fontId="0" fillId="0" borderId="26" xfId="0" applyBorder="1" applyAlignment="1">
      <alignment horizontal="center"/>
    </xf>
    <xf numFmtId="14" fontId="0" fillId="0" borderId="6" xfId="0" applyNumberFormat="1" applyBorder="1"/>
    <xf numFmtId="164" fontId="0" fillId="0" borderId="1" xfId="1" applyFont="1" applyBorder="1" applyProtection="1"/>
    <xf numFmtId="0" fontId="0" fillId="0" borderId="1" xfId="0" applyBorder="1" applyAlignment="1">
      <alignment horizontal="center"/>
    </xf>
    <xf numFmtId="14" fontId="49" fillId="0" borderId="0" xfId="1" applyNumberFormat="1" applyFont="1" applyAlignment="1" applyProtection="1"/>
    <xf numFmtId="0" fontId="49" fillId="0" borderId="0" xfId="1" applyNumberFormat="1" applyFont="1" applyAlignment="1" applyProtection="1">
      <alignment horizontal="center"/>
    </xf>
    <xf numFmtId="14" fontId="0" fillId="0" borderId="0" xfId="1" applyNumberFormat="1" applyFont="1" applyAlignment="1" applyProtection="1">
      <alignment horizontal="center"/>
    </xf>
    <xf numFmtId="164" fontId="0" fillId="0" borderId="13" xfId="0" applyNumberFormat="1" applyBorder="1" applyAlignment="1">
      <alignment horizontal="center" vertical="center" wrapText="1"/>
    </xf>
    <xf numFmtId="14" fontId="0" fillId="0" borderId="21" xfId="0" applyNumberFormat="1" applyBorder="1" applyAlignment="1">
      <alignment horizontal="center"/>
    </xf>
    <xf numFmtId="164" fontId="0" fillId="0" borderId="1" xfId="1" applyFont="1" applyBorder="1" applyAlignment="1" applyProtection="1">
      <alignment horizontal="center"/>
    </xf>
    <xf numFmtId="9" fontId="0" fillId="0" borderId="1" xfId="1" applyNumberFormat="1" applyFont="1" applyBorder="1" applyAlignment="1" applyProtection="1">
      <alignment horizontal="center"/>
    </xf>
    <xf numFmtId="164" fontId="0" fillId="0" borderId="1" xfId="1" applyFont="1" applyFill="1" applyBorder="1" applyAlignment="1" applyProtection="1">
      <alignment horizontal="center"/>
    </xf>
    <xf numFmtId="164" fontId="0" fillId="0" borderId="37" xfId="1" applyFont="1" applyBorder="1" applyProtection="1"/>
    <xf numFmtId="14" fontId="0" fillId="0" borderId="17" xfId="1" applyNumberFormat="1" applyFont="1" applyBorder="1" applyProtection="1"/>
    <xf numFmtId="0" fontId="0" fillId="0" borderId="26" xfId="1" applyNumberFormat="1" applyFont="1" applyBorder="1" applyAlignment="1" applyProtection="1">
      <alignment horizontal="center"/>
    </xf>
    <xf numFmtId="164" fontId="0" fillId="0" borderId="15" xfId="1" applyFont="1" applyBorder="1" applyProtection="1"/>
    <xf numFmtId="14" fontId="0" fillId="0" borderId="21" xfId="1" applyNumberFormat="1" applyFont="1" applyBorder="1" applyProtection="1"/>
    <xf numFmtId="0" fontId="0" fillId="0" borderId="1" xfId="1" applyNumberFormat="1" applyFont="1" applyBorder="1" applyAlignment="1" applyProtection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6" xfId="1" applyNumberFormat="1" applyFont="1" applyBorder="1" applyProtection="1"/>
    <xf numFmtId="14" fontId="0" fillId="0" borderId="1" xfId="1" applyNumberFormat="1" applyFont="1" applyBorder="1" applyProtection="1"/>
    <xf numFmtId="14" fontId="49" fillId="0" borderId="0" xfId="0" applyNumberFormat="1" applyFont="1"/>
    <xf numFmtId="0" fontId="49" fillId="0" borderId="0" xfId="0" applyFont="1"/>
    <xf numFmtId="0" fontId="0" fillId="0" borderId="9" xfId="0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24" xfId="1" applyFont="1" applyBorder="1" applyProtection="1"/>
    <xf numFmtId="14" fontId="0" fillId="9" borderId="16" xfId="0" applyNumberFormat="1" applyFill="1" applyBorder="1"/>
    <xf numFmtId="164" fontId="0" fillId="9" borderId="26" xfId="1" applyFont="1" applyFill="1" applyBorder="1" applyProtection="1"/>
    <xf numFmtId="164" fontId="0" fillId="9" borderId="37" xfId="1" applyFont="1" applyFill="1" applyBorder="1" applyProtection="1"/>
    <xf numFmtId="164" fontId="0" fillId="0" borderId="9" xfId="1" applyFont="1" applyBorder="1" applyProtection="1"/>
    <xf numFmtId="164" fontId="54" fillId="0" borderId="15" xfId="1" applyFont="1" applyBorder="1" applyProtection="1"/>
    <xf numFmtId="14" fontId="28" fillId="0" borderId="0" xfId="0" applyNumberFormat="1" applyFont="1" applyAlignment="1">
      <alignment horizontal="left"/>
    </xf>
    <xf numFmtId="164" fontId="28" fillId="0" borderId="0" xfId="0" applyNumberFormat="1" applyFont="1" applyAlignment="1">
      <alignment horizontal="left"/>
    </xf>
    <xf numFmtId="164" fontId="0" fillId="0" borderId="0" xfId="0" applyNumberFormat="1"/>
    <xf numFmtId="164" fontId="0" fillId="0" borderId="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4" fontId="0" fillId="6" borderId="16" xfId="0" applyNumberFormat="1" applyFill="1" applyBorder="1"/>
    <xf numFmtId="164" fontId="0" fillId="6" borderId="17" xfId="0" applyNumberFormat="1" applyFill="1" applyBorder="1"/>
    <xf numFmtId="164" fontId="0" fillId="0" borderId="17" xfId="0" applyNumberFormat="1" applyBorder="1"/>
    <xf numFmtId="164" fontId="0" fillId="0" borderId="14" xfId="0" applyNumberFormat="1" applyBorder="1" applyAlignment="1">
      <alignment horizontal="center" vertical="center"/>
    </xf>
    <xf numFmtId="164" fontId="0" fillId="6" borderId="18" xfId="0" applyNumberFormat="1" applyFill="1" applyBorder="1"/>
    <xf numFmtId="164" fontId="0" fillId="0" borderId="18" xfId="0" applyNumberFormat="1" applyBorder="1"/>
    <xf numFmtId="13" fontId="0" fillId="0" borderId="18" xfId="0" applyNumberFormat="1" applyBorder="1"/>
    <xf numFmtId="0" fontId="50" fillId="0" borderId="0" xfId="0" applyFont="1"/>
    <xf numFmtId="164" fontId="28" fillId="0" borderId="0" xfId="1" applyFont="1" applyAlignment="1" applyProtection="1"/>
    <xf numFmtId="0" fontId="28" fillId="0" borderId="0" xfId="0" applyFont="1" applyAlignment="1">
      <alignment horizontal="center"/>
    </xf>
    <xf numFmtId="14" fontId="50" fillId="0" borderId="0" xfId="0" applyNumberFormat="1" applyFont="1" applyAlignment="1">
      <alignment horizontal="left"/>
    </xf>
    <xf numFmtId="14" fontId="0" fillId="9" borderId="6" xfId="1" applyNumberFormat="1" applyFont="1" applyFill="1" applyBorder="1" applyProtection="1"/>
    <xf numFmtId="164" fontId="0" fillId="9" borderId="1" xfId="1" applyFont="1" applyFill="1" applyBorder="1" applyProtection="1"/>
    <xf numFmtId="0" fontId="0" fillId="9" borderId="1" xfId="1" applyNumberFormat="1" applyFont="1" applyFill="1" applyBorder="1" applyAlignment="1" applyProtection="1">
      <alignment horizontal="center"/>
    </xf>
    <xf numFmtId="167" fontId="0" fillId="0" borderId="6" xfId="0" applyNumberFormat="1" applyBorder="1"/>
    <xf numFmtId="14" fontId="0" fillId="0" borderId="6" xfId="0" applyNumberFormat="1" applyBorder="1" applyAlignment="1">
      <alignment horizontal="center"/>
    </xf>
    <xf numFmtId="14" fontId="0" fillId="0" borderId="1" xfId="0" applyNumberFormat="1" applyBorder="1"/>
    <xf numFmtId="14" fontId="28" fillId="0" borderId="0" xfId="1" applyNumberFormat="1" applyFont="1" applyAlignment="1" applyProtection="1"/>
    <xf numFmtId="0" fontId="28" fillId="0" borderId="0" xfId="1" applyNumberFormat="1" applyFont="1" applyAlignment="1" applyProtection="1">
      <alignment horizontal="center"/>
    </xf>
    <xf numFmtId="164" fontId="0" fillId="9" borderId="15" xfId="1" applyFont="1" applyFill="1" applyBorder="1" applyProtection="1"/>
    <xf numFmtId="14" fontId="0" fillId="9" borderId="21" xfId="1" applyNumberFormat="1" applyFont="1" applyFill="1" applyBorder="1" applyProtection="1"/>
    <xf numFmtId="14" fontId="0" fillId="0" borderId="6" xfId="1" applyNumberFormat="1" applyFont="1" applyBorder="1" applyProtection="1"/>
    <xf numFmtId="14" fontId="28" fillId="0" borderId="0" xfId="0" applyNumberFormat="1" applyFont="1"/>
    <xf numFmtId="0" fontId="28" fillId="0" borderId="0" xfId="0" applyFont="1"/>
    <xf numFmtId="14" fontId="0" fillId="9" borderId="6" xfId="0" applyNumberFormat="1" applyFill="1" applyBorder="1"/>
    <xf numFmtId="164" fontId="0" fillId="9" borderId="9" xfId="1" applyFont="1" applyFill="1" applyBorder="1" applyProtection="1"/>
    <xf numFmtId="164" fontId="0" fillId="0" borderId="1" xfId="1" applyFont="1" applyFill="1" applyBorder="1" applyProtection="1"/>
    <xf numFmtId="164" fontId="54" fillId="0" borderId="1" xfId="1" applyFont="1" applyFill="1" applyBorder="1" applyProtection="1"/>
    <xf numFmtId="49" fontId="2" fillId="0" borderId="0" xfId="0" applyNumberFormat="1" applyFont="1"/>
    <xf numFmtId="165" fontId="56" fillId="0" borderId="0" xfId="0" applyNumberFormat="1" applyFont="1"/>
    <xf numFmtId="165" fontId="3" fillId="0" borderId="16" xfId="0" applyNumberFormat="1" applyFont="1" applyBorder="1" applyAlignment="1">
      <alignment horizontal="center" vertical="center" wrapText="1"/>
    </xf>
    <xf numFmtId="164" fontId="3" fillId="0" borderId="17" xfId="1" applyFont="1" applyFill="1" applyBorder="1" applyAlignment="1">
      <alignment horizontal="center" vertical="center" wrapText="1"/>
    </xf>
    <xf numFmtId="9" fontId="3" fillId="0" borderId="17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/>
    </xf>
    <xf numFmtId="164" fontId="21" fillId="0" borderId="1" xfId="1" applyFont="1" applyFill="1" applyBorder="1"/>
    <xf numFmtId="165" fontId="3" fillId="3" borderId="8" xfId="0" applyNumberFormat="1" applyFont="1" applyFill="1" applyBorder="1" applyAlignment="1">
      <alignment horizontal="center"/>
    </xf>
    <xf numFmtId="164" fontId="3" fillId="3" borderId="8" xfId="1" applyFont="1" applyFill="1" applyBorder="1" applyAlignment="1">
      <alignment horizontal="center"/>
    </xf>
    <xf numFmtId="164" fontId="3" fillId="3" borderId="8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65" fontId="57" fillId="0" borderId="1" xfId="0" applyNumberFormat="1" applyFont="1" applyBorder="1" applyAlignment="1">
      <alignment horizontal="center"/>
    </xf>
    <xf numFmtId="164" fontId="58" fillId="0" borderId="1" xfId="0" applyNumberFormat="1" applyFont="1" applyBorder="1"/>
    <xf numFmtId="164" fontId="58" fillId="0" borderId="1" xfId="0" applyNumberFormat="1" applyFont="1" applyBorder="1" applyAlignment="1">
      <alignment horizontal="center"/>
    </xf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4" fontId="3" fillId="0" borderId="39" xfId="1" applyFont="1" applyBorder="1" applyAlignment="1">
      <alignment horizontal="center" vertical="center" wrapText="1"/>
    </xf>
    <xf numFmtId="165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164" fontId="41" fillId="0" borderId="0" xfId="0" applyNumberFormat="1" applyFont="1"/>
    <xf numFmtId="0" fontId="40" fillId="0" borderId="0" xfId="0" applyFont="1"/>
    <xf numFmtId="0" fontId="35" fillId="0" borderId="0" xfId="0" applyFont="1" applyAlignment="1">
      <alignment horizontal="center"/>
    </xf>
    <xf numFmtId="164" fontId="41" fillId="0" borderId="0" xfId="0" applyNumberFormat="1" applyFont="1" applyAlignment="1">
      <alignment horizontal="center"/>
    </xf>
    <xf numFmtId="0" fontId="42" fillId="0" borderId="0" xfId="0" applyFont="1"/>
    <xf numFmtId="165" fontId="2" fillId="0" borderId="16" xfId="0" applyNumberFormat="1" applyFont="1" applyBorder="1" applyAlignment="1">
      <alignment horizontal="center" vertical="center" wrapText="1"/>
    </xf>
    <xf numFmtId="164" fontId="2" fillId="0" borderId="17" xfId="1" applyFont="1" applyFill="1" applyBorder="1" applyAlignment="1">
      <alignment horizontal="center" vertical="center" wrapText="1"/>
    </xf>
    <xf numFmtId="9" fontId="2" fillId="0" borderId="17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4" fontId="2" fillId="0" borderId="39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49" fontId="59" fillId="0" borderId="1" xfId="0" applyNumberFormat="1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164" fontId="5" fillId="0" borderId="0" xfId="1" applyFont="1" applyAlignment="1"/>
    <xf numFmtId="165" fontId="9" fillId="0" borderId="31" xfId="0" applyNumberFormat="1" applyFont="1" applyBorder="1" applyAlignment="1">
      <alignment horizontal="center" vertical="center" wrapText="1"/>
    </xf>
    <xf numFmtId="4" fontId="9" fillId="0" borderId="32" xfId="0" applyNumberFormat="1" applyFont="1" applyBorder="1" applyAlignment="1">
      <alignment horizontal="center" vertical="center" wrapText="1"/>
    </xf>
    <xf numFmtId="4" fontId="30" fillId="0" borderId="32" xfId="0" applyNumberFormat="1" applyFont="1" applyBorder="1" applyAlignment="1">
      <alignment horizontal="center" vertical="center" wrapText="1"/>
    </xf>
    <xf numFmtId="164" fontId="9" fillId="0" borderId="32" xfId="0" applyNumberFormat="1" applyFont="1" applyBorder="1" applyAlignment="1">
      <alignment horizontal="center" vertical="center" wrapText="1"/>
    </xf>
    <xf numFmtId="164" fontId="9" fillId="0" borderId="32" xfId="1" applyFont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3" fillId="0" borderId="6" xfId="0" applyNumberFormat="1" applyFont="1" applyBorder="1"/>
    <xf numFmtId="165" fontId="3" fillId="0" borderId="31" xfId="0" applyNumberFormat="1" applyFont="1" applyBorder="1" applyAlignment="1">
      <alignment horizontal="center" vertical="center" wrapText="1"/>
    </xf>
    <xf numFmtId="4" fontId="3" fillId="0" borderId="32" xfId="0" applyNumberFormat="1" applyFont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164" fontId="3" fillId="0" borderId="32" xfId="1" applyFont="1" applyBorder="1" applyAlignment="1">
      <alignment horizontal="center" vertical="center"/>
    </xf>
    <xf numFmtId="164" fontId="9" fillId="0" borderId="25" xfId="1" applyFont="1" applyBorder="1" applyAlignment="1">
      <alignment horizontal="center" vertical="center" wrapText="1"/>
    </xf>
    <xf numFmtId="164" fontId="3" fillId="0" borderId="25" xfId="1" applyFont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center"/>
    </xf>
    <xf numFmtId="164" fontId="2" fillId="0" borderId="0" xfId="1" applyFont="1" applyAlignment="1">
      <alignment horizontal="center"/>
    </xf>
    <xf numFmtId="9" fontId="3" fillId="0" borderId="32" xfId="0" applyNumberFormat="1" applyFont="1" applyBorder="1" applyAlignment="1">
      <alignment horizontal="center" vertical="center" wrapText="1"/>
    </xf>
    <xf numFmtId="164" fontId="3" fillId="0" borderId="32" xfId="1" applyFont="1" applyBorder="1" applyAlignment="1">
      <alignment horizontal="center" vertical="center" wrapText="1"/>
    </xf>
    <xf numFmtId="164" fontId="3" fillId="7" borderId="1" xfId="0" applyNumberFormat="1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164" fontId="3" fillId="7" borderId="1" xfId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4" fontId="3" fillId="0" borderId="0" xfId="1" applyFont="1" applyAlignment="1">
      <alignment horizontal="center" vertical="center" wrapText="1"/>
    </xf>
    <xf numFmtId="164" fontId="3" fillId="7" borderId="1" xfId="1" applyFont="1" applyFill="1" applyBorder="1"/>
    <xf numFmtId="169" fontId="2" fillId="0" borderId="0" xfId="0" applyNumberFormat="1" applyFont="1" applyAlignment="1">
      <alignment horizontal="center"/>
    </xf>
    <xf numFmtId="0" fontId="3" fillId="0" borderId="21" xfId="0" applyFont="1" applyBorder="1" applyAlignment="1">
      <alignment horizontal="center" vertical="center"/>
    </xf>
    <xf numFmtId="164" fontId="3" fillId="0" borderId="21" xfId="1" applyFont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/>
    </xf>
    <xf numFmtId="49" fontId="12" fillId="3" borderId="1" xfId="0" applyNumberFormat="1" applyFont="1" applyFill="1" applyBorder="1" applyAlignment="1">
      <alignment horizontal="center"/>
    </xf>
    <xf numFmtId="169" fontId="9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4" fontId="3" fillId="20" borderId="0" xfId="1" applyFont="1" applyFill="1"/>
    <xf numFmtId="17" fontId="2" fillId="0" borderId="0" xfId="0" applyNumberFormat="1" applyFont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164" fontId="3" fillId="3" borderId="0" xfId="1" applyFont="1" applyFill="1"/>
    <xf numFmtId="164" fontId="3" fillId="3" borderId="0" xfId="1" applyFont="1" applyFill="1" applyAlignment="1">
      <alignment horizontal="center"/>
    </xf>
    <xf numFmtId="165" fontId="44" fillId="0" borderId="0" xfId="0" applyNumberFormat="1" applyFont="1"/>
    <xf numFmtId="49" fontId="3" fillId="0" borderId="1" xfId="0" applyNumberFormat="1" applyFont="1" applyBorder="1" applyAlignment="1">
      <alignment horizontal="center" vertical="center" wrapText="1"/>
    </xf>
    <xf numFmtId="0" fontId="5" fillId="0" borderId="0" xfId="1" applyNumberFormat="1" applyFont="1" applyAlignment="1"/>
    <xf numFmtId="14" fontId="2" fillId="9" borderId="21" xfId="0" applyNumberFormat="1" applyFont="1" applyFill="1" applyBorder="1"/>
    <xf numFmtId="164" fontId="2" fillId="9" borderId="1" xfId="1" applyFont="1" applyFill="1" applyBorder="1"/>
    <xf numFmtId="0" fontId="2" fillId="9" borderId="1" xfId="1" applyNumberFormat="1" applyFont="1" applyFill="1" applyBorder="1"/>
    <xf numFmtId="0" fontId="2" fillId="9" borderId="1" xfId="0" applyFont="1" applyFill="1" applyBorder="1" applyAlignment="1">
      <alignment horizontal="center"/>
    </xf>
    <xf numFmtId="14" fontId="2" fillId="0" borderId="21" xfId="0" applyNumberFormat="1" applyFont="1" applyBorder="1"/>
    <xf numFmtId="164" fontId="2" fillId="0" borderId="14" xfId="0" applyNumberFormat="1" applyFont="1" applyBorder="1" applyAlignment="1">
      <alignment horizontal="center" vertical="center" wrapText="1"/>
    </xf>
    <xf numFmtId="164" fontId="2" fillId="9" borderId="15" xfId="1" applyFont="1" applyFill="1" applyBorder="1"/>
    <xf numFmtId="0" fontId="3" fillId="0" borderId="1" xfId="1" applyNumberFormat="1" applyFont="1" applyBorder="1" applyAlignment="1">
      <alignment horizontal="center"/>
    </xf>
    <xf numFmtId="164" fontId="5" fillId="0" borderId="1" xfId="1" applyFont="1" applyFill="1" applyBorder="1"/>
    <xf numFmtId="43" fontId="2" fillId="0" borderId="0" xfId="0" applyNumberFormat="1" applyFont="1"/>
    <xf numFmtId="164" fontId="24" fillId="0" borderId="0" xfId="0" applyNumberFormat="1" applyFont="1" applyAlignment="1">
      <alignment horizontal="center"/>
    </xf>
    <xf numFmtId="166" fontId="0" fillId="0" borderId="0" xfId="0" applyNumberFormat="1"/>
    <xf numFmtId="49" fontId="0" fillId="0" borderId="0" xfId="0" applyNumberFormat="1"/>
    <xf numFmtId="166" fontId="44" fillId="0" borderId="0" xfId="0" applyNumberFormat="1" applyFont="1"/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164" fontId="58" fillId="0" borderId="0" xfId="0" applyNumberFormat="1" applyFont="1"/>
    <xf numFmtId="0" fontId="60" fillId="0" borderId="0" xfId="0" applyFont="1"/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/>
    </xf>
    <xf numFmtId="0" fontId="60" fillId="0" borderId="1" xfId="0" applyFont="1" applyBorder="1"/>
    <xf numFmtId="164" fontId="21" fillId="0" borderId="1" xfId="4" applyFont="1" applyFill="1" applyBorder="1"/>
    <xf numFmtId="49" fontId="60" fillId="0" borderId="0" xfId="0" applyNumberFormat="1" applyFont="1" applyAlignment="1">
      <alignment horizontal="center"/>
    </xf>
    <xf numFmtId="165" fontId="62" fillId="0" borderId="0" xfId="0" applyNumberFormat="1" applyFont="1"/>
    <xf numFmtId="0" fontId="5" fillId="0" borderId="0" xfId="1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164" fontId="5" fillId="3" borderId="28" xfId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17" xfId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4" fontId="17" fillId="0" borderId="0" xfId="1" applyFont="1" applyFill="1" applyBorder="1"/>
    <xf numFmtId="164" fontId="17" fillId="0" borderId="0" xfId="1" applyFont="1" applyFill="1" applyBorder="1" applyAlignment="1">
      <alignment horizontal="center"/>
    </xf>
    <xf numFmtId="0" fontId="12" fillId="0" borderId="21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/>
    </xf>
    <xf numFmtId="49" fontId="3" fillId="0" borderId="32" xfId="0" applyNumberFormat="1" applyFont="1" applyBorder="1" applyAlignment="1">
      <alignment horizontal="center" vertical="center" wrapText="1"/>
    </xf>
    <xf numFmtId="164" fontId="3" fillId="0" borderId="8" xfId="1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164" fontId="21" fillId="0" borderId="0" xfId="1" applyFont="1" applyFill="1" applyBorder="1" applyAlignment="1">
      <alignment horizontal="center"/>
    </xf>
    <xf numFmtId="164" fontId="3" fillId="0" borderId="1" xfId="1" applyFont="1" applyFill="1" applyBorder="1" applyAlignment="1">
      <alignment horizontal="center" vertical="center" wrapText="1"/>
    </xf>
    <xf numFmtId="164" fontId="2" fillId="0" borderId="9" xfId="1" applyFont="1" applyBorder="1"/>
    <xf numFmtId="49" fontId="18" fillId="0" borderId="9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164" fontId="2" fillId="0" borderId="21" xfId="0" applyNumberFormat="1" applyFont="1" applyBorder="1"/>
    <xf numFmtId="165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65" fontId="3" fillId="0" borderId="1" xfId="1" applyNumberFormat="1" applyFont="1" applyFill="1" applyBorder="1"/>
    <xf numFmtId="14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14" fontId="5" fillId="0" borderId="0" xfId="0" applyNumberFormat="1" applyFont="1"/>
    <xf numFmtId="164" fontId="5" fillId="0" borderId="0" xfId="1" applyFont="1" applyBorder="1" applyAlignment="1"/>
    <xf numFmtId="0" fontId="45" fillId="7" borderId="0" xfId="0" applyFont="1" applyFill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39" xfId="0" applyNumberFormat="1" applyFont="1" applyBorder="1" applyAlignment="1">
      <alignment horizontal="center"/>
    </xf>
    <xf numFmtId="164" fontId="3" fillId="0" borderId="21" xfId="0" applyNumberFormat="1" applyFont="1" applyBorder="1"/>
    <xf numFmtId="165" fontId="30" fillId="3" borderId="1" xfId="0" applyNumberFormat="1" applyFont="1" applyFill="1" applyBorder="1" applyAlignment="1">
      <alignment horizontal="center"/>
    </xf>
    <xf numFmtId="164" fontId="2" fillId="3" borderId="1" xfId="1" applyFont="1" applyFill="1" applyBorder="1"/>
    <xf numFmtId="0" fontId="2" fillId="3" borderId="1" xfId="0" applyFont="1" applyFill="1" applyBorder="1"/>
    <xf numFmtId="0" fontId="35" fillId="3" borderId="1" xfId="0" applyFont="1" applyFill="1" applyBorder="1" applyAlignment="1">
      <alignment horizontal="center"/>
    </xf>
    <xf numFmtId="164" fontId="24" fillId="0" borderId="0" xfId="1" applyFont="1" applyFill="1" applyBorder="1"/>
    <xf numFmtId="0" fontId="2" fillId="0" borderId="21" xfId="0" applyFont="1" applyBorder="1"/>
    <xf numFmtId="0" fontId="45" fillId="0" borderId="21" xfId="0" applyFont="1" applyBorder="1" applyAlignment="1">
      <alignment horizontal="center" vertical="center"/>
    </xf>
    <xf numFmtId="0" fontId="64" fillId="0" borderId="1" xfId="0" applyFont="1" applyBorder="1"/>
    <xf numFmtId="164" fontId="24" fillId="0" borderId="1" xfId="1" applyFont="1" applyFill="1" applyBorder="1"/>
    <xf numFmtId="0" fontId="2" fillId="9" borderId="1" xfId="1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49" fontId="12" fillId="0" borderId="32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0" fontId="30" fillId="0" borderId="0" xfId="0" applyFont="1" applyAlignment="1">
      <alignment horizontal="left"/>
    </xf>
    <xf numFmtId="164" fontId="65" fillId="0" borderId="0" xfId="1" applyFont="1" applyFill="1" applyBorder="1" applyAlignment="1">
      <alignment horizontal="center"/>
    </xf>
    <xf numFmtId="164" fontId="65" fillId="0" borderId="0" xfId="1" applyFont="1" applyFill="1" applyBorder="1"/>
    <xf numFmtId="0" fontId="30" fillId="0" borderId="0" xfId="0" applyFont="1"/>
    <xf numFmtId="0" fontId="66" fillId="0" borderId="0" xfId="0" applyFont="1"/>
    <xf numFmtId="164" fontId="35" fillId="0" borderId="0" xfId="1" applyFont="1" applyFill="1" applyBorder="1"/>
    <xf numFmtId="164" fontId="65" fillId="0" borderId="1" xfId="1" applyFont="1" applyFill="1" applyBorder="1"/>
    <xf numFmtId="165" fontId="1" fillId="0" borderId="0" xfId="0" applyNumberFormat="1" applyFont="1"/>
    <xf numFmtId="49" fontId="2" fillId="0" borderId="0" xfId="1" applyNumberFormat="1" applyFont="1" applyAlignment="1">
      <alignment horizontal="center"/>
    </xf>
    <xf numFmtId="165" fontId="67" fillId="0" borderId="0" xfId="0" applyNumberFormat="1" applyFont="1" applyAlignment="1">
      <alignment vertical="center"/>
    </xf>
    <xf numFmtId="0" fontId="67" fillId="0" borderId="0" xfId="0" applyFont="1" applyAlignment="1">
      <alignment vertical="center"/>
    </xf>
    <xf numFmtId="4" fontId="2" fillId="0" borderId="0" xfId="0" applyNumberFormat="1" applyFont="1"/>
    <xf numFmtId="4" fontId="3" fillId="0" borderId="0" xfId="0" applyNumberFormat="1" applyFont="1"/>
    <xf numFmtId="4" fontId="2" fillId="0" borderId="0" xfId="0" applyNumberFormat="1" applyFont="1" applyAlignment="1">
      <alignment horizontal="center"/>
    </xf>
    <xf numFmtId="165" fontId="5" fillId="0" borderId="31" xfId="0" applyNumberFormat="1" applyFont="1" applyBorder="1" applyAlignment="1">
      <alignment horizontal="center" vertical="center" wrapText="1"/>
    </xf>
    <xf numFmtId="4" fontId="5" fillId="0" borderId="32" xfId="0" applyNumberFormat="1" applyFont="1" applyBorder="1" applyAlignment="1">
      <alignment horizontal="center" vertical="center" wrapText="1"/>
    </xf>
    <xf numFmtId="164" fontId="5" fillId="0" borderId="32" xfId="0" applyNumberFormat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4" fontId="5" fillId="0" borderId="32" xfId="0" applyNumberFormat="1" applyFont="1" applyBorder="1" applyAlignment="1">
      <alignment horizontal="center" vertical="center"/>
    </xf>
    <xf numFmtId="165" fontId="5" fillId="15" borderId="1" xfId="0" applyNumberFormat="1" applyFont="1" applyFill="1" applyBorder="1" applyAlignment="1">
      <alignment horizontal="center" vertical="center"/>
    </xf>
    <xf numFmtId="4" fontId="3" fillId="15" borderId="21" xfId="0" applyNumberFormat="1" applyFont="1" applyFill="1" applyBorder="1" applyAlignment="1">
      <alignment horizontal="center" vertical="center"/>
    </xf>
    <xf numFmtId="0" fontId="3" fillId="15" borderId="21" xfId="0" applyFont="1" applyFill="1" applyBorder="1" applyAlignment="1">
      <alignment horizontal="center" vertical="center"/>
    </xf>
    <xf numFmtId="165" fontId="1" fillId="0" borderId="6" xfId="0" applyNumberFormat="1" applyFont="1" applyBorder="1"/>
    <xf numFmtId="49" fontId="2" fillId="0" borderId="1" xfId="1" applyNumberFormat="1" applyFont="1" applyBorder="1" applyAlignment="1">
      <alignment horizontal="center"/>
    </xf>
    <xf numFmtId="164" fontId="2" fillId="0" borderId="1" xfId="1" applyFont="1" applyFill="1" applyBorder="1"/>
    <xf numFmtId="4" fontId="14" fillId="15" borderId="21" xfId="0" applyNumberFormat="1" applyFont="1" applyFill="1" applyBorder="1" applyAlignment="1">
      <alignment horizontal="center" vertical="center"/>
    </xf>
    <xf numFmtId="0" fontId="14" fillId="15" borderId="21" xfId="0" applyFont="1" applyFill="1" applyBorder="1" applyAlignment="1">
      <alignment horizontal="center" vertical="center"/>
    </xf>
    <xf numFmtId="164" fontId="5" fillId="0" borderId="25" xfId="0" applyNumberFormat="1" applyFont="1" applyBorder="1" applyAlignment="1">
      <alignment horizontal="center" vertical="center" wrapText="1"/>
    </xf>
    <xf numFmtId="164" fontId="5" fillId="15" borderId="21" xfId="0" applyNumberFormat="1" applyFont="1" applyFill="1" applyBorder="1" applyAlignment="1">
      <alignment vertical="center"/>
    </xf>
    <xf numFmtId="164" fontId="14" fillId="15" borderId="21" xfId="0" applyNumberFormat="1" applyFont="1" applyFill="1" applyBorder="1" applyAlignment="1">
      <alignment vertic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3" fillId="0" borderId="0" xfId="1" applyNumberFormat="1" applyFont="1" applyAlignment="1" applyProtection="1">
      <alignment horizontal="center" vertical="center"/>
    </xf>
    <xf numFmtId="165" fontId="3" fillId="9" borderId="6" xfId="0" applyNumberFormat="1" applyFont="1" applyFill="1" applyBorder="1"/>
    <xf numFmtId="164" fontId="3" fillId="9" borderId="1" xfId="1" applyFont="1" applyFill="1" applyBorder="1" applyProtection="1"/>
    <xf numFmtId="0" fontId="3" fillId="9" borderId="1" xfId="1" applyNumberFormat="1" applyFont="1" applyFill="1" applyBorder="1" applyAlignment="1" applyProtection="1">
      <alignment horizontal="center"/>
    </xf>
    <xf numFmtId="0" fontId="3" fillId="0" borderId="1" xfId="1" applyNumberFormat="1" applyFont="1" applyBorder="1" applyAlignment="1" applyProtection="1">
      <alignment horizontal="center"/>
    </xf>
    <xf numFmtId="165" fontId="3" fillId="9" borderId="1" xfId="0" applyNumberFormat="1" applyFont="1" applyFill="1" applyBorder="1"/>
    <xf numFmtId="0" fontId="3" fillId="21" borderId="1" xfId="0" applyFont="1" applyFill="1" applyBorder="1" applyAlignment="1">
      <alignment horizontal="center"/>
    </xf>
    <xf numFmtId="164" fontId="5" fillId="0" borderId="1" xfId="1" applyFont="1" applyFill="1" applyBorder="1" applyAlignment="1">
      <alignment horizontal="center"/>
    </xf>
    <xf numFmtId="49" fontId="22" fillId="0" borderId="1" xfId="0" applyNumberFormat="1" applyFont="1" applyBorder="1" applyAlignment="1">
      <alignment horizontal="center"/>
    </xf>
    <xf numFmtId="0" fontId="10" fillId="0" borderId="1" xfId="0" applyFont="1" applyBorder="1"/>
    <xf numFmtId="164" fontId="10" fillId="0" borderId="1" xfId="1" applyFont="1" applyFill="1" applyBorder="1"/>
    <xf numFmtId="0" fontId="22" fillId="0" borderId="26" xfId="0" applyFont="1" applyBorder="1" applyAlignment="1">
      <alignment horizontal="center"/>
    </xf>
    <xf numFmtId="164" fontId="5" fillId="0" borderId="26" xfId="1" applyFont="1" applyFill="1" applyBorder="1"/>
    <xf numFmtId="0" fontId="10" fillId="0" borderId="0" xfId="0" applyFont="1"/>
    <xf numFmtId="164" fontId="5" fillId="0" borderId="0" xfId="1" applyFont="1" applyFill="1" applyBorder="1"/>
    <xf numFmtId="164" fontId="5" fillId="0" borderId="0" xfId="1" applyFont="1" applyFill="1" applyBorder="1" applyAlignment="1">
      <alignment horizontal="center"/>
    </xf>
    <xf numFmtId="164" fontId="3" fillId="9" borderId="15" xfId="1" applyFont="1" applyFill="1" applyBorder="1" applyProtection="1"/>
    <xf numFmtId="164" fontId="3" fillId="0" borderId="15" xfId="1" applyFont="1" applyBorder="1" applyProtection="1"/>
    <xf numFmtId="164" fontId="3" fillId="0" borderId="25" xfId="1" applyFont="1" applyBorder="1" applyProtection="1"/>
    <xf numFmtId="164" fontId="3" fillId="15" borderId="1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164" fontId="3" fillId="15" borderId="1" xfId="1" applyFont="1" applyFill="1" applyBorder="1" applyAlignment="1">
      <alignment horizontal="center"/>
    </xf>
    <xf numFmtId="49" fontId="11" fillId="0" borderId="1" xfId="1" applyNumberFormat="1" applyFont="1" applyBorder="1" applyAlignment="1">
      <alignment horizontal="center"/>
    </xf>
    <xf numFmtId="164" fontId="17" fillId="0" borderId="1" xfId="8" applyFont="1" applyFill="1" applyBorder="1" applyAlignment="1">
      <alignment horizontal="center"/>
    </xf>
    <xf numFmtId="164" fontId="17" fillId="0" borderId="1" xfId="1" applyFont="1" applyFill="1" applyBorder="1" applyAlignment="1">
      <alignment horizontal="center"/>
    </xf>
    <xf numFmtId="164" fontId="68" fillId="0" borderId="1" xfId="1" applyFont="1" applyFill="1" applyBorder="1" applyAlignment="1">
      <alignment horizontal="center"/>
    </xf>
    <xf numFmtId="164" fontId="65" fillId="0" borderId="1" xfId="1" applyFont="1" applyFill="1" applyBorder="1" applyAlignment="1">
      <alignment horizontal="center"/>
    </xf>
    <xf numFmtId="14" fontId="30" fillId="0" borderId="0" xfId="0" applyNumberFormat="1" applyFont="1"/>
    <xf numFmtId="166" fontId="4" fillId="0" borderId="0" xfId="0" applyNumberFormat="1" applyFont="1"/>
    <xf numFmtId="166" fontId="3" fillId="0" borderId="31" xfId="0" applyNumberFormat="1" applyFont="1" applyBorder="1" applyAlignment="1">
      <alignment horizontal="center" vertical="center" wrapText="1"/>
    </xf>
    <xf numFmtId="166" fontId="3" fillId="15" borderId="1" xfId="0" applyNumberFormat="1" applyFont="1" applyFill="1" applyBorder="1" applyAlignment="1">
      <alignment horizontal="center"/>
    </xf>
    <xf numFmtId="49" fontId="3" fillId="15" borderId="1" xfId="0" applyNumberFormat="1" applyFont="1" applyFill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15" fontId="2" fillId="0" borderId="0" xfId="0" applyNumberFormat="1" applyFont="1"/>
    <xf numFmtId="4" fontId="3" fillId="0" borderId="0" xfId="0" applyNumberFormat="1" applyFont="1" applyAlignment="1">
      <alignment horizontal="center"/>
    </xf>
    <xf numFmtId="4" fontId="3" fillId="0" borderId="32" xfId="0" applyNumberFormat="1" applyFont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/>
    </xf>
    <xf numFmtId="49" fontId="3" fillId="3" borderId="1" xfId="1" applyNumberFormat="1" applyFont="1" applyFill="1" applyBorder="1" applyAlignment="1">
      <alignment horizontal="center"/>
    </xf>
    <xf numFmtId="4" fontId="3" fillId="0" borderId="1" xfId="0" applyNumberFormat="1" applyFont="1" applyBorder="1"/>
    <xf numFmtId="4" fontId="3" fillId="0" borderId="1" xfId="0" applyNumberFormat="1" applyFont="1" applyBorder="1" applyAlignment="1">
      <alignment horizontal="center"/>
    </xf>
    <xf numFmtId="164" fontId="17" fillId="0" borderId="0" xfId="8" applyFont="1" applyFill="1" applyBorder="1"/>
    <xf numFmtId="164" fontId="3" fillId="0" borderId="33" xfId="0" applyNumberFormat="1" applyFont="1" applyBorder="1" applyAlignment="1">
      <alignment horizontal="center" vertical="center" wrapText="1"/>
    </xf>
    <xf numFmtId="165" fontId="3" fillId="3" borderId="32" xfId="0" applyNumberFormat="1" applyFont="1" applyFill="1" applyBorder="1" applyAlignment="1">
      <alignment horizontal="center" vertical="center"/>
    </xf>
    <xf numFmtId="164" fontId="3" fillId="3" borderId="40" xfId="1" applyFont="1" applyFill="1" applyBorder="1" applyAlignment="1">
      <alignment horizontal="center" vertical="center"/>
    </xf>
    <xf numFmtId="164" fontId="3" fillId="3" borderId="41" xfId="1" applyFont="1" applyFill="1" applyBorder="1" applyAlignment="1">
      <alignment horizontal="center" vertical="center"/>
    </xf>
    <xf numFmtId="164" fontId="3" fillId="3" borderId="32" xfId="1" applyFont="1" applyFill="1" applyBorder="1" applyAlignment="1">
      <alignment horizontal="center" vertical="center"/>
    </xf>
    <xf numFmtId="43" fontId="3" fillId="0" borderId="1" xfId="0" applyNumberFormat="1" applyFont="1" applyBorder="1"/>
    <xf numFmtId="43" fontId="3" fillId="0" borderId="9" xfId="0" applyNumberFormat="1" applyFont="1" applyBorder="1"/>
    <xf numFmtId="164" fontId="34" fillId="0" borderId="1" xfId="1" applyFont="1" applyBorder="1" applyAlignment="1">
      <alignment horizontal="center"/>
    </xf>
    <xf numFmtId="164" fontId="3" fillId="0" borderId="36" xfId="0" applyNumberFormat="1" applyFont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/>
    </xf>
    <xf numFmtId="0" fontId="3" fillId="9" borderId="1" xfId="1" applyNumberFormat="1" applyFont="1" applyFill="1" applyBorder="1" applyAlignment="1">
      <alignment horizontal="center"/>
    </xf>
    <xf numFmtId="164" fontId="30" fillId="0" borderId="0" xfId="1" applyFont="1" applyFill="1" applyBorder="1"/>
    <xf numFmtId="0" fontId="3" fillId="0" borderId="9" xfId="0" applyFont="1" applyBorder="1"/>
    <xf numFmtId="164" fontId="3" fillId="0" borderId="9" xfId="0" applyNumberFormat="1" applyFont="1" applyBorder="1"/>
    <xf numFmtId="165" fontId="30" fillId="0" borderId="21" xfId="0" applyNumberFormat="1" applyFont="1" applyBorder="1" applyAlignment="1">
      <alignment horizontal="center"/>
    </xf>
    <xf numFmtId="164" fontId="3" fillId="3" borderId="42" xfId="1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49" fontId="69" fillId="0" borderId="0" xfId="0" applyNumberFormat="1" applyFont="1" applyAlignment="1">
      <alignment horizontal="center" vertical="center"/>
    </xf>
    <xf numFmtId="164" fontId="67" fillId="0" borderId="0" xfId="1" applyFont="1" applyAlignment="1">
      <alignment vertical="center"/>
    </xf>
    <xf numFmtId="4" fontId="2" fillId="0" borderId="32" xfId="0" applyNumberFormat="1" applyFont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/>
    </xf>
    <xf numFmtId="4" fontId="3" fillId="3" borderId="1" xfId="1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49" fontId="12" fillId="15" borderId="1" xfId="0" applyNumberFormat="1" applyFont="1" applyFill="1" applyBorder="1" applyAlignment="1">
      <alignment horizontal="center" vertical="center"/>
    </xf>
    <xf numFmtId="164" fontId="3" fillId="15" borderId="1" xfId="1" applyFont="1" applyFill="1" applyBorder="1" applyAlignment="1">
      <alignment horizontal="center" vertical="center"/>
    </xf>
    <xf numFmtId="164" fontId="3" fillId="0" borderId="21" xfId="8" applyFont="1" applyFill="1" applyBorder="1" applyAlignment="1">
      <alignment horizontal="center"/>
    </xf>
    <xf numFmtId="0" fontId="9" fillId="0" borderId="1" xfId="8" applyNumberFormat="1" applyFont="1" applyFill="1" applyBorder="1" applyAlignment="1">
      <alignment horizontal="center"/>
    </xf>
    <xf numFmtId="164" fontId="3" fillId="0" borderId="21" xfId="8" applyFont="1" applyFill="1" applyBorder="1"/>
    <xf numFmtId="0" fontId="7" fillId="0" borderId="1" xfId="0" applyFont="1" applyBorder="1"/>
    <xf numFmtId="164" fontId="9" fillId="3" borderId="1" xfId="1" applyFont="1" applyFill="1" applyBorder="1" applyAlignment="1">
      <alignment vertical="center"/>
    </xf>
    <xf numFmtId="165" fontId="3" fillId="15" borderId="1" xfId="0" applyNumberFormat="1" applyFont="1" applyFill="1" applyBorder="1"/>
    <xf numFmtId="164" fontId="3" fillId="15" borderId="1" xfId="0" applyNumberFormat="1" applyFont="1" applyFill="1" applyBorder="1"/>
    <xf numFmtId="0" fontId="3" fillId="15" borderId="1" xfId="0" applyFont="1" applyFill="1" applyBorder="1"/>
    <xf numFmtId="164" fontId="3" fillId="15" borderId="1" xfId="1" applyFont="1" applyFill="1" applyBorder="1"/>
    <xf numFmtId="165" fontId="3" fillId="15" borderId="1" xfId="0" applyNumberFormat="1" applyFont="1" applyFill="1" applyBorder="1" applyAlignment="1">
      <alignment horizontal="center"/>
    </xf>
    <xf numFmtId="164" fontId="30" fillId="0" borderId="26" xfId="1" applyFont="1" applyFill="1" applyBorder="1"/>
    <xf numFmtId="165" fontId="30" fillId="0" borderId="26" xfId="0" applyNumberFormat="1" applyFont="1" applyBorder="1" applyAlignment="1">
      <alignment horizontal="center"/>
    </xf>
    <xf numFmtId="0" fontId="31" fillId="0" borderId="26" xfId="0" applyFont="1" applyBorder="1" applyAlignment="1">
      <alignment horizontal="center"/>
    </xf>
    <xf numFmtId="164" fontId="1" fillId="0" borderId="0" xfId="1" applyFont="1"/>
    <xf numFmtId="0" fontId="64" fillId="0" borderId="0" xfId="0" applyFont="1"/>
    <xf numFmtId="0" fontId="70" fillId="0" borderId="0" xfId="0" applyFont="1"/>
    <xf numFmtId="0" fontId="71" fillId="0" borderId="0" xfId="0" applyFont="1"/>
    <xf numFmtId="0" fontId="0" fillId="0" borderId="21" xfId="0" applyBorder="1"/>
    <xf numFmtId="43" fontId="0" fillId="0" borderId="0" xfId="0" applyNumberFormat="1"/>
    <xf numFmtId="0" fontId="67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64" fontId="57" fillId="0" borderId="0" xfId="1" applyFont="1" applyAlignment="1">
      <alignment vertical="center"/>
    </xf>
    <xf numFmtId="165" fontId="3" fillId="3" borderId="1" xfId="0" applyNumberFormat="1" applyFont="1" applyFill="1" applyBorder="1" applyAlignment="1">
      <alignment horizontal="center" vertical="center"/>
    </xf>
    <xf numFmtId="49" fontId="60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 vertical="center" wrapText="1"/>
    </xf>
    <xf numFmtId="49" fontId="24" fillId="0" borderId="9" xfId="0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164" fontId="3" fillId="3" borderId="40" xfId="1" applyFont="1" applyFill="1" applyBorder="1" applyAlignment="1">
      <alignment horizontal="center"/>
    </xf>
    <xf numFmtId="164" fontId="3" fillId="3" borderId="41" xfId="1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6" fillId="0" borderId="26" xfId="0" applyFont="1" applyBorder="1" applyAlignment="1">
      <alignment horizontal="center"/>
    </xf>
    <xf numFmtId="164" fontId="3" fillId="3" borderId="32" xfId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164" fontId="10" fillId="0" borderId="0" xfId="1" applyFont="1" applyFill="1" applyBorder="1"/>
    <xf numFmtId="49" fontId="22" fillId="0" borderId="0" xfId="0" applyNumberFormat="1" applyFont="1" applyAlignment="1">
      <alignment horizontal="center"/>
    </xf>
    <xf numFmtId="164" fontId="2" fillId="0" borderId="41" xfId="0" applyNumberFormat="1" applyFont="1" applyBorder="1"/>
    <xf numFmtId="14" fontId="30" fillId="0" borderId="0" xfId="0" applyNumberFormat="1" applyFont="1" applyAlignment="1">
      <alignment horizontal="left"/>
    </xf>
    <xf numFmtId="164" fontId="3" fillId="3" borderId="42" xfId="1" applyFont="1" applyFill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49" fontId="2" fillId="0" borderId="0" xfId="1" applyNumberFormat="1" applyFont="1"/>
    <xf numFmtId="49" fontId="9" fillId="3" borderId="1" xfId="0" applyNumberFormat="1" applyFont="1" applyFill="1" applyBorder="1" applyAlignment="1">
      <alignment horizontal="center"/>
    </xf>
    <xf numFmtId="164" fontId="3" fillId="0" borderId="1" xfId="1" applyFont="1" applyBorder="1" applyAlignment="1"/>
    <xf numFmtId="164" fontId="3" fillId="0" borderId="1" xfId="1" applyFont="1" applyFill="1" applyBorder="1" applyAlignment="1"/>
    <xf numFmtId="165" fontId="3" fillId="0" borderId="0" xfId="1" applyNumberFormat="1" applyFont="1" applyAlignment="1">
      <alignment horizontal="center"/>
    </xf>
    <xf numFmtId="49" fontId="3" fillId="0" borderId="0" xfId="1" applyNumberFormat="1" applyFont="1" applyAlignment="1"/>
    <xf numFmtId="165" fontId="2" fillId="0" borderId="32" xfId="1" applyNumberFormat="1" applyFont="1" applyBorder="1" applyAlignment="1">
      <alignment horizontal="center"/>
    </xf>
    <xf numFmtId="164" fontId="2" fillId="0" borderId="40" xfId="1" applyFont="1" applyBorder="1" applyAlignment="1">
      <alignment horizontal="center"/>
    </xf>
    <xf numFmtId="164" fontId="2" fillId="0" borderId="41" xfId="1" applyFont="1" applyBorder="1" applyAlignment="1">
      <alignment horizontal="center"/>
    </xf>
    <xf numFmtId="164" fontId="2" fillId="0" borderId="32" xfId="1" applyFont="1" applyBorder="1" applyAlignment="1">
      <alignment horizontal="center"/>
    </xf>
    <xf numFmtId="165" fontId="3" fillId="3" borderId="32" xfId="1" applyNumberFormat="1" applyFont="1" applyFill="1" applyBorder="1" applyAlignment="1">
      <alignment horizontal="center"/>
    </xf>
    <xf numFmtId="165" fontId="3" fillId="3" borderId="21" xfId="1" applyNumberFormat="1" applyFont="1" applyFill="1" applyBorder="1" applyAlignment="1">
      <alignment horizontal="center"/>
    </xf>
    <xf numFmtId="164" fontId="3" fillId="3" borderId="21" xfId="1" applyFont="1" applyFill="1" applyBorder="1"/>
    <xf numFmtId="165" fontId="2" fillId="0" borderId="1" xfId="1" applyNumberFormat="1" applyFont="1" applyBorder="1" applyAlignment="1">
      <alignment horizontal="center"/>
    </xf>
    <xf numFmtId="165" fontId="9" fillId="0" borderId="1" xfId="1" applyNumberFormat="1" applyFont="1" applyBorder="1" applyAlignment="1">
      <alignment horizontal="center"/>
    </xf>
    <xf numFmtId="164" fontId="2" fillId="0" borderId="1" xfId="1" applyFont="1" applyFill="1" applyBorder="1" applyAlignment="1">
      <alignment horizontal="center"/>
    </xf>
    <xf numFmtId="165" fontId="9" fillId="0" borderId="26" xfId="1" applyNumberFormat="1" applyFont="1" applyBorder="1" applyAlignment="1">
      <alignment horizontal="center"/>
    </xf>
    <xf numFmtId="164" fontId="14" fillId="0" borderId="26" xfId="1" applyFont="1" applyFill="1" applyBorder="1"/>
    <xf numFmtId="49" fontId="11" fillId="0" borderId="26" xfId="0" applyNumberFormat="1" applyFont="1" applyBorder="1" applyAlignment="1">
      <alignment horizontal="center"/>
    </xf>
    <xf numFmtId="0" fontId="34" fillId="0" borderId="26" xfId="0" applyFont="1" applyBorder="1"/>
    <xf numFmtId="0" fontId="11" fillId="0" borderId="1" xfId="0" applyFont="1" applyBorder="1"/>
    <xf numFmtId="165" fontId="3" fillId="0" borderId="32" xfId="1" applyNumberFormat="1" applyFont="1" applyBorder="1" applyAlignment="1">
      <alignment horizontal="center"/>
    </xf>
    <xf numFmtId="164" fontId="3" fillId="0" borderId="40" xfId="1" applyFont="1" applyBorder="1" applyAlignment="1">
      <alignment horizontal="center"/>
    </xf>
    <xf numFmtId="164" fontId="3" fillId="0" borderId="41" xfId="1" applyFont="1" applyBorder="1" applyAlignment="1">
      <alignment horizontal="center"/>
    </xf>
    <xf numFmtId="164" fontId="3" fillId="0" borderId="32" xfId="1" applyFont="1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0" fontId="72" fillId="0" borderId="0" xfId="0" applyFont="1"/>
    <xf numFmtId="164" fontId="2" fillId="0" borderId="42" xfId="1" applyFont="1" applyBorder="1" applyAlignment="1">
      <alignment horizontal="center"/>
    </xf>
    <xf numFmtId="164" fontId="3" fillId="0" borderId="42" xfId="1" applyFont="1" applyBorder="1" applyAlignment="1">
      <alignment horizontal="center"/>
    </xf>
    <xf numFmtId="13" fontId="2" fillId="0" borderId="18" xfId="0" applyNumberFormat="1" applyFont="1" applyBorder="1"/>
    <xf numFmtId="0" fontId="75" fillId="0" borderId="0" xfId="0" applyFont="1" applyAlignment="1">
      <alignment horizontal="center"/>
    </xf>
    <xf numFmtId="165" fontId="56" fillId="0" borderId="0" xfId="0" applyNumberFormat="1" applyFont="1" applyAlignment="1">
      <alignment horizontal="left"/>
    </xf>
    <xf numFmtId="165" fontId="1" fillId="0" borderId="28" xfId="0" applyNumberFormat="1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164" fontId="2" fillId="0" borderId="0" xfId="1" applyFont="1" applyFill="1"/>
    <xf numFmtId="49" fontId="60" fillId="0" borderId="0" xfId="1" applyNumberFormat="1" applyFont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4" fontId="9" fillId="0" borderId="8" xfId="1" applyFont="1" applyFill="1" applyBorder="1"/>
    <xf numFmtId="49" fontId="12" fillId="0" borderId="8" xfId="0" applyNumberFormat="1" applyFont="1" applyBorder="1" applyAlignment="1">
      <alignment horizontal="center"/>
    </xf>
    <xf numFmtId="165" fontId="14" fillId="0" borderId="1" xfId="0" applyNumberFormat="1" applyFont="1" applyBorder="1"/>
    <xf numFmtId="0" fontId="3" fillId="0" borderId="9" xfId="0" applyFont="1" applyBorder="1" applyAlignment="1">
      <alignment horizontal="center"/>
    </xf>
    <xf numFmtId="165" fontId="5" fillId="0" borderId="0" xfId="0" applyNumberFormat="1" applyFont="1"/>
    <xf numFmtId="49" fontId="10" fillId="0" borderId="0" xfId="1" applyNumberFormat="1" applyFont="1" applyAlignment="1">
      <alignment horizontal="center"/>
    </xf>
    <xf numFmtId="165" fontId="2" fillId="0" borderId="4" xfId="0" applyNumberFormat="1" applyFont="1" applyBorder="1" applyAlignment="1">
      <alignment horizontal="center" vertical="center"/>
    </xf>
    <xf numFmtId="49" fontId="29" fillId="3" borderId="1" xfId="0" applyNumberFormat="1" applyFont="1" applyFill="1" applyBorder="1" applyAlignment="1">
      <alignment horizontal="center"/>
    </xf>
    <xf numFmtId="165" fontId="3" fillId="0" borderId="1" xfId="1" applyNumberFormat="1" applyFont="1" applyBorder="1"/>
    <xf numFmtId="49" fontId="12" fillId="0" borderId="0" xfId="1" applyNumberFormat="1" applyFont="1" applyAlignment="1">
      <alignment horizontal="center"/>
    </xf>
    <xf numFmtId="165" fontId="2" fillId="0" borderId="0" xfId="1" applyNumberFormat="1" applyFont="1"/>
    <xf numFmtId="165" fontId="3" fillId="0" borderId="0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49" fontId="12" fillId="0" borderId="0" xfId="1" applyNumberFormat="1" applyFont="1" applyBorder="1" applyAlignment="1">
      <alignment horizontal="center"/>
    </xf>
    <xf numFmtId="165" fontId="9" fillId="3" borderId="0" xfId="0" applyNumberFormat="1" applyFont="1" applyFill="1" applyAlignment="1">
      <alignment horizontal="center"/>
    </xf>
    <xf numFmtId="0" fontId="9" fillId="0" borderId="0" xfId="0" applyFont="1"/>
    <xf numFmtId="164" fontId="24" fillId="0" borderId="0" xfId="1" applyFont="1" applyFill="1" applyBorder="1" applyAlignment="1"/>
    <xf numFmtId="0" fontId="14" fillId="0" borderId="0" xfId="0" applyFont="1" applyAlignment="1">
      <alignment horizontal="left"/>
    </xf>
    <xf numFmtId="14" fontId="14" fillId="0" borderId="0" xfId="0" applyNumberFormat="1" applyFont="1" applyAlignment="1">
      <alignment horizontal="left"/>
    </xf>
    <xf numFmtId="0" fontId="3" fillId="0" borderId="20" xfId="0" applyFont="1" applyBorder="1"/>
    <xf numFmtId="165" fontId="14" fillId="0" borderId="0" xfId="0" applyNumberFormat="1" applyFont="1" applyAlignment="1">
      <alignment horizontal="center"/>
    </xf>
    <xf numFmtId="164" fontId="9" fillId="0" borderId="0" xfId="1" applyFont="1" applyFill="1" applyBorder="1"/>
    <xf numFmtId="164" fontId="3" fillId="3" borderId="8" xfId="1" applyFont="1" applyFill="1" applyBorder="1"/>
    <xf numFmtId="0" fontId="3" fillId="3" borderId="8" xfId="0" applyFont="1" applyFill="1" applyBorder="1"/>
    <xf numFmtId="0" fontId="12" fillId="3" borderId="8" xfId="0" applyFont="1" applyFill="1" applyBorder="1" applyAlignment="1">
      <alignment horizontal="center"/>
    </xf>
    <xf numFmtId="165" fontId="3" fillId="3" borderId="9" xfId="0" applyNumberFormat="1" applyFont="1" applyFill="1" applyBorder="1" applyAlignment="1">
      <alignment horizontal="center"/>
    </xf>
    <xf numFmtId="164" fontId="35" fillId="0" borderId="0" xfId="1" applyFont="1" applyFill="1" applyBorder="1" applyAlignment="1">
      <alignment horizontal="center"/>
    </xf>
    <xf numFmtId="0" fontId="13" fillId="0" borderId="0" xfId="0" applyFont="1"/>
    <xf numFmtId="49" fontId="67" fillId="0" borderId="0" xfId="0" applyNumberFormat="1" applyFont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 wrapText="1"/>
    </xf>
    <xf numFmtId="164" fontId="2" fillId="0" borderId="32" xfId="1" applyFont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4" fontId="14" fillId="3" borderId="1" xfId="1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49" fontId="14" fillId="15" borderId="1" xfId="0" applyNumberFormat="1" applyFont="1" applyFill="1" applyBorder="1" applyAlignment="1">
      <alignment horizontal="center" vertical="center"/>
    </xf>
    <xf numFmtId="164" fontId="14" fillId="15" borderId="1" xfId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/>
    </xf>
    <xf numFmtId="0" fontId="60" fillId="0" borderId="5" xfId="0" applyFont="1" applyBorder="1" applyAlignment="1">
      <alignment horizontal="center" vertical="center"/>
    </xf>
    <xf numFmtId="164" fontId="14" fillId="3" borderId="1" xfId="1" applyFont="1" applyFill="1" applyBorder="1" applyAlignment="1">
      <alignment vertical="center"/>
    </xf>
    <xf numFmtId="0" fontId="10" fillId="3" borderId="1" xfId="0" applyFont="1" applyFill="1" applyBorder="1" applyAlignment="1">
      <alignment horizontal="center"/>
    </xf>
    <xf numFmtId="166" fontId="2" fillId="0" borderId="31" xfId="0" applyNumberFormat="1" applyFont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49" fontId="0" fillId="0" borderId="1" xfId="0" applyNumberFormat="1" applyBorder="1" applyAlignment="1">
      <alignment horizontal="center"/>
    </xf>
    <xf numFmtId="164" fontId="0" fillId="0" borderId="1" xfId="1" applyFont="1" applyBorder="1"/>
    <xf numFmtId="164" fontId="3" fillId="0" borderId="33" xfId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164" fontId="0" fillId="0" borderId="0" xfId="1" applyFont="1"/>
    <xf numFmtId="0" fontId="9" fillId="0" borderId="1" xfId="0" applyFont="1" applyBorder="1" applyAlignment="1">
      <alignment horizontal="center"/>
    </xf>
    <xf numFmtId="0" fontId="78" fillId="0" borderId="1" xfId="0" applyFont="1" applyBorder="1"/>
    <xf numFmtId="4" fontId="3" fillId="3" borderId="1" xfId="0" applyNumberFormat="1" applyFont="1" applyFill="1" applyBorder="1"/>
    <xf numFmtId="4" fontId="2" fillId="0" borderId="1" xfId="0" applyNumberFormat="1" applyFont="1" applyBorder="1"/>
    <xf numFmtId="164" fontId="27" fillId="0" borderId="0" xfId="1" applyFont="1" applyFill="1" applyBorder="1"/>
    <xf numFmtId="4" fontId="30" fillId="3" borderId="8" xfId="0" applyNumberFormat="1" applyFont="1" applyFill="1" applyBorder="1" applyAlignment="1">
      <alignment horizontal="center"/>
    </xf>
    <xf numFmtId="4" fontId="3" fillId="3" borderId="8" xfId="0" applyNumberFormat="1" applyFont="1" applyFill="1" applyBorder="1" applyAlignment="1">
      <alignment horizontal="center"/>
    </xf>
    <xf numFmtId="49" fontId="12" fillId="3" borderId="0" xfId="0" applyNumberFormat="1" applyFont="1" applyFill="1" applyAlignment="1">
      <alignment horizontal="center"/>
    </xf>
    <xf numFmtId="164" fontId="3" fillId="3" borderId="0" xfId="1" applyFont="1" applyFill="1" applyBorder="1" applyAlignment="1">
      <alignment horizontal="center"/>
    </xf>
    <xf numFmtId="164" fontId="9" fillId="0" borderId="1" xfId="1" applyFont="1" applyBorder="1" applyAlignment="1">
      <alignment horizontal="center"/>
    </xf>
    <xf numFmtId="164" fontId="9" fillId="0" borderId="1" xfId="1" applyFont="1" applyBorder="1"/>
    <xf numFmtId="0" fontId="2" fillId="0" borderId="21" xfId="0" applyFont="1" applyBorder="1" applyAlignment="1">
      <alignment horizontal="center"/>
    </xf>
    <xf numFmtId="170" fontId="2" fillId="0" borderId="31" xfId="0" applyNumberFormat="1" applyFont="1" applyBorder="1" applyAlignment="1">
      <alignment horizontal="center" vertical="center" wrapText="1"/>
    </xf>
    <xf numFmtId="4" fontId="2" fillId="0" borderId="32" xfId="0" applyNumberFormat="1" applyFont="1" applyBorder="1" applyAlignment="1">
      <alignment horizontal="center" vertical="center"/>
    </xf>
    <xf numFmtId="170" fontId="3" fillId="3" borderId="1" xfId="0" applyNumberFormat="1" applyFont="1" applyFill="1" applyBorder="1"/>
    <xf numFmtId="0" fontId="9" fillId="3" borderId="1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21" xfId="1" applyNumberFormat="1" applyFont="1" applyFill="1" applyBorder="1" applyAlignment="1">
      <alignment horizontal="center"/>
    </xf>
    <xf numFmtId="14" fontId="2" fillId="0" borderId="45" xfId="0" applyNumberFormat="1" applyFont="1" applyBorder="1" applyAlignment="1">
      <alignment horizontal="center" vertical="center" wrapText="1"/>
    </xf>
    <xf numFmtId="164" fontId="2" fillId="0" borderId="41" xfId="0" applyNumberFormat="1" applyFont="1" applyBorder="1" applyAlignment="1">
      <alignment horizontal="center" vertical="center" wrapText="1"/>
    </xf>
    <xf numFmtId="164" fontId="2" fillId="0" borderId="39" xfId="0" applyNumberFormat="1" applyFont="1" applyBorder="1" applyAlignment="1">
      <alignment vertical="center"/>
    </xf>
    <xf numFmtId="14" fontId="3" fillId="3" borderId="21" xfId="0" applyNumberFormat="1" applyFont="1" applyFill="1" applyBorder="1"/>
    <xf numFmtId="0" fontId="3" fillId="3" borderId="9" xfId="0" applyFont="1" applyFill="1" applyBorder="1"/>
    <xf numFmtId="14" fontId="3" fillId="0" borderId="1" xfId="0" applyNumberFormat="1" applyFont="1" applyBorder="1"/>
    <xf numFmtId="167" fontId="9" fillId="0" borderId="21" xfId="0" applyNumberFormat="1" applyFont="1" applyBorder="1" applyAlignment="1">
      <alignment horizontal="center"/>
    </xf>
    <xf numFmtId="167" fontId="3" fillId="0" borderId="2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71" fontId="3" fillId="0" borderId="21" xfId="0" applyNumberFormat="1" applyFont="1" applyBorder="1" applyAlignment="1">
      <alignment horizontal="center"/>
    </xf>
    <xf numFmtId="164" fontId="2" fillId="0" borderId="20" xfId="0" applyNumberFormat="1" applyFont="1" applyBorder="1"/>
    <xf numFmtId="14" fontId="3" fillId="3" borderId="1" xfId="0" applyNumberFormat="1" applyFont="1" applyFill="1" applyBorder="1"/>
    <xf numFmtId="164" fontId="3" fillId="3" borderId="0" xfId="1" applyFont="1" applyFill="1" applyBorder="1"/>
    <xf numFmtId="164" fontId="2" fillId="0" borderId="33" xfId="0" applyNumberFormat="1" applyFont="1" applyBorder="1" applyAlignment="1">
      <alignment horizontal="center" vertical="center" wrapText="1"/>
    </xf>
    <xf numFmtId="14" fontId="4" fillId="0" borderId="0" xfId="0" applyNumberFormat="1" applyFont="1"/>
    <xf numFmtId="164" fontId="2" fillId="0" borderId="42" xfId="0" applyNumberFormat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3" borderId="21" xfId="0" applyNumberFormat="1" applyFont="1" applyFill="1" applyBorder="1"/>
    <xf numFmtId="0" fontId="2" fillId="3" borderId="1" xfId="1" applyNumberFormat="1" applyFont="1" applyFill="1" applyBorder="1"/>
    <xf numFmtId="164" fontId="5" fillId="0" borderId="28" xfId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center" vertical="center"/>
    </xf>
    <xf numFmtId="14" fontId="2" fillId="0" borderId="3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64" fontId="2" fillId="3" borderId="15" xfId="1" applyFont="1" applyFill="1" applyBorder="1"/>
    <xf numFmtId="164" fontId="75" fillId="3" borderId="15" xfId="1" applyFont="1" applyFill="1" applyBorder="1" applyAlignment="1">
      <alignment horizontal="center"/>
    </xf>
    <xf numFmtId="164" fontId="6" fillId="0" borderId="15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9" borderId="6" xfId="0" applyNumberFormat="1" applyFont="1" applyFill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0" fontId="2" fillId="0" borderId="40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3" borderId="6" xfId="0" applyNumberFormat="1" applyFont="1" applyFill="1" applyBorder="1"/>
    <xf numFmtId="164" fontId="2" fillId="0" borderId="13" xfId="0" applyNumberFormat="1" applyFont="1" applyBorder="1" applyAlignment="1">
      <alignment vertical="center"/>
    </xf>
    <xf numFmtId="0" fontId="9" fillId="0" borderId="0" xfId="0" applyFont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2" fillId="0" borderId="0" xfId="0" applyFont="1" applyAlignment="1">
      <alignment horizontal="center" vertical="center"/>
    </xf>
    <xf numFmtId="0" fontId="2" fillId="0" borderId="32" xfId="0" applyFont="1" applyBorder="1"/>
    <xf numFmtId="165" fontId="62" fillId="0" borderId="41" xfId="0" applyNumberFormat="1" applyFont="1" applyBorder="1" applyAlignment="1">
      <alignment horizontal="center" vertical="center"/>
    </xf>
    <xf numFmtId="165" fontId="12" fillId="0" borderId="41" xfId="0" applyNumberFormat="1" applyFont="1" applyBorder="1" applyAlignment="1">
      <alignment horizontal="center"/>
    </xf>
    <xf numFmtId="165" fontId="14" fillId="0" borderId="41" xfId="0" applyNumberFormat="1" applyFont="1" applyBorder="1"/>
    <xf numFmtId="165" fontId="2" fillId="0" borderId="24" xfId="0" applyNumberFormat="1" applyFont="1" applyBorder="1"/>
    <xf numFmtId="164" fontId="15" fillId="0" borderId="39" xfId="1" applyFont="1" applyBorder="1"/>
    <xf numFmtId="165" fontId="0" fillId="0" borderId="0" xfId="0" applyNumberFormat="1"/>
    <xf numFmtId="49" fontId="16" fillId="3" borderId="1" xfId="0" applyNumberFormat="1" applyFont="1" applyFill="1" applyBorder="1" applyAlignment="1">
      <alignment horizontal="center"/>
    </xf>
    <xf numFmtId="164" fontId="21" fillId="3" borderId="1" xfId="1" applyFont="1" applyFill="1" applyBorder="1"/>
    <xf numFmtId="0" fontId="9" fillId="3" borderId="0" xfId="0" applyFont="1" applyFill="1" applyAlignment="1">
      <alignment horizontal="left"/>
    </xf>
    <xf numFmtId="49" fontId="16" fillId="3" borderId="0" xfId="0" applyNumberFormat="1" applyFont="1" applyFill="1" applyAlignment="1">
      <alignment horizontal="center"/>
    </xf>
    <xf numFmtId="164" fontId="21" fillId="3" borderId="0" xfId="1" applyFont="1" applyFill="1" applyBorder="1"/>
    <xf numFmtId="164" fontId="3" fillId="0" borderId="25" xfId="0" applyNumberFormat="1" applyFont="1" applyBorder="1" applyAlignment="1">
      <alignment horizontal="center" vertical="center" wrapText="1"/>
    </xf>
    <xf numFmtId="165" fontId="2" fillId="0" borderId="45" xfId="0" applyNumberFormat="1" applyFont="1" applyBorder="1" applyAlignment="1">
      <alignment horizontal="center" vertical="center" wrapText="1"/>
    </xf>
    <xf numFmtId="164" fontId="2" fillId="0" borderId="40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3" fontId="3" fillId="0" borderId="1" xfId="0" applyNumberFormat="1" applyFont="1" applyBorder="1" applyAlignment="1">
      <alignment horizontal="center"/>
    </xf>
    <xf numFmtId="0" fontId="35" fillId="0" borderId="26" xfId="0" applyFont="1" applyBorder="1" applyAlignment="1">
      <alignment horizontal="center"/>
    </xf>
    <xf numFmtId="49" fontId="31" fillId="3" borderId="1" xfId="0" applyNumberFormat="1" applyFont="1" applyFill="1" applyBorder="1" applyAlignment="1">
      <alignment horizontal="center"/>
    </xf>
    <xf numFmtId="164" fontId="30" fillId="3" borderId="1" xfId="1" applyFont="1" applyFill="1" applyBorder="1"/>
    <xf numFmtId="164" fontId="2" fillId="0" borderId="39" xfId="1" applyFont="1" applyBorder="1" applyAlignment="1">
      <alignment horizontal="center" vertical="center"/>
    </xf>
    <xf numFmtId="164" fontId="2" fillId="0" borderId="0" xfId="1" applyFont="1" applyAlignment="1">
      <alignment horizontal="center" vertical="center" wrapText="1"/>
    </xf>
    <xf numFmtId="164" fontId="2" fillId="0" borderId="42" xfId="1" applyFont="1" applyBorder="1" applyAlignment="1">
      <alignment horizontal="center" vertical="center" wrapText="1"/>
    </xf>
    <xf numFmtId="164" fontId="3" fillId="0" borderId="26" xfId="0" applyNumberFormat="1" applyFont="1" applyBorder="1"/>
    <xf numFmtId="0" fontId="32" fillId="0" borderId="1" xfId="0" applyFont="1" applyBorder="1"/>
    <xf numFmtId="14" fontId="2" fillId="0" borderId="0" xfId="1" applyNumberFormat="1" applyFont="1"/>
    <xf numFmtId="0" fontId="43" fillId="0" borderId="0" xfId="1" applyNumberFormat="1" applyFont="1"/>
    <xf numFmtId="165" fontId="2" fillId="3" borderId="0" xfId="0" applyNumberFormat="1" applyFont="1" applyFill="1"/>
    <xf numFmtId="164" fontId="9" fillId="0" borderId="1" xfId="1" applyFont="1" applyBorder="1" applyAlignment="1">
      <alignment horizontal="right"/>
    </xf>
    <xf numFmtId="164" fontId="7" fillId="0" borderId="1" xfId="1" applyFont="1" applyBorder="1" applyAlignment="1">
      <alignment horizontal="center"/>
    </xf>
    <xf numFmtId="165" fontId="2" fillId="3" borderId="0" xfId="0" applyNumberFormat="1" applyFont="1" applyFill="1" applyAlignment="1">
      <alignment horizontal="center"/>
    </xf>
    <xf numFmtId="14" fontId="3" fillId="0" borderId="0" xfId="1" applyNumberFormat="1" applyFont="1" applyAlignment="1"/>
    <xf numFmtId="14" fontId="2" fillId="0" borderId="45" xfId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14" fontId="9" fillId="0" borderId="1" xfId="1" applyNumberFormat="1" applyFont="1" applyFill="1" applyBorder="1" applyAlignment="1">
      <alignment horizontal="center"/>
    </xf>
    <xf numFmtId="164" fontId="8" fillId="0" borderId="1" xfId="1" applyFont="1" applyBorder="1" applyAlignment="1">
      <alignment horizontal="center"/>
    </xf>
    <xf numFmtId="0" fontId="9" fillId="0" borderId="1" xfId="1" applyNumberFormat="1" applyFont="1" applyFill="1" applyBorder="1" applyAlignment="1">
      <alignment horizontal="center"/>
    </xf>
    <xf numFmtId="0" fontId="7" fillId="0" borderId="1" xfId="1" applyNumberFormat="1" applyFont="1" applyBorder="1" applyAlignment="1">
      <alignment horizontal="center"/>
    </xf>
    <xf numFmtId="14" fontId="2" fillId="0" borderId="0" xfId="1" applyNumberFormat="1" applyFont="1" applyBorder="1"/>
    <xf numFmtId="164" fontId="3" fillId="0" borderId="9" xfId="1" applyFont="1" applyFill="1" applyBorder="1"/>
    <xf numFmtId="0" fontId="30" fillId="0" borderId="0" xfId="1" applyNumberFormat="1" applyFont="1" applyAlignment="1"/>
    <xf numFmtId="0" fontId="43" fillId="0" borderId="40" xfId="0" applyFont="1" applyBorder="1" applyAlignment="1">
      <alignment horizontal="center" vertical="center" wrapText="1"/>
    </xf>
    <xf numFmtId="0" fontId="43" fillId="9" borderId="1" xfId="1" applyNumberFormat="1" applyFont="1" applyFill="1" applyBorder="1"/>
    <xf numFmtId="0" fontId="43" fillId="0" borderId="1" xfId="1" applyNumberFormat="1" applyFont="1" applyBorder="1"/>
    <xf numFmtId="165" fontId="9" fillId="0" borderId="1" xfId="0" applyNumberFormat="1" applyFont="1" applyBorder="1"/>
    <xf numFmtId="49" fontId="9" fillId="0" borderId="1" xfId="0" applyNumberFormat="1" applyFont="1" applyBorder="1" applyAlignment="1">
      <alignment horizontal="center"/>
    </xf>
    <xf numFmtId="0" fontId="3" fillId="0" borderId="21" xfId="1" applyNumberFormat="1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173" fontId="3" fillId="3" borderId="1" xfId="0" applyNumberFormat="1" applyFont="1" applyFill="1" applyBorder="1" applyAlignment="1">
      <alignment horizontal="center"/>
    </xf>
    <xf numFmtId="0" fontId="3" fillId="0" borderId="1" xfId="8" applyNumberFormat="1" applyFont="1" applyFill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0" fontId="18" fillId="0" borderId="1" xfId="1" applyNumberFormat="1" applyFont="1" applyBorder="1" applyAlignment="1">
      <alignment horizontal="center"/>
    </xf>
    <xf numFmtId="0" fontId="3" fillId="3" borderId="0" xfId="0" applyFont="1" applyFill="1"/>
    <xf numFmtId="164" fontId="3" fillId="0" borderId="8" xfId="1" applyFont="1" applyFill="1" applyBorder="1" applyAlignment="1">
      <alignment horizontal="center"/>
    </xf>
    <xf numFmtId="165" fontId="2" fillId="0" borderId="0" xfId="0" applyNumberFormat="1" applyFont="1" applyAlignment="1">
      <alignment horizontal="right"/>
    </xf>
    <xf numFmtId="165" fontId="80" fillId="0" borderId="0" xfId="0" applyNumberFormat="1" applyFont="1"/>
    <xf numFmtId="0" fontId="14" fillId="3" borderId="1" xfId="0" applyFont="1" applyFill="1" applyBorder="1"/>
    <xf numFmtId="164" fontId="6" fillId="0" borderId="1" xfId="1" applyFont="1" applyFill="1" applyBorder="1"/>
    <xf numFmtId="0" fontId="3" fillId="0" borderId="1" xfId="0" applyFont="1" applyBorder="1" applyAlignment="1">
      <alignment horizontal="left"/>
    </xf>
    <xf numFmtId="165" fontId="3" fillId="0" borderId="0" xfId="0" applyNumberFormat="1" applyFont="1" applyAlignment="1">
      <alignment horizontal="right"/>
    </xf>
    <xf numFmtId="164" fontId="5" fillId="3" borderId="0" xfId="1" applyFont="1" applyFill="1" applyBorder="1" applyAlignment="1">
      <alignment horizontal="center"/>
    </xf>
    <xf numFmtId="0" fontId="5" fillId="3" borderId="0" xfId="1" applyNumberFormat="1" applyFont="1" applyFill="1" applyBorder="1" applyAlignment="1">
      <alignment horizontal="center"/>
    </xf>
    <xf numFmtId="164" fontId="2" fillId="0" borderId="39" xfId="1" applyFont="1" applyBorder="1" applyAlignment="1">
      <alignment vertical="center"/>
    </xf>
    <xf numFmtId="165" fontId="3" fillId="9" borderId="6" xfId="0" applyNumberFormat="1" applyFont="1" applyFill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5" fontId="3" fillId="0" borderId="45" xfId="0" applyNumberFormat="1" applyFont="1" applyBorder="1" applyAlignment="1">
      <alignment horizontal="center" vertical="center" wrapText="1"/>
    </xf>
    <xf numFmtId="164" fontId="3" fillId="0" borderId="40" xfId="0" applyNumberFormat="1" applyFont="1" applyBorder="1" applyAlignment="1">
      <alignment horizontal="center" vertical="center" wrapText="1"/>
    </xf>
    <xf numFmtId="164" fontId="3" fillId="0" borderId="39" xfId="1" applyFont="1" applyBorder="1" applyAlignment="1">
      <alignment horizontal="center" vertical="center"/>
    </xf>
    <xf numFmtId="164" fontId="3" fillId="0" borderId="42" xfId="1" applyFont="1" applyBorder="1" applyAlignment="1">
      <alignment horizontal="center" vertical="center" wrapText="1"/>
    </xf>
    <xf numFmtId="164" fontId="3" fillId="9" borderId="15" xfId="1" applyFont="1" applyFill="1" applyBorder="1" applyAlignment="1">
      <alignment horizontal="center"/>
    </xf>
    <xf numFmtId="49" fontId="12" fillId="0" borderId="0" xfId="0" applyNumberFormat="1" applyFont="1"/>
    <xf numFmtId="49" fontId="12" fillId="0" borderId="1" xfId="0" applyNumberFormat="1" applyFont="1" applyBorder="1"/>
    <xf numFmtId="49" fontId="12" fillId="0" borderId="21" xfId="0" applyNumberFormat="1" applyFont="1" applyBorder="1" applyAlignment="1">
      <alignment horizontal="center" vertical="center" wrapText="1"/>
    </xf>
    <xf numFmtId="165" fontId="3" fillId="0" borderId="40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64" fontId="3" fillId="0" borderId="8" xfId="0" applyNumberFormat="1" applyFont="1" applyBorder="1"/>
    <xf numFmtId="0" fontId="79" fillId="0" borderId="0" xfId="0" applyFont="1"/>
    <xf numFmtId="0" fontId="79" fillId="0" borderId="0" xfId="0" applyFont="1" applyAlignment="1">
      <alignment horizontal="center"/>
    </xf>
    <xf numFmtId="165" fontId="0" fillId="0" borderId="1" xfId="0" applyNumberFormat="1" applyBorder="1"/>
    <xf numFmtId="49" fontId="0" fillId="0" borderId="1" xfId="0" applyNumberFormat="1" applyBorder="1"/>
    <xf numFmtId="0" fontId="62" fillId="0" borderId="0" xfId="0" applyFont="1"/>
    <xf numFmtId="165" fontId="81" fillId="0" borderId="0" xfId="0" applyNumberFormat="1" applyFont="1"/>
    <xf numFmtId="1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0" fontId="81" fillId="0" borderId="0" xfId="0" applyFont="1"/>
    <xf numFmtId="14" fontId="3" fillId="3" borderId="1" xfId="0" applyNumberFormat="1" applyFont="1" applyFill="1" applyBorder="1" applyAlignment="1">
      <alignment horizontal="center"/>
    </xf>
    <xf numFmtId="166" fontId="3" fillId="0" borderId="0" xfId="0" applyNumberFormat="1" applyFont="1"/>
    <xf numFmtId="166" fontId="3" fillId="0" borderId="1" xfId="0" applyNumberFormat="1" applyFont="1" applyBorder="1"/>
    <xf numFmtId="166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left"/>
    </xf>
    <xf numFmtId="0" fontId="82" fillId="0" borderId="0" xfId="0" applyFont="1" applyAlignment="1">
      <alignment horizontal="center"/>
    </xf>
    <xf numFmtId="164" fontId="3" fillId="0" borderId="1" xfId="0" applyNumberFormat="1" applyFont="1" applyBorder="1" applyAlignment="1">
      <alignment vertical="center"/>
    </xf>
    <xf numFmtId="43" fontId="3" fillId="0" borderId="0" xfId="0" applyNumberFormat="1" applyFont="1"/>
    <xf numFmtId="164" fontId="3" fillId="0" borderId="0" xfId="1" applyFont="1" applyFill="1" applyAlignment="1">
      <alignment horizontal="center"/>
    </xf>
    <xf numFmtId="164" fontId="14" fillId="0" borderId="1" xfId="1" applyFont="1" applyBorder="1" applyAlignment="1">
      <alignment horizontal="center"/>
    </xf>
    <xf numFmtId="164" fontId="35" fillId="0" borderId="1" xfId="1" applyFont="1" applyFill="1" applyBorder="1"/>
    <xf numFmtId="164" fontId="83" fillId="0" borderId="1" xfId="0" applyNumberFormat="1" applyFont="1" applyBorder="1"/>
    <xf numFmtId="164" fontId="84" fillId="0" borderId="1" xfId="0" applyNumberFormat="1" applyFont="1" applyBorder="1"/>
    <xf numFmtId="49" fontId="60" fillId="0" borderId="0" xfId="0" applyNumberFormat="1" applyFont="1"/>
    <xf numFmtId="49" fontId="60" fillId="0" borderId="1" xfId="0" applyNumberFormat="1" applyFont="1" applyBorder="1"/>
    <xf numFmtId="165" fontId="28" fillId="0" borderId="1" xfId="0" applyNumberFormat="1" applyFont="1" applyBorder="1" applyAlignment="1">
      <alignment horizontal="center" vertical="center" wrapText="1"/>
    </xf>
    <xf numFmtId="164" fontId="28" fillId="0" borderId="21" xfId="0" applyNumberFormat="1" applyFont="1" applyBorder="1" applyAlignment="1">
      <alignment horizontal="center" vertical="center" wrapText="1"/>
    </xf>
    <xf numFmtId="9" fontId="28" fillId="0" borderId="21" xfId="0" applyNumberFormat="1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164" fontId="28" fillId="3" borderId="1" xfId="1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0" borderId="1" xfId="0" applyFont="1" applyBorder="1"/>
    <xf numFmtId="165" fontId="28" fillId="0" borderId="1" xfId="0" applyNumberFormat="1" applyFont="1" applyBorder="1" applyAlignment="1">
      <alignment horizontal="center"/>
    </xf>
    <xf numFmtId="164" fontId="28" fillId="0" borderId="21" xfId="1" applyFont="1" applyBorder="1" applyAlignment="1">
      <alignment horizontal="center" vertical="center" wrapText="1"/>
    </xf>
    <xf numFmtId="164" fontId="28" fillId="0" borderId="1" xfId="0" applyNumberFormat="1" applyFont="1" applyBorder="1"/>
    <xf numFmtId="164" fontId="28" fillId="0" borderId="1" xfId="1" applyFont="1" applyBorder="1"/>
    <xf numFmtId="164" fontId="28" fillId="0" borderId="0" xfId="0" applyNumberFormat="1" applyFont="1"/>
    <xf numFmtId="0" fontId="30" fillId="0" borderId="1" xfId="0" applyFont="1" applyBorder="1" applyAlignment="1">
      <alignment horizontal="center"/>
    </xf>
    <xf numFmtId="0" fontId="45" fillId="0" borderId="49" xfId="0" applyFont="1" applyBorder="1" applyAlignment="1">
      <alignment vertical="center"/>
    </xf>
    <xf numFmtId="173" fontId="9" fillId="0" borderId="1" xfId="0" applyNumberFormat="1" applyFont="1" applyBorder="1" applyAlignment="1">
      <alignment horizontal="center"/>
    </xf>
    <xf numFmtId="165" fontId="44" fillId="0" borderId="0" xfId="0" applyNumberFormat="1" applyFont="1" applyAlignment="1">
      <alignment horizontal="left"/>
    </xf>
    <xf numFmtId="165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64" fontId="3" fillId="3" borderId="26" xfId="1" applyFont="1" applyFill="1" applyBorder="1"/>
    <xf numFmtId="0" fontId="3" fillId="3" borderId="26" xfId="1" applyNumberFormat="1" applyFont="1" applyFill="1" applyBorder="1" applyAlignment="1">
      <alignment horizontal="center"/>
    </xf>
    <xf numFmtId="49" fontId="3" fillId="3" borderId="26" xfId="1" applyNumberFormat="1" applyFont="1" applyFill="1" applyBorder="1" applyAlignment="1">
      <alignment horizontal="center"/>
    </xf>
    <xf numFmtId="164" fontId="3" fillId="3" borderId="37" xfId="1" applyFont="1" applyFill="1" applyBorder="1"/>
    <xf numFmtId="49" fontId="87" fillId="0" borderId="1" xfId="0" applyNumberFormat="1" applyFont="1" applyBorder="1"/>
    <xf numFmtId="0" fontId="14" fillId="0" borderId="1" xfId="0" applyFont="1" applyBorder="1" applyAlignment="1">
      <alignment horizontal="left"/>
    </xf>
    <xf numFmtId="164" fontId="3" fillId="3" borderId="1" xfId="1" applyFont="1" applyFill="1" applyBorder="1" applyAlignment="1">
      <alignment horizontal="center" vertical="center" wrapText="1"/>
    </xf>
    <xf numFmtId="164" fontId="3" fillId="3" borderId="16" xfId="1" applyFont="1" applyFill="1" applyBorder="1"/>
    <xf numFmtId="173" fontId="2" fillId="0" borderId="0" xfId="1" applyNumberFormat="1" applyFont="1"/>
    <xf numFmtId="165" fontId="3" fillId="3" borderId="51" xfId="0" applyNumberFormat="1" applyFont="1" applyFill="1" applyBorder="1" applyAlignment="1">
      <alignment horizontal="center"/>
    </xf>
    <xf numFmtId="164" fontId="3" fillId="3" borderId="51" xfId="1" applyFont="1" applyFill="1" applyBorder="1" applyAlignment="1">
      <alignment horizontal="center"/>
    </xf>
    <xf numFmtId="0" fontId="3" fillId="3" borderId="51" xfId="0" applyFont="1" applyFill="1" applyBorder="1" applyAlignment="1">
      <alignment horizontal="center"/>
    </xf>
    <xf numFmtId="164" fontId="3" fillId="3" borderId="51" xfId="1" applyFont="1" applyFill="1" applyBorder="1" applyAlignment="1"/>
    <xf numFmtId="165" fontId="26" fillId="0" borderId="1" xfId="0" applyNumberFormat="1" applyFont="1" applyBorder="1" applyAlignment="1">
      <alignment horizontal="center"/>
    </xf>
    <xf numFmtId="173" fontId="5" fillId="0" borderId="0" xfId="1" applyNumberFormat="1" applyFont="1" applyAlignment="1"/>
    <xf numFmtId="173" fontId="5" fillId="0" borderId="0" xfId="1" applyNumberFormat="1" applyFont="1" applyAlignment="1">
      <alignment horizontal="center"/>
    </xf>
    <xf numFmtId="173" fontId="2" fillId="0" borderId="52" xfId="0" applyNumberFormat="1" applyFont="1" applyBorder="1" applyAlignment="1">
      <alignment horizontal="center" vertical="center" wrapText="1"/>
    </xf>
    <xf numFmtId="164" fontId="2" fillId="9" borderId="1" xfId="1" applyFont="1" applyFill="1" applyBorder="1" applyAlignment="1">
      <alignment horizontal="center"/>
    </xf>
    <xf numFmtId="173" fontId="2" fillId="0" borderId="1" xfId="1" applyNumberFormat="1" applyFont="1" applyBorder="1" applyAlignment="1">
      <alignment horizontal="center"/>
    </xf>
    <xf numFmtId="173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14" fillId="0" borderId="0" xfId="1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173" fontId="3" fillId="0" borderId="1" xfId="0" applyNumberFormat="1" applyFont="1" applyBorder="1" applyAlignment="1">
      <alignment horizontal="center"/>
    </xf>
    <xf numFmtId="173" fontId="3" fillId="0" borderId="1" xfId="1" applyNumberFormat="1" applyFont="1" applyBorder="1" applyAlignment="1">
      <alignment horizontal="center"/>
    </xf>
    <xf numFmtId="173" fontId="2" fillId="0" borderId="0" xfId="1" applyNumberFormat="1" applyFont="1" applyBorder="1"/>
    <xf numFmtId="164" fontId="3" fillId="3" borderId="53" xfId="1" applyFont="1" applyFill="1" applyBorder="1" applyAlignment="1">
      <alignment horizontal="center"/>
    </xf>
    <xf numFmtId="173" fontId="2" fillId="0" borderId="0" xfId="0" applyNumberFormat="1" applyFont="1"/>
    <xf numFmtId="14" fontId="5" fillId="0" borderId="0" xfId="0" applyNumberFormat="1" applyFont="1" applyAlignment="1">
      <alignment horizontal="center"/>
    </xf>
    <xf numFmtId="14" fontId="2" fillId="0" borderId="52" xfId="0" applyNumberFormat="1" applyFont="1" applyBorder="1" applyAlignment="1">
      <alignment horizontal="center" vertical="center" wrapText="1"/>
    </xf>
    <xf numFmtId="165" fontId="2" fillId="0" borderId="9" xfId="0" applyNumberFormat="1" applyFont="1" applyBorder="1"/>
    <xf numFmtId="165" fontId="3" fillId="2" borderId="1" xfId="0" applyNumberFormat="1" applyFont="1" applyFill="1" applyBorder="1"/>
    <xf numFmtId="1" fontId="3" fillId="2" borderId="1" xfId="0" applyNumberFormat="1" applyFont="1" applyFill="1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2" fillId="0" borderId="32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/>
    <xf numFmtId="165" fontId="88" fillId="0" borderId="0" xfId="0" applyNumberFormat="1" applyFont="1" applyAlignment="1">
      <alignment horizontal="center"/>
    </xf>
    <xf numFmtId="0" fontId="88" fillId="0" borderId="0" xfId="0" applyFont="1"/>
    <xf numFmtId="0" fontId="89" fillId="0" borderId="0" xfId="0" applyFont="1" applyAlignment="1">
      <alignment horizontal="center"/>
    </xf>
    <xf numFmtId="164" fontId="89" fillId="0" borderId="0" xfId="0" applyNumberFormat="1" applyFont="1" applyAlignment="1">
      <alignment horizontal="center"/>
    </xf>
    <xf numFmtId="164" fontId="90" fillId="0" borderId="0" xfId="0" applyNumberFormat="1" applyFont="1"/>
    <xf numFmtId="165" fontId="3" fillId="9" borderId="17" xfId="0" applyNumberFormat="1" applyFont="1" applyFill="1" applyBorder="1"/>
    <xf numFmtId="164" fontId="3" fillId="9" borderId="26" xfId="1" applyFont="1" applyFill="1" applyBorder="1"/>
    <xf numFmtId="0" fontId="3" fillId="9" borderId="26" xfId="1" applyNumberFormat="1" applyFont="1" applyFill="1" applyBorder="1" applyAlignment="1">
      <alignment horizontal="center"/>
    </xf>
    <xf numFmtId="164" fontId="3" fillId="9" borderId="37" xfId="1" applyFont="1" applyFill="1" applyBorder="1"/>
    <xf numFmtId="0" fontId="11" fillId="0" borderId="1" xfId="1" applyNumberFormat="1" applyFont="1" applyBorder="1" applyAlignment="1">
      <alignment horizontal="center"/>
    </xf>
    <xf numFmtId="0" fontId="14" fillId="0" borderId="1" xfId="1" applyNumberFormat="1" applyFont="1" applyBorder="1"/>
    <xf numFmtId="165" fontId="9" fillId="0" borderId="21" xfId="0" applyNumberFormat="1" applyFont="1" applyBorder="1" applyAlignment="1">
      <alignment horizontal="center"/>
    </xf>
    <xf numFmtId="164" fontId="21" fillId="0" borderId="9" xfId="1" applyFont="1" applyFill="1" applyBorder="1" applyAlignment="1">
      <alignment horizontal="center"/>
    </xf>
    <xf numFmtId="165" fontId="3" fillId="0" borderId="21" xfId="0" applyNumberFormat="1" applyFont="1" applyBorder="1" applyAlignment="1">
      <alignment horizontal="center" vertical="center" wrapText="1"/>
    </xf>
    <xf numFmtId="164" fontId="3" fillId="0" borderId="15" xfId="1" applyFont="1" applyBorder="1" applyAlignment="1">
      <alignment horizontal="center"/>
    </xf>
    <xf numFmtId="164" fontId="89" fillId="0" borderId="0" xfId="0" applyNumberFormat="1" applyFont="1"/>
    <xf numFmtId="164" fontId="30" fillId="0" borderId="26" xfId="1" applyFont="1" applyFill="1" applyBorder="1" applyAlignment="1">
      <alignment horizontal="center"/>
    </xf>
    <xf numFmtId="164" fontId="3" fillId="9" borderId="16" xfId="1" applyFont="1" applyFill="1" applyBorder="1"/>
    <xf numFmtId="164" fontId="3" fillId="0" borderId="6" xfId="1" applyFont="1" applyBorder="1"/>
    <xf numFmtId="164" fontId="3" fillId="0" borderId="6" xfId="1" applyFont="1" applyBorder="1" applyAlignment="1">
      <alignment horizontal="center"/>
    </xf>
    <xf numFmtId="164" fontId="3" fillId="0" borderId="17" xfId="1" applyFont="1" applyBorder="1" applyAlignment="1">
      <alignment horizontal="center" vertical="center"/>
    </xf>
    <xf numFmtId="164" fontId="91" fillId="0" borderId="1" xfId="1" applyFont="1" applyFill="1" applyBorder="1" applyAlignment="1">
      <alignment horizontal="center"/>
    </xf>
    <xf numFmtId="0" fontId="2" fillId="0" borderId="26" xfId="0" applyFont="1" applyBorder="1"/>
    <xf numFmtId="0" fontId="2" fillId="0" borderId="26" xfId="0" applyFont="1" applyBorder="1" applyAlignment="1">
      <alignment horizontal="center"/>
    </xf>
    <xf numFmtId="164" fontId="9" fillId="0" borderId="26" xfId="1" applyFont="1" applyFill="1" applyBorder="1"/>
    <xf numFmtId="164" fontId="34" fillId="0" borderId="26" xfId="1" applyFont="1" applyBorder="1"/>
    <xf numFmtId="165" fontId="5" fillId="0" borderId="28" xfId="0" applyNumberFormat="1" applyFont="1" applyBorder="1" applyAlignment="1">
      <alignment horizontal="left"/>
    </xf>
    <xf numFmtId="165" fontId="3" fillId="3" borderId="6" xfId="0" applyNumberFormat="1" applyFont="1" applyFill="1" applyBorder="1"/>
    <xf numFmtId="165" fontId="2" fillId="11" borderId="0" xfId="0" applyNumberFormat="1" applyFont="1" applyFill="1"/>
    <xf numFmtId="165" fontId="1" fillId="11" borderId="0" xfId="0" applyNumberFormat="1" applyFont="1" applyFill="1"/>
    <xf numFmtId="164" fontId="3" fillId="2" borderId="51" xfId="1" applyFont="1" applyFill="1" applyBorder="1"/>
    <xf numFmtId="0" fontId="3" fillId="2" borderId="51" xfId="0" applyFont="1" applyFill="1" applyBorder="1" applyAlignment="1">
      <alignment horizontal="center"/>
    </xf>
    <xf numFmtId="164" fontId="3" fillId="2" borderId="51" xfId="1" applyFont="1" applyFill="1" applyBorder="1" applyAlignment="1">
      <alignment horizontal="center"/>
    </xf>
    <xf numFmtId="165" fontId="2" fillId="11" borderId="51" xfId="0" applyNumberFormat="1" applyFont="1" applyFill="1" applyBorder="1"/>
    <xf numFmtId="0" fontId="3" fillId="2" borderId="1" xfId="0" applyFont="1" applyFill="1" applyBorder="1"/>
    <xf numFmtId="164" fontId="3" fillId="2" borderId="15" xfId="1" applyFont="1" applyFill="1" applyBorder="1" applyAlignment="1">
      <alignment horizontal="center"/>
    </xf>
    <xf numFmtId="164" fontId="21" fillId="0" borderId="1" xfId="4" applyFont="1" applyFill="1" applyBorder="1" applyAlignment="1">
      <alignment horizontal="center"/>
    </xf>
    <xf numFmtId="164" fontId="29" fillId="0" borderId="1" xfId="1" applyFont="1" applyFill="1" applyBorder="1" applyAlignment="1">
      <alignment horizontal="center"/>
    </xf>
    <xf numFmtId="164" fontId="12" fillId="0" borderId="1" xfId="1" applyFont="1" applyFill="1" applyBorder="1" applyAlignment="1">
      <alignment horizontal="center"/>
    </xf>
    <xf numFmtId="165" fontId="9" fillId="0" borderId="9" xfId="0" applyNumberFormat="1" applyFont="1" applyBorder="1" applyAlignment="1">
      <alignment horizontal="center"/>
    </xf>
    <xf numFmtId="14" fontId="3" fillId="0" borderId="4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right"/>
    </xf>
    <xf numFmtId="0" fontId="12" fillId="3" borderId="1" xfId="1" applyNumberFormat="1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14" fillId="0" borderId="1" xfId="0" applyFont="1" applyBorder="1"/>
    <xf numFmtId="0" fontId="1" fillId="0" borderId="0" xfId="0" applyFont="1" applyAlignment="1">
      <alignment vertical="center"/>
    </xf>
    <xf numFmtId="14" fontId="2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14" fontId="13" fillId="0" borderId="0" xfId="0" applyNumberFormat="1" applyFont="1" applyAlignment="1">
      <alignment horizontal="right"/>
    </xf>
    <xf numFmtId="164" fontId="13" fillId="0" borderId="0" xfId="1" applyFont="1"/>
    <xf numFmtId="0" fontId="13" fillId="0" borderId="0" xfId="1" applyNumberFormat="1" applyFont="1"/>
    <xf numFmtId="14" fontId="4" fillId="0" borderId="0" xfId="0" applyNumberFormat="1" applyFont="1" applyAlignment="1">
      <alignment horizontal="left"/>
    </xf>
    <xf numFmtId="164" fontId="3" fillId="0" borderId="32" xfId="0" applyNumberFormat="1" applyFont="1" applyBorder="1" applyAlignment="1">
      <alignment vertical="center" wrapText="1"/>
    </xf>
    <xf numFmtId="9" fontId="3" fillId="0" borderId="32" xfId="0" applyNumberFormat="1" applyFont="1" applyBorder="1" applyAlignment="1">
      <alignment vertical="center" wrapText="1"/>
    </xf>
    <xf numFmtId="164" fontId="3" fillId="0" borderId="17" xfId="1" applyFont="1" applyBorder="1" applyAlignment="1">
      <alignment vertical="center"/>
    </xf>
    <xf numFmtId="164" fontId="3" fillId="3" borderId="1" xfId="1" applyFont="1" applyFill="1" applyBorder="1" applyAlignment="1"/>
    <xf numFmtId="164" fontId="3" fillId="0" borderId="33" xfId="1" applyFont="1" applyBorder="1" applyAlignment="1">
      <alignment vertical="center" wrapText="1"/>
    </xf>
    <xf numFmtId="14" fontId="3" fillId="0" borderId="16" xfId="0" applyNumberFormat="1" applyFont="1" applyBorder="1" applyAlignment="1">
      <alignment vertical="center" wrapText="1"/>
    </xf>
    <xf numFmtId="164" fontId="3" fillId="0" borderId="17" xfId="0" applyNumberFormat="1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164" fontId="3" fillId="0" borderId="17" xfId="1" applyFont="1" applyBorder="1" applyAlignment="1">
      <alignment vertical="center" wrapText="1"/>
    </xf>
    <xf numFmtId="4" fontId="3" fillId="0" borderId="39" xfId="0" applyNumberFormat="1" applyFont="1" applyBorder="1" applyAlignment="1">
      <alignment vertical="center" wrapText="1"/>
    </xf>
    <xf numFmtId="164" fontId="3" fillId="0" borderId="17" xfId="1" applyFont="1" applyBorder="1" applyAlignment="1">
      <alignment horizontal="center" vertical="center" wrapText="1"/>
    </xf>
    <xf numFmtId="165" fontId="43" fillId="0" borderId="1" xfId="0" applyNumberFormat="1" applyFont="1" applyBorder="1" applyAlignment="1">
      <alignment horizontal="center"/>
    </xf>
    <xf numFmtId="164" fontId="2" fillId="0" borderId="39" xfId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4" fillId="0" borderId="0" xfId="0" applyNumberFormat="1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49" fontId="11" fillId="0" borderId="21" xfId="0" applyNumberFormat="1" applyFont="1" applyBorder="1" applyAlignment="1">
      <alignment horizontal="center" vertical="center" wrapText="1"/>
    </xf>
    <xf numFmtId="164" fontId="14" fillId="15" borderId="1" xfId="0" applyNumberFormat="1" applyFont="1" applyFill="1" applyBorder="1"/>
    <xf numFmtId="0" fontId="14" fillId="15" borderId="1" xfId="0" applyFont="1" applyFill="1" applyBorder="1" applyAlignment="1">
      <alignment horizontal="center"/>
    </xf>
    <xf numFmtId="164" fontId="14" fillId="15" borderId="1" xfId="1" applyFont="1" applyFill="1" applyBorder="1" applyAlignment="1">
      <alignment horizontal="center"/>
    </xf>
    <xf numFmtId="0" fontId="2" fillId="0" borderId="17" xfId="1" applyNumberFormat="1" applyFont="1" applyBorder="1" applyAlignment="1">
      <alignment horizontal="center" vertical="center" wrapText="1"/>
    </xf>
    <xf numFmtId="164" fontId="14" fillId="15" borderId="1" xfId="1" applyFont="1" applyFill="1" applyBorder="1"/>
    <xf numFmtId="165" fontId="92" fillId="0" borderId="0" xfId="0" applyNumberFormat="1" applyFont="1" applyAlignment="1">
      <alignment horizontal="left" vertical="center"/>
    </xf>
    <xf numFmtId="164" fontId="14" fillId="15" borderId="17" xfId="0" applyNumberFormat="1" applyFont="1" applyFill="1" applyBorder="1"/>
    <xf numFmtId="0" fontId="14" fillId="15" borderId="17" xfId="0" applyFont="1" applyFill="1" applyBorder="1" applyAlignment="1">
      <alignment horizontal="center"/>
    </xf>
    <xf numFmtId="164" fontId="14" fillId="15" borderId="17" xfId="1" applyFont="1" applyFill="1" applyBorder="1" applyAlignment="1">
      <alignment horizontal="center"/>
    </xf>
    <xf numFmtId="164" fontId="14" fillId="15" borderId="17" xfId="1" applyFont="1" applyFill="1" applyBorder="1"/>
    <xf numFmtId="173" fontId="3" fillId="0" borderId="0" xfId="0" applyNumberFormat="1" applyFont="1"/>
    <xf numFmtId="173" fontId="44" fillId="0" borderId="0" xfId="0" applyNumberFormat="1" applyFont="1"/>
    <xf numFmtId="173" fontId="3" fillId="0" borderId="1" xfId="0" applyNumberFormat="1" applyFont="1" applyBorder="1" applyAlignment="1">
      <alignment horizontal="center" vertical="center" wrapText="1"/>
    </xf>
    <xf numFmtId="173" fontId="3" fillId="0" borderId="1" xfId="0" applyNumberFormat="1" applyFont="1" applyBorder="1"/>
    <xf numFmtId="173" fontId="14" fillId="0" borderId="1" xfId="0" applyNumberFormat="1" applyFont="1" applyBorder="1" applyAlignment="1">
      <alignment horizontal="center"/>
    </xf>
    <xf numFmtId="173" fontId="27" fillId="0" borderId="1" xfId="0" applyNumberFormat="1" applyFont="1" applyBorder="1" applyAlignment="1">
      <alignment horizontal="center"/>
    </xf>
    <xf numFmtId="164" fontId="27" fillId="0" borderId="1" xfId="8" applyFont="1" applyFill="1" applyBorder="1" applyAlignment="1">
      <alignment horizontal="center"/>
    </xf>
    <xf numFmtId="164" fontId="14" fillId="0" borderId="0" xfId="1" applyFont="1" applyFill="1" applyBorder="1"/>
    <xf numFmtId="49" fontId="2" fillId="0" borderId="17" xfId="0" applyNumberFormat="1" applyFont="1" applyBorder="1" applyAlignment="1">
      <alignment horizontal="center" vertical="center" wrapText="1"/>
    </xf>
    <xf numFmtId="49" fontId="11" fillId="15" borderId="17" xfId="0" applyNumberFormat="1" applyFont="1" applyFill="1" applyBorder="1" applyAlignment="1">
      <alignment horizontal="center"/>
    </xf>
    <xf numFmtId="164" fontId="27" fillId="0" borderId="9" xfId="1" applyFont="1" applyFill="1" applyBorder="1"/>
    <xf numFmtId="165" fontId="3" fillId="15" borderId="26" xfId="0" applyNumberFormat="1" applyFont="1" applyFill="1" applyBorder="1" applyAlignment="1">
      <alignment horizontal="center"/>
    </xf>
    <xf numFmtId="164" fontId="3" fillId="15" borderId="17" xfId="0" applyNumberFormat="1" applyFont="1" applyFill="1" applyBorder="1" applyAlignment="1">
      <alignment horizontal="center"/>
    </xf>
    <xf numFmtId="0" fontId="3" fillId="15" borderId="17" xfId="0" applyFont="1" applyFill="1" applyBorder="1" applyAlignment="1">
      <alignment horizontal="center"/>
    </xf>
    <xf numFmtId="49" fontId="12" fillId="15" borderId="17" xfId="0" applyNumberFormat="1" applyFont="1" applyFill="1" applyBorder="1" applyAlignment="1">
      <alignment horizontal="center"/>
    </xf>
    <xf numFmtId="164" fontId="3" fillId="15" borderId="17" xfId="1" applyFont="1" applyFill="1" applyBorder="1" applyAlignment="1">
      <alignment horizontal="center"/>
    </xf>
    <xf numFmtId="49" fontId="12" fillId="15" borderId="1" xfId="0" applyNumberFormat="1" applyFont="1" applyFill="1" applyBorder="1" applyAlignment="1">
      <alignment horizontal="center"/>
    </xf>
    <xf numFmtId="14" fontId="2" fillId="0" borderId="16" xfId="0" applyNumberFormat="1" applyFont="1" applyBorder="1" applyAlignment="1">
      <alignment horizontal="center" vertical="center" wrapText="1"/>
    </xf>
    <xf numFmtId="4" fontId="2" fillId="0" borderId="17" xfId="0" applyNumberFormat="1" applyFont="1" applyBorder="1" applyAlignment="1">
      <alignment horizontal="center" vertical="center" wrapText="1"/>
    </xf>
    <xf numFmtId="165" fontId="79" fillId="0" borderId="0" xfId="0" applyNumberFormat="1" applyFont="1"/>
    <xf numFmtId="0" fontId="15" fillId="0" borderId="1" xfId="0" applyFont="1" applyBorder="1" applyAlignment="1">
      <alignment horizontal="center"/>
    </xf>
    <xf numFmtId="4" fontId="3" fillId="0" borderId="39" xfId="0" applyNumberFormat="1" applyFont="1" applyBorder="1" applyAlignment="1">
      <alignment horizontal="center" vertical="center" wrapText="1"/>
    </xf>
    <xf numFmtId="165" fontId="30" fillId="3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center"/>
    </xf>
    <xf numFmtId="164" fontId="65" fillId="3" borderId="0" xfId="1" applyFont="1" applyFill="1" applyBorder="1"/>
    <xf numFmtId="0" fontId="66" fillId="3" borderId="0" xfId="0" applyFont="1" applyFill="1"/>
    <xf numFmtId="165" fontId="70" fillId="0" borderId="0" xfId="0" applyNumberFormat="1" applyFont="1"/>
    <xf numFmtId="0" fontId="45" fillId="7" borderId="28" xfId="0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164" fontId="2" fillId="0" borderId="5" xfId="1" applyFont="1" applyBorder="1" applyAlignment="1">
      <alignment horizontal="center" vertical="center" wrapText="1"/>
    </xf>
    <xf numFmtId="0" fontId="2" fillId="0" borderId="8" xfId="0" applyFont="1" applyBorder="1"/>
    <xf numFmtId="0" fontId="3" fillId="9" borderId="1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4" fontId="1" fillId="0" borderId="28" xfId="0" applyNumberFormat="1" applyFont="1" applyBorder="1" applyAlignment="1">
      <alignment horizontal="left"/>
    </xf>
    <xf numFmtId="164" fontId="2" fillId="0" borderId="13" xfId="1" applyFont="1" applyBorder="1" applyAlignment="1">
      <alignment horizontal="center" vertical="center" wrapText="1"/>
    </xf>
    <xf numFmtId="164" fontId="13" fillId="0" borderId="0" xfId="1" applyFont="1" applyAlignment="1">
      <alignment horizontal="center"/>
    </xf>
    <xf numFmtId="166" fontId="2" fillId="0" borderId="4" xfId="0" applyNumberFormat="1" applyFont="1" applyBorder="1" applyAlignment="1">
      <alignment horizontal="center" vertical="center" wrapText="1"/>
    </xf>
    <xf numFmtId="164" fontId="13" fillId="0" borderId="5" xfId="1" applyFont="1" applyBorder="1" applyAlignment="1">
      <alignment horizontal="center" vertical="center" wrapText="1"/>
    </xf>
    <xf numFmtId="164" fontId="14" fillId="0" borderId="1" xfId="8" applyFont="1" applyFill="1" applyBorder="1"/>
    <xf numFmtId="164" fontId="13" fillId="0" borderId="1" xfId="1" applyFont="1" applyBorder="1" applyAlignment="1">
      <alignment horizontal="center"/>
    </xf>
    <xf numFmtId="164" fontId="13" fillId="0" borderId="1" xfId="1" applyFont="1" applyBorder="1"/>
    <xf numFmtId="166" fontId="14" fillId="0" borderId="1" xfId="0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0" fontId="3" fillId="0" borderId="21" xfId="0" applyFont="1" applyBorder="1"/>
    <xf numFmtId="164" fontId="14" fillId="0" borderId="0" xfId="1" applyFont="1"/>
    <xf numFmtId="164" fontId="14" fillId="0" borderId="0" xfId="1" applyFont="1" applyAlignment="1">
      <alignment horizontal="center"/>
    </xf>
    <xf numFmtId="49" fontId="12" fillId="3" borderId="9" xfId="0" applyNumberFormat="1" applyFont="1" applyFill="1" applyBorder="1" applyAlignment="1">
      <alignment horizontal="center"/>
    </xf>
    <xf numFmtId="164" fontId="3" fillId="0" borderId="0" xfId="1" applyFont="1" applyFill="1" applyBorder="1"/>
    <xf numFmtId="166" fontId="3" fillId="0" borderId="4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164" fontId="14" fillId="0" borderId="5" xfId="1" applyFont="1" applyBorder="1" applyAlignment="1">
      <alignment horizontal="center" vertical="center" wrapText="1"/>
    </xf>
    <xf numFmtId="49" fontId="12" fillId="9" borderId="1" xfId="1" applyNumberFormat="1" applyFont="1" applyFill="1" applyBorder="1" applyAlignment="1">
      <alignment horizontal="center"/>
    </xf>
    <xf numFmtId="164" fontId="2" fillId="0" borderId="1" xfId="1" applyFont="1" applyBorder="1" applyAlignment="1">
      <alignment vertical="center"/>
    </xf>
    <xf numFmtId="164" fontId="2" fillId="0" borderId="1" xfId="0" applyNumberFormat="1" applyFont="1" applyBorder="1" applyAlignment="1">
      <alignment horizontal="center"/>
    </xf>
    <xf numFmtId="164" fontId="38" fillId="0" borderId="1" xfId="1" applyFont="1" applyBorder="1"/>
    <xf numFmtId="49" fontId="11" fillId="0" borderId="1" xfId="0" applyNumberFormat="1" applyFont="1" applyBorder="1"/>
    <xf numFmtId="0" fontId="38" fillId="0" borderId="1" xfId="0" applyFont="1" applyBorder="1"/>
    <xf numFmtId="164" fontId="3" fillId="0" borderId="13" xfId="0" applyNumberFormat="1" applyFont="1" applyBorder="1" applyAlignment="1">
      <alignment horizontal="center" vertical="center" wrapText="1"/>
    </xf>
    <xf numFmtId="173" fontId="0" fillId="0" borderId="0" xfId="0" applyNumberFormat="1"/>
    <xf numFmtId="173" fontId="2" fillId="0" borderId="16" xfId="0" applyNumberFormat="1" applyFont="1" applyBorder="1" applyAlignment="1">
      <alignment horizontal="center" vertical="center" wrapText="1"/>
    </xf>
    <xf numFmtId="173" fontId="0" fillId="0" borderId="1" xfId="0" applyNumberFormat="1" applyBorder="1"/>
    <xf numFmtId="14" fontId="3" fillId="0" borderId="16" xfId="0" applyNumberFormat="1" applyFont="1" applyBorder="1" applyAlignment="1">
      <alignment horizontal="center" vertical="center" wrapText="1"/>
    </xf>
    <xf numFmtId="164" fontId="9" fillId="0" borderId="26" xfId="1" applyFont="1" applyFill="1" applyBorder="1" applyAlignment="1">
      <alignment horizontal="center"/>
    </xf>
    <xf numFmtId="164" fontId="2" fillId="0" borderId="40" xfId="0" applyNumberFormat="1" applyFont="1" applyBorder="1"/>
    <xf numFmtId="173" fontId="3" fillId="0" borderId="0" xfId="0" applyNumberFormat="1" applyFont="1" applyAlignment="1">
      <alignment horizontal="center"/>
    </xf>
    <xf numFmtId="173" fontId="3" fillId="0" borderId="16" xfId="0" applyNumberFormat="1" applyFont="1" applyBorder="1" applyAlignment="1">
      <alignment horizontal="center" vertical="center" wrapText="1"/>
    </xf>
    <xf numFmtId="173" fontId="26" fillId="0" borderId="0" xfId="0" applyNumberFormat="1" applyFont="1" applyAlignment="1">
      <alignment horizontal="center"/>
    </xf>
    <xf numFmtId="164" fontId="3" fillId="3" borderId="8" xfId="0" applyNumberFormat="1" applyFont="1" applyFill="1" applyBorder="1"/>
    <xf numFmtId="173" fontId="26" fillId="0" borderId="1" xfId="0" applyNumberFormat="1" applyFont="1" applyBorder="1" applyAlignment="1">
      <alignment horizontal="center"/>
    </xf>
    <xf numFmtId="49" fontId="36" fillId="0" borderId="1" xfId="0" applyNumberFormat="1" applyFont="1" applyBorder="1" applyAlignment="1">
      <alignment horizontal="center"/>
    </xf>
    <xf numFmtId="0" fontId="91" fillId="0" borderId="1" xfId="0" applyFont="1" applyBorder="1" applyAlignment="1">
      <alignment horizontal="center"/>
    </xf>
    <xf numFmtId="164" fontId="93" fillId="0" borderId="0" xfId="1" applyFont="1" applyFill="1" applyBorder="1"/>
    <xf numFmtId="0" fontId="12" fillId="0" borderId="21" xfId="0" applyFont="1" applyBorder="1" applyAlignment="1">
      <alignment horizontal="center" vertical="center"/>
    </xf>
    <xf numFmtId="0" fontId="12" fillId="3" borderId="1" xfId="0" applyFont="1" applyFill="1" applyBorder="1"/>
    <xf numFmtId="165" fontId="3" fillId="20" borderId="1" xfId="0" applyNumberFormat="1" applyFont="1" applyFill="1" applyBorder="1" applyAlignment="1">
      <alignment horizontal="center"/>
    </xf>
    <xf numFmtId="164" fontId="3" fillId="20" borderId="1" xfId="1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164" fontId="3" fillId="20" borderId="15" xfId="1" applyFont="1" applyFill="1" applyBorder="1" applyAlignment="1">
      <alignment horizontal="center"/>
    </xf>
    <xf numFmtId="0" fontId="45" fillId="2" borderId="0" xfId="0" applyFont="1" applyFill="1" applyAlignment="1">
      <alignment horizontal="center" vertical="center"/>
    </xf>
    <xf numFmtId="164" fontId="3" fillId="0" borderId="5" xfId="1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164" fontId="3" fillId="0" borderId="0" xfId="1" applyFont="1" applyFill="1" applyAlignment="1">
      <alignment horizontal="left"/>
    </xf>
    <xf numFmtId="164" fontId="2" fillId="0" borderId="0" xfId="1" applyFont="1" applyFill="1" applyAlignment="1">
      <alignment horizontal="center"/>
    </xf>
    <xf numFmtId="0" fontId="45" fillId="0" borderId="0" xfId="0" applyFont="1" applyAlignment="1">
      <alignment horizontal="center" vertical="center"/>
    </xf>
    <xf numFmtId="170" fontId="2" fillId="0" borderId="16" xfId="0" applyNumberFormat="1" applyFont="1" applyBorder="1" applyAlignment="1">
      <alignment horizontal="center" vertical="center"/>
    </xf>
    <xf numFmtId="170" fontId="3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3" fillId="20" borderId="20" xfId="1" applyFont="1" applyFill="1" applyBorder="1" applyAlignment="1">
      <alignment horizontal="center"/>
    </xf>
    <xf numFmtId="170" fontId="2" fillId="6" borderId="26" xfId="0" applyNumberFormat="1" applyFont="1" applyFill="1" applyBorder="1"/>
    <xf numFmtId="14" fontId="3" fillId="0" borderId="17" xfId="0" applyNumberFormat="1" applyFont="1" applyBorder="1" applyAlignment="1">
      <alignment horizontal="center"/>
    </xf>
    <xf numFmtId="0" fontId="43" fillId="6" borderId="17" xfId="0" applyFont="1" applyFill="1" applyBorder="1" applyAlignment="1">
      <alignment horizontal="center"/>
    </xf>
    <xf numFmtId="14" fontId="2" fillId="0" borderId="26" xfId="0" applyNumberFormat="1" applyFont="1" applyBorder="1"/>
    <xf numFmtId="0" fontId="2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64" fontId="2" fillId="0" borderId="20" xfId="1" applyFont="1" applyFill="1" applyBorder="1"/>
    <xf numFmtId="4" fontId="3" fillId="3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/>
    <xf numFmtId="164" fontId="2" fillId="0" borderId="15" xfId="1" applyFont="1" applyFill="1" applyBorder="1"/>
    <xf numFmtId="0" fontId="60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95" fillId="0" borderId="1" xfId="0" applyNumberFormat="1" applyFont="1" applyBorder="1" applyAlignment="1">
      <alignment horizontal="center"/>
    </xf>
    <xf numFmtId="167" fontId="30" fillId="0" borderId="1" xfId="0" applyNumberFormat="1" applyFont="1" applyBorder="1" applyAlignment="1">
      <alignment horizontal="center"/>
    </xf>
    <xf numFmtId="49" fontId="12" fillId="0" borderId="17" xfId="0" applyNumberFormat="1" applyFont="1" applyBorder="1" applyAlignment="1">
      <alignment horizontal="center" vertical="center" wrapText="1"/>
    </xf>
    <xf numFmtId="165" fontId="3" fillId="15" borderId="8" xfId="0" applyNumberFormat="1" applyFont="1" applyFill="1" applyBorder="1" applyAlignment="1">
      <alignment horizontal="center"/>
    </xf>
    <xf numFmtId="164" fontId="3" fillId="15" borderId="54" xfId="0" applyNumberFormat="1" applyFont="1" applyFill="1" applyBorder="1"/>
    <xf numFmtId="0" fontId="3" fillId="15" borderId="54" xfId="0" applyFont="1" applyFill="1" applyBorder="1"/>
    <xf numFmtId="0" fontId="3" fillId="15" borderId="54" xfId="0" applyFont="1" applyFill="1" applyBorder="1" applyAlignment="1">
      <alignment horizontal="center"/>
    </xf>
    <xf numFmtId="49" fontId="12" fillId="15" borderId="54" xfId="0" applyNumberFormat="1" applyFont="1" applyFill="1" applyBorder="1" applyAlignment="1">
      <alignment horizontal="center"/>
    </xf>
    <xf numFmtId="164" fontId="3" fillId="15" borderId="54" xfId="1" applyFont="1" applyFill="1" applyBorder="1" applyAlignment="1">
      <alignment horizontal="center"/>
    </xf>
    <xf numFmtId="0" fontId="0" fillId="0" borderId="9" xfId="0" applyBorder="1"/>
    <xf numFmtId="164" fontId="3" fillId="15" borderId="0" xfId="1" applyFont="1" applyFill="1" applyAlignment="1">
      <alignment horizontal="center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1" applyNumberFormat="1" applyFont="1" applyFill="1" applyBorder="1" applyAlignment="1">
      <alignment horizontal="center"/>
    </xf>
    <xf numFmtId="164" fontId="3" fillId="3" borderId="15" xfId="1" applyFont="1" applyFill="1" applyBorder="1" applyAlignment="1">
      <alignment horizontal="center"/>
    </xf>
    <xf numFmtId="166" fontId="3" fillId="0" borderId="16" xfId="0" applyNumberFormat="1" applyFont="1" applyBorder="1" applyAlignment="1">
      <alignment horizontal="center" vertical="center" wrapText="1"/>
    </xf>
    <xf numFmtId="166" fontId="3" fillId="7" borderId="1" xfId="0" applyNumberFormat="1" applyFont="1" applyFill="1" applyBorder="1" applyAlignment="1">
      <alignment horizontal="center"/>
    </xf>
    <xf numFmtId="165" fontId="3" fillId="15" borderId="8" xfId="0" applyNumberFormat="1" applyFont="1" applyFill="1" applyBorder="1"/>
    <xf numFmtId="164" fontId="3" fillId="0" borderId="26" xfId="1" applyFont="1" applyFill="1" applyBorder="1"/>
    <xf numFmtId="165" fontId="14" fillId="0" borderId="8" xfId="0" applyNumberFormat="1" applyFont="1" applyBorder="1" applyAlignment="1">
      <alignment horizontal="center"/>
    </xf>
    <xf numFmtId="164" fontId="3" fillId="7" borderId="54" xfId="0" applyNumberFormat="1" applyFont="1" applyFill="1" applyBorder="1"/>
    <xf numFmtId="0" fontId="3" fillId="7" borderId="54" xfId="0" applyFont="1" applyFill="1" applyBorder="1"/>
    <xf numFmtId="0" fontId="3" fillId="7" borderId="54" xfId="0" applyFont="1" applyFill="1" applyBorder="1" applyAlignment="1">
      <alignment horizontal="center"/>
    </xf>
    <xf numFmtId="164" fontId="3" fillId="7" borderId="54" xfId="1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64" fontId="3" fillId="0" borderId="39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4" fontId="3" fillId="9" borderId="1" xfId="0" applyNumberFormat="1" applyFont="1" applyFill="1" applyBorder="1"/>
    <xf numFmtId="164" fontId="3" fillId="0" borderId="0" xfId="1" applyFont="1" applyFill="1"/>
    <xf numFmtId="164" fontId="3" fillId="7" borderId="0" xfId="1" applyFont="1" applyFill="1" applyAlignment="1">
      <alignment horizontal="center"/>
    </xf>
    <xf numFmtId="170" fontId="9" fillId="0" borderId="1" xfId="0" applyNumberFormat="1" applyFont="1" applyBorder="1" applyAlignment="1">
      <alignment horizontal="left"/>
    </xf>
    <xf numFmtId="164" fontId="3" fillId="15" borderId="8" xfId="0" applyNumberFormat="1" applyFont="1" applyFill="1" applyBorder="1" applyAlignment="1">
      <alignment horizontal="center"/>
    </xf>
    <xf numFmtId="0" fontId="3" fillId="15" borderId="8" xfId="0" applyFont="1" applyFill="1" applyBorder="1" applyAlignment="1">
      <alignment horizontal="center"/>
    </xf>
    <xf numFmtId="164" fontId="3" fillId="15" borderId="8" xfId="1" applyFont="1" applyFill="1" applyBorder="1" applyAlignment="1">
      <alignment horizontal="center"/>
    </xf>
    <xf numFmtId="165" fontId="2" fillId="0" borderId="21" xfId="0" applyNumberFormat="1" applyFont="1" applyBorder="1" applyAlignment="1">
      <alignment horizontal="center" vertical="center"/>
    </xf>
    <xf numFmtId="166" fontId="3" fillId="3" borderId="45" xfId="0" applyNumberFormat="1" applyFont="1" applyFill="1" applyBorder="1" applyAlignment="1">
      <alignment horizontal="center" vertical="center" wrapText="1"/>
    </xf>
    <xf numFmtId="164" fontId="3" fillId="3" borderId="32" xfId="0" applyNumberFormat="1" applyFont="1" applyFill="1" applyBorder="1" applyAlignment="1">
      <alignment horizontal="center" vertical="center" wrapText="1"/>
    </xf>
    <xf numFmtId="164" fontId="3" fillId="3" borderId="40" xfId="0" applyNumberFormat="1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166" fontId="3" fillId="3" borderId="6" xfId="0" applyNumberFormat="1" applyFont="1" applyFill="1" applyBorder="1"/>
    <xf numFmtId="166" fontId="6" fillId="0" borderId="0" xfId="0" applyNumberFormat="1" applyFont="1" applyAlignment="1">
      <alignment horizontal="center"/>
    </xf>
    <xf numFmtId="166" fontId="75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164" fontId="3" fillId="3" borderId="39" xfId="1" applyFont="1" applyFill="1" applyBorder="1" applyAlignment="1">
      <alignment vertical="center"/>
    </xf>
    <xf numFmtId="164" fontId="3" fillId="3" borderId="0" xfId="1" applyFont="1" applyFill="1" applyAlignment="1">
      <alignment horizontal="center" vertical="center" wrapText="1"/>
    </xf>
    <xf numFmtId="164" fontId="3" fillId="3" borderId="42" xfId="1" applyFont="1" applyFill="1" applyBorder="1" applyAlignment="1">
      <alignment horizontal="center" vertical="center" wrapText="1"/>
    </xf>
    <xf numFmtId="173" fontId="4" fillId="0" borderId="0" xfId="0" applyNumberFormat="1" applyFont="1" applyAlignment="1">
      <alignment horizontal="left"/>
    </xf>
    <xf numFmtId="173" fontId="2" fillId="0" borderId="1" xfId="0" applyNumberFormat="1" applyFont="1" applyBorder="1" applyAlignment="1">
      <alignment horizontal="center" vertical="center" wrapText="1"/>
    </xf>
    <xf numFmtId="173" fontId="17" fillId="0" borderId="1" xfId="0" applyNumberFormat="1" applyFont="1" applyBorder="1" applyAlignment="1">
      <alignment horizontal="center"/>
    </xf>
    <xf numFmtId="0" fontId="2" fillId="0" borderId="9" xfId="0" applyFont="1" applyBorder="1"/>
    <xf numFmtId="173" fontId="2" fillId="0" borderId="1" xfId="0" applyNumberFormat="1" applyFont="1" applyBorder="1"/>
    <xf numFmtId="165" fontId="56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1" applyFont="1" applyAlignment="1">
      <alignment horizontal="left"/>
    </xf>
    <xf numFmtId="165" fontId="3" fillId="7" borderId="16" xfId="0" applyNumberFormat="1" applyFont="1" applyFill="1" applyBorder="1" applyAlignment="1">
      <alignment horizontal="center"/>
    </xf>
    <xf numFmtId="164" fontId="3" fillId="7" borderId="17" xfId="0" applyNumberFormat="1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164" fontId="3" fillId="7" borderId="17" xfId="1" applyFont="1" applyFill="1" applyBorder="1" applyAlignment="1">
      <alignment horizontal="center"/>
    </xf>
    <xf numFmtId="164" fontId="3" fillId="7" borderId="18" xfId="1" applyFont="1" applyFill="1" applyBorder="1" applyAlignment="1">
      <alignment horizontal="center"/>
    </xf>
    <xf numFmtId="165" fontId="2" fillId="15" borderId="16" xfId="0" applyNumberFormat="1" applyFont="1" applyFill="1" applyBorder="1" applyAlignment="1">
      <alignment horizontal="center"/>
    </xf>
    <xf numFmtId="165" fontId="96" fillId="0" borderId="1" xfId="0" applyNumberFormat="1" applyFont="1" applyBorder="1" applyAlignment="1">
      <alignment horizontal="center"/>
    </xf>
    <xf numFmtId="164" fontId="3" fillId="0" borderId="39" xfId="0" applyNumberFormat="1" applyFont="1" applyBorder="1" applyAlignment="1">
      <alignment horizontal="center" vertical="center" wrapText="1"/>
    </xf>
    <xf numFmtId="164" fontId="3" fillId="3" borderId="0" xfId="0" applyNumberFormat="1" applyFont="1" applyFill="1"/>
    <xf numFmtId="164" fontId="3" fillId="15" borderId="18" xfId="0" applyNumberFormat="1" applyFont="1" applyFill="1" applyBorder="1" applyAlignment="1">
      <alignment horizontal="center"/>
    </xf>
    <xf numFmtId="43" fontId="2" fillId="0" borderId="1" xfId="0" applyNumberFormat="1" applyFont="1" applyBorder="1"/>
    <xf numFmtId="169" fontId="2" fillId="0" borderId="0" xfId="0" applyNumberFormat="1" applyFont="1"/>
    <xf numFmtId="0" fontId="24" fillId="3" borderId="1" xfId="0" applyFont="1" applyFill="1" applyBorder="1" applyAlignment="1">
      <alignment horizontal="center"/>
    </xf>
    <xf numFmtId="0" fontId="75" fillId="0" borderId="1" xfId="0" applyFont="1" applyBorder="1" applyAlignment="1">
      <alignment horizontal="center"/>
    </xf>
    <xf numFmtId="169" fontId="70" fillId="0" borderId="0" xfId="0" applyNumberFormat="1" applyFont="1" applyAlignment="1">
      <alignment vertical="center"/>
    </xf>
    <xf numFmtId="0" fontId="14" fillId="0" borderId="0" xfId="0" applyFont="1"/>
    <xf numFmtId="169" fontId="14" fillId="0" borderId="20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64" fontId="14" fillId="0" borderId="1" xfId="8" applyFont="1" applyBorder="1" applyAlignment="1">
      <alignment horizontal="center" vertical="center" wrapText="1"/>
    </xf>
    <xf numFmtId="169" fontId="15" fillId="15" borderId="0" xfId="0" applyNumberFormat="1" applyFont="1" applyFill="1" applyAlignment="1">
      <alignment horizontal="center"/>
    </xf>
    <xf numFmtId="164" fontId="15" fillId="15" borderId="40" xfId="0" applyNumberFormat="1" applyFont="1" applyFill="1" applyBorder="1" applyAlignment="1">
      <alignment horizontal="center"/>
    </xf>
    <xf numFmtId="0" fontId="15" fillId="3" borderId="32" xfId="0" applyFont="1" applyFill="1" applyBorder="1" applyAlignment="1">
      <alignment horizontal="center"/>
    </xf>
    <xf numFmtId="0" fontId="15" fillId="15" borderId="40" xfId="0" applyFont="1" applyFill="1" applyBorder="1" applyAlignment="1">
      <alignment horizontal="center"/>
    </xf>
    <xf numFmtId="164" fontId="15" fillId="15" borderId="40" xfId="8" applyFont="1" applyFill="1" applyBorder="1" applyAlignment="1">
      <alignment horizontal="center"/>
    </xf>
    <xf numFmtId="164" fontId="2" fillId="0" borderId="39" xfId="0" applyNumberFormat="1" applyFont="1" applyBorder="1" applyAlignment="1">
      <alignment horizontal="center" vertical="center" wrapText="1"/>
    </xf>
    <xf numFmtId="169" fontId="14" fillId="0" borderId="1" xfId="0" applyNumberFormat="1" applyFont="1" applyBorder="1" applyAlignment="1">
      <alignment horizontal="center"/>
    </xf>
    <xf numFmtId="169" fontId="3" fillId="0" borderId="1" xfId="0" applyNumberFormat="1" applyFont="1" applyBorder="1"/>
    <xf numFmtId="169" fontId="2" fillId="0" borderId="1" xfId="0" applyNumberFormat="1" applyFont="1" applyBorder="1"/>
    <xf numFmtId="164" fontId="14" fillId="0" borderId="9" xfId="0" applyNumberFormat="1" applyFont="1" applyBorder="1" applyAlignment="1">
      <alignment horizontal="center" vertical="center" wrapText="1"/>
    </xf>
    <xf numFmtId="164" fontId="15" fillId="15" borderId="41" xfId="0" applyNumberFormat="1" applyFont="1" applyFill="1" applyBorder="1" applyAlignment="1">
      <alignment horizontal="center"/>
    </xf>
    <xf numFmtId="43" fontId="14" fillId="0" borderId="1" xfId="0" applyNumberFormat="1" applyFont="1" applyBorder="1"/>
    <xf numFmtId="164" fontId="5" fillId="15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5" fillId="15" borderId="1" xfId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71" fillId="0" borderId="1" xfId="0" applyFont="1" applyBorder="1" applyAlignment="1">
      <alignment vertical="center"/>
    </xf>
    <xf numFmtId="164" fontId="17" fillId="0" borderId="1" xfId="1" applyFont="1" applyFill="1" applyBorder="1" applyAlignment="1">
      <alignment vertical="center"/>
    </xf>
    <xf numFmtId="164" fontId="17" fillId="0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49" fillId="0" borderId="1" xfId="0" applyNumberFormat="1" applyFont="1" applyBorder="1" applyAlignment="1">
      <alignment vertical="center"/>
    </xf>
    <xf numFmtId="0" fontId="5" fillId="7" borderId="2" xfId="0" applyFont="1" applyFill="1" applyBorder="1"/>
    <xf numFmtId="0" fontId="5" fillId="7" borderId="3" xfId="0" applyFont="1" applyFill="1" applyBorder="1"/>
    <xf numFmtId="0" fontId="5" fillId="7" borderId="10" xfId="0" applyFont="1" applyFill="1" applyBorder="1"/>
    <xf numFmtId="0" fontId="50" fillId="0" borderId="0" xfId="0" applyFont="1" applyAlignment="1">
      <alignment vertical="center"/>
    </xf>
    <xf numFmtId="170" fontId="5" fillId="0" borderId="1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vertical="center"/>
    </xf>
    <xf numFmtId="164" fontId="5" fillId="0" borderId="0" xfId="1" applyFont="1"/>
    <xf numFmtId="164" fontId="2" fillId="0" borderId="40" xfId="1" applyFont="1" applyBorder="1" applyAlignment="1">
      <alignment horizontal="center" vertical="center" wrapText="1"/>
    </xf>
    <xf numFmtId="0" fontId="3" fillId="3" borderId="1" xfId="1" applyNumberFormat="1" applyFont="1" applyFill="1" applyBorder="1" applyAlignment="1" applyProtection="1">
      <alignment horizontal="center"/>
    </xf>
    <xf numFmtId="0" fontId="97" fillId="0" borderId="1" xfId="0" applyFont="1" applyBorder="1"/>
    <xf numFmtId="164" fontId="5" fillId="0" borderId="0" xfId="1" applyFont="1" applyAlignment="1" applyProtection="1"/>
    <xf numFmtId="0" fontId="5" fillId="0" borderId="0" xfId="1" applyNumberFormat="1" applyFont="1" applyAlignment="1" applyProtection="1"/>
    <xf numFmtId="164" fontId="3" fillId="3" borderId="9" xfId="1" applyFont="1" applyFill="1" applyBorder="1" applyProtection="1"/>
    <xf numFmtId="164" fontId="2" fillId="0" borderId="9" xfId="1" applyFont="1" applyBorder="1" applyProtection="1"/>
    <xf numFmtId="49" fontId="32" fillId="0" borderId="0" xfId="1" applyNumberFormat="1" applyFont="1" applyAlignment="1">
      <alignment horizontal="center"/>
    </xf>
    <xf numFmtId="49" fontId="98" fillId="0" borderId="0" xfId="1" applyNumberFormat="1" applyFont="1" applyAlignment="1">
      <alignment horizontal="center"/>
    </xf>
    <xf numFmtId="49" fontId="32" fillId="0" borderId="32" xfId="0" applyNumberFormat="1" applyFont="1" applyBorder="1" applyAlignment="1">
      <alignment horizontal="center" vertical="center" wrapText="1"/>
    </xf>
    <xf numFmtId="165" fontId="3" fillId="2" borderId="6" xfId="0" applyNumberFormat="1" applyFont="1" applyFill="1" applyBorder="1" applyAlignment="1">
      <alignment horizontal="center"/>
    </xf>
    <xf numFmtId="164" fontId="2" fillId="2" borderId="1" xfId="1" applyFont="1" applyFill="1" applyBorder="1"/>
    <xf numFmtId="49" fontId="98" fillId="2" borderId="1" xfId="1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/>
    </xf>
    <xf numFmtId="165" fontId="19" fillId="0" borderId="44" xfId="0" applyNumberFormat="1" applyFont="1" applyBorder="1" applyAlignment="1">
      <alignment horizontal="center"/>
    </xf>
    <xf numFmtId="49" fontId="18" fillId="0" borderId="44" xfId="0" applyNumberFormat="1" applyFont="1" applyBorder="1" applyAlignment="1">
      <alignment horizontal="center"/>
    </xf>
    <xf numFmtId="0" fontId="7" fillId="0" borderId="32" xfId="0" applyFont="1" applyBorder="1" applyAlignment="1">
      <alignment horizontal="center" vertical="center" wrapText="1"/>
    </xf>
    <xf numFmtId="49" fontId="11" fillId="0" borderId="0" xfId="1" applyNumberFormat="1" applyFont="1" applyAlignment="1">
      <alignment horizontal="center"/>
    </xf>
    <xf numFmtId="165" fontId="2" fillId="0" borderId="6" xfId="0" applyNumberFormat="1" applyFont="1" applyBorder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4" fontId="18" fillId="0" borderId="1" xfId="0" applyNumberFormat="1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165" fontId="38" fillId="0" borderId="1" xfId="0" applyNumberFormat="1" applyFont="1" applyBorder="1" applyAlignment="1">
      <alignment horizontal="center"/>
    </xf>
    <xf numFmtId="164" fontId="3" fillId="0" borderId="24" xfId="1" applyFont="1" applyBorder="1"/>
    <xf numFmtId="164" fontId="3" fillId="0" borderId="36" xfId="1" applyFont="1" applyBorder="1" applyAlignment="1">
      <alignment horizontal="center" vertical="center" wrapText="1"/>
    </xf>
    <xf numFmtId="0" fontId="59" fillId="0" borderId="0" xfId="0" applyFont="1" applyAlignment="1">
      <alignment horizontal="center"/>
    </xf>
    <xf numFmtId="164" fontId="9" fillId="0" borderId="0" xfId="1" applyFont="1" applyFill="1" applyBorder="1" applyAlignment="1">
      <alignment horizontal="center"/>
    </xf>
    <xf numFmtId="0" fontId="29" fillId="0" borderId="0" xfId="0" applyFont="1"/>
    <xf numFmtId="14" fontId="3" fillId="0" borderId="0" xfId="0" applyNumberFormat="1" applyFont="1" applyAlignment="1">
      <alignment horizontal="center"/>
    </xf>
    <xf numFmtId="0" fontId="2" fillId="0" borderId="32" xfId="0" applyFont="1" applyBorder="1" applyAlignment="1">
      <alignment horizontal="center"/>
    </xf>
    <xf numFmtId="164" fontId="2" fillId="9" borderId="9" xfId="1" applyFont="1" applyFill="1" applyBorder="1"/>
    <xf numFmtId="164" fontId="2" fillId="0" borderId="9" xfId="1" applyFont="1" applyFill="1" applyBorder="1"/>
    <xf numFmtId="49" fontId="43" fillId="0" borderId="0" xfId="1" applyNumberFormat="1" applyFont="1" applyAlignment="1">
      <alignment horizontal="center"/>
    </xf>
    <xf numFmtId="165" fontId="1" fillId="0" borderId="0" xfId="0" applyNumberFormat="1" applyFont="1" applyAlignment="1">
      <alignment horizontal="left"/>
    </xf>
    <xf numFmtId="165" fontId="3" fillId="2" borderId="2" xfId="0" applyNumberFormat="1" applyFont="1" applyFill="1" applyBorder="1"/>
    <xf numFmtId="0" fontId="3" fillId="2" borderId="3" xfId="0" applyFont="1" applyFill="1" applyBorder="1"/>
    <xf numFmtId="165" fontId="2" fillId="0" borderId="26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5" fontId="5" fillId="2" borderId="2" xfId="0" applyNumberFormat="1" applyFont="1" applyFill="1" applyBorder="1"/>
    <xf numFmtId="0" fontId="5" fillId="2" borderId="3" xfId="0" applyFont="1" applyFill="1" applyBorder="1"/>
    <xf numFmtId="165" fontId="9" fillId="0" borderId="1" xfId="0" applyNumberFormat="1" applyFont="1" applyBorder="1" applyAlignment="1">
      <alignment horizontal="left"/>
    </xf>
    <xf numFmtId="164" fontId="5" fillId="3" borderId="28" xfId="1" applyFont="1" applyFill="1" applyBorder="1" applyAlignment="1"/>
    <xf numFmtId="164" fontId="3" fillId="2" borderId="3" xfId="1" applyFont="1" applyFill="1" applyBorder="1"/>
    <xf numFmtId="164" fontId="3" fillId="2" borderId="10" xfId="1" applyFont="1" applyFill="1" applyBorder="1"/>
    <xf numFmtId="164" fontId="5" fillId="2" borderId="3" xfId="1" applyFont="1" applyFill="1" applyBorder="1"/>
    <xf numFmtId="164" fontId="5" fillId="2" borderId="10" xfId="1" applyFont="1" applyFill="1" applyBorder="1"/>
    <xf numFmtId="164" fontId="3" fillId="0" borderId="21" xfId="1" applyFont="1" applyFill="1" applyBorder="1" applyAlignment="1">
      <alignment horizontal="center"/>
    </xf>
    <xf numFmtId="14" fontId="3" fillId="0" borderId="1" xfId="1" applyNumberFormat="1" applyFont="1" applyBorder="1" applyAlignment="1">
      <alignment horizontal="center"/>
    </xf>
    <xf numFmtId="2" fontId="3" fillId="0" borderId="0" xfId="0" applyNumberFormat="1" applyFont="1"/>
    <xf numFmtId="164" fontId="3" fillId="0" borderId="0" xfId="0" applyNumberFormat="1" applyFont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164" fontId="3" fillId="0" borderId="39" xfId="0" applyNumberFormat="1" applyFont="1" applyBorder="1" applyAlignment="1">
      <alignment vertical="center"/>
    </xf>
    <xf numFmtId="164" fontId="3" fillId="0" borderId="42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164" fontId="3" fillId="0" borderId="52" xfId="0" applyNumberFormat="1" applyFont="1" applyBorder="1" applyAlignment="1">
      <alignment horizontal="center" vertical="center" wrapText="1"/>
    </xf>
    <xf numFmtId="9" fontId="3" fillId="0" borderId="52" xfId="0" applyNumberFormat="1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164" fontId="3" fillId="0" borderId="52" xfId="1" applyFont="1" applyBorder="1" applyAlignment="1">
      <alignment horizontal="center" vertical="center" wrapText="1"/>
    </xf>
    <xf numFmtId="165" fontId="101" fillId="0" borderId="1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70" fontId="2" fillId="0" borderId="4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/>
    </xf>
    <xf numFmtId="0" fontId="3" fillId="0" borderId="0" xfId="1" applyNumberFormat="1" applyFont="1" applyFill="1" applyBorder="1" applyAlignment="1">
      <alignment horizontal="center"/>
    </xf>
    <xf numFmtId="164" fontId="2" fillId="0" borderId="0" xfId="1" applyFont="1" applyFill="1" applyBorder="1"/>
    <xf numFmtId="0" fontId="2" fillId="0" borderId="0" xfId="1" applyNumberFormat="1" applyFont="1" applyFill="1" applyBorder="1" applyAlignment="1">
      <alignment horizontal="center"/>
    </xf>
    <xf numFmtId="166" fontId="2" fillId="0" borderId="45" xfId="0" applyNumberFormat="1" applyFont="1" applyBorder="1" applyAlignment="1">
      <alignment horizontal="center" vertical="center" wrapText="1"/>
    </xf>
    <xf numFmtId="166" fontId="3" fillId="0" borderId="8" xfId="0" applyNumberFormat="1" applyFont="1" applyBorder="1"/>
    <xf numFmtId="0" fontId="3" fillId="0" borderId="8" xfId="1" applyNumberFormat="1" applyFont="1" applyBorder="1" applyAlignment="1">
      <alignment horizontal="center"/>
    </xf>
    <xf numFmtId="166" fontId="2" fillId="0" borderId="21" xfId="0" applyNumberFormat="1" applyFont="1" applyBorder="1"/>
    <xf numFmtId="164" fontId="21" fillId="0" borderId="8" xfId="1" applyFont="1" applyFill="1" applyBorder="1"/>
    <xf numFmtId="49" fontId="2" fillId="0" borderId="21" xfId="0" applyNumberFormat="1" applyFont="1" applyBorder="1" applyAlignment="1">
      <alignment horizontal="center"/>
    </xf>
    <xf numFmtId="164" fontId="2" fillId="0" borderId="21" xfId="1" applyFont="1" applyBorder="1" applyAlignment="1">
      <alignment horizontal="center"/>
    </xf>
    <xf numFmtId="164" fontId="2" fillId="0" borderId="15" xfId="1" applyFont="1" applyBorder="1" applyAlignment="1">
      <alignment horizontal="center"/>
    </xf>
    <xf numFmtId="165" fontId="2" fillId="3" borderId="4" xfId="0" applyNumberFormat="1" applyFont="1" applyFill="1" applyBorder="1" applyAlignment="1">
      <alignment horizontal="center" vertical="center" wrapText="1"/>
    </xf>
    <xf numFmtId="164" fontId="3" fillId="3" borderId="5" xfId="1" applyFont="1" applyFill="1" applyBorder="1" applyAlignment="1">
      <alignment horizontal="center" vertical="center" wrapText="1"/>
    </xf>
    <xf numFmtId="9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3" fontId="3" fillId="0" borderId="1" xfId="0" applyNumberFormat="1" applyFont="1" applyBorder="1" applyAlignment="1">
      <alignment horizontal="center" vertical="center"/>
    </xf>
    <xf numFmtId="170" fontId="4" fillId="0" borderId="0" xfId="0" applyNumberFormat="1" applyFont="1" applyAlignment="1">
      <alignment horizontal="left"/>
    </xf>
    <xf numFmtId="165" fontId="94" fillId="0" borderId="0" xfId="0" applyNumberFormat="1" applyFont="1" applyAlignment="1">
      <alignment horizontal="left"/>
    </xf>
    <xf numFmtId="165" fontId="13" fillId="33" borderId="1" xfId="0" applyNumberFormat="1" applyFont="1" applyFill="1" applyBorder="1" applyAlignment="1">
      <alignment horizontal="center" vertical="center"/>
    </xf>
    <xf numFmtId="164" fontId="14" fillId="33" borderId="1" xfId="1" applyFont="1" applyFill="1" applyBorder="1" applyAlignment="1">
      <alignment horizontal="center" vertical="center"/>
    </xf>
    <xf numFmtId="43" fontId="14" fillId="33" borderId="1" xfId="0" applyNumberFormat="1" applyFont="1" applyFill="1" applyBorder="1" applyAlignment="1">
      <alignment horizontal="center" vertical="center"/>
    </xf>
    <xf numFmtId="0" fontId="14" fillId="33" borderId="1" xfId="0" applyFont="1" applyFill="1" applyBorder="1" applyAlignment="1">
      <alignment horizontal="center" vertical="center"/>
    </xf>
    <xf numFmtId="164" fontId="6" fillId="0" borderId="1" xfId="1" applyFont="1" applyBorder="1" applyAlignment="1">
      <alignment horizontal="center"/>
    </xf>
    <xf numFmtId="17" fontId="6" fillId="0" borderId="1" xfId="0" applyNumberFormat="1" applyFont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 vertical="center" wrapText="1"/>
    </xf>
    <xf numFmtId="173" fontId="3" fillId="11" borderId="4" xfId="0" applyNumberFormat="1" applyFont="1" applyFill="1" applyBorder="1" applyAlignment="1">
      <alignment horizontal="center" vertical="center" wrapText="1"/>
    </xf>
    <xf numFmtId="164" fontId="3" fillId="11" borderId="5" xfId="1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73" fontId="3" fillId="3" borderId="1" xfId="0" applyNumberFormat="1" applyFont="1" applyFill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/>
    </xf>
    <xf numFmtId="164" fontId="14" fillId="33" borderId="1" xfId="0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 wrapText="1"/>
    </xf>
    <xf numFmtId="164" fontId="3" fillId="11" borderId="13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4" fontId="2" fillId="0" borderId="0" xfId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3" fillId="3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2" fillId="0" borderId="0" xfId="1" applyFont="1" applyAlignment="1">
      <alignment vertical="center"/>
    </xf>
    <xf numFmtId="0" fontId="3" fillId="0" borderId="0" xfId="1" applyNumberFormat="1" applyFont="1" applyAlignment="1">
      <alignment horizontal="center" vertical="center"/>
    </xf>
    <xf numFmtId="164" fontId="44" fillId="0" borderId="0" xfId="1" applyFont="1" applyAlignment="1">
      <alignment vertical="center"/>
    </xf>
    <xf numFmtId="165" fontId="102" fillId="0" borderId="0" xfId="0" applyNumberFormat="1" applyFont="1" applyAlignment="1">
      <alignment horizontal="center" vertical="center"/>
    </xf>
    <xf numFmtId="164" fontId="102" fillId="0" borderId="0" xfId="1" applyFont="1" applyAlignment="1">
      <alignment horizontal="left" vertical="center"/>
    </xf>
    <xf numFmtId="0" fontId="102" fillId="0" borderId="0" xfId="0" applyFont="1" applyAlignment="1">
      <alignment horizontal="left" vertical="center"/>
    </xf>
    <xf numFmtId="164" fontId="3" fillId="0" borderId="17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164" fontId="21" fillId="0" borderId="21" xfId="1" applyFont="1" applyFill="1" applyBorder="1"/>
    <xf numFmtId="165" fontId="9" fillId="0" borderId="8" xfId="0" applyNumberFormat="1" applyFont="1" applyBorder="1" applyAlignment="1">
      <alignment horizontal="center"/>
    </xf>
    <xf numFmtId="164" fontId="21" fillId="0" borderId="54" xfId="1" applyFont="1" applyFill="1" applyBorder="1" applyAlignment="1">
      <alignment horizontal="center"/>
    </xf>
    <xf numFmtId="165" fontId="3" fillId="0" borderId="9" xfId="0" applyNumberFormat="1" applyFont="1" applyBorder="1" applyAlignment="1">
      <alignment horizontal="center" vertical="center"/>
    </xf>
    <xf numFmtId="164" fontId="3" fillId="3" borderId="8" xfId="1" applyFont="1" applyFill="1" applyBorder="1" applyAlignment="1">
      <alignment horizontal="center" vertical="center"/>
    </xf>
    <xf numFmtId="0" fontId="9" fillId="0" borderId="1" xfId="0" applyFont="1" applyBorder="1"/>
    <xf numFmtId="49" fontId="102" fillId="0" borderId="0" xfId="0" applyNumberFormat="1" applyFont="1" applyAlignment="1">
      <alignment horizontal="left" vertical="center"/>
    </xf>
    <xf numFmtId="164" fontId="3" fillId="0" borderId="13" xfId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/>
    </xf>
    <xf numFmtId="164" fontId="3" fillId="0" borderId="1" xfId="1" applyFont="1" applyFill="1" applyBorder="1" applyAlignment="1">
      <alignment horizontal="center" vertical="center"/>
    </xf>
    <xf numFmtId="0" fontId="3" fillId="0" borderId="8" xfId="1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0" xfId="1" applyNumberFormat="1" applyFont="1" applyBorder="1" applyAlignment="1">
      <alignment horizontal="center" vertical="center"/>
    </xf>
    <xf numFmtId="164" fontId="21" fillId="0" borderId="8" xfId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/>
    </xf>
    <xf numFmtId="164" fontId="2" fillId="0" borderId="0" xfId="1" applyFont="1" applyAlignment="1"/>
    <xf numFmtId="2" fontId="2" fillId="0" borderId="1" xfId="0" applyNumberFormat="1" applyFont="1" applyBorder="1"/>
    <xf numFmtId="49" fontId="2" fillId="0" borderId="0" xfId="1" applyNumberFormat="1" applyFont="1" applyAlignment="1"/>
    <xf numFmtId="0" fontId="5" fillId="14" borderId="2" xfId="0" applyFont="1" applyFill="1" applyBorder="1"/>
    <xf numFmtId="0" fontId="5" fillId="14" borderId="3" xfId="0" applyFont="1" applyFill="1" applyBorder="1"/>
    <xf numFmtId="165" fontId="3" fillId="0" borderId="32" xfId="0" applyNumberFormat="1" applyFont="1" applyBorder="1" applyAlignment="1">
      <alignment horizontal="center"/>
    </xf>
    <xf numFmtId="0" fontId="2" fillId="0" borderId="40" xfId="1" applyNumberFormat="1" applyFont="1" applyBorder="1" applyAlignment="1">
      <alignment horizontal="center"/>
    </xf>
    <xf numFmtId="49" fontId="14" fillId="3" borderId="1" xfId="1" applyNumberFormat="1" applyFont="1" applyFill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49" fontId="12" fillId="0" borderId="1" xfId="1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left"/>
    </xf>
    <xf numFmtId="0" fontId="43" fillId="0" borderId="0" xfId="1" applyNumberFormat="1" applyFont="1" applyAlignment="1"/>
    <xf numFmtId="0" fontId="5" fillId="14" borderId="10" xfId="0" applyFont="1" applyFill="1" applyBorder="1"/>
    <xf numFmtId="49" fontId="12" fillId="0" borderId="0" xfId="0" applyNumberFormat="1" applyFont="1" applyAlignment="1">
      <alignment horizontal="left" vertical="center"/>
    </xf>
    <xf numFmtId="164" fontId="34" fillId="0" borderId="0" xfId="1" applyFont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165" fontId="3" fillId="0" borderId="1" xfId="8" applyNumberFormat="1" applyFont="1" applyFill="1" applyBorder="1" applyAlignment="1">
      <alignment horizontal="center"/>
    </xf>
    <xf numFmtId="165" fontId="102" fillId="0" borderId="0" xfId="0" applyNumberFormat="1" applyFont="1" applyAlignment="1">
      <alignment horizontal="left" vertical="center"/>
    </xf>
    <xf numFmtId="49" fontId="12" fillId="3" borderId="1" xfId="0" applyNumberFormat="1" applyFont="1" applyFill="1" applyBorder="1" applyAlignment="1">
      <alignment horizontal="center" vertical="center"/>
    </xf>
    <xf numFmtId="165" fontId="2" fillId="0" borderId="32" xfId="0" applyNumberFormat="1" applyFont="1" applyBorder="1" applyAlignment="1">
      <alignment horizontal="center"/>
    </xf>
    <xf numFmtId="167" fontId="3" fillId="0" borderId="1" xfId="1" applyNumberFormat="1" applyFont="1" applyBorder="1" applyAlignment="1">
      <alignment horizontal="center"/>
    </xf>
    <xf numFmtId="167" fontId="3" fillId="0" borderId="1" xfId="1" applyNumberFormat="1" applyFont="1" applyBorder="1"/>
    <xf numFmtId="49" fontId="6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65" fontId="103" fillId="0" borderId="0" xfId="0" applyNumberFormat="1" applyFont="1" applyAlignment="1">
      <alignment horizontal="left" vertical="center"/>
    </xf>
    <xf numFmtId="49" fontId="104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49" fontId="6" fillId="0" borderId="5" xfId="0" applyNumberFormat="1" applyFont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/>
    </xf>
    <xf numFmtId="43" fontId="3" fillId="3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21" fillId="0" borderId="1" xfId="8" applyFont="1" applyFill="1" applyBorder="1" applyAlignment="1">
      <alignment horizontal="center"/>
    </xf>
    <xf numFmtId="4" fontId="3" fillId="0" borderId="26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left"/>
    </xf>
    <xf numFmtId="165" fontId="105" fillId="0" borderId="0" xfId="0" applyNumberFormat="1" applyFont="1"/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1" fillId="0" borderId="1" xfId="1" applyFont="1" applyBorder="1" applyAlignment="1">
      <alignment horizontal="center"/>
    </xf>
    <xf numFmtId="164" fontId="5" fillId="0" borderId="1" xfId="1" applyFont="1" applyBorder="1" applyAlignment="1">
      <alignment horizontal="center"/>
    </xf>
    <xf numFmtId="49" fontId="12" fillId="3" borderId="8" xfId="0" applyNumberFormat="1" applyFont="1" applyFill="1" applyBorder="1" applyAlignment="1">
      <alignment horizontal="center"/>
    </xf>
    <xf numFmtId="165" fontId="28" fillId="0" borderId="1" xfId="0" applyNumberFormat="1" applyFont="1" applyBorder="1"/>
    <xf numFmtId="49" fontId="28" fillId="0" borderId="1" xfId="0" applyNumberFormat="1" applyFont="1" applyBorder="1"/>
    <xf numFmtId="164" fontId="65" fillId="0" borderId="0" xfId="4" applyFont="1" applyFill="1" applyBorder="1"/>
    <xf numFmtId="164" fontId="3" fillId="0" borderId="21" xfId="1" applyFont="1" applyBorder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15" fontId="38" fillId="0" borderId="0" xfId="0" applyNumberFormat="1" applyFont="1" applyAlignment="1">
      <alignment horizontal="left" vertical="center"/>
    </xf>
    <xf numFmtId="0" fontId="38" fillId="0" borderId="0" xfId="1" applyNumberFormat="1" applyFont="1" applyFill="1" applyBorder="1" applyAlignment="1">
      <alignment horizontal="left" vertical="center"/>
    </xf>
    <xf numFmtId="9" fontId="38" fillId="0" borderId="0" xfId="0" applyNumberFormat="1" applyFont="1" applyAlignment="1">
      <alignment horizontal="left" vertical="center"/>
    </xf>
    <xf numFmtId="0" fontId="106" fillId="0" borderId="0" xfId="0" applyFont="1" applyAlignment="1">
      <alignment horizontal="left" vertical="center"/>
    </xf>
    <xf numFmtId="4" fontId="15" fillId="0" borderId="0" xfId="0" applyNumberFormat="1" applyFont="1" applyAlignment="1">
      <alignment horizontal="center" vertical="center"/>
    </xf>
    <xf numFmtId="164" fontId="57" fillId="9" borderId="44" xfId="0" applyNumberFormat="1" applyFont="1" applyFill="1" applyBorder="1"/>
    <xf numFmtId="0" fontId="107" fillId="0" borderId="44" xfId="0" applyFont="1" applyBorder="1"/>
    <xf numFmtId="0" fontId="57" fillId="9" borderId="44" xfId="0" applyFont="1" applyFill="1" applyBorder="1" applyAlignment="1">
      <alignment horizontal="center"/>
    </xf>
    <xf numFmtId="4" fontId="57" fillId="9" borderId="44" xfId="0" applyNumberFormat="1" applyFont="1" applyFill="1" applyBorder="1" applyAlignment="1">
      <alignment horizontal="center"/>
    </xf>
    <xf numFmtId="164" fontId="107" fillId="0" borderId="44" xfId="0" applyNumberFormat="1" applyFont="1" applyBorder="1"/>
    <xf numFmtId="0" fontId="107" fillId="0" borderId="44" xfId="0" applyFont="1" applyBorder="1" applyAlignment="1">
      <alignment horizontal="center"/>
    </xf>
    <xf numFmtId="164" fontId="40" fillId="0" borderId="44" xfId="0" applyNumberFormat="1" applyFont="1" applyBorder="1" applyAlignment="1">
      <alignment horizontal="center"/>
    </xf>
    <xf numFmtId="165" fontId="57" fillId="0" borderId="44" xfId="0" applyNumberFormat="1" applyFont="1" applyBorder="1" applyAlignment="1">
      <alignment horizontal="center"/>
    </xf>
    <xf numFmtId="164" fontId="40" fillId="0" borderId="44" xfId="0" applyNumberFormat="1" applyFont="1" applyBorder="1"/>
    <xf numFmtId="164" fontId="108" fillId="0" borderId="44" xfId="0" applyNumberFormat="1" applyFont="1" applyBorder="1"/>
    <xf numFmtId="165" fontId="19" fillId="0" borderId="56" xfId="0" applyNumberFormat="1" applyFont="1" applyBorder="1" applyAlignment="1">
      <alignment horizontal="center"/>
    </xf>
    <xf numFmtId="0" fontId="107" fillId="0" borderId="56" xfId="0" applyFont="1" applyBorder="1"/>
    <xf numFmtId="0" fontId="107" fillId="0" borderId="56" xfId="0" applyFont="1" applyBorder="1" applyAlignment="1">
      <alignment horizontal="center"/>
    </xf>
    <xf numFmtId="164" fontId="108" fillId="0" borderId="56" xfId="0" applyNumberFormat="1" applyFont="1" applyBorder="1"/>
    <xf numFmtId="0" fontId="107" fillId="0" borderId="1" xfId="0" applyFont="1" applyBorder="1"/>
    <xf numFmtId="0" fontId="107" fillId="0" borderId="1" xfId="0" applyFont="1" applyBorder="1" applyAlignment="1">
      <alignment horizontal="center"/>
    </xf>
    <xf numFmtId="164" fontId="108" fillId="0" borderId="1" xfId="0" applyNumberFormat="1" applyFont="1" applyBorder="1"/>
    <xf numFmtId="166" fontId="57" fillId="0" borderId="1" xfId="0" applyNumberFormat="1" applyFont="1" applyBorder="1" applyAlignment="1">
      <alignment horizontal="center"/>
    </xf>
    <xf numFmtId="164" fontId="57" fillId="9" borderId="44" xfId="0" applyNumberFormat="1" applyFont="1" applyFill="1" applyBorder="1" applyAlignment="1">
      <alignment horizontal="center"/>
    </xf>
    <xf numFmtId="164" fontId="57" fillId="0" borderId="44" xfId="0" applyNumberFormat="1" applyFont="1" applyBorder="1"/>
    <xf numFmtId="164" fontId="57" fillId="0" borderId="56" xfId="0" applyNumberFormat="1" applyFont="1" applyBorder="1"/>
    <xf numFmtId="164" fontId="57" fillId="0" borderId="1" xfId="0" applyNumberFormat="1" applyFont="1" applyBorder="1"/>
    <xf numFmtId="43" fontId="3" fillId="3" borderId="1" xfId="0" applyNumberFormat="1" applyFont="1" applyFill="1" applyBorder="1"/>
    <xf numFmtId="164" fontId="3" fillId="0" borderId="21" xfId="0" applyNumberFormat="1" applyFont="1" applyBorder="1" applyAlignment="1">
      <alignment vertical="center" wrapText="1"/>
    </xf>
    <xf numFmtId="43" fontId="3" fillId="3" borderId="1" xfId="0" applyNumberFormat="1" applyFont="1" applyFill="1" applyBorder="1" applyAlignment="1">
      <alignment horizontal="center"/>
    </xf>
    <xf numFmtId="49" fontId="59" fillId="0" borderId="0" xfId="0" applyNumberFormat="1" applyFont="1" applyAlignment="1">
      <alignment horizontal="center"/>
    </xf>
    <xf numFmtId="165" fontId="19" fillId="0" borderId="57" xfId="0" applyNumberFormat="1" applyFont="1" applyBorder="1" applyAlignment="1">
      <alignment horizontal="center"/>
    </xf>
    <xf numFmtId="164" fontId="20" fillId="0" borderId="44" xfId="0" applyNumberFormat="1" applyFont="1" applyBorder="1"/>
    <xf numFmtId="49" fontId="12" fillId="0" borderId="5" xfId="0" applyNumberFormat="1" applyFont="1" applyBorder="1" applyAlignment="1">
      <alignment horizontal="center" vertical="center"/>
    </xf>
    <xf numFmtId="164" fontId="14" fillId="0" borderId="1" xfId="0" applyNumberFormat="1" applyFont="1" applyBorder="1"/>
    <xf numFmtId="164" fontId="2" fillId="0" borderId="12" xfId="1" applyFont="1" applyBorder="1" applyAlignment="1">
      <alignment horizontal="center" vertical="center"/>
    </xf>
    <xf numFmtId="164" fontId="5" fillId="0" borderId="1" xfId="1" applyFont="1" applyBorder="1"/>
    <xf numFmtId="165" fontId="95" fillId="0" borderId="1" xfId="0" applyNumberFormat="1" applyFont="1" applyBorder="1" applyAlignment="1">
      <alignment horizontal="center"/>
    </xf>
    <xf numFmtId="164" fontId="3" fillId="0" borderId="21" xfId="1" applyFont="1" applyFill="1" applyBorder="1"/>
    <xf numFmtId="164" fontId="9" fillId="0" borderId="21" xfId="1" applyFont="1" applyFill="1" applyBorder="1" applyAlignment="1">
      <alignment horizontal="center"/>
    </xf>
    <xf numFmtId="170" fontId="2" fillId="0" borderId="0" xfId="0" applyNumberFormat="1" applyFont="1"/>
    <xf numFmtId="170" fontId="4" fillId="0" borderId="0" xfId="0" applyNumberFormat="1" applyFont="1"/>
    <xf numFmtId="170" fontId="1" fillId="0" borderId="0" xfId="0" applyNumberFormat="1" applyFont="1" applyAlignment="1">
      <alignment horizontal="left"/>
    </xf>
    <xf numFmtId="170" fontId="2" fillId="9" borderId="6" xfId="0" applyNumberFormat="1" applyFont="1" applyFill="1" applyBorder="1"/>
    <xf numFmtId="170" fontId="2" fillId="0" borderId="6" xfId="0" applyNumberFormat="1" applyFont="1" applyBorder="1"/>
    <xf numFmtId="14" fontId="5" fillId="0" borderId="0" xfId="1" applyNumberFormat="1" applyFont="1" applyAlignment="1"/>
    <xf numFmtId="14" fontId="2" fillId="0" borderId="0" xfId="1" applyNumberFormat="1" applyFont="1" applyAlignment="1">
      <alignment horizontal="center"/>
    </xf>
    <xf numFmtId="0" fontId="5" fillId="16" borderId="3" xfId="0" applyFont="1" applyFill="1" applyBorder="1"/>
    <xf numFmtId="14" fontId="2" fillId="0" borderId="45" xfId="0" applyNumberFormat="1" applyFont="1" applyBorder="1" applyAlignment="1">
      <alignment horizontal="center"/>
    </xf>
    <xf numFmtId="164" fontId="2" fillId="0" borderId="58" xfId="1" applyFont="1" applyBorder="1" applyAlignment="1">
      <alignment horizontal="center"/>
    </xf>
    <xf numFmtId="9" fontId="2" fillId="0" borderId="58" xfId="2" applyFont="1" applyBorder="1" applyAlignment="1">
      <alignment horizontal="center"/>
    </xf>
    <xf numFmtId="14" fontId="2" fillId="9" borderId="59" xfId="1" applyNumberFormat="1" applyFont="1" applyFill="1" applyBorder="1"/>
    <xf numFmtId="14" fontId="2" fillId="0" borderId="59" xfId="1" applyNumberFormat="1" applyFont="1" applyBorder="1"/>
    <xf numFmtId="14" fontId="2" fillId="0" borderId="6" xfId="1" applyNumberFormat="1" applyFont="1" applyBorder="1"/>
    <xf numFmtId="164" fontId="2" fillId="0" borderId="21" xfId="1" applyFont="1" applyBorder="1"/>
    <xf numFmtId="0" fontId="5" fillId="16" borderId="10" xfId="0" applyFont="1" applyFill="1" applyBorder="1"/>
    <xf numFmtId="0" fontId="2" fillId="0" borderId="58" xfId="0" applyFont="1" applyBorder="1" applyAlignment="1">
      <alignment horizontal="center"/>
    </xf>
    <xf numFmtId="164" fontId="2" fillId="0" borderId="58" xfId="1" applyFont="1" applyFill="1" applyBorder="1" applyAlignment="1">
      <alignment horizontal="center"/>
    </xf>
    <xf numFmtId="164" fontId="2" fillId="0" borderId="60" xfId="1" applyFont="1" applyBorder="1" applyAlignment="1">
      <alignment horizontal="center"/>
    </xf>
    <xf numFmtId="0" fontId="2" fillId="9" borderId="9" xfId="1" applyNumberFormat="1" applyFont="1" applyFill="1" applyBorder="1" applyAlignment="1">
      <alignment horizontal="center"/>
    </xf>
    <xf numFmtId="0" fontId="2" fillId="0" borderId="9" xfId="1" applyNumberFormat="1" applyFont="1" applyBorder="1" applyAlignment="1">
      <alignment horizontal="center"/>
    </xf>
    <xf numFmtId="165" fontId="14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4" fontId="14" fillId="3" borderId="1" xfId="0" applyNumberFormat="1" applyFont="1" applyFill="1" applyBorder="1"/>
    <xf numFmtId="165" fontId="3" fillId="0" borderId="9" xfId="0" applyNumberFormat="1" applyFont="1" applyBorder="1" applyAlignment="1">
      <alignment horizontal="center"/>
    </xf>
    <xf numFmtId="164" fontId="3" fillId="0" borderId="6" xfId="0" applyNumberFormat="1" applyFont="1" applyBorder="1"/>
    <xf numFmtId="170" fontId="3" fillId="0" borderId="1" xfId="0" applyNumberFormat="1" applyFont="1" applyBorder="1" applyAlignment="1">
      <alignment horizontal="center" vertical="center" wrapText="1"/>
    </xf>
    <xf numFmtId="170" fontId="3" fillId="15" borderId="1" xfId="0" applyNumberFormat="1" applyFont="1" applyFill="1" applyBorder="1"/>
    <xf numFmtId="170" fontId="2" fillId="0" borderId="1" xfId="0" applyNumberFormat="1" applyFont="1" applyBorder="1"/>
    <xf numFmtId="170" fontId="3" fillId="0" borderId="1" xfId="0" applyNumberFormat="1" applyFont="1" applyBorder="1"/>
    <xf numFmtId="170" fontId="3" fillId="0" borderId="0" xfId="0" applyNumberFormat="1" applyFont="1"/>
    <xf numFmtId="49" fontId="110" fillId="0" borderId="1" xfId="0" applyNumberFormat="1" applyFont="1" applyBorder="1" applyAlignment="1">
      <alignment horizontal="center"/>
    </xf>
    <xf numFmtId="0" fontId="43" fillId="0" borderId="0" xfId="1" applyNumberFormat="1" applyFont="1" applyAlignment="1">
      <alignment horizontal="center"/>
    </xf>
    <xf numFmtId="165" fontId="4" fillId="0" borderId="28" xfId="0" applyNumberFormat="1" applyFont="1" applyBorder="1" applyAlignment="1">
      <alignment horizontal="center"/>
    </xf>
    <xf numFmtId="0" fontId="43" fillId="0" borderId="1" xfId="1" applyNumberFormat="1" applyFont="1" applyBorder="1" applyAlignment="1">
      <alignment horizontal="center"/>
    </xf>
    <xf numFmtId="165" fontId="5" fillId="0" borderId="0" xfId="0" applyNumberFormat="1" applyFont="1" applyAlignment="1">
      <alignment horizontal="left"/>
    </xf>
    <xf numFmtId="0" fontId="3" fillId="0" borderId="5" xfId="1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49" fontId="6" fillId="3" borderId="9" xfId="0" applyNumberFormat="1" applyFont="1" applyFill="1" applyBorder="1" applyAlignment="1">
      <alignment horizontal="center"/>
    </xf>
    <xf numFmtId="0" fontId="2" fillId="0" borderId="0" xfId="1" applyNumberFormat="1" applyFont="1" applyAlignment="1">
      <alignment horizontal="center" vertical="center"/>
    </xf>
    <xf numFmtId="173" fontId="70" fillId="0" borderId="0" xfId="0" applyNumberFormat="1" applyFont="1" applyAlignment="1">
      <alignment horizontal="left"/>
    </xf>
    <xf numFmtId="49" fontId="3" fillId="0" borderId="21" xfId="1" applyNumberFormat="1" applyFont="1" applyBorder="1" applyAlignment="1">
      <alignment horizontal="center" vertical="center" wrapText="1"/>
    </xf>
    <xf numFmtId="173" fontId="2" fillId="3" borderId="1" xfId="0" applyNumberFormat="1" applyFont="1" applyFill="1" applyBorder="1"/>
    <xf numFmtId="173" fontId="3" fillId="3" borderId="1" xfId="0" applyNumberFormat="1" applyFont="1" applyFill="1" applyBorder="1"/>
    <xf numFmtId="49" fontId="60" fillId="0" borderId="1" xfId="1" applyNumberFormat="1" applyFont="1" applyBorder="1" applyAlignment="1">
      <alignment horizontal="center"/>
    </xf>
    <xf numFmtId="17" fontId="2" fillId="0" borderId="1" xfId="0" applyNumberFormat="1" applyFont="1" applyBorder="1"/>
    <xf numFmtId="164" fontId="3" fillId="0" borderId="1" xfId="1" applyFont="1" applyFill="1" applyBorder="1" applyAlignment="1">
      <alignment vertical="center"/>
    </xf>
    <xf numFmtId="0" fontId="21" fillId="0" borderId="1" xfId="1" applyNumberFormat="1" applyFont="1" applyFill="1" applyBorder="1" applyAlignment="1">
      <alignment horizontal="center"/>
    </xf>
    <xf numFmtId="4" fontId="3" fillId="0" borderId="20" xfId="0" applyNumberFormat="1" applyFont="1" applyBorder="1" applyAlignment="1">
      <alignment horizontal="center" vertical="center"/>
    </xf>
    <xf numFmtId="165" fontId="14" fillId="15" borderId="1" xfId="0" applyNumberFormat="1" applyFont="1" applyFill="1" applyBorder="1"/>
    <xf numFmtId="0" fontId="14" fillId="15" borderId="1" xfId="0" applyFont="1" applyFill="1" applyBorder="1"/>
    <xf numFmtId="164" fontId="21" fillId="3" borderId="1" xfId="1" applyFont="1" applyFill="1" applyBorder="1" applyAlignment="1">
      <alignment horizontal="center"/>
    </xf>
    <xf numFmtId="0" fontId="12" fillId="0" borderId="0" xfId="1" applyNumberFormat="1" applyFont="1" applyAlignment="1">
      <alignment horizontal="center" vertical="center"/>
    </xf>
    <xf numFmtId="0" fontId="12" fillId="9" borderId="1" xfId="1" applyNumberFormat="1" applyFont="1" applyFill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0" fontId="14" fillId="0" borderId="1" xfId="1" applyNumberFormat="1" applyFont="1" applyFill="1" applyBorder="1" applyAlignment="1">
      <alignment horizontal="center"/>
    </xf>
    <xf numFmtId="0" fontId="2" fillId="0" borderId="15" xfId="0" applyFont="1" applyBorder="1"/>
    <xf numFmtId="164" fontId="3" fillId="9" borderId="9" xfId="1" applyFont="1" applyFill="1" applyBorder="1"/>
    <xf numFmtId="0" fontId="2" fillId="0" borderId="6" xfId="0" applyFont="1" applyBorder="1"/>
    <xf numFmtId="164" fontId="3" fillId="15" borderId="8" xfId="0" applyNumberFormat="1" applyFont="1" applyFill="1" applyBorder="1"/>
    <xf numFmtId="0" fontId="3" fillId="15" borderId="8" xfId="0" applyFont="1" applyFill="1" applyBorder="1"/>
    <xf numFmtId="164" fontId="3" fillId="15" borderId="8" xfId="1" applyFont="1" applyFill="1" applyBorder="1"/>
    <xf numFmtId="164" fontId="6" fillId="0" borderId="1" xfId="0" applyNumberFormat="1" applyFont="1" applyBorder="1"/>
    <xf numFmtId="0" fontId="6" fillId="0" borderId="21" xfId="0" applyFont="1" applyBorder="1" applyAlignment="1">
      <alignment horizontal="center" vertical="center"/>
    </xf>
    <xf numFmtId="165" fontId="14" fillId="3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66" fontId="3" fillId="0" borderId="21" xfId="0" applyNumberFormat="1" applyFont="1" applyBorder="1" applyAlignment="1">
      <alignment horizontal="center"/>
    </xf>
    <xf numFmtId="164" fontId="3" fillId="0" borderId="20" xfId="1" applyFont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/>
    </xf>
    <xf numFmtId="0" fontId="7" fillId="0" borderId="0" xfId="1" applyNumberFormat="1" applyFont="1"/>
    <xf numFmtId="173" fontId="5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173" fontId="3" fillId="0" borderId="45" xfId="0" applyNumberFormat="1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173" fontId="3" fillId="9" borderId="6" xfId="0" applyNumberFormat="1" applyFont="1" applyFill="1" applyBorder="1" applyAlignment="1">
      <alignment horizontal="center"/>
    </xf>
    <xf numFmtId="0" fontId="26" fillId="9" borderId="1" xfId="1" applyNumberFormat="1" applyFont="1" applyFill="1" applyBorder="1" applyAlignment="1">
      <alignment horizontal="center"/>
    </xf>
    <xf numFmtId="173" fontId="3" fillId="0" borderId="6" xfId="0" applyNumberFormat="1" applyFont="1" applyBorder="1" applyAlignment="1">
      <alignment horizontal="center"/>
    </xf>
    <xf numFmtId="4" fontId="14" fillId="0" borderId="0" xfId="0" applyNumberFormat="1" applyFont="1"/>
    <xf numFmtId="0" fontId="26" fillId="0" borderId="1" xfId="1" applyNumberFormat="1" applyFont="1" applyFill="1" applyBorder="1" applyAlignment="1">
      <alignment horizontal="center"/>
    </xf>
    <xf numFmtId="164" fontId="5" fillId="0" borderId="0" xfId="1" applyFont="1" applyAlignment="1">
      <alignment horizontal="left"/>
    </xf>
    <xf numFmtId="0" fontId="9" fillId="0" borderId="0" xfId="1" applyNumberFormat="1" applyFont="1" applyAlignment="1">
      <alignment horizontal="left"/>
    </xf>
    <xf numFmtId="0" fontId="5" fillId="39" borderId="2" xfId="0" applyFont="1" applyFill="1" applyBorder="1"/>
    <xf numFmtId="0" fontId="5" fillId="39" borderId="3" xfId="0" applyFont="1" applyFill="1" applyBorder="1"/>
    <xf numFmtId="0" fontId="5" fillId="39" borderId="10" xfId="0" applyFont="1" applyFill="1" applyBorder="1"/>
    <xf numFmtId="0" fontId="7" fillId="0" borderId="40" xfId="0" applyFont="1" applyBorder="1" applyAlignment="1">
      <alignment horizontal="center" vertical="center" wrapText="1"/>
    </xf>
    <xf numFmtId="164" fontId="2" fillId="3" borderId="9" xfId="1" applyFont="1" applyFill="1" applyBorder="1"/>
    <xf numFmtId="0" fontId="7" fillId="9" borderId="1" xfId="1" applyNumberFormat="1" applyFont="1" applyFill="1" applyBorder="1"/>
    <xf numFmtId="14" fontId="2" fillId="0" borderId="9" xfId="1" applyNumberFormat="1" applyFont="1" applyFill="1" applyBorder="1"/>
    <xf numFmtId="0" fontId="7" fillId="0" borderId="1" xfId="1" applyNumberFormat="1" applyFont="1" applyFill="1" applyBorder="1"/>
    <xf numFmtId="164" fontId="3" fillId="0" borderId="9" xfId="8" applyFont="1" applyFill="1" applyBorder="1"/>
    <xf numFmtId="164" fontId="17" fillId="0" borderId="9" xfId="1" applyFont="1" applyFill="1" applyBorder="1"/>
    <xf numFmtId="0" fontId="7" fillId="0" borderId="1" xfId="1" applyNumberFormat="1" applyFont="1" applyBorder="1"/>
    <xf numFmtId="165" fontId="9" fillId="0" borderId="30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2" fillId="0" borderId="0" xfId="0" applyFont="1"/>
    <xf numFmtId="164" fontId="1" fillId="0" borderId="0" xfId="1" applyFont="1" applyAlignment="1">
      <alignment horizontal="left"/>
    </xf>
    <xf numFmtId="164" fontId="12" fillId="0" borderId="21" xfId="0" applyNumberFormat="1" applyFont="1" applyBorder="1" applyAlignment="1">
      <alignment horizontal="center" vertical="center" wrapText="1"/>
    </xf>
    <xf numFmtId="164" fontId="3" fillId="15" borderId="17" xfId="0" applyNumberFormat="1" applyFont="1" applyFill="1" applyBorder="1"/>
    <xf numFmtId="0" fontId="3" fillId="15" borderId="17" xfId="0" applyFont="1" applyFill="1" applyBorder="1"/>
    <xf numFmtId="49" fontId="11" fillId="3" borderId="1" xfId="0" applyNumberFormat="1" applyFont="1" applyFill="1" applyBorder="1" applyAlignment="1">
      <alignment horizontal="center"/>
    </xf>
    <xf numFmtId="165" fontId="3" fillId="0" borderId="16" xfId="0" applyNumberFormat="1" applyFont="1" applyBorder="1" applyAlignment="1">
      <alignment horizontal="center"/>
    </xf>
    <xf numFmtId="164" fontId="2" fillId="0" borderId="26" xfId="1" applyFont="1" applyBorder="1" applyAlignment="1">
      <alignment horizontal="center"/>
    </xf>
    <xf numFmtId="164" fontId="2" fillId="0" borderId="24" xfId="1" applyFont="1" applyBorder="1" applyAlignment="1">
      <alignment horizontal="center"/>
    </xf>
    <xf numFmtId="9" fontId="2" fillId="0" borderId="26" xfId="2" applyFont="1" applyBorder="1" applyAlignment="1">
      <alignment horizontal="center"/>
    </xf>
    <xf numFmtId="0" fontId="3" fillId="0" borderId="17" xfId="1" applyNumberFormat="1" applyFont="1" applyBorder="1" applyAlignment="1">
      <alignment horizontal="center"/>
    </xf>
    <xf numFmtId="164" fontId="14" fillId="0" borderId="26" xfId="1" applyFont="1" applyBorder="1" applyAlignment="1">
      <alignment horizontal="center"/>
    </xf>
    <xf numFmtId="164" fontId="1" fillId="0" borderId="26" xfId="1" applyFont="1" applyBorder="1" applyAlignment="1">
      <alignment horizontal="center"/>
    </xf>
    <xf numFmtId="164" fontId="1" fillId="0" borderId="24" xfId="1" applyFont="1" applyBorder="1" applyAlignment="1">
      <alignment horizontal="center"/>
    </xf>
    <xf numFmtId="164" fontId="5" fillId="0" borderId="24" xfId="1" applyFont="1" applyBorder="1" applyAlignment="1">
      <alignment horizontal="center"/>
    </xf>
    <xf numFmtId="164" fontId="14" fillId="0" borderId="1" xfId="8" applyFont="1" applyFill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3" fillId="0" borderId="16" xfId="0" applyNumberFormat="1" applyFont="1" applyBorder="1"/>
    <xf numFmtId="164" fontId="14" fillId="0" borderId="37" xfId="1" applyFont="1" applyBorder="1"/>
    <xf numFmtId="164" fontId="3" fillId="0" borderId="37" xfId="1" applyFont="1" applyBorder="1"/>
    <xf numFmtId="164" fontId="3" fillId="15" borderId="17" xfId="1" applyFont="1" applyFill="1" applyBorder="1"/>
    <xf numFmtId="164" fontId="2" fillId="3" borderId="0" xfId="1" applyFont="1" applyFill="1"/>
    <xf numFmtId="164" fontId="3" fillId="15" borderId="32" xfId="0" applyNumberFormat="1" applyFont="1" applyFill="1" applyBorder="1" applyAlignment="1">
      <alignment horizontal="center"/>
    </xf>
    <xf numFmtId="0" fontId="3" fillId="15" borderId="32" xfId="0" applyFont="1" applyFill="1" applyBorder="1" applyAlignment="1">
      <alignment horizontal="center"/>
    </xf>
    <xf numFmtId="164" fontId="3" fillId="15" borderId="32" xfId="1" applyFont="1" applyFill="1" applyBorder="1" applyAlignment="1">
      <alignment horizontal="center"/>
    </xf>
    <xf numFmtId="49" fontId="14" fillId="0" borderId="21" xfId="0" applyNumberFormat="1" applyFont="1" applyBorder="1" applyAlignment="1">
      <alignment horizontal="center" vertical="center" wrapText="1"/>
    </xf>
    <xf numFmtId="164" fontId="14" fillId="0" borderId="21" xfId="1" applyFont="1" applyBorder="1" applyAlignment="1">
      <alignment horizontal="center" vertical="center" wrapText="1"/>
    </xf>
    <xf numFmtId="165" fontId="14" fillId="0" borderId="26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64" fontId="14" fillId="0" borderId="21" xfId="0" applyNumberFormat="1" applyFont="1" applyBorder="1" applyAlignment="1">
      <alignment horizontal="center" vertical="center" wrapText="1"/>
    </xf>
    <xf numFmtId="165" fontId="13" fillId="15" borderId="26" xfId="0" applyNumberFormat="1" applyFont="1" applyFill="1" applyBorder="1" applyAlignment="1">
      <alignment horizontal="center"/>
    </xf>
    <xf numFmtId="0" fontId="14" fillId="15" borderId="17" xfId="0" applyFont="1" applyFill="1" applyBorder="1"/>
    <xf numFmtId="165" fontId="14" fillId="15" borderId="1" xfId="0" applyNumberFormat="1" applyFont="1" applyFill="1" applyBorder="1" applyAlignment="1">
      <alignment horizontal="center"/>
    </xf>
    <xf numFmtId="164" fontId="13" fillId="0" borderId="21" xfId="1" applyFont="1" applyBorder="1"/>
    <xf numFmtId="0" fontId="11" fillId="0" borderId="0" xfId="0" applyFont="1" applyAlignment="1">
      <alignment horizontal="center"/>
    </xf>
    <xf numFmtId="164" fontId="11" fillId="0" borderId="21" xfId="0" applyNumberFormat="1" applyFont="1" applyBorder="1" applyAlignment="1">
      <alignment horizontal="center" vertical="center" wrapText="1"/>
    </xf>
    <xf numFmtId="165" fontId="17" fillId="0" borderId="0" xfId="0" applyNumberFormat="1" applyFont="1" applyAlignment="1">
      <alignment horizontal="center"/>
    </xf>
    <xf numFmtId="164" fontId="17" fillId="0" borderId="0" xfId="8" applyFont="1" applyFill="1" applyBorder="1" applyAlignment="1">
      <alignment horizontal="center"/>
    </xf>
    <xf numFmtId="164" fontId="3" fillId="3" borderId="21" xfId="0" applyNumberFormat="1" applyFont="1" applyFill="1" applyBorder="1"/>
    <xf numFmtId="0" fontId="3" fillId="3" borderId="21" xfId="0" applyFont="1" applyFill="1" applyBorder="1"/>
    <xf numFmtId="0" fontId="3" fillId="3" borderId="21" xfId="0" applyFont="1" applyFill="1" applyBorder="1" applyAlignment="1">
      <alignment horizontal="center"/>
    </xf>
    <xf numFmtId="164" fontId="3" fillId="3" borderId="21" xfId="1" applyFont="1" applyFill="1" applyBorder="1" applyAlignment="1">
      <alignment horizontal="center"/>
    </xf>
    <xf numFmtId="4" fontId="14" fillId="0" borderId="0" xfId="0" applyNumberFormat="1" applyFont="1" applyAlignment="1">
      <alignment horizontal="center" vertical="center" wrapText="1"/>
    </xf>
    <xf numFmtId="4" fontId="14" fillId="3" borderId="21" xfId="0" applyNumberFormat="1" applyFont="1" applyFill="1" applyBorder="1" applyAlignment="1">
      <alignment horizontal="center"/>
    </xf>
    <xf numFmtId="4" fontId="14" fillId="0" borderId="1" xfId="0" applyNumberFormat="1" applyFont="1" applyBorder="1" applyAlignment="1">
      <alignment horizontal="center" vertical="center" wrapText="1"/>
    </xf>
    <xf numFmtId="4" fontId="14" fillId="3" borderId="1" xfId="0" applyNumberFormat="1" applyFont="1" applyFill="1" applyBorder="1" applyAlignment="1">
      <alignment horizontal="center"/>
    </xf>
    <xf numFmtId="4" fontId="14" fillId="3" borderId="8" xfId="0" applyNumberFormat="1" applyFont="1" applyFill="1" applyBorder="1" applyAlignment="1">
      <alignment horizontal="center"/>
    </xf>
    <xf numFmtId="164" fontId="12" fillId="0" borderId="0" xfId="1" applyFont="1" applyFill="1" applyBorder="1"/>
    <xf numFmtId="165" fontId="112" fillId="0" borderId="0" xfId="0" applyNumberFormat="1" applyFont="1" applyAlignment="1">
      <alignment vertical="center"/>
    </xf>
    <xf numFmtId="0" fontId="112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1" applyFont="1" applyFill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left"/>
    </xf>
    <xf numFmtId="0" fontId="2" fillId="0" borderId="1" xfId="1" applyNumberFormat="1" applyFont="1" applyBorder="1" applyAlignment="1">
      <alignment horizontal="center" vertical="center"/>
    </xf>
    <xf numFmtId="16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4" fontId="44" fillId="0" borderId="0" xfId="1" applyFont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97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38" fillId="3" borderId="1" xfId="1" applyFont="1" applyFill="1" applyBorder="1" applyAlignment="1">
      <alignment horizontal="center"/>
    </xf>
    <xf numFmtId="4" fontId="34" fillId="0" borderId="0" xfId="0" applyNumberFormat="1" applyFont="1" applyAlignment="1">
      <alignment horizontal="center" vertical="center"/>
    </xf>
    <xf numFmtId="164" fontId="3" fillId="0" borderId="0" xfId="1" applyFont="1" applyFill="1" applyBorder="1" applyAlignment="1">
      <alignment horizontal="center" vertical="center"/>
    </xf>
    <xf numFmtId="164" fontId="12" fillId="3" borderId="1" xfId="1" applyFont="1" applyFill="1" applyBorder="1" applyAlignment="1">
      <alignment horizontal="center"/>
    </xf>
    <xf numFmtId="164" fontId="34" fillId="3" borderId="1" xfId="1" applyFont="1" applyFill="1" applyBorder="1" applyAlignment="1">
      <alignment horizontal="center"/>
    </xf>
    <xf numFmtId="14" fontId="2" fillId="9" borderId="6" xfId="0" applyNumberFormat="1" applyFont="1" applyFill="1" applyBorder="1" applyAlignment="1">
      <alignment horizontal="left"/>
    </xf>
    <xf numFmtId="14" fontId="2" fillId="0" borderId="6" xfId="0" applyNumberFormat="1" applyFont="1" applyBorder="1" applyAlignment="1">
      <alignment horizontal="left"/>
    </xf>
    <xf numFmtId="4" fontId="6" fillId="0" borderId="0" xfId="0" applyNumberFormat="1" applyFont="1" applyAlignment="1">
      <alignment horizontal="center" vertical="center"/>
    </xf>
    <xf numFmtId="14" fontId="2" fillId="0" borderId="7" xfId="0" applyNumberFormat="1" applyFont="1" applyBorder="1"/>
    <xf numFmtId="14" fontId="2" fillId="0" borderId="16" xfId="0" applyNumberFormat="1" applyFont="1" applyBorder="1" applyAlignment="1">
      <alignment horizontal="left"/>
    </xf>
    <xf numFmtId="14" fontId="2" fillId="0" borderId="31" xfId="0" applyNumberFormat="1" applyFont="1" applyBorder="1" applyAlignment="1">
      <alignment horizontal="center"/>
    </xf>
    <xf numFmtId="9" fontId="2" fillId="0" borderId="40" xfId="2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164" fontId="2" fillId="0" borderId="37" xfId="1" applyFont="1" applyBorder="1"/>
    <xf numFmtId="164" fontId="2" fillId="0" borderId="40" xfId="1" applyFont="1" applyFill="1" applyBorder="1" applyAlignment="1">
      <alignment horizontal="center"/>
    </xf>
    <xf numFmtId="14" fontId="2" fillId="0" borderId="32" xfId="0" applyNumberFormat="1" applyFont="1" applyBorder="1" applyAlignment="1">
      <alignment horizontal="center"/>
    </xf>
    <xf numFmtId="14" fontId="2" fillId="0" borderId="54" xfId="0" applyNumberFormat="1" applyFont="1" applyBorder="1"/>
    <xf numFmtId="164" fontId="2" fillId="0" borderId="30" xfId="1" applyFont="1" applyBorder="1"/>
    <xf numFmtId="164" fontId="2" fillId="0" borderId="24" xfId="1" applyFont="1" applyBorder="1"/>
    <xf numFmtId="0" fontId="2" fillId="0" borderId="26" xfId="1" applyNumberFormat="1" applyFont="1" applyBorder="1"/>
    <xf numFmtId="0" fontId="43" fillId="0" borderId="1" xfId="0" applyFont="1" applyBorder="1" applyAlignment="1">
      <alignment horizontal="center"/>
    </xf>
    <xf numFmtId="164" fontId="3" fillId="0" borderId="0" xfId="1" applyFont="1" applyBorder="1" applyAlignment="1"/>
    <xf numFmtId="166" fontId="3" fillId="0" borderId="21" xfId="0" applyNumberFormat="1" applyFont="1" applyBorder="1" applyAlignment="1">
      <alignment horizontal="center" vertical="center"/>
    </xf>
    <xf numFmtId="4" fontId="3" fillId="0" borderId="21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164" fontId="114" fillId="0" borderId="1" xfId="1" applyFont="1" applyBorder="1"/>
    <xf numFmtId="0" fontId="7" fillId="0" borderId="0" xfId="0" applyFont="1"/>
    <xf numFmtId="164" fontId="6" fillId="0" borderId="0" xfId="0" applyNumberFormat="1" applyFont="1"/>
    <xf numFmtId="164" fontId="12" fillId="0" borderId="1" xfId="1" applyFont="1" applyBorder="1"/>
    <xf numFmtId="43" fontId="6" fillId="0" borderId="1" xfId="0" applyNumberFormat="1" applyFont="1" applyBorder="1"/>
    <xf numFmtId="0" fontId="3" fillId="0" borderId="26" xfId="0" applyFont="1" applyBorder="1"/>
    <xf numFmtId="4" fontId="3" fillId="0" borderId="8" xfId="0" applyNumberFormat="1" applyFont="1" applyBorder="1"/>
    <xf numFmtId="49" fontId="2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15" fillId="0" borderId="0" xfId="0" applyNumberFormat="1" applyFont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43" fontId="3" fillId="0" borderId="0" xfId="0" applyNumberFormat="1" applyFont="1" applyAlignment="1">
      <alignment horizontal="center"/>
    </xf>
    <xf numFmtId="164" fontId="43" fillId="0" borderId="0" xfId="1" applyFont="1"/>
    <xf numFmtId="0" fontId="43" fillId="0" borderId="0" xfId="0" applyFont="1" applyAlignment="1">
      <alignment horizontal="center"/>
    </xf>
    <xf numFmtId="164" fontId="3" fillId="0" borderId="26" xfId="0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 vertical="center"/>
    </xf>
    <xf numFmtId="164" fontId="3" fillId="0" borderId="40" xfId="1" applyFont="1" applyFill="1" applyBorder="1"/>
    <xf numFmtId="164" fontId="17" fillId="0" borderId="1" xfId="4" applyFont="1" applyFill="1" applyBorder="1"/>
    <xf numFmtId="165" fontId="3" fillId="7" borderId="26" xfId="0" applyNumberFormat="1" applyFont="1" applyFill="1" applyBorder="1" applyAlignment="1">
      <alignment horizontal="center"/>
    </xf>
    <xf numFmtId="164" fontId="3" fillId="7" borderId="39" xfId="1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173" fontId="3" fillId="0" borderId="4" xfId="0" applyNumberFormat="1" applyFont="1" applyBorder="1" applyAlignment="1">
      <alignment horizontal="center" vertical="center"/>
    </xf>
    <xf numFmtId="173" fontId="3" fillId="3" borderId="21" xfId="0" applyNumberFormat="1" applyFont="1" applyFill="1" applyBorder="1"/>
    <xf numFmtId="173" fontId="3" fillId="3" borderId="21" xfId="0" applyNumberFormat="1" applyFont="1" applyFill="1" applyBorder="1" applyAlignment="1">
      <alignment horizontal="center"/>
    </xf>
    <xf numFmtId="43" fontId="2" fillId="0" borderId="0" xfId="1" applyNumberFormat="1" applyFont="1"/>
    <xf numFmtId="43" fontId="3" fillId="0" borderId="1" xfId="1" applyNumberFormat="1" applyFont="1" applyBorder="1" applyAlignment="1">
      <alignment horizontal="center" vertical="center"/>
    </xf>
    <xf numFmtId="43" fontId="3" fillId="3" borderId="1" xfId="1" applyNumberFormat="1" applyFont="1" applyFill="1" applyBorder="1"/>
    <xf numFmtId="43" fontId="3" fillId="0" borderId="1" xfId="1" applyNumberFormat="1" applyFont="1" applyBorder="1"/>
    <xf numFmtId="14" fontId="0" fillId="0" borderId="0" xfId="1" applyNumberFormat="1" applyFont="1"/>
    <xf numFmtId="164" fontId="49" fillId="0" borderId="0" xfId="1" applyFont="1" applyAlignment="1"/>
    <xf numFmtId="164" fontId="28" fillId="0" borderId="0" xfId="1" applyFont="1" applyAlignment="1"/>
    <xf numFmtId="0" fontId="50" fillId="0" borderId="0" xfId="0" applyFont="1" applyAlignment="1">
      <alignment horizontal="left"/>
    </xf>
    <xf numFmtId="164" fontId="0" fillId="0" borderId="0" xfId="1" applyFont="1" applyFill="1"/>
    <xf numFmtId="14" fontId="0" fillId="0" borderId="45" xfId="0" applyNumberFormat="1" applyBorder="1" applyAlignment="1">
      <alignment horizontal="center"/>
    </xf>
    <xf numFmtId="164" fontId="0" fillId="0" borderId="58" xfId="1" applyFont="1" applyBorder="1" applyAlignment="1">
      <alignment horizontal="center"/>
    </xf>
    <xf numFmtId="9" fontId="0" fillId="0" borderId="58" xfId="2" applyFont="1" applyBorder="1" applyAlignment="1">
      <alignment horizontal="center"/>
    </xf>
    <xf numFmtId="0" fontId="0" fillId="0" borderId="58" xfId="0" applyBorder="1" applyAlignment="1">
      <alignment horizontal="center"/>
    </xf>
    <xf numFmtId="164" fontId="0" fillId="0" borderId="58" xfId="1" applyFont="1" applyFill="1" applyBorder="1" applyAlignment="1">
      <alignment horizontal="center"/>
    </xf>
    <xf numFmtId="164" fontId="0" fillId="0" borderId="26" xfId="1" applyFont="1" applyBorder="1" applyAlignment="1">
      <alignment horizontal="center"/>
    </xf>
    <xf numFmtId="9" fontId="0" fillId="0" borderId="26" xfId="2" applyFont="1" applyBorder="1" applyAlignment="1">
      <alignment horizontal="center"/>
    </xf>
    <xf numFmtId="164" fontId="0" fillId="0" borderId="0" xfId="1" applyFont="1" applyBorder="1" applyAlignment="1">
      <alignment horizontal="center"/>
    </xf>
    <xf numFmtId="14" fontId="0" fillId="9" borderId="6" xfId="0" applyNumberFormat="1" applyFill="1" applyBorder="1" applyAlignment="1">
      <alignment horizontal="center"/>
    </xf>
    <xf numFmtId="164" fontId="0" fillId="9" borderId="1" xfId="1" applyFont="1" applyFill="1" applyBorder="1"/>
    <xf numFmtId="0" fontId="0" fillId="9" borderId="1" xfId="0" applyFill="1" applyBorder="1" applyAlignment="1">
      <alignment horizontal="center"/>
    </xf>
    <xf numFmtId="164" fontId="0" fillId="9" borderId="1" xfId="1" applyFont="1" applyFill="1" applyBorder="1" applyAlignment="1">
      <alignment horizontal="center"/>
    </xf>
    <xf numFmtId="0" fontId="54" fillId="0" borderId="1" xfId="0" applyFont="1" applyBorder="1" applyAlignment="1">
      <alignment horizontal="center"/>
    </xf>
    <xf numFmtId="14" fontId="0" fillId="0" borderId="1" xfId="1" applyNumberFormat="1" applyFont="1" applyBorder="1"/>
    <xf numFmtId="164" fontId="0" fillId="0" borderId="1" xfId="1" applyFont="1" applyBorder="1" applyAlignment="1">
      <alignment horizontal="center"/>
    </xf>
    <xf numFmtId="164" fontId="54" fillId="0" borderId="1" xfId="1" applyFont="1" applyBorder="1" applyAlignment="1">
      <alignment horizontal="center"/>
    </xf>
    <xf numFmtId="164" fontId="54" fillId="0" borderId="40" xfId="1" applyFont="1" applyFill="1" applyBorder="1" applyAlignment="1">
      <alignment horizontal="center"/>
    </xf>
    <xf numFmtId="164" fontId="0" fillId="0" borderId="1" xfId="1" applyFont="1" applyFill="1" applyBorder="1"/>
    <xf numFmtId="164" fontId="0" fillId="0" borderId="1" xfId="1" applyFont="1" applyFill="1" applyBorder="1" applyAlignment="1"/>
    <xf numFmtId="164" fontId="0" fillId="0" borderId="0" xfId="1" applyFont="1" applyAlignment="1">
      <alignment horizontal="center"/>
    </xf>
    <xf numFmtId="0" fontId="113" fillId="0" borderId="0" xfId="0" applyFont="1"/>
    <xf numFmtId="164" fontId="0" fillId="0" borderId="62" xfId="1" applyFont="1" applyBorder="1" applyAlignment="1">
      <alignment horizontal="center"/>
    </xf>
    <xf numFmtId="9" fontId="0" fillId="0" borderId="58" xfId="0" applyNumberFormat="1" applyBorder="1" applyAlignment="1">
      <alignment horizontal="center"/>
    </xf>
    <xf numFmtId="164" fontId="0" fillId="0" borderId="24" xfId="1" applyFont="1" applyBorder="1"/>
    <xf numFmtId="0" fontId="0" fillId="0" borderId="16" xfId="0" applyBorder="1"/>
    <xf numFmtId="9" fontId="0" fillId="0" borderId="26" xfId="0" applyNumberFormat="1" applyBorder="1" applyAlignment="1">
      <alignment horizontal="center"/>
    </xf>
    <xf numFmtId="164" fontId="0" fillId="9" borderId="9" xfId="1" applyFont="1" applyFill="1" applyBorder="1"/>
    <xf numFmtId="164" fontId="0" fillId="0" borderId="9" xfId="1" applyFont="1" applyBorder="1"/>
    <xf numFmtId="0" fontId="0" fillId="0" borderId="6" xfId="0" applyBorder="1"/>
    <xf numFmtId="14" fontId="0" fillId="0" borderId="0" xfId="0" applyNumberFormat="1" applyAlignment="1">
      <alignment horizontal="center"/>
    </xf>
    <xf numFmtId="164" fontId="0" fillId="0" borderId="60" xfId="1" applyFont="1" applyBorder="1" applyAlignment="1">
      <alignment horizontal="center"/>
    </xf>
    <xf numFmtId="164" fontId="0" fillId="0" borderId="37" xfId="1" applyFont="1" applyBorder="1"/>
    <xf numFmtId="164" fontId="0" fillId="9" borderId="15" xfId="1" applyFont="1" applyFill="1" applyBorder="1"/>
    <xf numFmtId="164" fontId="0" fillId="0" borderId="15" xfId="1" applyFont="1" applyBorder="1"/>
    <xf numFmtId="0" fontId="0" fillId="0" borderId="60" xfId="0" applyBorder="1" applyAlignment="1">
      <alignment horizontal="center"/>
    </xf>
    <xf numFmtId="0" fontId="0" fillId="0" borderId="37" xfId="0" applyBorder="1"/>
    <xf numFmtId="164" fontId="0" fillId="0" borderId="26" xfId="1" applyFont="1" applyBorder="1"/>
    <xf numFmtId="0" fontId="0" fillId="0" borderId="15" xfId="0" applyBorder="1"/>
    <xf numFmtId="14" fontId="49" fillId="0" borderId="0" xfId="1" applyNumberFormat="1" applyFont="1" applyAlignment="1"/>
    <xf numFmtId="14" fontId="0" fillId="0" borderId="6" xfId="1" applyNumberFormat="1" applyFont="1" applyBorder="1"/>
    <xf numFmtId="14" fontId="0" fillId="0" borderId="35" xfId="0" applyNumberFormat="1" applyBorder="1" applyAlignment="1">
      <alignment horizontal="center"/>
    </xf>
    <xf numFmtId="164" fontId="0" fillId="0" borderId="36" xfId="1" applyFont="1" applyBorder="1" applyAlignment="1">
      <alignment horizontal="center"/>
    </xf>
    <xf numFmtId="164" fontId="0" fillId="0" borderId="36" xfId="1" applyFont="1" applyFill="1" applyBorder="1" applyAlignment="1">
      <alignment horizontal="center"/>
    </xf>
    <xf numFmtId="164" fontId="0" fillId="0" borderId="60" xfId="1" applyFont="1" applyFill="1" applyBorder="1" applyAlignment="1">
      <alignment horizontal="center"/>
    </xf>
    <xf numFmtId="14" fontId="0" fillId="0" borderId="23" xfId="0" applyNumberFormat="1" applyBorder="1"/>
    <xf numFmtId="164" fontId="0" fillId="0" borderId="40" xfId="1" applyFont="1" applyBorder="1"/>
    <xf numFmtId="164" fontId="0" fillId="0" borderId="0" xfId="1" applyFont="1" applyBorder="1"/>
    <xf numFmtId="164" fontId="0" fillId="0" borderId="42" xfId="1" applyFont="1" applyBorder="1"/>
    <xf numFmtId="0" fontId="14" fillId="0" borderId="0" xfId="1" applyNumberFormat="1" applyFont="1" applyAlignment="1">
      <alignment horizontal="center"/>
    </xf>
    <xf numFmtId="165" fontId="14" fillId="3" borderId="4" xfId="0" applyNumberFormat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165" fontId="14" fillId="9" borderId="6" xfId="0" applyNumberFormat="1" applyFont="1" applyFill="1" applyBorder="1" applyAlignment="1">
      <alignment horizontal="center"/>
    </xf>
    <xf numFmtId="164" fontId="14" fillId="9" borderId="1" xfId="1" applyFont="1" applyFill="1" applyBorder="1"/>
    <xf numFmtId="0" fontId="14" fillId="9" borderId="1" xfId="1" applyNumberFormat="1" applyFont="1" applyFill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0" fontId="14" fillId="0" borderId="1" xfId="1" applyNumberFormat="1" applyFont="1" applyBorder="1" applyAlignment="1">
      <alignment horizontal="center"/>
    </xf>
    <xf numFmtId="0" fontId="14" fillId="3" borderId="12" xfId="0" applyFont="1" applyFill="1" applyBorder="1" applyAlignment="1">
      <alignment horizontal="center" vertical="center"/>
    </xf>
    <xf numFmtId="164" fontId="14" fillId="9" borderId="15" xfId="1" applyFont="1" applyFill="1" applyBorder="1"/>
    <xf numFmtId="164" fontId="14" fillId="0" borderId="15" xfId="1" applyFont="1" applyBorder="1"/>
    <xf numFmtId="0" fontId="118" fillId="0" borderId="1" xfId="0" applyFont="1" applyBorder="1"/>
    <xf numFmtId="164" fontId="24" fillId="0" borderId="0" xfId="4" applyFont="1" applyFill="1" applyBorder="1"/>
    <xf numFmtId="164" fontId="21" fillId="0" borderId="0" xfId="4" applyFont="1" applyFill="1" applyBorder="1"/>
    <xf numFmtId="49" fontId="11" fillId="0" borderId="8" xfId="0" applyNumberFormat="1" applyFont="1" applyBorder="1" applyAlignment="1">
      <alignment horizontal="center"/>
    </xf>
    <xf numFmtId="164" fontId="21" fillId="0" borderId="0" xfId="4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9" fontId="2" fillId="0" borderId="40" xfId="0" applyNumberFormat="1" applyFont="1" applyBorder="1" applyAlignment="1">
      <alignment horizontal="center"/>
    </xf>
    <xf numFmtId="0" fontId="43" fillId="0" borderId="5" xfId="0" applyFont="1" applyBorder="1" applyAlignment="1">
      <alignment horizontal="center" vertical="center"/>
    </xf>
    <xf numFmtId="164" fontId="27" fillId="0" borderId="0" xfId="1" applyFont="1" applyFill="1" applyBorder="1" applyAlignment="1">
      <alignment horizontal="center"/>
    </xf>
    <xf numFmtId="0" fontId="14" fillId="0" borderId="32" xfId="0" applyFont="1" applyBorder="1" applyAlignment="1">
      <alignment horizontal="center" vertical="center" wrapText="1"/>
    </xf>
    <xf numFmtId="164" fontId="3" fillId="7" borderId="21" xfId="0" applyNumberFormat="1" applyFont="1" applyFill="1" applyBorder="1"/>
    <xf numFmtId="0" fontId="3" fillId="7" borderId="21" xfId="0" applyFont="1" applyFill="1" applyBorder="1"/>
    <xf numFmtId="0" fontId="3" fillId="7" borderId="21" xfId="0" applyFont="1" applyFill="1" applyBorder="1" applyAlignment="1">
      <alignment horizontal="center"/>
    </xf>
    <xf numFmtId="164" fontId="3" fillId="7" borderId="21" xfId="1" applyFont="1" applyFill="1" applyBorder="1" applyAlignment="1">
      <alignment horizontal="center"/>
    </xf>
    <xf numFmtId="164" fontId="14" fillId="0" borderId="1" xfId="1" applyFont="1" applyBorder="1" applyAlignment="1">
      <alignment horizontal="center" vertical="center" wrapText="1"/>
    </xf>
    <xf numFmtId="164" fontId="14" fillId="7" borderId="21" xfId="1" applyFont="1" applyFill="1" applyBorder="1" applyAlignment="1">
      <alignment horizontal="center"/>
    </xf>
    <xf numFmtId="14" fontId="3" fillId="3" borderId="21" xfId="0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165" fontId="43" fillId="0" borderId="0" xfId="0" applyNumberFormat="1" applyFont="1"/>
    <xf numFmtId="14" fontId="2" fillId="0" borderId="0" xfId="0" applyNumberFormat="1" applyFont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21" xfId="1" applyFont="1" applyBorder="1" applyAlignment="1">
      <alignment horizontal="center" vertical="center"/>
    </xf>
    <xf numFmtId="164" fontId="13" fillId="0" borderId="1" xfId="1" applyFont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/>
    </xf>
    <xf numFmtId="165" fontId="43" fillId="0" borderId="1" xfId="1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  <xf numFmtId="174" fontId="3" fillId="0" borderId="1" xfId="0" applyNumberFormat="1" applyFont="1" applyBorder="1" applyAlignment="1">
      <alignment horizontal="center"/>
    </xf>
    <xf numFmtId="165" fontId="34" fillId="0" borderId="0" xfId="0" applyNumberFormat="1" applyFont="1" applyAlignment="1">
      <alignment horizontal="center" vertical="center"/>
    </xf>
    <xf numFmtId="164" fontId="14" fillId="0" borderId="9" xfId="1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164" fontId="13" fillId="0" borderId="9" xfId="1" applyFont="1" applyBorder="1" applyAlignment="1">
      <alignment horizontal="center" vertical="center"/>
    </xf>
    <xf numFmtId="4" fontId="120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4" fontId="2" fillId="0" borderId="1" xfId="1" applyNumberFormat="1" applyFont="1" applyFill="1" applyBorder="1"/>
    <xf numFmtId="167" fontId="2" fillId="0" borderId="21" xfId="0" applyNumberFormat="1" applyFont="1" applyBorder="1"/>
    <xf numFmtId="13" fontId="2" fillId="0" borderId="1" xfId="1" applyNumberFormat="1" applyFont="1" applyBorder="1"/>
    <xf numFmtId="164" fontId="2" fillId="0" borderId="1" xfId="1" applyFont="1" applyFill="1" applyBorder="1" applyAlignment="1"/>
    <xf numFmtId="164" fontId="121" fillId="0" borderId="1" xfId="1" applyFont="1" applyBorder="1"/>
    <xf numFmtId="164" fontId="43" fillId="0" borderId="1" xfId="1" applyFont="1" applyBorder="1"/>
    <xf numFmtId="164" fontId="1" fillId="0" borderId="0" xfId="1" applyFont="1" applyAlignment="1">
      <alignment horizontal="center"/>
    </xf>
    <xf numFmtId="14" fontId="1" fillId="0" borderId="0" xfId="0" applyNumberFormat="1" applyFont="1"/>
    <xf numFmtId="14" fontId="7" fillId="0" borderId="45" xfId="0" applyNumberFormat="1" applyFont="1" applyBorder="1" applyAlignment="1">
      <alignment horizontal="center"/>
    </xf>
    <xf numFmtId="164" fontId="7" fillId="0" borderId="58" xfId="1" applyFont="1" applyBorder="1" applyAlignment="1">
      <alignment horizontal="center"/>
    </xf>
    <xf numFmtId="0" fontId="7" fillId="0" borderId="58" xfId="0" applyFont="1" applyBorder="1" applyAlignment="1">
      <alignment horizontal="center"/>
    </xf>
    <xf numFmtId="164" fontId="7" fillId="0" borderId="58" xfId="1" applyFont="1" applyFill="1" applyBorder="1" applyAlignment="1">
      <alignment horizontal="center"/>
    </xf>
    <xf numFmtId="164" fontId="6" fillId="0" borderId="15" xfId="1" applyFont="1" applyBorder="1"/>
    <xf numFmtId="170" fontId="5" fillId="0" borderId="0" xfId="0" applyNumberFormat="1" applyFont="1"/>
    <xf numFmtId="170" fontId="1" fillId="0" borderId="0" xfId="0" applyNumberFormat="1" applyFont="1"/>
    <xf numFmtId="164" fontId="7" fillId="0" borderId="60" xfId="1" applyFont="1" applyBorder="1" applyAlignment="1">
      <alignment horizontal="center"/>
    </xf>
    <xf numFmtId="170" fontId="2" fillId="0" borderId="4" xfId="0" applyNumberFormat="1" applyFont="1" applyBorder="1" applyAlignment="1">
      <alignment horizontal="center" vertical="center"/>
    </xf>
    <xf numFmtId="170" fontId="2" fillId="9" borderId="21" xfId="0" applyNumberFormat="1" applyFont="1" applyFill="1" applyBorder="1"/>
    <xf numFmtId="164" fontId="2" fillId="0" borderId="0" xfId="0" applyNumberFormat="1" applyFont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/>
    </xf>
    <xf numFmtId="165" fontId="3" fillId="0" borderId="6" xfId="1" applyNumberFormat="1" applyFont="1" applyBorder="1"/>
    <xf numFmtId="165" fontId="3" fillId="3" borderId="6" xfId="1" applyNumberFormat="1" applyFont="1" applyFill="1" applyBorder="1"/>
    <xf numFmtId="165" fontId="3" fillId="3" borderId="6" xfId="1" applyNumberFormat="1" applyFont="1" applyFill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21" xfId="1" applyNumberFormat="1" applyFont="1" applyBorder="1"/>
    <xf numFmtId="165" fontId="2" fillId="0" borderId="6" xfId="1" applyNumberFormat="1" applyFont="1" applyBorder="1"/>
    <xf numFmtId="164" fontId="123" fillId="0" borderId="1" xfId="0" applyNumberFormat="1" applyFont="1" applyBorder="1"/>
    <xf numFmtId="0" fontId="9" fillId="0" borderId="0" xfId="1" applyNumberFormat="1" applyFont="1" applyAlignment="1"/>
    <xf numFmtId="170" fontId="5" fillId="0" borderId="0" xfId="0" applyNumberFormat="1" applyFont="1" applyAlignment="1">
      <alignment horizontal="center"/>
    </xf>
    <xf numFmtId="0" fontId="9" fillId="0" borderId="0" xfId="1" applyNumberFormat="1" applyFont="1" applyAlignment="1">
      <alignment horizontal="center"/>
    </xf>
    <xf numFmtId="0" fontId="7" fillId="0" borderId="5" xfId="0" applyFont="1" applyBorder="1" applyAlignment="1">
      <alignment horizontal="center" vertical="center"/>
    </xf>
    <xf numFmtId="170" fontId="2" fillId="0" borderId="21" xfId="0" applyNumberFormat="1" applyFont="1" applyBorder="1"/>
    <xf numFmtId="0" fontId="88" fillId="0" borderId="0" xfId="0" applyFont="1" applyAlignment="1">
      <alignment horizontal="left"/>
    </xf>
    <xf numFmtId="49" fontId="124" fillId="0" borderId="0" xfId="0" applyNumberFormat="1" applyFont="1" applyAlignment="1">
      <alignment horizontal="center"/>
    </xf>
    <xf numFmtId="164" fontId="125" fillId="0" borderId="0" xfId="0" applyNumberFormat="1" applyFont="1" applyAlignment="1">
      <alignment horizontal="center"/>
    </xf>
    <xf numFmtId="0" fontId="126" fillId="0" borderId="0" xfId="0" applyFont="1" applyAlignment="1">
      <alignment horizontal="center"/>
    </xf>
    <xf numFmtId="164" fontId="127" fillId="0" borderId="0" xfId="0" applyNumberFormat="1" applyFont="1" applyAlignment="1">
      <alignment horizontal="center"/>
    </xf>
    <xf numFmtId="0" fontId="124" fillId="0" borderId="0" xfId="0" applyFont="1" applyAlignment="1">
      <alignment horizontal="center"/>
    </xf>
    <xf numFmtId="164" fontId="90" fillId="0" borderId="0" xfId="0" applyNumberFormat="1" applyFont="1" applyAlignment="1">
      <alignment horizontal="center"/>
    </xf>
    <xf numFmtId="0" fontId="128" fillId="0" borderId="0" xfId="0" applyFont="1"/>
    <xf numFmtId="164" fontId="6" fillId="0" borderId="0" xfId="1" applyFont="1" applyFill="1" applyBorder="1"/>
    <xf numFmtId="49" fontId="97" fillId="0" borderId="0" xfId="0" applyNumberFormat="1" applyFont="1"/>
    <xf numFmtId="165" fontId="94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164" fontId="12" fillId="0" borderId="5" xfId="0" applyNumberFormat="1" applyFont="1" applyBorder="1" applyAlignment="1">
      <alignment horizontal="center" vertical="center" wrapText="1"/>
    </xf>
    <xf numFmtId="164" fontId="24" fillId="3" borderId="1" xfId="1" applyFont="1" applyFill="1" applyBorder="1" applyAlignment="1">
      <alignment horizontal="center"/>
    </xf>
    <xf numFmtId="164" fontId="79" fillId="0" borderId="0" xfId="1" applyFont="1" applyAlignment="1"/>
    <xf numFmtId="165" fontId="3" fillId="0" borderId="4" xfId="0" applyNumberFormat="1" applyFont="1" applyBorder="1" applyAlignment="1">
      <alignment horizontal="left" vertical="center" wrapText="1"/>
    </xf>
    <xf numFmtId="164" fontId="2" fillId="9" borderId="1" xfId="0" applyNumberFormat="1" applyFont="1" applyFill="1" applyBorder="1"/>
    <xf numFmtId="165" fontId="3" fillId="3" borderId="6" xfId="0" applyNumberFormat="1" applyFont="1" applyFill="1" applyBorder="1" applyAlignment="1">
      <alignment horizontal="center" vertical="center"/>
    </xf>
    <xf numFmtId="164" fontId="1" fillId="0" borderId="0" xfId="1" applyFont="1" applyBorder="1" applyAlignment="1">
      <alignment horizontal="center"/>
    </xf>
    <xf numFmtId="0" fontId="3" fillId="3" borderId="8" xfId="1" applyNumberFormat="1" applyFont="1" applyFill="1" applyBorder="1" applyAlignment="1">
      <alignment horizontal="center"/>
    </xf>
    <xf numFmtId="0" fontId="36" fillId="0" borderId="8" xfId="0" applyFont="1" applyBorder="1" applyAlignment="1">
      <alignment horizontal="center"/>
    </xf>
    <xf numFmtId="164" fontId="3" fillId="3" borderId="19" xfId="1" applyFont="1" applyFill="1" applyBorder="1"/>
    <xf numFmtId="49" fontId="60" fillId="0" borderId="0" xfId="1" applyNumberFormat="1" applyFont="1"/>
    <xf numFmtId="164" fontId="28" fillId="0" borderId="1" xfId="1" applyFont="1" applyFill="1" applyBorder="1"/>
    <xf numFmtId="165" fontId="5" fillId="0" borderId="0" xfId="1" applyNumberFormat="1" applyFont="1" applyAlignment="1">
      <alignment horizontal="center"/>
    </xf>
    <xf numFmtId="49" fontId="10" fillId="0" borderId="0" xfId="1" applyNumberFormat="1" applyFont="1" applyAlignment="1"/>
    <xf numFmtId="165" fontId="1" fillId="0" borderId="0" xfId="1" applyNumberFormat="1" applyFont="1" applyAlignment="1">
      <alignment horizontal="center"/>
    </xf>
    <xf numFmtId="0" fontId="1" fillId="0" borderId="0" xfId="1" applyNumberFormat="1" applyFont="1" applyAlignment="1">
      <alignment horizontal="center"/>
    </xf>
    <xf numFmtId="49" fontId="115" fillId="0" borderId="0" xfId="1" applyNumberFormat="1" applyFont="1"/>
    <xf numFmtId="49" fontId="12" fillId="0" borderId="1" xfId="1" applyNumberFormat="1" applyFont="1" applyBorder="1"/>
    <xf numFmtId="0" fontId="3" fillId="0" borderId="9" xfId="1" applyNumberFormat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49" fontId="60" fillId="0" borderId="1" xfId="1" applyNumberFormat="1" applyFont="1" applyBorder="1"/>
    <xf numFmtId="49" fontId="60" fillId="0" borderId="0" xfId="1" applyNumberFormat="1" applyFont="1" applyBorder="1"/>
    <xf numFmtId="0" fontId="1" fillId="0" borderId="0" xfId="1" applyNumberFormat="1" applyFont="1"/>
    <xf numFmtId="0" fontId="129" fillId="42" borderId="2" xfId="0" applyFont="1" applyFill="1" applyBorder="1"/>
    <xf numFmtId="0" fontId="129" fillId="42" borderId="3" xfId="0" applyFont="1" applyFill="1" applyBorder="1"/>
    <xf numFmtId="0" fontId="129" fillId="42" borderId="10" xfId="0" applyFont="1" applyFill="1" applyBorder="1"/>
    <xf numFmtId="164" fontId="3" fillId="0" borderId="15" xfId="1" applyFont="1" applyFill="1" applyBorder="1"/>
    <xf numFmtId="164" fontId="24" fillId="0" borderId="0" xfId="1" applyFont="1" applyFill="1" applyBorder="1" applyAlignment="1">
      <alignment horizontal="center"/>
    </xf>
    <xf numFmtId="49" fontId="12" fillId="0" borderId="21" xfId="0" applyNumberFormat="1" applyFont="1" applyBorder="1" applyAlignment="1">
      <alignment horizontal="center"/>
    </xf>
    <xf numFmtId="0" fontId="3" fillId="0" borderId="8" xfId="8" applyNumberFormat="1" applyFont="1" applyFill="1" applyBorder="1" applyAlignment="1">
      <alignment horizontal="center"/>
    </xf>
    <xf numFmtId="164" fontId="130" fillId="0" borderId="1" xfId="1" applyFont="1" applyFill="1" applyBorder="1" applyAlignment="1">
      <alignment horizontal="center"/>
    </xf>
    <xf numFmtId="164" fontId="130" fillId="0" borderId="1" xfId="1" applyFont="1" applyFill="1" applyBorder="1"/>
    <xf numFmtId="4" fontId="1" fillId="0" borderId="0" xfId="0" applyNumberFormat="1" applyFont="1" applyAlignment="1">
      <alignment horizontal="center"/>
    </xf>
    <xf numFmtId="165" fontId="14" fillId="3" borderId="0" xfId="0" applyNumberFormat="1" applyFont="1" applyFill="1" applyAlignment="1">
      <alignment horizontal="center" vertical="center"/>
    </xf>
    <xf numFmtId="164" fontId="14" fillId="3" borderId="8" xfId="1" applyFont="1" applyFill="1" applyBorder="1" applyAlignment="1">
      <alignment vertical="center"/>
    </xf>
    <xf numFmtId="0" fontId="14" fillId="3" borderId="8" xfId="0" applyFont="1" applyFill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4" fontId="14" fillId="3" borderId="8" xfId="0" applyNumberFormat="1" applyFont="1" applyFill="1" applyBorder="1" applyAlignment="1">
      <alignment horizontal="center" vertical="center"/>
    </xf>
    <xf numFmtId="0" fontId="14" fillId="0" borderId="1" xfId="1" applyNumberFormat="1" applyFont="1" applyBorder="1" applyAlignment="1">
      <alignment vertical="center"/>
    </xf>
    <xf numFmtId="0" fontId="5" fillId="7" borderId="0" xfId="0" applyFont="1" applyFill="1" applyAlignment="1">
      <alignment horizontal="center"/>
    </xf>
    <xf numFmtId="4" fontId="14" fillId="3" borderId="1" xfId="0" applyNumberFormat="1" applyFont="1" applyFill="1" applyBorder="1" applyAlignment="1">
      <alignment horizontal="center" vertical="center"/>
    </xf>
    <xf numFmtId="37" fontId="3" fillId="3" borderId="1" xfId="1" applyNumberFormat="1" applyFont="1" applyFill="1" applyBorder="1" applyAlignment="1">
      <alignment horizontal="center"/>
    </xf>
    <xf numFmtId="4" fontId="14" fillId="0" borderId="1" xfId="0" applyNumberFormat="1" applyFont="1" applyBorder="1" applyAlignment="1">
      <alignment horizontal="center" vertical="center"/>
    </xf>
    <xf numFmtId="4" fontId="14" fillId="0" borderId="21" xfId="0" applyNumberFormat="1" applyFont="1" applyBorder="1" applyAlignment="1">
      <alignment horizontal="center" vertical="center"/>
    </xf>
    <xf numFmtId="164" fontId="133" fillId="37" borderId="36" xfId="1" applyFont="1" applyFill="1" applyBorder="1" applyAlignment="1">
      <alignment horizontal="center"/>
    </xf>
    <xf numFmtId="164" fontId="3" fillId="0" borderId="40" xfId="1" applyFont="1" applyFill="1" applyBorder="1" applyAlignment="1">
      <alignment horizontal="center"/>
    </xf>
    <xf numFmtId="164" fontId="3" fillId="0" borderId="41" xfId="1" applyFont="1" applyFill="1" applyBorder="1" applyAlignment="1">
      <alignment horizontal="center"/>
    </xf>
    <xf numFmtId="0" fontId="14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4" fillId="0" borderId="1" xfId="1" applyFont="1" applyFill="1" applyBorder="1" applyAlignment="1">
      <alignment vertical="center"/>
    </xf>
    <xf numFmtId="164" fontId="14" fillId="0" borderId="1" xfId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165" fontId="14" fillId="0" borderId="1" xfId="0" applyNumberFormat="1" applyFont="1" applyBorder="1" applyAlignment="1">
      <alignment vertical="center"/>
    </xf>
    <xf numFmtId="164" fontId="14" fillId="0" borderId="1" xfId="1" applyFont="1" applyBorder="1" applyAlignment="1">
      <alignment horizontal="center" vertical="center"/>
    </xf>
    <xf numFmtId="165" fontId="2" fillId="0" borderId="1" xfId="1" applyNumberFormat="1" applyFont="1" applyBorder="1"/>
    <xf numFmtId="165" fontId="3" fillId="15" borderId="16" xfId="0" applyNumberFormat="1" applyFont="1" applyFill="1" applyBorder="1" applyAlignment="1">
      <alignment horizontal="center"/>
    </xf>
    <xf numFmtId="0" fontId="12" fillId="15" borderId="17" xfId="0" applyFont="1" applyFill="1" applyBorder="1" applyAlignment="1">
      <alignment horizontal="center"/>
    </xf>
    <xf numFmtId="164" fontId="3" fillId="15" borderId="18" xfId="1" applyFont="1" applyFill="1" applyBorder="1" applyAlignment="1">
      <alignment horizontal="center"/>
    </xf>
    <xf numFmtId="0" fontId="94" fillId="0" borderId="0" xfId="0" applyFont="1"/>
    <xf numFmtId="164" fontId="94" fillId="0" borderId="0" xfId="1" applyFont="1"/>
    <xf numFmtId="49" fontId="97" fillId="0" borderId="1" xfId="0" applyNumberFormat="1" applyFont="1" applyBorder="1"/>
    <xf numFmtId="49" fontId="11" fillId="0" borderId="17" xfId="0" applyNumberFormat="1" applyFont="1" applyBorder="1" applyAlignment="1">
      <alignment horizontal="center" vertical="center" wrapText="1"/>
    </xf>
    <xf numFmtId="165" fontId="1" fillId="0" borderId="28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4" fontId="3" fillId="0" borderId="17" xfId="0" applyNumberFormat="1" applyFont="1" applyBorder="1" applyAlignment="1">
      <alignment horizontal="center" vertical="center" wrapText="1"/>
    </xf>
    <xf numFmtId="0" fontId="11" fillId="15" borderId="17" xfId="0" applyFont="1" applyFill="1" applyBorder="1" applyAlignment="1">
      <alignment horizontal="center"/>
    </xf>
    <xf numFmtId="14" fontId="9" fillId="0" borderId="0" xfId="0" applyNumberFormat="1" applyFont="1"/>
    <xf numFmtId="164" fontId="2" fillId="0" borderId="21" xfId="1" applyFont="1" applyBorder="1" applyAlignment="1">
      <alignment horizontal="center" vertical="center" wrapText="1"/>
    </xf>
    <xf numFmtId="164" fontId="3" fillId="0" borderId="19" xfId="1" applyFont="1" applyBorder="1"/>
    <xf numFmtId="49" fontId="3" fillId="0" borderId="52" xfId="0" applyNumberFormat="1" applyFont="1" applyBorder="1" applyAlignment="1">
      <alignment horizontal="center" vertical="center" wrapText="1"/>
    </xf>
    <xf numFmtId="4" fontId="3" fillId="0" borderId="52" xfId="0" applyNumberFormat="1" applyFont="1" applyBorder="1" applyAlignment="1">
      <alignment horizontal="center" vertical="center" wrapText="1"/>
    </xf>
    <xf numFmtId="4" fontId="3" fillId="3" borderId="1" xfId="1" applyNumberFormat="1" applyFont="1" applyFill="1" applyBorder="1" applyAlignment="1">
      <alignment horizontal="center"/>
    </xf>
    <xf numFmtId="49" fontId="134" fillId="0" borderId="1" xfId="0" applyNumberFormat="1" applyFont="1" applyBorder="1" applyAlignment="1">
      <alignment horizontal="center"/>
    </xf>
    <xf numFmtId="49" fontId="135" fillId="0" borderId="1" xfId="0" applyNumberFormat="1" applyFont="1" applyBorder="1" applyAlignment="1">
      <alignment horizontal="center"/>
    </xf>
    <xf numFmtId="164" fontId="3" fillId="3" borderId="20" xfId="1" applyFont="1" applyFill="1" applyBorder="1"/>
    <xf numFmtId="0" fontId="97" fillId="0" borderId="0" xfId="0" applyFont="1"/>
    <xf numFmtId="4" fontId="1" fillId="0" borderId="0" xfId="0" applyNumberFormat="1" applyFont="1"/>
    <xf numFmtId="0" fontId="11" fillId="0" borderId="5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5" fillId="0" borderId="0" xfId="1" applyNumberFormat="1" applyFont="1" applyAlignment="1">
      <alignment horizontal="left"/>
    </xf>
    <xf numFmtId="165" fontId="5" fillId="0" borderId="0" xfId="1" applyNumberFormat="1" applyFont="1" applyAlignment="1">
      <alignment horizontal="left"/>
    </xf>
    <xf numFmtId="165" fontId="1" fillId="0" borderId="0" xfId="1" applyNumberFormat="1" applyFont="1"/>
    <xf numFmtId="165" fontId="3" fillId="3" borderId="1" xfId="1" applyNumberFormat="1" applyFont="1" applyFill="1" applyBorder="1"/>
    <xf numFmtId="165" fontId="2" fillId="0" borderId="0" xfId="1" applyNumberFormat="1" applyFont="1" applyBorder="1"/>
    <xf numFmtId="170" fontId="5" fillId="0" borderId="0" xfId="0" applyNumberFormat="1" applyFont="1" applyAlignment="1">
      <alignment horizontal="left"/>
    </xf>
    <xf numFmtId="0" fontId="30" fillId="0" borderId="0" xfId="1" applyNumberFormat="1" applyFont="1" applyAlignment="1">
      <alignment horizontal="left"/>
    </xf>
    <xf numFmtId="170" fontId="2" fillId="0" borderId="5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137" fillId="0" borderId="0" xfId="0" applyNumberFormat="1" applyFont="1"/>
    <xf numFmtId="49" fontId="24" fillId="3" borderId="9" xfId="0" applyNumberFormat="1" applyFont="1" applyFill="1" applyBorder="1" applyAlignment="1">
      <alignment horizontal="center"/>
    </xf>
    <xf numFmtId="49" fontId="12" fillId="0" borderId="1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Alignment="1">
      <alignment horizontal="center"/>
    </xf>
    <xf numFmtId="49" fontId="12" fillId="0" borderId="0" xfId="1" applyNumberFormat="1" applyFont="1" applyFill="1" applyAlignment="1">
      <alignment horizontal="center"/>
    </xf>
    <xf numFmtId="0" fontId="9" fillId="0" borderId="1" xfId="1" applyNumberFormat="1" applyFont="1" applyBorder="1" applyAlignment="1">
      <alignment horizontal="center"/>
    </xf>
    <xf numFmtId="49" fontId="29" fillId="0" borderId="1" xfId="1" applyNumberFormat="1" applyFont="1" applyBorder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0" fontId="2" fillId="0" borderId="5" xfId="1" applyNumberFormat="1" applyFont="1" applyBorder="1" applyAlignment="1">
      <alignment horizontal="center" vertical="center"/>
    </xf>
    <xf numFmtId="165" fontId="2" fillId="0" borderId="23" xfId="0" applyNumberFormat="1" applyFont="1" applyBorder="1"/>
    <xf numFmtId="165" fontId="4" fillId="0" borderId="23" xfId="0" applyNumberFormat="1" applyFont="1" applyBorder="1"/>
    <xf numFmtId="164" fontId="3" fillId="2" borderId="9" xfId="1" applyFont="1" applyFill="1" applyBorder="1"/>
    <xf numFmtId="0" fontId="3" fillId="0" borderId="5" xfId="1" applyNumberFormat="1" applyFont="1" applyBorder="1" applyAlignment="1">
      <alignment horizontal="center" vertical="center"/>
    </xf>
    <xf numFmtId="49" fontId="12" fillId="9" borderId="1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170" fontId="7" fillId="9" borderId="6" xfId="0" applyNumberFormat="1" applyFont="1" applyFill="1" applyBorder="1"/>
    <xf numFmtId="164" fontId="7" fillId="9" borderId="1" xfId="1" applyFont="1" applyFill="1" applyBorder="1"/>
    <xf numFmtId="164" fontId="43" fillId="9" borderId="1" xfId="1" applyFont="1" applyFill="1" applyBorder="1" applyAlignment="1">
      <alignment horizontal="center"/>
    </xf>
    <xf numFmtId="164" fontId="2" fillId="0" borderId="15" xfId="0" applyNumberFormat="1" applyFont="1" applyBorder="1"/>
    <xf numFmtId="164" fontId="2" fillId="0" borderId="25" xfId="1" applyFont="1" applyBorder="1"/>
    <xf numFmtId="164" fontId="2" fillId="9" borderId="26" xfId="1" applyFont="1" applyFill="1" applyBorder="1"/>
    <xf numFmtId="0" fontId="2" fillId="9" borderId="26" xfId="1" applyNumberFormat="1" applyFont="1" applyFill="1" applyBorder="1" applyAlignment="1">
      <alignment horizontal="center"/>
    </xf>
    <xf numFmtId="164" fontId="79" fillId="0" borderId="0" xfId="1" applyFont="1" applyFill="1" applyAlignment="1"/>
    <xf numFmtId="164" fontId="5" fillId="0" borderId="0" xfId="1" applyFont="1" applyFill="1" applyAlignment="1"/>
    <xf numFmtId="164" fontId="2" fillId="9" borderId="37" xfId="1" applyFont="1" applyFill="1" applyBorder="1"/>
    <xf numFmtId="14" fontId="7" fillId="0" borderId="32" xfId="0" applyNumberFormat="1" applyFont="1" applyBorder="1" applyAlignment="1">
      <alignment horizontal="center"/>
    </xf>
    <xf numFmtId="164" fontId="7" fillId="0" borderId="40" xfId="1" applyFont="1" applyBorder="1" applyAlignment="1">
      <alignment horizontal="center"/>
    </xf>
    <xf numFmtId="13" fontId="2" fillId="0" borderId="15" xfId="1" applyNumberFormat="1" applyFont="1" applyBorder="1"/>
    <xf numFmtId="164" fontId="7" fillId="0" borderId="41" xfId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64" fontId="7" fillId="0" borderId="42" xfId="1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164" fontId="7" fillId="0" borderId="40" xfId="1" applyFont="1" applyFill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5" fontId="3" fillId="3" borderId="21" xfId="0" applyNumberFormat="1" applyFont="1" applyFill="1" applyBorder="1"/>
    <xf numFmtId="173" fontId="43" fillId="0" borderId="0" xfId="0" applyNumberFormat="1" applyFont="1"/>
    <xf numFmtId="0" fontId="30" fillId="0" borderId="1" xfId="1" applyNumberFormat="1" applyFont="1" applyFill="1" applyBorder="1" applyAlignment="1">
      <alignment horizontal="center"/>
    </xf>
    <xf numFmtId="164" fontId="3" fillId="3" borderId="1" xfId="1" applyFont="1" applyFill="1" applyBorder="1" applyAlignment="1">
      <alignment horizontal="left"/>
    </xf>
    <xf numFmtId="4" fontId="14" fillId="0" borderId="1" xfId="0" applyNumberFormat="1" applyFont="1" applyBorder="1"/>
    <xf numFmtId="164" fontId="14" fillId="0" borderId="0" xfId="1" applyFont="1" applyBorder="1"/>
    <xf numFmtId="164" fontId="3" fillId="0" borderId="9" xfId="0" applyNumberFormat="1" applyFont="1" applyBorder="1" applyAlignment="1">
      <alignment horizontal="center" vertical="center" wrapText="1"/>
    </xf>
    <xf numFmtId="164" fontId="3" fillId="0" borderId="39" xfId="1" applyFont="1" applyBorder="1"/>
    <xf numFmtId="0" fontId="3" fillId="0" borderId="39" xfId="1" applyNumberFormat="1" applyFont="1" applyBorder="1" applyAlignment="1">
      <alignment horizontal="center"/>
    </xf>
    <xf numFmtId="49" fontId="12" fillId="0" borderId="8" xfId="1" applyNumberFormat="1" applyFont="1" applyBorder="1" applyAlignment="1">
      <alignment horizontal="center"/>
    </xf>
    <xf numFmtId="164" fontId="2" fillId="0" borderId="58" xfId="1" applyFont="1" applyBorder="1" applyAlignment="1">
      <alignment horizontal="center" vertical="center"/>
    </xf>
    <xf numFmtId="164" fontId="3" fillId="3" borderId="8" xfId="1" applyFont="1" applyFill="1" applyBorder="1" applyAlignment="1">
      <alignment horizontal="left"/>
    </xf>
    <xf numFmtId="0" fontId="12" fillId="3" borderId="8" xfId="0" applyFont="1" applyFill="1" applyBorder="1"/>
    <xf numFmtId="164" fontId="3" fillId="3" borderId="30" xfId="1" applyFont="1" applyFill="1" applyBorder="1"/>
    <xf numFmtId="0" fontId="36" fillId="0" borderId="28" xfId="0" applyFont="1" applyBorder="1" applyAlignment="1">
      <alignment horizontal="center" vertical="center"/>
    </xf>
    <xf numFmtId="164" fontId="3" fillId="0" borderId="17" xfId="1" applyFont="1" applyFill="1" applyBorder="1"/>
    <xf numFmtId="173" fontId="2" fillId="0" borderId="4" xfId="0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173" fontId="3" fillId="9" borderId="6" xfId="0" applyNumberFormat="1" applyFont="1" applyFill="1" applyBorder="1"/>
    <xf numFmtId="49" fontId="9" fillId="9" borderId="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 vertical="center"/>
    </xf>
    <xf numFmtId="164" fontId="3" fillId="0" borderId="20" xfId="0" applyNumberFormat="1" applyFont="1" applyBorder="1"/>
    <xf numFmtId="173" fontId="3" fillId="9" borderId="1" xfId="0" applyNumberFormat="1" applyFont="1" applyFill="1" applyBorder="1" applyAlignment="1">
      <alignment horizontal="center"/>
    </xf>
    <xf numFmtId="164" fontId="3" fillId="0" borderId="46" xfId="0" applyNumberFormat="1" applyFont="1" applyBorder="1"/>
    <xf numFmtId="166" fontId="3" fillId="0" borderId="45" xfId="0" applyNumberFormat="1" applyFont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/>
    </xf>
    <xf numFmtId="49" fontId="26" fillId="0" borderId="8" xfId="0" applyNumberFormat="1" applyFont="1" applyBorder="1" applyAlignment="1">
      <alignment horizontal="center"/>
    </xf>
    <xf numFmtId="49" fontId="97" fillId="0" borderId="1" xfId="0" applyNumberFormat="1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4" fontId="3" fillId="0" borderId="0" xfId="1" applyNumberFormat="1" applyFont="1" applyFill="1" applyBorder="1" applyAlignment="1">
      <alignment horizontal="center"/>
    </xf>
    <xf numFmtId="164" fontId="3" fillId="0" borderId="30" xfId="1" applyFont="1" applyBorder="1"/>
    <xf numFmtId="49" fontId="12" fillId="0" borderId="52" xfId="0" applyNumberFormat="1" applyFont="1" applyBorder="1" applyAlignment="1">
      <alignment horizontal="center" vertical="center" wrapText="1"/>
    </xf>
    <xf numFmtId="165" fontId="3" fillId="3" borderId="0" xfId="0" applyNumberFormat="1" applyFont="1" applyFill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9" fontId="3" fillId="0" borderId="0" xfId="1" applyNumberFormat="1" applyFont="1" applyAlignment="1">
      <alignment horizontal="center" vertical="center"/>
    </xf>
    <xf numFmtId="172" fontId="2" fillId="0" borderId="0" xfId="0" applyNumberFormat="1" applyFont="1" applyAlignment="1">
      <alignment horizontal="center"/>
    </xf>
    <xf numFmtId="0" fontId="2" fillId="0" borderId="0" xfId="1" applyNumberFormat="1" applyFont="1" applyFill="1" applyBorder="1" applyAlignment="1"/>
    <xf numFmtId="0" fontId="2" fillId="0" borderId="0" xfId="1" applyNumberFormat="1" applyFont="1" applyFill="1" applyBorder="1"/>
    <xf numFmtId="0" fontId="2" fillId="0" borderId="1" xfId="1" applyNumberFormat="1" applyFont="1" applyFill="1" applyBorder="1" applyAlignment="1">
      <alignment horizontal="center" vertical="center"/>
    </xf>
    <xf numFmtId="12" fontId="2" fillId="0" borderId="1" xfId="1" applyNumberFormat="1" applyFont="1" applyBorder="1"/>
    <xf numFmtId="165" fontId="4" fillId="0" borderId="0" xfId="0" applyNumberFormat="1" applyFont="1" applyAlignment="1">
      <alignment vertical="center"/>
    </xf>
    <xf numFmtId="164" fontId="4" fillId="0" borderId="0" xfId="1" applyFont="1"/>
    <xf numFmtId="164" fontId="28" fillId="0" borderId="0" xfId="1" applyFont="1"/>
    <xf numFmtId="2" fontId="3" fillId="3" borderId="1" xfId="0" applyNumberFormat="1" applyFont="1" applyFill="1" applyBorder="1" applyAlignment="1">
      <alignment horizontal="center"/>
    </xf>
    <xf numFmtId="170" fontId="9" fillId="0" borderId="1" xfId="0" applyNumberFormat="1" applyFont="1" applyBorder="1" applyAlignment="1">
      <alignment horizontal="center"/>
    </xf>
    <xf numFmtId="164" fontId="14" fillId="0" borderId="21" xfId="1" applyFont="1" applyFill="1" applyBorder="1"/>
    <xf numFmtId="164" fontId="14" fillId="0" borderId="21" xfId="1" applyFont="1" applyBorder="1" applyAlignment="1">
      <alignment horizontal="center"/>
    </xf>
    <xf numFmtId="165" fontId="9" fillId="10" borderId="1" xfId="0" applyNumberFormat="1" applyFont="1" applyFill="1" applyBorder="1" applyAlignment="1">
      <alignment horizontal="center"/>
    </xf>
    <xf numFmtId="0" fontId="64" fillId="0" borderId="26" xfId="0" applyFont="1" applyBorder="1"/>
    <xf numFmtId="164" fontId="3" fillId="0" borderId="0" xfId="1" applyFont="1" applyBorder="1" applyAlignment="1">
      <alignment horizontal="center" vertical="center" wrapText="1"/>
    </xf>
    <xf numFmtId="49" fontId="10" fillId="0" borderId="52" xfId="0" applyNumberFormat="1" applyFont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/>
    </xf>
    <xf numFmtId="49" fontId="115" fillId="0" borderId="1" xfId="0" applyNumberFormat="1" applyFont="1" applyBorder="1" applyAlignment="1">
      <alignment horizontal="center"/>
    </xf>
    <xf numFmtId="165" fontId="3" fillId="0" borderId="1" xfId="17" applyNumberFormat="1" applyFont="1" applyBorder="1" applyAlignment="1">
      <alignment horizontal="center"/>
    </xf>
    <xf numFmtId="0" fontId="3" fillId="0" borderId="1" xfId="17" applyFont="1" applyBorder="1" applyAlignment="1">
      <alignment horizontal="left"/>
    </xf>
    <xf numFmtId="0" fontId="18" fillId="0" borderId="1" xfId="17" applyFont="1" applyBorder="1" applyAlignment="1">
      <alignment horizontal="center"/>
    </xf>
    <xf numFmtId="165" fontId="3" fillId="0" borderId="16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1" xfId="8" applyNumberFormat="1" applyFont="1" applyFill="1" applyBorder="1" applyAlignment="1">
      <alignment horizontal="center" vertical="center"/>
    </xf>
    <xf numFmtId="164" fontId="3" fillId="0" borderId="18" xfId="1" applyFont="1" applyBorder="1" applyAlignment="1">
      <alignment horizontal="center" vertical="center"/>
    </xf>
    <xf numFmtId="165" fontId="14" fillId="0" borderId="0" xfId="0" applyNumberFormat="1" applyFont="1"/>
    <xf numFmtId="164" fontId="62" fillId="0" borderId="0" xfId="1" applyFont="1"/>
    <xf numFmtId="0" fontId="6" fillId="0" borderId="1" xfId="0" applyFont="1" applyBorder="1"/>
    <xf numFmtId="164" fontId="3" fillId="15" borderId="32" xfId="0" applyNumberFormat="1" applyFont="1" applyFill="1" applyBorder="1"/>
    <xf numFmtId="0" fontId="3" fillId="15" borderId="32" xfId="0" applyFont="1" applyFill="1" applyBorder="1"/>
    <xf numFmtId="165" fontId="14" fillId="0" borderId="0" xfId="0" applyNumberFormat="1" applyFont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 wrapText="1"/>
    </xf>
    <xf numFmtId="165" fontId="14" fillId="15" borderId="26" xfId="0" applyNumberFormat="1" applyFont="1" applyFill="1" applyBorder="1" applyAlignment="1">
      <alignment horizontal="center"/>
    </xf>
    <xf numFmtId="49" fontId="18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164" fontId="4" fillId="0" borderId="0" xfId="1" applyFont="1" applyAlignment="1">
      <alignment horizontal="center"/>
    </xf>
    <xf numFmtId="174" fontId="4" fillId="0" borderId="28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/>
    </xf>
    <xf numFmtId="164" fontId="4" fillId="0" borderId="28" xfId="1" applyFont="1" applyBorder="1" applyAlignment="1">
      <alignment horizontal="center"/>
    </xf>
    <xf numFmtId="165" fontId="14" fillId="3" borderId="6" xfId="1" applyNumberFormat="1" applyFont="1" applyFill="1" applyBorder="1" applyAlignment="1">
      <alignment horizontal="center"/>
    </xf>
    <xf numFmtId="4" fontId="14" fillId="3" borderId="1" xfId="1" applyNumberFormat="1" applyFont="1" applyFill="1" applyBorder="1" applyAlignment="1">
      <alignment horizontal="center"/>
    </xf>
    <xf numFmtId="0" fontId="14" fillId="3" borderId="1" xfId="1" applyNumberFormat="1" applyFont="1" applyFill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164" fontId="15" fillId="0" borderId="9" xfId="1" applyFont="1" applyBorder="1" applyAlignment="1"/>
    <xf numFmtId="164" fontId="15" fillId="0" borderId="21" xfId="1" applyFont="1" applyBorder="1" applyAlignment="1"/>
    <xf numFmtId="164" fontId="14" fillId="0" borderId="1" xfId="1" applyFont="1" applyBorder="1" applyAlignment="1"/>
    <xf numFmtId="49" fontId="11" fillId="3" borderId="1" xfId="1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4" fontId="4" fillId="0" borderId="0" xfId="1" applyFont="1" applyAlignment="1"/>
    <xf numFmtId="164" fontId="83" fillId="0" borderId="1" xfId="1" applyFont="1" applyBorder="1" applyAlignment="1">
      <alignment horizontal="center"/>
    </xf>
    <xf numFmtId="164" fontId="83" fillId="0" borderId="1" xfId="1" applyFont="1" applyFill="1" applyBorder="1"/>
    <xf numFmtId="164" fontId="83" fillId="0" borderId="1" xfId="1" applyFont="1" applyBorder="1" applyAlignment="1">
      <alignment horizontal="right"/>
    </xf>
    <xf numFmtId="164" fontId="140" fillId="0" borderId="1" xfId="1" applyFont="1" applyBorder="1" applyAlignment="1">
      <alignment horizontal="center"/>
    </xf>
    <xf numFmtId="0" fontId="4" fillId="0" borderId="0" xfId="0" applyFont="1"/>
    <xf numFmtId="164" fontId="3" fillId="0" borderId="8" xfId="1" applyFont="1" applyBorder="1" applyAlignment="1"/>
    <xf numFmtId="0" fontId="3" fillId="0" borderId="8" xfId="1" applyNumberFormat="1" applyFont="1" applyBorder="1" applyAlignment="1"/>
    <xf numFmtId="0" fontId="2" fillId="0" borderId="26" xfId="1" applyNumberFormat="1" applyFont="1" applyBorder="1" applyAlignment="1">
      <alignment horizontal="center"/>
    </xf>
    <xf numFmtId="164" fontId="3" fillId="0" borderId="30" xfId="1" applyFont="1" applyBorder="1" applyAlignment="1"/>
    <xf numFmtId="14" fontId="3" fillId="0" borderId="41" xfId="0" applyNumberFormat="1" applyFont="1" applyBorder="1"/>
    <xf numFmtId="14" fontId="2" fillId="0" borderId="41" xfId="0" applyNumberFormat="1" applyFont="1" applyBorder="1" applyAlignment="1">
      <alignment horizontal="center"/>
    </xf>
    <xf numFmtId="0" fontId="4" fillId="0" borderId="0" xfId="1" applyNumberFormat="1" applyFont="1" applyAlignment="1">
      <alignment horizontal="center"/>
    </xf>
    <xf numFmtId="165" fontId="30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65" fontId="3" fillId="3" borderId="16" xfId="0" applyNumberFormat="1" applyFont="1" applyFill="1" applyBorder="1" applyAlignment="1">
      <alignment horizontal="center"/>
    </xf>
    <xf numFmtId="4" fontId="3" fillId="3" borderId="26" xfId="1" applyNumberFormat="1" applyFont="1" applyFill="1" applyBorder="1"/>
    <xf numFmtId="0" fontId="3" fillId="3" borderId="26" xfId="0" applyFont="1" applyFill="1" applyBorder="1" applyAlignment="1">
      <alignment horizontal="center"/>
    </xf>
    <xf numFmtId="49" fontId="11" fillId="3" borderId="26" xfId="0" applyNumberFormat="1" applyFont="1" applyFill="1" applyBorder="1" applyAlignment="1">
      <alignment horizontal="center"/>
    </xf>
    <xf numFmtId="4" fontId="3" fillId="3" borderId="1" xfId="1" applyNumberFormat="1" applyFont="1" applyFill="1" applyBorder="1"/>
    <xf numFmtId="170" fontId="9" fillId="3" borderId="1" xfId="0" applyNumberFormat="1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164" fontId="14" fillId="3" borderId="26" xfId="1" applyFont="1" applyFill="1" applyBorder="1"/>
    <xf numFmtId="164" fontId="14" fillId="3" borderId="37" xfId="1" applyFont="1" applyFill="1" applyBorder="1"/>
    <xf numFmtId="0" fontId="16" fillId="0" borderId="1" xfId="0" quotePrefix="1" applyFont="1" applyBorder="1" applyAlignment="1">
      <alignment horizontal="center"/>
    </xf>
    <xf numFmtId="0" fontId="16" fillId="0" borderId="0" xfId="0" quotePrefix="1" applyFont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22" fillId="0" borderId="1" xfId="0" quotePrefix="1" applyFont="1" applyBorder="1" applyAlignment="1">
      <alignment horizontal="center"/>
    </xf>
    <xf numFmtId="0" fontId="59" fillId="0" borderId="1" xfId="0" quotePrefix="1" applyFont="1" applyBorder="1" applyAlignment="1">
      <alignment horizontal="center"/>
    </xf>
    <xf numFmtId="0" fontId="31" fillId="0" borderId="0" xfId="0" quotePrefix="1" applyFont="1" applyAlignment="1">
      <alignment horizontal="center"/>
    </xf>
    <xf numFmtId="0" fontId="18" fillId="0" borderId="1" xfId="0" quotePrefix="1" applyFont="1" applyBorder="1" applyAlignment="1">
      <alignment horizontal="center"/>
    </xf>
    <xf numFmtId="0" fontId="31" fillId="0" borderId="1" xfId="0" quotePrefix="1" applyFont="1" applyBorder="1" applyAlignment="1">
      <alignment horizontal="center"/>
    </xf>
    <xf numFmtId="0" fontId="59" fillId="0" borderId="0" xfId="0" quotePrefix="1" applyFont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43" fillId="0" borderId="0" xfId="0" applyFont="1" applyAlignment="1">
      <alignment horizontal="center"/>
    </xf>
    <xf numFmtId="164" fontId="143" fillId="0" borderId="1" xfId="0" applyNumberFormat="1" applyFont="1" applyBorder="1" applyAlignment="1">
      <alignment horizontal="center" vertical="center" wrapText="1"/>
    </xf>
    <xf numFmtId="0" fontId="143" fillId="3" borderId="26" xfId="0" applyFont="1" applyFill="1" applyBorder="1" applyAlignment="1">
      <alignment horizontal="center"/>
    </xf>
    <xf numFmtId="0" fontId="143" fillId="0" borderId="1" xfId="0" applyFont="1" applyBorder="1" applyAlignment="1">
      <alignment horizontal="center"/>
    </xf>
    <xf numFmtId="0" fontId="144" fillId="0" borderId="1" xfId="0" applyFont="1" applyBorder="1" applyAlignment="1">
      <alignment horizontal="center"/>
    </xf>
    <xf numFmtId="0" fontId="144" fillId="3" borderId="1" xfId="0" applyFont="1" applyFill="1" applyBorder="1" applyAlignment="1">
      <alignment horizontal="center"/>
    </xf>
    <xf numFmtId="0" fontId="145" fillId="0" borderId="1" xfId="0" applyFont="1" applyBorder="1" applyAlignment="1">
      <alignment horizontal="center"/>
    </xf>
    <xf numFmtId="49" fontId="143" fillId="0" borderId="1" xfId="0" applyNumberFormat="1" applyFont="1" applyBorder="1" applyAlignment="1">
      <alignment horizontal="center"/>
    </xf>
    <xf numFmtId="0" fontId="143" fillId="0" borderId="1" xfId="0" quotePrefix="1" applyFont="1" applyBorder="1" applyAlignment="1">
      <alignment horizontal="center"/>
    </xf>
    <xf numFmtId="49" fontId="145" fillId="0" borderId="1" xfId="0" applyNumberFormat="1" applyFont="1" applyBorder="1" applyAlignment="1">
      <alignment horizontal="center"/>
    </xf>
    <xf numFmtId="164" fontId="148" fillId="0" borderId="1" xfId="1" applyFont="1" applyBorder="1"/>
    <xf numFmtId="0" fontId="149" fillId="0" borderId="1" xfId="0" applyFont="1" applyBorder="1" applyAlignment="1">
      <alignment horizontal="center"/>
    </xf>
    <xf numFmtId="165" fontId="151" fillId="0" borderId="6" xfId="0" applyNumberFormat="1" applyFont="1" applyBorder="1" applyAlignment="1">
      <alignment horizontal="center"/>
    </xf>
    <xf numFmtId="164" fontId="151" fillId="0" borderId="1" xfId="1" applyFont="1" applyBorder="1"/>
    <xf numFmtId="0" fontId="151" fillId="0" borderId="1" xfId="0" applyFont="1" applyBorder="1" applyAlignment="1">
      <alignment horizontal="center"/>
    </xf>
    <xf numFmtId="164" fontId="151" fillId="0" borderId="15" xfId="1" applyFont="1" applyBorder="1"/>
    <xf numFmtId="165" fontId="151" fillId="0" borderId="1" xfId="0" applyNumberFormat="1" applyFont="1" applyBorder="1" applyAlignment="1">
      <alignment horizontal="center"/>
    </xf>
    <xf numFmtId="164" fontId="152" fillId="0" borderId="1" xfId="1" applyFont="1" applyFill="1" applyBorder="1"/>
    <xf numFmtId="164" fontId="151" fillId="0" borderId="1" xfId="1" applyFont="1" applyFill="1" applyBorder="1"/>
    <xf numFmtId="164" fontId="152" fillId="0" borderId="1" xfId="1" applyFont="1" applyFill="1" applyBorder="1" applyAlignment="1">
      <alignment horizontal="center"/>
    </xf>
    <xf numFmtId="164" fontId="151" fillId="0" borderId="1" xfId="1" applyFont="1" applyFill="1" applyBorder="1" applyAlignment="1">
      <alignment horizontal="center"/>
    </xf>
    <xf numFmtId="164" fontId="151" fillId="0" borderId="21" xfId="1" applyFont="1" applyBorder="1"/>
    <xf numFmtId="164" fontId="152" fillId="0" borderId="1" xfId="1" applyFont="1" applyBorder="1"/>
    <xf numFmtId="164" fontId="152" fillId="0" borderId="1" xfId="1" applyFont="1" applyBorder="1" applyAlignment="1">
      <alignment horizontal="center"/>
    </xf>
    <xf numFmtId="164" fontId="151" fillId="0" borderId="1" xfId="1" applyFont="1" applyBorder="1" applyAlignment="1">
      <alignment horizontal="center"/>
    </xf>
    <xf numFmtId="165" fontId="153" fillId="0" borderId="1" xfId="0" applyNumberFormat="1" applyFont="1" applyBorder="1" applyAlignment="1">
      <alignment horizontal="center"/>
    </xf>
    <xf numFmtId="164" fontId="154" fillId="0" borderId="1" xfId="1" applyFont="1" applyFill="1" applyBorder="1"/>
    <xf numFmtId="164" fontId="153" fillId="0" borderId="1" xfId="1" applyFont="1" applyFill="1" applyBorder="1"/>
    <xf numFmtId="164" fontId="154" fillId="0" borderId="1" xfId="1" applyFont="1" applyFill="1" applyBorder="1" applyAlignment="1">
      <alignment horizontal="center"/>
    </xf>
    <xf numFmtId="164" fontId="153" fillId="0" borderId="1" xfId="1" applyFont="1" applyFill="1" applyBorder="1" applyAlignment="1">
      <alignment horizontal="center"/>
    </xf>
    <xf numFmtId="173" fontId="155" fillId="0" borderId="1" xfId="0" applyNumberFormat="1" applyFont="1" applyBorder="1" applyAlignment="1">
      <alignment horizontal="center"/>
    </xf>
    <xf numFmtId="164" fontId="155" fillId="0" borderId="1" xfId="1" applyFont="1" applyBorder="1"/>
    <xf numFmtId="164" fontId="156" fillId="0" borderId="9" xfId="1" applyFont="1" applyFill="1" applyBorder="1" applyAlignment="1">
      <alignment horizontal="center"/>
    </xf>
    <xf numFmtId="165" fontId="157" fillId="0" borderId="1" xfId="0" applyNumberFormat="1" applyFont="1" applyBorder="1" applyAlignment="1">
      <alignment horizontal="center"/>
    </xf>
    <xf numFmtId="164" fontId="158" fillId="0" borderId="1" xfId="1" applyFont="1" applyFill="1" applyBorder="1"/>
    <xf numFmtId="165" fontId="155" fillId="0" borderId="1" xfId="0" applyNumberFormat="1" applyFont="1" applyBorder="1"/>
    <xf numFmtId="0" fontId="155" fillId="0" borderId="1" xfId="0" applyFont="1" applyBorder="1"/>
    <xf numFmtId="0" fontId="155" fillId="0" borderId="1" xfId="0" applyFont="1" applyBorder="1" applyAlignment="1">
      <alignment horizontal="center"/>
    </xf>
    <xf numFmtId="164" fontId="155" fillId="0" borderId="1" xfId="1" applyFont="1" applyBorder="1" applyAlignment="1">
      <alignment horizontal="center"/>
    </xf>
    <xf numFmtId="49" fontId="149" fillId="0" borderId="0" xfId="0" applyNumberFormat="1" applyFont="1"/>
    <xf numFmtId="49" fontId="144" fillId="0" borderId="1" xfId="0" applyNumberFormat="1" applyFont="1" applyBorder="1" applyAlignment="1">
      <alignment horizontal="center" vertical="center"/>
    </xf>
    <xf numFmtId="49" fontId="144" fillId="0" borderId="1" xfId="0" applyNumberFormat="1" applyFont="1" applyBorder="1" applyAlignment="1">
      <alignment horizontal="center"/>
    </xf>
    <xf numFmtId="49" fontId="144" fillId="0" borderId="1" xfId="0" applyNumberFormat="1" applyFont="1" applyBorder="1"/>
    <xf numFmtId="164" fontId="159" fillId="0" borderId="0" xfId="1" applyFont="1" applyFill="1" applyBorder="1"/>
    <xf numFmtId="164" fontId="159" fillId="0" borderId="0" xfId="1" applyFont="1" applyFill="1" applyBorder="1" applyAlignment="1">
      <alignment horizontal="center"/>
    </xf>
    <xf numFmtId="49" fontId="149" fillId="0" borderId="0" xfId="0" applyNumberFormat="1" applyFont="1" applyAlignment="1">
      <alignment horizontal="center"/>
    </xf>
    <xf numFmtId="164" fontId="160" fillId="0" borderId="44" xfId="0" applyNumberFormat="1" applyFont="1" applyBorder="1"/>
    <xf numFmtId="164" fontId="148" fillId="0" borderId="1" xfId="1" applyFont="1" applyBorder="1" applyAlignment="1">
      <alignment horizontal="center"/>
    </xf>
    <xf numFmtId="0" fontId="148" fillId="0" borderId="1" xfId="0" applyFont="1" applyBorder="1" applyAlignment="1">
      <alignment horizontal="center"/>
    </xf>
    <xf numFmtId="164" fontId="148" fillId="0" borderId="0" xfId="1" applyFont="1"/>
    <xf numFmtId="49" fontId="147" fillId="0" borderId="1" xfId="0" applyNumberFormat="1" applyFont="1" applyBorder="1" applyAlignment="1">
      <alignment horizontal="center"/>
    </xf>
    <xf numFmtId="0" fontId="157" fillId="0" borderId="1" xfId="0" applyFont="1" applyBorder="1" applyAlignment="1">
      <alignment horizontal="center"/>
    </xf>
    <xf numFmtId="49" fontId="162" fillId="0" borderId="1" xfId="0" applyNumberFormat="1" applyFont="1" applyBorder="1" applyAlignment="1">
      <alignment horizontal="center"/>
    </xf>
    <xf numFmtId="164" fontId="158" fillId="0" borderId="1" xfId="1" applyFont="1" applyFill="1" applyBorder="1" applyAlignment="1">
      <alignment horizontal="center"/>
    </xf>
    <xf numFmtId="164" fontId="155" fillId="0" borderId="0" xfId="1" applyFont="1"/>
    <xf numFmtId="165" fontId="165" fillId="0" borderId="1" xfId="0" applyNumberFormat="1" applyFont="1" applyBorder="1" applyAlignment="1">
      <alignment horizontal="center"/>
    </xf>
    <xf numFmtId="165" fontId="163" fillId="0" borderId="1" xfId="0" applyNumberFormat="1" applyFont="1" applyBorder="1" applyAlignment="1">
      <alignment horizontal="center"/>
    </xf>
    <xf numFmtId="49" fontId="164" fillId="0" borderId="1" xfId="0" applyNumberFormat="1" applyFont="1" applyBorder="1" applyAlignment="1">
      <alignment horizontal="center"/>
    </xf>
    <xf numFmtId="164" fontId="160" fillId="0" borderId="1" xfId="0" applyNumberFormat="1" applyFont="1" applyBorder="1"/>
    <xf numFmtId="49" fontId="144" fillId="0" borderId="1" xfId="0" applyNumberFormat="1" applyFont="1" applyBorder="1" applyAlignment="1">
      <alignment horizontal="center" vertical="center" wrapText="1"/>
    </xf>
    <xf numFmtId="49" fontId="144" fillId="3" borderId="1" xfId="0" applyNumberFormat="1" applyFont="1" applyFill="1" applyBorder="1" applyAlignment="1">
      <alignment horizontal="center"/>
    </xf>
    <xf numFmtId="49" fontId="166" fillId="0" borderId="9" xfId="0" applyNumberFormat="1" applyFont="1" applyBorder="1" applyAlignment="1">
      <alignment horizontal="center"/>
    </xf>
    <xf numFmtId="49" fontId="149" fillId="0" borderId="1" xfId="0" applyNumberFormat="1" applyFont="1" applyBorder="1" applyAlignment="1">
      <alignment horizontal="center"/>
    </xf>
    <xf numFmtId="49" fontId="144" fillId="3" borderId="9" xfId="0" applyNumberFormat="1" applyFont="1" applyFill="1" applyBorder="1" applyAlignment="1">
      <alignment horizontal="center"/>
    </xf>
    <xf numFmtId="49" fontId="144" fillId="0" borderId="9" xfId="0" applyNumberFormat="1" applyFont="1" applyBorder="1" applyAlignment="1">
      <alignment horizontal="center"/>
    </xf>
    <xf numFmtId="0" fontId="144" fillId="0" borderId="1" xfId="0" quotePrefix="1" applyFont="1" applyBorder="1" applyAlignment="1">
      <alignment horizontal="center"/>
    </xf>
    <xf numFmtId="165" fontId="151" fillId="0" borderId="1" xfId="0" applyNumberFormat="1" applyFont="1" applyBorder="1"/>
    <xf numFmtId="49" fontId="149" fillId="0" borderId="1" xfId="0" applyNumberFormat="1" applyFont="1" applyBorder="1"/>
    <xf numFmtId="49" fontId="147" fillId="0" borderId="0" xfId="0" applyNumberFormat="1" applyFont="1" applyAlignment="1">
      <alignment horizontal="center"/>
    </xf>
    <xf numFmtId="49" fontId="143" fillId="3" borderId="1" xfId="0" applyNumberFormat="1" applyFont="1" applyFill="1" applyBorder="1" applyAlignment="1">
      <alignment horizontal="center"/>
    </xf>
    <xf numFmtId="0" fontId="36" fillId="3" borderId="8" xfId="0" applyFont="1" applyFill="1" applyBorder="1" applyAlignment="1">
      <alignment horizontal="center"/>
    </xf>
    <xf numFmtId="164" fontId="3" fillId="15" borderId="39" xfId="1" applyFont="1" applyFill="1" applyBorder="1"/>
    <xf numFmtId="164" fontId="3" fillId="15" borderId="9" xfId="1" applyFont="1" applyFill="1" applyBorder="1" applyAlignment="1">
      <alignment horizontal="center"/>
    </xf>
    <xf numFmtId="165" fontId="3" fillId="3" borderId="54" xfId="0" applyNumberFormat="1" applyFont="1" applyFill="1" applyBorder="1" applyAlignment="1">
      <alignment horizontal="center"/>
    </xf>
    <xf numFmtId="164" fontId="3" fillId="0" borderId="0" xfId="1" applyFont="1" applyFill="1" applyBorder="1" applyAlignment="1"/>
    <xf numFmtId="0" fontId="79" fillId="0" borderId="0" xfId="0" applyFont="1" applyAlignment="1">
      <alignment horizontal="center" vertical="center"/>
    </xf>
    <xf numFmtId="0" fontId="148" fillId="0" borderId="1" xfId="0" applyFont="1" applyBorder="1"/>
    <xf numFmtId="0" fontId="148" fillId="0" borderId="0" xfId="0" applyFont="1"/>
    <xf numFmtId="164" fontId="155" fillId="0" borderId="0" xfId="1" applyFont="1" applyAlignment="1"/>
    <xf numFmtId="164" fontId="155" fillId="0" borderId="0" xfId="1" applyFont="1" applyAlignment="1">
      <alignment horizontal="center"/>
    </xf>
    <xf numFmtId="164" fontId="155" fillId="0" borderId="21" xfId="0" applyNumberFormat="1" applyFont="1" applyBorder="1" applyAlignment="1">
      <alignment horizontal="center" vertical="center" wrapText="1"/>
    </xf>
    <xf numFmtId="164" fontId="155" fillId="15" borderId="32" xfId="0" applyNumberFormat="1" applyFont="1" applyFill="1" applyBorder="1"/>
    <xf numFmtId="164" fontId="155" fillId="0" borderId="1" xfId="0" applyNumberFormat="1" applyFont="1" applyBorder="1"/>
    <xf numFmtId="0" fontId="155" fillId="0" borderId="0" xfId="0" applyFont="1"/>
    <xf numFmtId="4" fontId="155" fillId="0" borderId="21" xfId="0" applyNumberFormat="1" applyFont="1" applyBorder="1" applyAlignment="1">
      <alignment horizontal="center" vertical="center" wrapText="1"/>
    </xf>
    <xf numFmtId="4" fontId="155" fillId="15" borderId="32" xfId="0" applyNumberFormat="1" applyFont="1" applyFill="1" applyBorder="1" applyAlignment="1">
      <alignment horizontal="center"/>
    </xf>
    <xf numFmtId="164" fontId="155" fillId="0" borderId="1" xfId="1" applyFont="1" applyFill="1" applyBorder="1" applyAlignment="1">
      <alignment horizontal="center"/>
    </xf>
    <xf numFmtId="164" fontId="155" fillId="0" borderId="1" xfId="1" applyFont="1" applyFill="1" applyBorder="1"/>
    <xf numFmtId="164" fontId="157" fillId="0" borderId="1" xfId="1" applyFont="1" applyFill="1" applyBorder="1"/>
    <xf numFmtId="164" fontId="157" fillId="0" borderId="1" xfId="1" applyFont="1" applyFill="1" applyBorder="1" applyAlignment="1">
      <alignment horizontal="center"/>
    </xf>
    <xf numFmtId="164" fontId="155" fillId="0" borderId="1" xfId="8" applyFont="1" applyFill="1" applyBorder="1"/>
    <xf numFmtId="164" fontId="156" fillId="0" borderId="1" xfId="1" applyFont="1" applyFill="1" applyBorder="1"/>
    <xf numFmtId="0" fontId="144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164" fontId="144" fillId="0" borderId="21" xfId="0" applyNumberFormat="1" applyFont="1" applyBorder="1" applyAlignment="1">
      <alignment horizontal="center" vertical="center" wrapText="1"/>
    </xf>
    <xf numFmtId="0" fontId="144" fillId="15" borderId="32" xfId="0" applyFont="1" applyFill="1" applyBorder="1" applyAlignment="1">
      <alignment horizontal="center"/>
    </xf>
    <xf numFmtId="0" fontId="144" fillId="3" borderId="1" xfId="1" applyNumberFormat="1" applyFont="1" applyFill="1" applyBorder="1" applyAlignment="1">
      <alignment horizontal="center"/>
    </xf>
    <xf numFmtId="0" fontId="144" fillId="0" borderId="1" xfId="0" applyFont="1" applyBorder="1"/>
    <xf numFmtId="164" fontId="144" fillId="0" borderId="1" xfId="1" applyFont="1" applyFill="1" applyBorder="1"/>
    <xf numFmtId="0" fontId="144" fillId="3" borderId="8" xfId="1" applyNumberFormat="1" applyFont="1" applyFill="1" applyBorder="1" applyAlignment="1">
      <alignment horizontal="center"/>
    </xf>
    <xf numFmtId="0" fontId="166" fillId="0" borderId="1" xfId="0" applyFont="1" applyBorder="1" applyAlignment="1">
      <alignment horizontal="center"/>
    </xf>
    <xf numFmtId="0" fontId="149" fillId="0" borderId="0" xfId="0" applyFont="1"/>
    <xf numFmtId="169" fontId="3" fillId="0" borderId="1" xfId="0" applyNumberFormat="1" applyFont="1" applyBorder="1" applyAlignment="1">
      <alignment horizontal="center" vertical="center" wrapText="1"/>
    </xf>
    <xf numFmtId="169" fontId="3" fillId="3" borderId="8" xfId="0" applyNumberFormat="1" applyFont="1" applyFill="1" applyBorder="1" applyAlignment="1">
      <alignment horizontal="center"/>
    </xf>
    <xf numFmtId="169" fontId="4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/>
    </xf>
    <xf numFmtId="169" fontId="3" fillId="15" borderId="40" xfId="0" applyNumberFormat="1" applyFont="1" applyFill="1" applyBorder="1" applyAlignment="1">
      <alignment horizontal="center"/>
    </xf>
    <xf numFmtId="164" fontId="144" fillId="0" borderId="1" xfId="0" applyNumberFormat="1" applyFont="1" applyBorder="1" applyAlignment="1">
      <alignment horizontal="center" vertical="center" wrapText="1"/>
    </xf>
    <xf numFmtId="4" fontId="155" fillId="0" borderId="1" xfId="0" applyNumberFormat="1" applyFont="1" applyBorder="1" applyAlignment="1">
      <alignment horizontal="center" vertical="center" wrapText="1"/>
    </xf>
    <xf numFmtId="164" fontId="155" fillId="0" borderId="1" xfId="0" applyNumberFormat="1" applyFont="1" applyBorder="1" applyAlignment="1">
      <alignment horizontal="center" vertical="center" wrapText="1"/>
    </xf>
    <xf numFmtId="4" fontId="155" fillId="15" borderId="1" xfId="0" applyNumberFormat="1" applyFont="1" applyFill="1" applyBorder="1" applyAlignment="1">
      <alignment horizontal="center"/>
    </xf>
    <xf numFmtId="164" fontId="155" fillId="15" borderId="1" xfId="0" applyNumberFormat="1" applyFont="1" applyFill="1" applyBorder="1"/>
    <xf numFmtId="0" fontId="149" fillId="0" borderId="1" xfId="0" applyFont="1" applyBorder="1"/>
    <xf numFmtId="165" fontId="155" fillId="0" borderId="0" xfId="0" applyNumberFormat="1" applyFont="1"/>
    <xf numFmtId="165" fontId="155" fillId="0" borderId="45" xfId="0" applyNumberFormat="1" applyFont="1" applyBorder="1" applyAlignment="1">
      <alignment horizontal="center" vertical="center" wrapText="1"/>
    </xf>
    <xf numFmtId="165" fontId="155" fillId="3" borderId="1" xfId="0" applyNumberFormat="1" applyFont="1" applyFill="1" applyBorder="1" applyAlignment="1">
      <alignment horizontal="center"/>
    </xf>
    <xf numFmtId="165" fontId="155" fillId="0" borderId="1" xfId="0" applyNumberFormat="1" applyFont="1" applyBorder="1" applyAlignment="1">
      <alignment horizontal="center"/>
    </xf>
    <xf numFmtId="165" fontId="167" fillId="0" borderId="1" xfId="0" applyNumberFormat="1" applyFont="1" applyBorder="1" applyAlignment="1">
      <alignment horizontal="center"/>
    </xf>
    <xf numFmtId="165" fontId="155" fillId="0" borderId="0" xfId="0" applyNumberFormat="1" applyFont="1" applyAlignment="1">
      <alignment horizontal="center"/>
    </xf>
    <xf numFmtId="165" fontId="155" fillId="3" borderId="8" xfId="0" applyNumberFormat="1" applyFont="1" applyFill="1" applyBorder="1" applyAlignment="1">
      <alignment horizontal="center"/>
    </xf>
    <xf numFmtId="49" fontId="144" fillId="0" borderId="0" xfId="0" applyNumberFormat="1" applyFont="1" applyAlignment="1">
      <alignment horizontal="center"/>
    </xf>
    <xf numFmtId="49" fontId="145" fillId="0" borderId="0" xfId="0" applyNumberFormat="1" applyFont="1" applyAlignment="1">
      <alignment horizontal="center"/>
    </xf>
    <xf numFmtId="49" fontId="144" fillId="0" borderId="52" xfId="0" applyNumberFormat="1" applyFont="1" applyBorder="1" applyAlignment="1">
      <alignment horizontal="center" vertical="center" wrapText="1"/>
    </xf>
    <xf numFmtId="49" fontId="144" fillId="3" borderId="8" xfId="0" applyNumberFormat="1" applyFont="1" applyFill="1" applyBorder="1" applyAlignment="1">
      <alignment horizontal="center"/>
    </xf>
    <xf numFmtId="0" fontId="168" fillId="0" borderId="1" xfId="0" applyFont="1" applyBorder="1" applyAlignment="1">
      <alignment horizontal="center"/>
    </xf>
    <xf numFmtId="49" fontId="168" fillId="0" borderId="1" xfId="0" applyNumberFormat="1" applyFont="1" applyBorder="1" applyAlignment="1">
      <alignment horizontal="center"/>
    </xf>
    <xf numFmtId="49" fontId="144" fillId="0" borderId="0" xfId="0" applyNumberFormat="1" applyFont="1"/>
    <xf numFmtId="165" fontId="152" fillId="0" borderId="0" xfId="0" applyNumberFormat="1" applyFont="1"/>
    <xf numFmtId="165" fontId="169" fillId="0" borderId="0" xfId="0" applyNumberFormat="1" applyFont="1"/>
    <xf numFmtId="165" fontId="170" fillId="0" borderId="0" xfId="0" applyNumberFormat="1" applyFont="1"/>
    <xf numFmtId="0" fontId="155" fillId="0" borderId="0" xfId="0" applyFont="1" applyAlignment="1">
      <alignment horizontal="center"/>
    </xf>
    <xf numFmtId="14" fontId="155" fillId="0" borderId="4" xfId="0" applyNumberFormat="1" applyFont="1" applyBorder="1" applyAlignment="1">
      <alignment horizontal="center" vertical="center"/>
    </xf>
    <xf numFmtId="14" fontId="155" fillId="3" borderId="1" xfId="0" applyNumberFormat="1" applyFont="1" applyFill="1" applyBorder="1" applyAlignment="1">
      <alignment horizontal="center"/>
    </xf>
    <xf numFmtId="14" fontId="155" fillId="0" borderId="1" xfId="0" applyNumberFormat="1" applyFont="1" applyBorder="1" applyAlignment="1">
      <alignment horizontal="center"/>
    </xf>
    <xf numFmtId="14" fontId="167" fillId="0" borderId="1" xfId="0" applyNumberFormat="1" applyFont="1" applyBorder="1" applyAlignment="1">
      <alignment horizontal="center"/>
    </xf>
    <xf numFmtId="164" fontId="155" fillId="0" borderId="0" xfId="0" applyNumberFormat="1" applyFont="1" applyAlignment="1">
      <alignment horizontal="center"/>
    </xf>
    <xf numFmtId="165" fontId="157" fillId="0" borderId="0" xfId="0" applyNumberFormat="1" applyFont="1" applyAlignment="1">
      <alignment horizontal="center"/>
    </xf>
    <xf numFmtId="0" fontId="155" fillId="0" borderId="5" xfId="0" applyFont="1" applyBorder="1" applyAlignment="1">
      <alignment horizontal="center" vertical="center"/>
    </xf>
    <xf numFmtId="0" fontId="155" fillId="0" borderId="0" xfId="0" applyFont="1" applyAlignment="1">
      <alignment horizontal="center" vertical="center"/>
    </xf>
    <xf numFmtId="0" fontId="155" fillId="0" borderId="1" xfId="0" applyFont="1" applyBorder="1" applyAlignment="1">
      <alignment horizontal="center" vertical="center"/>
    </xf>
    <xf numFmtId="0" fontId="155" fillId="0" borderId="12" xfId="0" applyFont="1" applyBorder="1" applyAlignment="1">
      <alignment horizontal="center" vertical="center"/>
    </xf>
    <xf numFmtId="164" fontId="155" fillId="3" borderId="1" xfId="1" applyFont="1" applyFill="1" applyBorder="1" applyAlignment="1">
      <alignment horizontal="center"/>
    </xf>
    <xf numFmtId="0" fontId="155" fillId="3" borderId="1" xfId="1" applyNumberFormat="1" applyFont="1" applyFill="1" applyBorder="1" applyAlignment="1">
      <alignment horizontal="center"/>
    </xf>
    <xf numFmtId="0" fontId="155" fillId="3" borderId="1" xfId="0" applyFont="1" applyFill="1" applyBorder="1" applyAlignment="1">
      <alignment horizontal="center"/>
    </xf>
    <xf numFmtId="164" fontId="155" fillId="3" borderId="9" xfId="1" applyFont="1" applyFill="1" applyBorder="1" applyAlignment="1">
      <alignment horizontal="center"/>
    </xf>
    <xf numFmtId="164" fontId="155" fillId="3" borderId="15" xfId="1" applyFont="1" applyFill="1" applyBorder="1" applyAlignment="1">
      <alignment horizontal="center"/>
    </xf>
    <xf numFmtId="0" fontId="155" fillId="0" borderId="1" xfId="1" applyNumberFormat="1" applyFont="1" applyBorder="1" applyAlignment="1">
      <alignment horizontal="center"/>
    </xf>
    <xf numFmtId="0" fontId="155" fillId="0" borderId="1" xfId="1" applyNumberFormat="1" applyFont="1" applyFill="1" applyBorder="1" applyAlignment="1">
      <alignment horizontal="center"/>
    </xf>
    <xf numFmtId="164" fontId="155" fillId="0" borderId="9" xfId="1" applyFont="1" applyFill="1" applyBorder="1" applyAlignment="1">
      <alignment horizontal="center"/>
    </xf>
    <xf numFmtId="0" fontId="171" fillId="0" borderId="1" xfId="0" applyFont="1" applyBorder="1" applyAlignment="1">
      <alignment horizontal="center"/>
    </xf>
    <xf numFmtId="164" fontId="155" fillId="0" borderId="0" xfId="0" applyNumberFormat="1" applyFont="1"/>
    <xf numFmtId="0" fontId="157" fillId="0" borderId="0" xfId="0" applyFont="1" applyAlignment="1">
      <alignment horizontal="left"/>
    </xf>
    <xf numFmtId="0" fontId="164" fillId="0" borderId="0" xfId="0" applyFont="1" applyAlignment="1">
      <alignment horizontal="center"/>
    </xf>
    <xf numFmtId="164" fontId="158" fillId="0" borderId="0" xfId="1" applyFont="1" applyFill="1" applyBorder="1"/>
    <xf numFmtId="0" fontId="172" fillId="0" borderId="0" xfId="0" applyFont="1"/>
    <xf numFmtId="49" fontId="162" fillId="0" borderId="0" xfId="0" applyNumberFormat="1" applyFont="1" applyAlignment="1">
      <alignment horizontal="center"/>
    </xf>
    <xf numFmtId="0" fontId="167" fillId="0" borderId="0" xfId="0" applyFont="1" applyAlignment="1">
      <alignment horizontal="center"/>
    </xf>
    <xf numFmtId="164" fontId="173" fillId="0" borderId="0" xfId="1" applyFont="1" applyFill="1" applyBorder="1"/>
    <xf numFmtId="0" fontId="162" fillId="0" borderId="0" xfId="0" quotePrefix="1" applyFont="1" applyAlignment="1">
      <alignment horizontal="center"/>
    </xf>
    <xf numFmtId="164" fontId="158" fillId="0" borderId="0" xfId="1" applyFont="1" applyFill="1" applyBorder="1" applyAlignment="1">
      <alignment horizontal="center"/>
    </xf>
    <xf numFmtId="164" fontId="144" fillId="0" borderId="52" xfId="0" applyNumberFormat="1" applyFont="1" applyBorder="1" applyAlignment="1">
      <alignment horizontal="center" vertical="center" wrapText="1"/>
    </xf>
    <xf numFmtId="164" fontId="14" fillId="0" borderId="26" xfId="1" applyFont="1" applyBorder="1"/>
    <xf numFmtId="164" fontId="155" fillId="0" borderId="52" xfId="1" applyFont="1" applyBorder="1" applyAlignment="1">
      <alignment horizontal="center" vertical="center" wrapText="1"/>
    </xf>
    <xf numFmtId="164" fontId="155" fillId="0" borderId="36" xfId="1" applyFont="1" applyBorder="1" applyAlignment="1">
      <alignment horizontal="center" vertical="center" wrapText="1"/>
    </xf>
    <xf numFmtId="164" fontId="155" fillId="3" borderId="1" xfId="1" applyFont="1" applyFill="1" applyBorder="1"/>
    <xf numFmtId="164" fontId="155" fillId="3" borderId="9" xfId="1" applyFont="1" applyFill="1" applyBorder="1"/>
    <xf numFmtId="164" fontId="155" fillId="0" borderId="9" xfId="1" applyFont="1" applyBorder="1"/>
    <xf numFmtId="164" fontId="155" fillId="0" borderId="9" xfId="1" applyFont="1" applyBorder="1" applyAlignment="1">
      <alignment horizontal="center"/>
    </xf>
    <xf numFmtId="49" fontId="166" fillId="0" borderId="1" xfId="0" applyNumberFormat="1" applyFont="1" applyBorder="1" applyAlignment="1">
      <alignment horizontal="center"/>
    </xf>
    <xf numFmtId="169" fontId="4" fillId="0" borderId="0" xfId="0" applyNumberFormat="1" applyFont="1"/>
    <xf numFmtId="169" fontId="3" fillId="0" borderId="45" xfId="0" applyNumberFormat="1" applyFont="1" applyBorder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169" fontId="3" fillId="0" borderId="0" xfId="0" applyNumberFormat="1" applyFont="1"/>
    <xf numFmtId="49" fontId="174" fillId="0" borderId="0" xfId="0" applyNumberFormat="1" applyFont="1"/>
    <xf numFmtId="49" fontId="175" fillId="0" borderId="0" xfId="0" applyNumberFormat="1" applyFont="1"/>
    <xf numFmtId="165" fontId="155" fillId="0" borderId="4" xfId="0" applyNumberFormat="1" applyFont="1" applyBorder="1" applyAlignment="1">
      <alignment horizontal="center" vertical="center" wrapText="1"/>
    </xf>
    <xf numFmtId="164" fontId="155" fillId="0" borderId="5" xfId="0" applyNumberFormat="1" applyFont="1" applyBorder="1" applyAlignment="1">
      <alignment horizontal="center" vertical="center" wrapText="1"/>
    </xf>
    <xf numFmtId="9" fontId="155" fillId="0" borderId="5" xfId="0" applyNumberFormat="1" applyFont="1" applyBorder="1" applyAlignment="1">
      <alignment horizontal="center" vertical="center" wrapText="1"/>
    </xf>
    <xf numFmtId="0" fontId="155" fillId="0" borderId="5" xfId="0" applyFont="1" applyBorder="1" applyAlignment="1">
      <alignment horizontal="center" vertical="center" wrapText="1"/>
    </xf>
    <xf numFmtId="164" fontId="155" fillId="0" borderId="5" xfId="1" applyFont="1" applyBorder="1" applyAlignment="1">
      <alignment horizontal="center" vertical="center" wrapText="1"/>
    </xf>
    <xf numFmtId="164" fontId="155" fillId="0" borderId="13" xfId="1" applyFont="1" applyBorder="1" applyAlignment="1">
      <alignment horizontal="center" vertical="center" wrapText="1"/>
    </xf>
    <xf numFmtId="165" fontId="155" fillId="3" borderId="1" xfId="0" applyNumberFormat="1" applyFont="1" applyFill="1" applyBorder="1" applyAlignment="1">
      <alignment vertical="center"/>
    </xf>
    <xf numFmtId="164" fontId="155" fillId="3" borderId="1" xfId="1" applyFont="1" applyFill="1" applyBorder="1" applyAlignment="1">
      <alignment vertical="center"/>
    </xf>
    <xf numFmtId="164" fontId="155" fillId="3" borderId="1" xfId="0" applyNumberFormat="1" applyFont="1" applyFill="1" applyBorder="1" applyAlignment="1">
      <alignment vertical="center"/>
    </xf>
    <xf numFmtId="0" fontId="155" fillId="3" borderId="1" xfId="0" applyFont="1" applyFill="1" applyBorder="1" applyAlignment="1">
      <alignment vertical="center"/>
    </xf>
    <xf numFmtId="0" fontId="155" fillId="3" borderId="1" xfId="0" applyFont="1" applyFill="1" applyBorder="1" applyAlignment="1">
      <alignment horizontal="center" vertical="center"/>
    </xf>
    <xf numFmtId="164" fontId="155" fillId="3" borderId="1" xfId="1" applyFont="1" applyFill="1" applyBorder="1" applyAlignment="1">
      <alignment horizontal="center" vertical="center"/>
    </xf>
    <xf numFmtId="0" fontId="155" fillId="0" borderId="1" xfId="0" applyFont="1" applyBorder="1" applyAlignment="1">
      <alignment vertical="center"/>
    </xf>
    <xf numFmtId="0" fontId="155" fillId="0" borderId="1" xfId="1" applyNumberFormat="1" applyFont="1" applyBorder="1" applyAlignment="1">
      <alignment horizontal="center" vertical="center"/>
    </xf>
    <xf numFmtId="49" fontId="167" fillId="0" borderId="1" xfId="0" applyNumberFormat="1" applyFont="1" applyBorder="1" applyAlignment="1">
      <alignment horizontal="center"/>
    </xf>
    <xf numFmtId="164" fontId="155" fillId="0" borderId="1" xfId="1" applyFont="1" applyBorder="1" applyAlignment="1">
      <alignment horizontal="center" vertical="center"/>
    </xf>
    <xf numFmtId="49" fontId="171" fillId="0" borderId="1" xfId="0" applyNumberFormat="1" applyFont="1" applyBorder="1" applyAlignment="1">
      <alignment horizontal="center"/>
    </xf>
    <xf numFmtId="165" fontId="155" fillId="0" borderId="1" xfId="0" applyNumberFormat="1" applyFont="1" applyBorder="1" applyAlignment="1">
      <alignment vertical="center"/>
    </xf>
    <xf numFmtId="49" fontId="155" fillId="0" borderId="1" xfId="0" applyNumberFormat="1" applyFont="1" applyBorder="1" applyAlignment="1">
      <alignment horizontal="center" vertical="center"/>
    </xf>
    <xf numFmtId="165" fontId="155" fillId="0" borderId="0" xfId="0" applyNumberFormat="1" applyFont="1" applyAlignment="1">
      <alignment vertical="center"/>
    </xf>
    <xf numFmtId="0" fontId="155" fillId="0" borderId="0" xfId="0" applyFont="1" applyAlignment="1">
      <alignment vertical="center"/>
    </xf>
    <xf numFmtId="0" fontId="155" fillId="0" borderId="0" xfId="1" applyNumberFormat="1" applyFont="1" applyAlignment="1">
      <alignment horizontal="center" vertical="center"/>
    </xf>
    <xf numFmtId="164" fontId="155" fillId="0" borderId="0" xfId="1" applyFont="1" applyAlignment="1">
      <alignment horizontal="center" vertical="center"/>
    </xf>
    <xf numFmtId="164" fontId="155" fillId="0" borderId="1" xfId="1" applyFont="1" applyFill="1" applyBorder="1" applyAlignment="1">
      <alignment vertical="center"/>
    </xf>
    <xf numFmtId="164" fontId="155" fillId="0" borderId="1" xfId="0" applyNumberFormat="1" applyFont="1" applyBorder="1" applyAlignment="1">
      <alignment vertical="center"/>
    </xf>
    <xf numFmtId="164" fontId="155" fillId="0" borderId="1" xfId="1" applyFont="1" applyFill="1" applyBorder="1" applyAlignment="1">
      <alignment horizontal="center" vertical="center"/>
    </xf>
    <xf numFmtId="0" fontId="155" fillId="0" borderId="1" xfId="1" applyNumberFormat="1" applyFont="1" applyFill="1" applyBorder="1" applyAlignment="1">
      <alignment horizontal="center" vertical="center"/>
    </xf>
    <xf numFmtId="165" fontId="155" fillId="0" borderId="1" xfId="0" applyNumberFormat="1" applyFont="1" applyBorder="1" applyAlignment="1">
      <alignment horizontal="center" vertical="center"/>
    </xf>
    <xf numFmtId="0" fontId="155" fillId="0" borderId="1" xfId="0" applyFont="1" applyBorder="1" applyAlignment="1">
      <alignment horizontal="left"/>
    </xf>
    <xf numFmtId="164" fontId="178" fillId="0" borderId="1" xfId="1" applyFont="1" applyBorder="1"/>
    <xf numFmtId="0" fontId="155" fillId="0" borderId="0" xfId="0" applyFont="1" applyAlignment="1">
      <alignment horizontal="left"/>
    </xf>
    <xf numFmtId="0" fontId="144" fillId="0" borderId="0" xfId="0" applyFont="1"/>
    <xf numFmtId="164" fontId="155" fillId="0" borderId="0" xfId="1" applyFont="1" applyFill="1" applyBorder="1"/>
    <xf numFmtId="165" fontId="155" fillId="0" borderId="26" xfId="0" applyNumberFormat="1" applyFont="1" applyBorder="1" applyAlignment="1">
      <alignment horizontal="center"/>
    </xf>
    <xf numFmtId="0" fontId="155" fillId="0" borderId="26" xfId="0" applyFont="1" applyBorder="1" applyAlignment="1">
      <alignment horizontal="left"/>
    </xf>
    <xf numFmtId="0" fontId="144" fillId="0" borderId="26" xfId="0" applyFont="1" applyBorder="1"/>
    <xf numFmtId="49" fontId="143" fillId="0" borderId="26" xfId="0" applyNumberFormat="1" applyFont="1" applyBorder="1" applyAlignment="1">
      <alignment horizontal="center"/>
    </xf>
    <xf numFmtId="49" fontId="143" fillId="0" borderId="1" xfId="1" applyNumberFormat="1" applyFont="1" applyBorder="1" applyAlignment="1">
      <alignment horizontal="center"/>
    </xf>
    <xf numFmtId="164" fontId="151" fillId="0" borderId="1" xfId="1" applyFont="1" applyBorder="1" applyAlignment="1">
      <alignment horizontal="center" vertical="center"/>
    </xf>
    <xf numFmtId="164" fontId="155" fillId="3" borderId="1" xfId="0" applyNumberFormat="1" applyFont="1" applyFill="1" applyBorder="1" applyAlignment="1">
      <alignment horizontal="center" vertical="center"/>
    </xf>
    <xf numFmtId="49" fontId="180" fillId="0" borderId="1" xfId="0" applyNumberFormat="1" applyFont="1" applyBorder="1" applyAlignment="1">
      <alignment horizontal="center"/>
    </xf>
    <xf numFmtId="0" fontId="162" fillId="0" borderId="1" xfId="0" quotePrefix="1" applyFont="1" applyBorder="1" applyAlignment="1">
      <alignment horizontal="center"/>
    </xf>
    <xf numFmtId="49" fontId="144" fillId="0" borderId="5" xfId="0" applyNumberFormat="1" applyFont="1" applyBorder="1" applyAlignment="1">
      <alignment horizontal="center" vertical="center" wrapText="1"/>
    </xf>
    <xf numFmtId="49" fontId="144" fillId="3" borderId="1" xfId="0" applyNumberFormat="1" applyFont="1" applyFill="1" applyBorder="1" applyAlignment="1">
      <alignment horizontal="center" vertical="center"/>
    </xf>
    <xf numFmtId="49" fontId="144" fillId="0" borderId="0" xfId="0" applyNumberFormat="1" applyFont="1" applyAlignment="1">
      <alignment horizontal="center" vertical="center"/>
    </xf>
    <xf numFmtId="165" fontId="148" fillId="0" borderId="0" xfId="0" applyNumberFormat="1" applyFont="1" applyAlignment="1">
      <alignment horizontal="center"/>
    </xf>
    <xf numFmtId="165" fontId="148" fillId="0" borderId="1" xfId="0" applyNumberFormat="1" applyFont="1" applyBorder="1" applyAlignment="1">
      <alignment horizontal="center"/>
    </xf>
    <xf numFmtId="165" fontId="176" fillId="0" borderId="0" xfId="0" applyNumberFormat="1" applyFont="1"/>
    <xf numFmtId="165" fontId="155" fillId="0" borderId="1" xfId="0" applyNumberFormat="1" applyFont="1" applyBorder="1" applyAlignment="1">
      <alignment horizontal="left"/>
    </xf>
    <xf numFmtId="168" fontId="157" fillId="0" borderId="1" xfId="0" applyNumberFormat="1" applyFont="1" applyBorder="1" applyAlignment="1">
      <alignment horizontal="center"/>
    </xf>
    <xf numFmtId="164" fontId="155" fillId="0" borderId="26" xfId="1" applyFont="1" applyBorder="1" applyAlignment="1">
      <alignment horizontal="center"/>
    </xf>
    <xf numFmtId="170" fontId="155" fillId="0" borderId="5" xfId="0" applyNumberFormat="1" applyFont="1" applyBorder="1" applyAlignment="1">
      <alignment horizontal="center" vertical="center"/>
    </xf>
    <xf numFmtId="170" fontId="155" fillId="9" borderId="21" xfId="0" applyNumberFormat="1" applyFont="1" applyFill="1" applyBorder="1"/>
    <xf numFmtId="165" fontId="157" fillId="0" borderId="21" xfId="0" applyNumberFormat="1" applyFont="1" applyBorder="1" applyAlignment="1">
      <alignment horizontal="center"/>
    </xf>
    <xf numFmtId="14" fontId="155" fillId="0" borderId="21" xfId="0" applyNumberFormat="1" applyFont="1" applyBorder="1"/>
    <xf numFmtId="165" fontId="155" fillId="0" borderId="21" xfId="0" applyNumberFormat="1" applyFont="1" applyBorder="1" applyAlignment="1">
      <alignment horizontal="center"/>
    </xf>
    <xf numFmtId="14" fontId="155" fillId="0" borderId="21" xfId="0" applyNumberFormat="1" applyFont="1" applyBorder="1" applyAlignment="1">
      <alignment horizontal="center"/>
    </xf>
    <xf numFmtId="0" fontId="155" fillId="0" borderId="21" xfId="0" applyFont="1" applyBorder="1"/>
    <xf numFmtId="49" fontId="144" fillId="0" borderId="32" xfId="0" applyNumberFormat="1" applyFont="1" applyBorder="1" applyAlignment="1">
      <alignment horizontal="center" vertical="center" wrapText="1"/>
    </xf>
    <xf numFmtId="49" fontId="144" fillId="3" borderId="1" xfId="0" applyNumberFormat="1" applyFont="1" applyFill="1" applyBorder="1"/>
    <xf numFmtId="165" fontId="181" fillId="0" borderId="0" xfId="0" applyNumberFormat="1" applyFont="1"/>
    <xf numFmtId="0" fontId="166" fillId="0" borderId="0" xfId="0" applyFont="1" applyAlignment="1">
      <alignment horizontal="center"/>
    </xf>
    <xf numFmtId="14" fontId="181" fillId="0" borderId="0" xfId="0" applyNumberFormat="1" applyFont="1"/>
    <xf numFmtId="0" fontId="144" fillId="0" borderId="1" xfId="0" applyFont="1" applyBorder="1" applyAlignment="1">
      <alignment horizontal="center" vertical="center" wrapText="1"/>
    </xf>
    <xf numFmtId="0" fontId="144" fillId="3" borderId="1" xfId="0" applyFont="1" applyFill="1" applyBorder="1"/>
    <xf numFmtId="164" fontId="149" fillId="0" borderId="1" xfId="0" applyNumberFormat="1" applyFont="1" applyBorder="1"/>
    <xf numFmtId="164" fontId="144" fillId="0" borderId="0" xfId="1" applyFont="1"/>
    <xf numFmtId="164" fontId="144" fillId="0" borderId="0" xfId="1" applyFont="1" applyAlignment="1"/>
    <xf numFmtId="164" fontId="144" fillId="0" borderId="1" xfId="1" applyFont="1" applyFill="1" applyBorder="1" applyAlignment="1">
      <alignment horizontal="center"/>
    </xf>
    <xf numFmtId="164" fontId="159" fillId="0" borderId="1" xfId="1" applyFont="1" applyFill="1" applyBorder="1" applyAlignment="1">
      <alignment horizontal="center"/>
    </xf>
    <xf numFmtId="164" fontId="155" fillId="0" borderId="0" xfId="1" applyFont="1" applyFill="1"/>
    <xf numFmtId="164" fontId="155" fillId="0" borderId="1" xfId="1" applyFont="1" applyFill="1" applyBorder="1" applyAlignment="1">
      <alignment horizontal="center" vertical="center" wrapText="1"/>
    </xf>
    <xf numFmtId="164" fontId="155" fillId="0" borderId="8" xfId="1" applyFont="1" applyFill="1" applyBorder="1"/>
    <xf numFmtId="164" fontId="155" fillId="0" borderId="1" xfId="8" applyFont="1" applyFill="1" applyBorder="1" applyAlignment="1">
      <alignment horizontal="center"/>
    </xf>
    <xf numFmtId="164" fontId="153" fillId="0" borderId="1" xfId="8" applyFont="1" applyFill="1" applyBorder="1" applyAlignment="1">
      <alignment horizontal="center"/>
    </xf>
    <xf numFmtId="49" fontId="145" fillId="0" borderId="8" xfId="0" applyNumberFormat="1" applyFont="1" applyBorder="1" applyAlignment="1">
      <alignment horizontal="center"/>
    </xf>
    <xf numFmtId="165" fontId="155" fillId="0" borderId="1" xfId="0" applyNumberFormat="1" applyFont="1" applyBorder="1" applyAlignment="1">
      <alignment horizontal="center" vertical="center" wrapText="1"/>
    </xf>
    <xf numFmtId="165" fontId="155" fillId="0" borderId="8" xfId="0" applyNumberFormat="1" applyFont="1" applyBorder="1" applyAlignment="1">
      <alignment horizontal="center"/>
    </xf>
    <xf numFmtId="165" fontId="171" fillId="0" borderId="1" xfId="0" applyNumberFormat="1" applyFont="1" applyBorder="1" applyAlignment="1">
      <alignment horizontal="center"/>
    </xf>
    <xf numFmtId="165" fontId="157" fillId="3" borderId="1" xfId="0" applyNumberFormat="1" applyFont="1" applyFill="1" applyBorder="1" applyAlignment="1">
      <alignment horizontal="center"/>
    </xf>
    <xf numFmtId="49" fontId="145" fillId="0" borderId="1" xfId="0" applyNumberFormat="1" applyFont="1" applyBorder="1"/>
    <xf numFmtId="0" fontId="149" fillId="0" borderId="8" xfId="0" applyFont="1" applyBorder="1"/>
    <xf numFmtId="164" fontId="155" fillId="0" borderId="0" xfId="1" applyFont="1" applyAlignment="1">
      <alignment horizontal="left"/>
    </xf>
    <xf numFmtId="164" fontId="148" fillId="0" borderId="5" xfId="1" applyFont="1" applyBorder="1" applyAlignment="1">
      <alignment horizontal="center" vertical="center"/>
    </xf>
    <xf numFmtId="164" fontId="155" fillId="9" borderId="1" xfId="1" applyFont="1" applyFill="1" applyBorder="1"/>
    <xf numFmtId="164" fontId="155" fillId="0" borderId="5" xfId="1" applyFont="1" applyBorder="1" applyAlignment="1">
      <alignment horizontal="center" vertical="center"/>
    </xf>
    <xf numFmtId="164" fontId="155" fillId="9" borderId="1" xfId="1" applyFont="1" applyFill="1" applyBorder="1" applyAlignment="1">
      <alignment horizontal="center"/>
    </xf>
    <xf numFmtId="164" fontId="156" fillId="0" borderId="0" xfId="1" applyFont="1" applyFill="1" applyBorder="1"/>
    <xf numFmtId="164" fontId="156" fillId="0" borderId="0" xfId="1" applyFont="1" applyFill="1" applyBorder="1" applyAlignment="1">
      <alignment horizontal="center"/>
    </xf>
    <xf numFmtId="49" fontId="144" fillId="2" borderId="1" xfId="0" applyNumberFormat="1" applyFont="1" applyFill="1" applyBorder="1" applyAlignment="1">
      <alignment horizontal="center"/>
    </xf>
    <xf numFmtId="49" fontId="143" fillId="0" borderId="40" xfId="0" applyNumberFormat="1" applyFont="1" applyBorder="1" applyAlignment="1">
      <alignment horizontal="center"/>
    </xf>
    <xf numFmtId="49" fontId="144" fillId="0" borderId="40" xfId="0" applyNumberFormat="1" applyFont="1" applyBorder="1" applyAlignment="1">
      <alignment horizontal="center"/>
    </xf>
    <xf numFmtId="0" fontId="183" fillId="0" borderId="0" xfId="0" applyFont="1"/>
    <xf numFmtId="164" fontId="166" fillId="0" borderId="0" xfId="1" applyFont="1" applyFill="1" applyBorder="1"/>
    <xf numFmtId="164" fontId="148" fillId="3" borderId="1" xfId="1" applyFont="1" applyFill="1" applyBorder="1" applyAlignment="1">
      <alignment horizontal="center"/>
    </xf>
    <xf numFmtId="164" fontId="152" fillId="0" borderId="0" xfId="1" applyFont="1"/>
    <xf numFmtId="164" fontId="155" fillId="3" borderId="15" xfId="1" applyFont="1" applyFill="1" applyBorder="1"/>
    <xf numFmtId="164" fontId="151" fillId="0" borderId="0" xfId="1" applyFont="1" applyFill="1" applyBorder="1"/>
    <xf numFmtId="49" fontId="145" fillId="0" borderId="5" xfId="0" applyNumberFormat="1" applyFont="1" applyBorder="1" applyAlignment="1">
      <alignment horizontal="center" vertical="center" wrapText="1"/>
    </xf>
    <xf numFmtId="49" fontId="145" fillId="3" borderId="1" xfId="1" applyNumberFormat="1" applyFont="1" applyFill="1" applyBorder="1" applyAlignment="1">
      <alignment horizontal="center"/>
    </xf>
    <xf numFmtId="49" fontId="184" fillId="0" borderId="1" xfId="0" applyNumberFormat="1" applyFont="1" applyBorder="1"/>
    <xf numFmtId="49" fontId="184" fillId="0" borderId="0" xfId="0" applyNumberFormat="1" applyFont="1"/>
    <xf numFmtId="0" fontId="145" fillId="0" borderId="0" xfId="0" applyFont="1" applyAlignment="1">
      <alignment horizontal="center"/>
    </xf>
    <xf numFmtId="49" fontId="143" fillId="0" borderId="0" xfId="0" applyNumberFormat="1" applyFont="1" applyAlignment="1">
      <alignment horizontal="center"/>
    </xf>
    <xf numFmtId="0" fontId="149" fillId="0" borderId="1" xfId="1" applyNumberFormat="1" applyFont="1" applyBorder="1" applyAlignment="1">
      <alignment horizontal="center"/>
    </xf>
    <xf numFmtId="164" fontId="149" fillId="0" borderId="1" xfId="1" applyFont="1" applyBorder="1" applyAlignment="1">
      <alignment horizontal="center"/>
    </xf>
    <xf numFmtId="0" fontId="149" fillId="0" borderId="0" xfId="1" applyNumberFormat="1" applyFont="1" applyAlignment="1">
      <alignment horizontal="center"/>
    </xf>
    <xf numFmtId="0" fontId="148" fillId="0" borderId="1" xfId="1" applyNumberFormat="1" applyFont="1" applyBorder="1" applyAlignment="1">
      <alignment horizontal="center"/>
    </xf>
    <xf numFmtId="164" fontId="148" fillId="3" borderId="1" xfId="1" applyFont="1" applyFill="1" applyBorder="1"/>
    <xf numFmtId="164" fontId="155" fillId="0" borderId="15" xfId="1" applyFont="1" applyBorder="1"/>
    <xf numFmtId="164" fontId="157" fillId="0" borderId="1" xfId="8" applyFont="1" applyFill="1" applyBorder="1" applyAlignment="1">
      <alignment horizontal="center"/>
    </xf>
    <xf numFmtId="164" fontId="157" fillId="0" borderId="1" xfId="8" applyFont="1" applyFill="1" applyBorder="1"/>
    <xf numFmtId="0" fontId="144" fillId="0" borderId="1" xfId="1" applyNumberFormat="1" applyFont="1" applyBorder="1" applyAlignment="1">
      <alignment horizontal="center"/>
    </xf>
    <xf numFmtId="164" fontId="155" fillId="0" borderId="52" xfId="0" applyNumberFormat="1" applyFont="1" applyBorder="1" applyAlignment="1">
      <alignment horizontal="center" vertical="center" wrapText="1"/>
    </xf>
    <xf numFmtId="9" fontId="155" fillId="0" borderId="52" xfId="0" applyNumberFormat="1" applyFont="1" applyBorder="1" applyAlignment="1">
      <alignment horizontal="center" vertical="center" wrapText="1"/>
    </xf>
    <xf numFmtId="0" fontId="155" fillId="0" borderId="52" xfId="0" applyFont="1" applyBorder="1" applyAlignment="1">
      <alignment horizontal="center" vertical="center" wrapText="1"/>
    </xf>
    <xf numFmtId="164" fontId="155" fillId="0" borderId="36" xfId="0" applyNumberFormat="1" applyFont="1" applyBorder="1" applyAlignment="1">
      <alignment horizontal="center" vertical="center" wrapText="1"/>
    </xf>
    <xf numFmtId="165" fontId="155" fillId="3" borderId="6" xfId="0" applyNumberFormat="1" applyFont="1" applyFill="1" applyBorder="1"/>
    <xf numFmtId="49" fontId="144" fillId="0" borderId="1" xfId="1" applyNumberFormat="1" applyFont="1" applyBorder="1" applyAlignment="1">
      <alignment horizontal="center"/>
    </xf>
    <xf numFmtId="12" fontId="144" fillId="0" borderId="0" xfId="0" applyNumberFormat="1" applyFont="1" applyAlignment="1">
      <alignment horizontal="center"/>
    </xf>
    <xf numFmtId="12" fontId="144" fillId="0" borderId="1" xfId="1" applyNumberFormat="1" applyFont="1" applyBorder="1" applyAlignment="1">
      <alignment horizontal="center"/>
    </xf>
    <xf numFmtId="12" fontId="144" fillId="0" borderId="52" xfId="0" applyNumberFormat="1" applyFont="1" applyBorder="1" applyAlignment="1">
      <alignment horizontal="center" vertical="center" wrapText="1"/>
    </xf>
    <xf numFmtId="12" fontId="144" fillId="3" borderId="1" xfId="1" applyNumberFormat="1" applyFont="1" applyFill="1" applyBorder="1" applyAlignment="1">
      <alignment horizontal="center"/>
    </xf>
    <xf numFmtId="12" fontId="166" fillId="0" borderId="1" xfId="0" applyNumberFormat="1" applyFont="1" applyBorder="1" applyAlignment="1">
      <alignment horizontal="center"/>
    </xf>
    <xf numFmtId="12" fontId="144" fillId="0" borderId="8" xfId="1" applyNumberFormat="1" applyFont="1" applyBorder="1" applyAlignment="1">
      <alignment horizontal="center"/>
    </xf>
    <xf numFmtId="12" fontId="144" fillId="0" borderId="1" xfId="0" applyNumberFormat="1" applyFont="1" applyBorder="1" applyAlignment="1">
      <alignment horizontal="center"/>
    </xf>
    <xf numFmtId="12" fontId="143" fillId="0" borderId="1" xfId="0" applyNumberFormat="1" applyFont="1" applyBorder="1" applyAlignment="1">
      <alignment horizontal="center"/>
    </xf>
    <xf numFmtId="12" fontId="145" fillId="0" borderId="1" xfId="0" applyNumberFormat="1" applyFont="1" applyBorder="1" applyAlignment="1">
      <alignment horizontal="center"/>
    </xf>
    <xf numFmtId="12" fontId="144" fillId="0" borderId="0" xfId="1" applyNumberFormat="1" applyFont="1" applyAlignment="1">
      <alignment horizontal="center"/>
    </xf>
    <xf numFmtId="12" fontId="144" fillId="0" borderId="8" xfId="0" applyNumberFormat="1" applyFont="1" applyBorder="1" applyAlignment="1">
      <alignment horizontal="center"/>
    </xf>
    <xf numFmtId="164" fontId="155" fillId="0" borderId="39" xfId="1" applyFont="1" applyBorder="1" applyAlignment="1">
      <alignment horizontal="center" vertical="center" wrapText="1"/>
    </xf>
    <xf numFmtId="164" fontId="152" fillId="0" borderId="0" xfId="1" applyFont="1" applyAlignment="1">
      <alignment horizontal="center"/>
    </xf>
    <xf numFmtId="164" fontId="155" fillId="0" borderId="17" xfId="1" applyFont="1" applyBorder="1" applyAlignment="1">
      <alignment horizontal="center" vertical="center" wrapText="1"/>
    </xf>
    <xf numFmtId="164" fontId="158" fillId="0" borderId="1" xfId="8" applyFont="1" applyFill="1" applyBorder="1"/>
    <xf numFmtId="164" fontId="158" fillId="0" borderId="1" xfId="4" applyFont="1" applyFill="1" applyBorder="1"/>
    <xf numFmtId="164" fontId="185" fillId="0" borderId="1" xfId="1" applyFont="1" applyFill="1" applyBorder="1"/>
    <xf numFmtId="164" fontId="156" fillId="0" borderId="1" xfId="1" applyFont="1" applyFill="1" applyBorder="1" applyAlignment="1">
      <alignment horizontal="center"/>
    </xf>
    <xf numFmtId="49" fontId="144" fillId="0" borderId="17" xfId="0" applyNumberFormat="1" applyFont="1" applyBorder="1" applyAlignment="1">
      <alignment horizontal="center" vertical="center" wrapText="1"/>
    </xf>
    <xf numFmtId="164" fontId="186" fillId="0" borderId="1" xfId="1" applyFont="1" applyFill="1" applyBorder="1" applyAlignment="1">
      <alignment horizontal="center"/>
    </xf>
    <xf numFmtId="164" fontId="186" fillId="0" borderId="1" xfId="1" applyFont="1" applyFill="1" applyBorder="1"/>
    <xf numFmtId="0" fontId="144" fillId="0" borderId="21" xfId="0" applyFont="1" applyBorder="1" applyAlignment="1">
      <alignment horizontal="center" vertical="center" wrapText="1"/>
    </xf>
    <xf numFmtId="49" fontId="144" fillId="0" borderId="21" xfId="0" applyNumberFormat="1" applyFont="1" applyBorder="1" applyAlignment="1">
      <alignment horizontal="center" vertical="center" wrapText="1"/>
    </xf>
    <xf numFmtId="14" fontId="3" fillId="3" borderId="1" xfId="1" applyNumberFormat="1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49" fontId="144" fillId="0" borderId="1" xfId="1" applyNumberFormat="1" applyFont="1" applyFill="1" applyBorder="1" applyAlignment="1">
      <alignment horizontal="center"/>
    </xf>
    <xf numFmtId="49" fontId="144" fillId="3" borderId="1" xfId="1" applyNumberFormat="1" applyFont="1" applyFill="1" applyBorder="1" applyAlignment="1">
      <alignment horizontal="center"/>
    </xf>
    <xf numFmtId="49" fontId="144" fillId="15" borderId="17" xfId="0" applyNumberFormat="1" applyFont="1" applyFill="1" applyBorder="1" applyAlignment="1">
      <alignment horizontal="center"/>
    </xf>
    <xf numFmtId="164" fontId="3" fillId="0" borderId="37" xfId="1" applyFont="1" applyFill="1" applyBorder="1"/>
    <xf numFmtId="4" fontId="155" fillId="0" borderId="1" xfId="0" applyNumberFormat="1" applyFont="1" applyBorder="1" applyAlignment="1">
      <alignment horizontal="center"/>
    </xf>
    <xf numFmtId="165" fontId="146" fillId="0" borderId="16" xfId="0" applyNumberFormat="1" applyFont="1" applyBorder="1" applyAlignment="1">
      <alignment horizontal="center" vertical="center" wrapText="1"/>
    </xf>
    <xf numFmtId="164" fontId="146" fillId="0" borderId="17" xfId="0" applyNumberFormat="1" applyFont="1" applyBorder="1" applyAlignment="1">
      <alignment horizontal="center" vertical="center" wrapText="1"/>
    </xf>
    <xf numFmtId="9" fontId="146" fillId="0" borderId="17" xfId="0" applyNumberFormat="1" applyFont="1" applyBorder="1" applyAlignment="1">
      <alignment horizontal="center" vertical="center" wrapText="1"/>
    </xf>
    <xf numFmtId="0" fontId="151" fillId="0" borderId="17" xfId="0" applyFont="1" applyBorder="1" applyAlignment="1">
      <alignment horizontal="center" vertical="center" wrapText="1"/>
    </xf>
    <xf numFmtId="0" fontId="143" fillId="0" borderId="17" xfId="0" applyFont="1" applyBorder="1" applyAlignment="1">
      <alignment horizontal="center" vertical="center" wrapText="1"/>
    </xf>
    <xf numFmtId="4" fontId="146" fillId="0" borderId="17" xfId="0" applyNumberFormat="1" applyFont="1" applyBorder="1" applyAlignment="1">
      <alignment horizontal="center" vertical="center" wrapText="1"/>
    </xf>
    <xf numFmtId="4" fontId="146" fillId="0" borderId="39" xfId="0" applyNumberFormat="1" applyFont="1" applyBorder="1" applyAlignment="1">
      <alignment horizontal="center" vertical="center" wrapText="1"/>
    </xf>
    <xf numFmtId="164" fontId="187" fillId="0" borderId="0" xfId="1" applyFont="1"/>
    <xf numFmtId="164" fontId="188" fillId="37" borderId="36" xfId="1" applyFont="1" applyFill="1" applyBorder="1" applyAlignment="1">
      <alignment horizontal="center"/>
    </xf>
    <xf numFmtId="164" fontId="187" fillId="0" borderId="1" xfId="1" applyFont="1" applyBorder="1"/>
    <xf numFmtId="164" fontId="189" fillId="0" borderId="1" xfId="1" applyFont="1" applyBorder="1"/>
    <xf numFmtId="49" fontId="175" fillId="0" borderId="1" xfId="0" applyNumberFormat="1" applyFont="1" applyBorder="1"/>
    <xf numFmtId="0" fontId="145" fillId="0" borderId="1" xfId="0" quotePrefix="1" applyFont="1" applyBorder="1" applyAlignment="1">
      <alignment horizontal="center"/>
    </xf>
    <xf numFmtId="49" fontId="174" fillId="0" borderId="1" xfId="0" applyNumberFormat="1" applyFont="1" applyBorder="1"/>
    <xf numFmtId="165" fontId="187" fillId="0" borderId="0" xfId="0" applyNumberFormat="1" applyFont="1"/>
    <xf numFmtId="165" fontId="155" fillId="0" borderId="1" xfId="1" applyNumberFormat="1" applyFont="1" applyBorder="1" applyAlignment="1">
      <alignment horizontal="center"/>
    </xf>
    <xf numFmtId="165" fontId="155" fillId="3" borderId="1" xfId="1" applyNumberFormat="1" applyFont="1" applyFill="1" applyBorder="1" applyAlignment="1">
      <alignment horizontal="center"/>
    </xf>
    <xf numFmtId="165" fontId="187" fillId="0" borderId="1" xfId="0" applyNumberFormat="1" applyFont="1" applyBorder="1"/>
    <xf numFmtId="49" fontId="144" fillId="0" borderId="21" xfId="0" applyNumberFormat="1" applyFont="1" applyBorder="1" applyAlignment="1">
      <alignment horizontal="center" vertical="center"/>
    </xf>
    <xf numFmtId="164" fontId="155" fillId="3" borderId="22" xfId="1" applyFont="1" applyFill="1" applyBorder="1" applyAlignment="1"/>
    <xf numFmtId="164" fontId="155" fillId="3" borderId="22" xfId="1" applyFont="1" applyFill="1" applyBorder="1" applyAlignment="1">
      <alignment vertical="center"/>
    </xf>
    <xf numFmtId="0" fontId="144" fillId="0" borderId="52" xfId="0" applyFont="1" applyBorder="1" applyAlignment="1">
      <alignment horizontal="center" vertical="center" wrapText="1"/>
    </xf>
    <xf numFmtId="0" fontId="144" fillId="3" borderId="1" xfId="1" applyNumberFormat="1" applyFont="1" applyFill="1" applyBorder="1" applyAlignment="1">
      <alignment horizontal="center" vertical="center"/>
    </xf>
    <xf numFmtId="164" fontId="144" fillId="0" borderId="5" xfId="0" applyNumberFormat="1" applyFont="1" applyBorder="1" applyAlignment="1">
      <alignment horizontal="center" vertical="center" wrapText="1"/>
    </xf>
    <xf numFmtId="0" fontId="144" fillId="9" borderId="1" xfId="0" applyFont="1" applyFill="1" applyBorder="1" applyAlignment="1">
      <alignment horizontal="center"/>
    </xf>
    <xf numFmtId="164" fontId="159" fillId="0" borderId="1" xfId="1" applyFont="1" applyFill="1" applyBorder="1"/>
    <xf numFmtId="49" fontId="143" fillId="0" borderId="5" xfId="0" applyNumberFormat="1" applyFont="1" applyBorder="1" applyAlignment="1">
      <alignment horizontal="center" vertical="center" wrapText="1"/>
    </xf>
    <xf numFmtId="49" fontId="147" fillId="0" borderId="0" xfId="0" applyNumberFormat="1" applyFont="1"/>
    <xf numFmtId="49" fontId="145" fillId="0" borderId="0" xfId="1" applyNumberFormat="1" applyFont="1" applyAlignment="1">
      <alignment horizontal="center"/>
    </xf>
    <xf numFmtId="49" fontId="149" fillId="0" borderId="0" xfId="1" applyNumberFormat="1" applyFont="1" applyAlignment="1">
      <alignment horizontal="center"/>
    </xf>
    <xf numFmtId="49" fontId="166" fillId="3" borderId="1" xfId="0" applyNumberFormat="1" applyFont="1" applyFill="1" applyBorder="1" applyAlignment="1">
      <alignment horizontal="center"/>
    </xf>
    <xf numFmtId="49" fontId="145" fillId="3" borderId="1" xfId="0" applyNumberFormat="1" applyFont="1" applyFill="1" applyBorder="1" applyAlignment="1">
      <alignment horizontal="center"/>
    </xf>
    <xf numFmtId="49" fontId="149" fillId="0" borderId="1" xfId="1" applyNumberFormat="1" applyFont="1" applyBorder="1" applyAlignment="1">
      <alignment horizontal="center"/>
    </xf>
    <xf numFmtId="49" fontId="144" fillId="0" borderId="0" xfId="1" applyNumberFormat="1" applyFont="1" applyBorder="1" applyAlignment="1">
      <alignment horizontal="center"/>
    </xf>
    <xf numFmtId="49" fontId="144" fillId="0" borderId="0" xfId="1" applyNumberFormat="1" applyFont="1" applyAlignment="1">
      <alignment horizontal="center"/>
    </xf>
    <xf numFmtId="164" fontId="143" fillId="0" borderId="0" xfId="0" applyNumberFormat="1" applyFont="1" applyAlignment="1">
      <alignment horizontal="center"/>
    </xf>
    <xf numFmtId="164" fontId="145" fillId="0" borderId="0" xfId="0" applyNumberFormat="1" applyFont="1" applyAlignment="1">
      <alignment horizontal="center"/>
    </xf>
    <xf numFmtId="164" fontId="166" fillId="0" borderId="0" xfId="0" applyNumberFormat="1" applyFont="1" applyAlignment="1">
      <alignment horizontal="center"/>
    </xf>
    <xf numFmtId="49" fontId="184" fillId="0" borderId="0" xfId="0" applyNumberFormat="1" applyFont="1" applyAlignment="1">
      <alignment horizontal="center"/>
    </xf>
    <xf numFmtId="49" fontId="149" fillId="0" borderId="17" xfId="0" applyNumberFormat="1" applyFont="1" applyBorder="1" applyAlignment="1">
      <alignment horizontal="center" vertical="center" wrapText="1"/>
    </xf>
    <xf numFmtId="49" fontId="144" fillId="7" borderId="1" xfId="0" applyNumberFormat="1" applyFont="1" applyFill="1" applyBorder="1" applyAlignment="1">
      <alignment horizontal="center"/>
    </xf>
    <xf numFmtId="164" fontId="155" fillId="7" borderId="1" xfId="1" applyFont="1" applyFill="1" applyBorder="1" applyAlignment="1">
      <alignment horizontal="center"/>
    </xf>
    <xf numFmtId="164" fontId="155" fillId="7" borderId="1" xfId="1" applyFont="1" applyFill="1" applyBorder="1"/>
    <xf numFmtId="164" fontId="155" fillId="0" borderId="24" xfId="1" applyFont="1" applyBorder="1"/>
    <xf numFmtId="164" fontId="155" fillId="7" borderId="9" xfId="1" applyFont="1" applyFill="1" applyBorder="1"/>
    <xf numFmtId="168" fontId="9" fillId="0" borderId="0" xfId="0" applyNumberFormat="1" applyFont="1" applyAlignment="1">
      <alignment horizontal="center"/>
    </xf>
    <xf numFmtId="164" fontId="3" fillId="0" borderId="54" xfId="1" applyFont="1" applyBorder="1" applyAlignment="1">
      <alignment horizontal="center" vertical="center"/>
    </xf>
    <xf numFmtId="49" fontId="143" fillId="0" borderId="1" xfId="0" applyNumberFormat="1" applyFont="1" applyBorder="1" applyAlignment="1">
      <alignment horizontal="center" vertical="center"/>
    </xf>
    <xf numFmtId="49" fontId="144" fillId="0" borderId="9" xfId="0" applyNumberFormat="1" applyFont="1" applyBorder="1" applyAlignment="1">
      <alignment horizontal="center" vertical="center"/>
    </xf>
    <xf numFmtId="49" fontId="144" fillId="0" borderId="30" xfId="0" applyNumberFormat="1" applyFont="1" applyBorder="1" applyAlignment="1">
      <alignment horizontal="center" vertical="center"/>
    </xf>
    <xf numFmtId="49" fontId="149" fillId="0" borderId="0" xfId="1" applyNumberFormat="1" applyFont="1" applyBorder="1" applyAlignment="1">
      <alignment horizontal="center"/>
    </xf>
    <xf numFmtId="164" fontId="190" fillId="0" borderId="0" xfId="0" applyNumberFormat="1" applyFont="1"/>
    <xf numFmtId="164" fontId="144" fillId="0" borderId="0" xfId="0" applyNumberFormat="1" applyFont="1" applyAlignment="1">
      <alignment horizontal="center"/>
    </xf>
    <xf numFmtId="164" fontId="3" fillId="0" borderId="26" xfId="1" applyFont="1" applyBorder="1" applyAlignment="1">
      <alignment horizontal="center" vertical="center"/>
    </xf>
    <xf numFmtId="164" fontId="151" fillId="0" borderId="21" xfId="1" applyFont="1" applyBorder="1" applyAlignment="1">
      <alignment horizontal="center" vertical="center"/>
    </xf>
    <xf numFmtId="164" fontId="155" fillId="0" borderId="0" xfId="1" applyFont="1" applyBorder="1"/>
    <xf numFmtId="0" fontId="143" fillId="0" borderId="32" xfId="0" applyFont="1" applyBorder="1" applyAlignment="1">
      <alignment horizontal="center" vertical="center" wrapText="1"/>
    </xf>
    <xf numFmtId="0" fontId="143" fillId="7" borderId="21" xfId="0" applyFont="1" applyFill="1" applyBorder="1" applyAlignment="1">
      <alignment horizontal="center"/>
    </xf>
    <xf numFmtId="0" fontId="143" fillId="0" borderId="1" xfId="0" applyFont="1" applyBorder="1" applyAlignment="1">
      <alignment horizontal="center" vertical="center"/>
    </xf>
    <xf numFmtId="0" fontId="143" fillId="0" borderId="0" xfId="0" applyFont="1" applyAlignment="1">
      <alignment horizontal="center" vertical="center"/>
    </xf>
    <xf numFmtId="0" fontId="144" fillId="0" borderId="1" xfId="0" applyFont="1" applyBorder="1" applyAlignment="1">
      <alignment horizontal="center" vertical="center"/>
    </xf>
    <xf numFmtId="164" fontId="119" fillId="0" borderId="68" xfId="0" applyNumberFormat="1" applyFont="1" applyBorder="1"/>
    <xf numFmtId="165" fontId="170" fillId="0" borderId="0" xfId="0" applyNumberFormat="1" applyFont="1" applyAlignment="1">
      <alignment horizontal="center"/>
    </xf>
    <xf numFmtId="165" fontId="155" fillId="0" borderId="21" xfId="0" applyNumberFormat="1" applyFont="1" applyBorder="1" applyAlignment="1">
      <alignment horizontal="center" vertical="center"/>
    </xf>
    <xf numFmtId="173" fontId="157" fillId="0" borderId="1" xfId="0" applyNumberFormat="1" applyFont="1" applyBorder="1" applyAlignment="1">
      <alignment horizontal="center"/>
    </xf>
    <xf numFmtId="165" fontId="187" fillId="0" borderId="1" xfId="0" applyNumberFormat="1" applyFont="1" applyBorder="1" applyAlignment="1">
      <alignment horizontal="center"/>
    </xf>
    <xf numFmtId="165" fontId="187" fillId="0" borderId="0" xfId="0" applyNumberFormat="1" applyFont="1" applyAlignment="1">
      <alignment horizontal="center"/>
    </xf>
    <xf numFmtId="49" fontId="143" fillId="0" borderId="8" xfId="0" applyNumberFormat="1" applyFont="1" applyBorder="1" applyAlignment="1">
      <alignment horizontal="center"/>
    </xf>
    <xf numFmtId="49" fontId="174" fillId="0" borderId="1" xfId="0" applyNumberFormat="1" applyFont="1" applyBorder="1" applyAlignment="1">
      <alignment horizontal="center"/>
    </xf>
    <xf numFmtId="49" fontId="175" fillId="0" borderId="1" xfId="0" applyNumberFormat="1" applyFont="1" applyBorder="1" applyAlignment="1">
      <alignment horizontal="center"/>
    </xf>
    <xf numFmtId="49" fontId="175" fillId="0" borderId="0" xfId="0" applyNumberFormat="1" applyFont="1" applyAlignment="1">
      <alignment horizontal="center"/>
    </xf>
    <xf numFmtId="164" fontId="155" fillId="0" borderId="20" xfId="1" applyFont="1" applyBorder="1" applyAlignment="1">
      <alignment horizontal="center" vertical="center"/>
    </xf>
    <xf numFmtId="164" fontId="187" fillId="0" borderId="8" xfId="1" applyFont="1" applyBorder="1"/>
    <xf numFmtId="164" fontId="187" fillId="0" borderId="26" xfId="1" applyFont="1" applyBorder="1"/>
    <xf numFmtId="164" fontId="155" fillId="0" borderId="21" xfId="1" applyFont="1" applyBorder="1"/>
    <xf numFmtId="166" fontId="155" fillId="0" borderId="1" xfId="0" applyNumberFormat="1" applyFont="1" applyBorder="1" applyAlignment="1">
      <alignment horizontal="center"/>
    </xf>
    <xf numFmtId="165" fontId="155" fillId="0" borderId="4" xfId="0" applyNumberFormat="1" applyFont="1" applyBorder="1" applyAlignment="1">
      <alignment horizontal="center" vertical="center"/>
    </xf>
    <xf numFmtId="165" fontId="155" fillId="3" borderId="1" xfId="0" applyNumberFormat="1" applyFont="1" applyFill="1" applyBorder="1"/>
    <xf numFmtId="164" fontId="155" fillId="0" borderId="12" xfId="1" applyFont="1" applyBorder="1" applyAlignment="1">
      <alignment horizontal="center" vertical="center"/>
    </xf>
    <xf numFmtId="164" fontId="158" fillId="0" borderId="0" xfId="4" applyFont="1" applyFill="1" applyBorder="1"/>
    <xf numFmtId="164" fontId="173" fillId="0" borderId="0" xfId="4" applyFont="1" applyFill="1" applyBorder="1"/>
    <xf numFmtId="164" fontId="14" fillId="0" borderId="8" xfId="1" applyFont="1" applyFill="1" applyBorder="1" applyAlignment="1">
      <alignment horizontal="center"/>
    </xf>
    <xf numFmtId="0" fontId="14" fillId="0" borderId="8" xfId="1" applyNumberFormat="1" applyFont="1" applyBorder="1" applyAlignment="1">
      <alignment horizontal="center"/>
    </xf>
    <xf numFmtId="164" fontId="14" fillId="0" borderId="8" xfId="1" applyFont="1" applyBorder="1"/>
    <xf numFmtId="164" fontId="14" fillId="0" borderId="19" xfId="1" applyFont="1" applyBorder="1"/>
    <xf numFmtId="165" fontId="14" fillId="0" borderId="16" xfId="0" applyNumberFormat="1" applyFont="1" applyBorder="1" applyAlignment="1">
      <alignment horizontal="center"/>
    </xf>
    <xf numFmtId="0" fontId="14" fillId="0" borderId="26" xfId="1" applyNumberFormat="1" applyFont="1" applyBorder="1" applyAlignment="1">
      <alignment horizontal="center"/>
    </xf>
    <xf numFmtId="0" fontId="14" fillId="0" borderId="0" xfId="1" applyNumberFormat="1" applyFont="1" applyBorder="1" applyAlignment="1">
      <alignment horizontal="center"/>
    </xf>
    <xf numFmtId="49" fontId="144" fillId="0" borderId="1" xfId="1" applyNumberFormat="1" applyFont="1" applyBorder="1" applyAlignment="1">
      <alignment horizontal="center" vertical="center"/>
    </xf>
    <xf numFmtId="49" fontId="155" fillId="0" borderId="0" xfId="0" applyNumberFormat="1" applyFont="1"/>
    <xf numFmtId="49" fontId="155" fillId="0" borderId="1" xfId="0" applyNumberFormat="1" applyFont="1" applyBorder="1" applyAlignment="1">
      <alignment horizontal="center" vertical="center" wrapText="1"/>
    </xf>
    <xf numFmtId="49" fontId="155" fillId="3" borderId="1" xfId="0" applyNumberFormat="1" applyFont="1" applyFill="1" applyBorder="1" applyAlignment="1">
      <alignment horizontal="center"/>
    </xf>
    <xf numFmtId="49" fontId="155" fillId="0" borderId="1" xfId="0" applyNumberFormat="1" applyFont="1" applyBorder="1" applyAlignment="1">
      <alignment horizontal="center"/>
    </xf>
    <xf numFmtId="49" fontId="173" fillId="0" borderId="9" xfId="0" applyNumberFormat="1" applyFont="1" applyBorder="1" applyAlignment="1">
      <alignment horizontal="center"/>
    </xf>
    <xf numFmtId="0" fontId="162" fillId="0" borderId="1" xfId="0" applyFont="1" applyBorder="1" applyAlignment="1">
      <alignment horizontal="center"/>
    </xf>
    <xf numFmtId="0" fontId="144" fillId="0" borderId="1" xfId="1" applyNumberFormat="1" applyFont="1" applyBorder="1" applyAlignment="1">
      <alignment horizontal="center" vertical="center"/>
    </xf>
    <xf numFmtId="49" fontId="144" fillId="7" borderId="17" xfId="0" applyNumberFormat="1" applyFont="1" applyFill="1" applyBorder="1" applyAlignment="1">
      <alignment horizontal="center"/>
    </xf>
    <xf numFmtId="0" fontId="180" fillId="0" borderId="1" xfId="0" applyFont="1" applyBorder="1" applyAlignment="1">
      <alignment horizontal="center"/>
    </xf>
    <xf numFmtId="0" fontId="180" fillId="0" borderId="1" xfId="0" quotePrefix="1" applyFont="1" applyBorder="1" applyAlignment="1">
      <alignment horizontal="center"/>
    </xf>
    <xf numFmtId="165" fontId="9" fillId="0" borderId="26" xfId="0" applyNumberFormat="1" applyFont="1" applyBorder="1" applyAlignment="1">
      <alignment horizontal="center"/>
    </xf>
    <xf numFmtId="14" fontId="155" fillId="0" borderId="1" xfId="1" applyNumberFormat="1" applyFont="1" applyBorder="1" applyAlignment="1">
      <alignment horizontal="center"/>
    </xf>
    <xf numFmtId="0" fontId="165" fillId="0" borderId="1" xfId="0" applyFont="1" applyBorder="1" applyAlignment="1">
      <alignment horizontal="center"/>
    </xf>
    <xf numFmtId="164" fontId="152" fillId="0" borderId="0" xfId="1" applyFont="1" applyAlignment="1"/>
    <xf numFmtId="0" fontId="155" fillId="0" borderId="13" xfId="0" applyFont="1" applyBorder="1" applyAlignment="1">
      <alignment horizontal="center" vertical="center"/>
    </xf>
    <xf numFmtId="164" fontId="167" fillId="0" borderId="1" xfId="1" applyFont="1" applyBorder="1"/>
    <xf numFmtId="164" fontId="192" fillId="0" borderId="1" xfId="1" applyFont="1" applyBorder="1"/>
    <xf numFmtId="14" fontId="155" fillId="0" borderId="0" xfId="1" applyNumberFormat="1" applyFont="1" applyBorder="1" applyAlignment="1">
      <alignment horizontal="center"/>
    </xf>
    <xf numFmtId="164" fontId="179" fillId="0" borderId="0" xfId="1" applyFont="1" applyBorder="1"/>
    <xf numFmtId="164" fontId="155" fillId="0" borderId="0" xfId="1" applyFont="1" applyBorder="1" applyAlignment="1">
      <alignment horizontal="center"/>
    </xf>
    <xf numFmtId="164" fontId="155" fillId="0" borderId="0" xfId="1" applyFont="1" applyBorder="1" applyAlignment="1"/>
    <xf numFmtId="164" fontId="194" fillId="0" borderId="0" xfId="1" applyFont="1" applyBorder="1" applyAlignment="1">
      <alignment vertical="center"/>
    </xf>
    <xf numFmtId="164" fontId="155" fillId="0" borderId="39" xfId="1" applyFont="1" applyBorder="1"/>
    <xf numFmtId="164" fontId="155" fillId="0" borderId="20" xfId="1" applyFont="1" applyBorder="1"/>
    <xf numFmtId="164" fontId="155" fillId="0" borderId="21" xfId="1" applyFont="1" applyBorder="1" applyAlignment="1">
      <alignment horizontal="center" vertical="center"/>
    </xf>
    <xf numFmtId="164" fontId="155" fillId="0" borderId="9" xfId="1" applyFont="1" applyBorder="1" applyAlignment="1">
      <alignment horizontal="center" vertical="center"/>
    </xf>
    <xf numFmtId="164" fontId="151" fillId="0" borderId="1" xfId="1" applyFont="1" applyBorder="1" applyAlignment="1">
      <alignment vertical="center"/>
    </xf>
    <xf numFmtId="164" fontId="155" fillId="0" borderId="1" xfId="1" applyFont="1" applyBorder="1" applyAlignment="1">
      <alignment vertical="center"/>
    </xf>
    <xf numFmtId="4" fontId="34" fillId="0" borderId="9" xfId="0" applyNumberFormat="1" applyFont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4" fontId="2" fillId="0" borderId="20" xfId="0" applyNumberFormat="1" applyFont="1" applyBorder="1" applyAlignment="1">
      <alignment horizontal="center" vertical="center"/>
    </xf>
    <xf numFmtId="49" fontId="149" fillId="0" borderId="0" xfId="0" applyNumberFormat="1" applyFont="1" applyAlignment="1">
      <alignment horizontal="center" vertical="center"/>
    </xf>
    <xf numFmtId="49" fontId="149" fillId="0" borderId="1" xfId="0" applyNumberFormat="1" applyFont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0" fontId="184" fillId="0" borderId="1" xfId="0" applyFont="1" applyBorder="1" applyAlignment="1">
      <alignment horizontal="center"/>
    </xf>
    <xf numFmtId="0" fontId="144" fillId="3" borderId="1" xfId="0" applyFont="1" applyFill="1" applyBorder="1" applyAlignment="1">
      <alignment horizontal="center" vertical="center"/>
    </xf>
    <xf numFmtId="0" fontId="149" fillId="0" borderId="1" xfId="0" applyFont="1" applyBorder="1" applyAlignment="1">
      <alignment horizontal="center" vertical="center"/>
    </xf>
    <xf numFmtId="0" fontId="145" fillId="3" borderId="1" xfId="0" applyFont="1" applyFill="1" applyBorder="1" applyAlignment="1">
      <alignment horizontal="center"/>
    </xf>
    <xf numFmtId="0" fontId="144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/>
    </xf>
    <xf numFmtId="164" fontId="145" fillId="0" borderId="1" xfId="1" applyFont="1" applyFill="1" applyBorder="1"/>
    <xf numFmtId="164" fontId="145" fillId="0" borderId="1" xfId="1" applyFont="1" applyFill="1" applyBorder="1" applyAlignment="1">
      <alignment horizontal="center"/>
    </xf>
    <xf numFmtId="49" fontId="144" fillId="0" borderId="5" xfId="0" applyNumberFormat="1" applyFont="1" applyBorder="1" applyAlignment="1">
      <alignment horizontal="center" vertical="center"/>
    </xf>
    <xf numFmtId="164" fontId="144" fillId="0" borderId="0" xfId="1" applyFont="1" applyFill="1" applyBorder="1"/>
    <xf numFmtId="164" fontId="144" fillId="0" borderId="0" xfId="1" applyFont="1" applyFill="1" applyBorder="1" applyAlignment="1">
      <alignment horizontal="center"/>
    </xf>
    <xf numFmtId="49" fontId="144" fillId="3" borderId="21" xfId="0" applyNumberFormat="1" applyFont="1" applyFill="1" applyBorder="1" applyAlignment="1">
      <alignment horizontal="center"/>
    </xf>
    <xf numFmtId="49" fontId="144" fillId="0" borderId="8" xfId="0" applyNumberFormat="1" applyFont="1" applyBorder="1" applyAlignment="1">
      <alignment horizontal="center"/>
    </xf>
    <xf numFmtId="49" fontId="145" fillId="0" borderId="44" xfId="0" applyNumberFormat="1" applyFont="1" applyBorder="1" applyAlignment="1">
      <alignment horizontal="center"/>
    </xf>
    <xf numFmtId="49" fontId="144" fillId="0" borderId="21" xfId="1" applyNumberFormat="1" applyFont="1" applyBorder="1" applyAlignment="1">
      <alignment horizontal="center" vertical="center" wrapText="1"/>
    </xf>
    <xf numFmtId="49" fontId="144" fillId="3" borderId="9" xfId="1" applyNumberFormat="1" applyFont="1" applyFill="1" applyBorder="1" applyAlignment="1">
      <alignment horizontal="center"/>
    </xf>
    <xf numFmtId="49" fontId="144" fillId="3" borderId="30" xfId="1" applyNumberFormat="1" applyFont="1" applyFill="1" applyBorder="1" applyAlignment="1">
      <alignment horizontal="center"/>
    </xf>
    <xf numFmtId="49" fontId="144" fillId="3" borderId="8" xfId="1" applyNumberFormat="1" applyFont="1" applyFill="1" applyBorder="1" applyAlignment="1">
      <alignment horizontal="center"/>
    </xf>
    <xf numFmtId="164" fontId="155" fillId="0" borderId="42" xfId="0" applyNumberFormat="1" applyFont="1" applyBorder="1" applyAlignment="1">
      <alignment horizontal="center" vertical="center" wrapText="1"/>
    </xf>
    <xf numFmtId="164" fontId="155" fillId="0" borderId="15" xfId="1" applyFont="1" applyFill="1" applyBorder="1"/>
    <xf numFmtId="0" fontId="144" fillId="15" borderId="1" xfId="0" applyFont="1" applyFill="1" applyBorder="1" applyAlignment="1">
      <alignment horizontal="center"/>
    </xf>
    <xf numFmtId="165" fontId="151" fillId="3" borderId="6" xfId="0" applyNumberFormat="1" applyFont="1" applyFill="1" applyBorder="1" applyAlignment="1">
      <alignment horizontal="center"/>
    </xf>
    <xf numFmtId="0" fontId="144" fillId="0" borderId="32" xfId="0" applyFont="1" applyBorder="1" applyAlignment="1">
      <alignment horizontal="center" vertical="center" wrapText="1"/>
    </xf>
    <xf numFmtId="0" fontId="144" fillId="9" borderId="1" xfId="1" applyNumberFormat="1" applyFont="1" applyFill="1" applyBorder="1" applyAlignment="1">
      <alignment horizontal="center"/>
    </xf>
    <xf numFmtId="0" fontId="144" fillId="0" borderId="1" xfId="1" applyNumberFormat="1" applyFont="1" applyFill="1" applyBorder="1" applyAlignment="1">
      <alignment horizontal="center"/>
    </xf>
    <xf numFmtId="0" fontId="144" fillId="0" borderId="0" xfId="1" applyNumberFormat="1" applyFont="1" applyAlignment="1">
      <alignment horizontal="center"/>
    </xf>
    <xf numFmtId="165" fontId="148" fillId="0" borderId="1" xfId="0" applyNumberFormat="1" applyFont="1" applyBorder="1" applyAlignment="1">
      <alignment horizontal="center" vertical="center" wrapText="1"/>
    </xf>
    <xf numFmtId="165" fontId="196" fillId="0" borderId="0" xfId="0" applyNumberFormat="1" applyFont="1" applyAlignment="1">
      <alignment horizontal="center"/>
    </xf>
    <xf numFmtId="165" fontId="155" fillId="15" borderId="8" xfId="0" applyNumberFormat="1" applyFont="1" applyFill="1" applyBorder="1" applyAlignment="1">
      <alignment horizontal="center"/>
    </xf>
    <xf numFmtId="165" fontId="155" fillId="15" borderId="1" xfId="0" applyNumberFormat="1" applyFont="1" applyFill="1" applyBorder="1" applyAlignment="1">
      <alignment horizontal="center"/>
    </xf>
    <xf numFmtId="168" fontId="155" fillId="0" borderId="1" xfId="0" applyNumberFormat="1" applyFont="1" applyBorder="1" applyAlignment="1">
      <alignment horizontal="center"/>
    </xf>
    <xf numFmtId="49" fontId="144" fillId="15" borderId="8" xfId="0" applyNumberFormat="1" applyFont="1" applyFill="1" applyBorder="1" applyAlignment="1">
      <alignment horizontal="center"/>
    </xf>
    <xf numFmtId="49" fontId="144" fillId="15" borderId="1" xfId="0" applyNumberFormat="1" applyFont="1" applyFill="1" applyBorder="1" applyAlignment="1">
      <alignment horizontal="center"/>
    </xf>
    <xf numFmtId="49" fontId="144" fillId="0" borderId="0" xfId="1" applyNumberFormat="1" applyFont="1"/>
    <xf numFmtId="49" fontId="143" fillId="15" borderId="1" xfId="1" applyNumberFormat="1" applyFont="1" applyFill="1" applyBorder="1" applyAlignment="1">
      <alignment horizontal="center"/>
    </xf>
    <xf numFmtId="49" fontId="143" fillId="0" borderId="1" xfId="1" applyNumberFormat="1" applyFont="1" applyBorder="1"/>
    <xf numFmtId="49" fontId="144" fillId="15" borderId="1" xfId="1" applyNumberFormat="1" applyFont="1" applyFill="1" applyBorder="1" applyAlignment="1">
      <alignment horizontal="center"/>
    </xf>
    <xf numFmtId="14" fontId="2" fillId="9" borderId="21" xfId="0" applyNumberFormat="1" applyFont="1" applyFill="1" applyBorder="1" applyAlignment="1">
      <alignment horizontal="center"/>
    </xf>
    <xf numFmtId="0" fontId="148" fillId="0" borderId="0" xfId="0" applyFont="1" applyAlignment="1">
      <alignment horizontal="center"/>
    </xf>
    <xf numFmtId="0" fontId="148" fillId="0" borderId="21" xfId="0" applyFont="1" applyBorder="1" applyAlignment="1">
      <alignment horizontal="center" vertical="center"/>
    </xf>
    <xf numFmtId="165" fontId="148" fillId="0" borderId="1" xfId="0" applyNumberFormat="1" applyFont="1" applyBorder="1"/>
    <xf numFmtId="49" fontId="155" fillId="0" borderId="0" xfId="0" applyNumberFormat="1" applyFont="1" applyAlignment="1">
      <alignment horizontal="center"/>
    </xf>
    <xf numFmtId="165" fontId="155" fillId="0" borderId="6" xfId="0" applyNumberFormat="1" applyFont="1" applyBorder="1"/>
    <xf numFmtId="0" fontId="155" fillId="0" borderId="21" xfId="0" applyFont="1" applyBorder="1" applyAlignment="1">
      <alignment horizontal="center" vertical="center"/>
    </xf>
    <xf numFmtId="4" fontId="155" fillId="0" borderId="20" xfId="0" applyNumberFormat="1" applyFont="1" applyBorder="1" applyAlignment="1">
      <alignment horizontal="center" vertical="center"/>
    </xf>
    <xf numFmtId="165" fontId="151" fillId="3" borderId="6" xfId="0" applyNumberFormat="1" applyFont="1" applyFill="1" applyBorder="1"/>
    <xf numFmtId="164" fontId="151" fillId="3" borderId="1" xfId="1" applyFont="1" applyFill="1" applyBorder="1"/>
    <xf numFmtId="0" fontId="151" fillId="3" borderId="1" xfId="0" applyFont="1" applyFill="1" applyBorder="1" applyAlignment="1">
      <alignment horizontal="center"/>
    </xf>
    <xf numFmtId="164" fontId="151" fillId="3" borderId="1" xfId="1" applyFont="1" applyFill="1" applyBorder="1" applyAlignment="1">
      <alignment horizontal="center"/>
    </xf>
    <xf numFmtId="49" fontId="167" fillId="3" borderId="1" xfId="0" applyNumberFormat="1" applyFont="1" applyFill="1" applyBorder="1" applyAlignment="1">
      <alignment horizontal="center"/>
    </xf>
    <xf numFmtId="164" fontId="155" fillId="0" borderId="13" xfId="0" applyNumberFormat="1" applyFont="1" applyBorder="1" applyAlignment="1">
      <alignment horizontal="center" vertical="center" wrapText="1"/>
    </xf>
    <xf numFmtId="0" fontId="168" fillId="0" borderId="0" xfId="1" applyNumberFormat="1" applyFont="1" applyAlignment="1">
      <alignment horizontal="center"/>
    </xf>
    <xf numFmtId="0" fontId="197" fillId="0" borderId="5" xfId="0" applyFont="1" applyBorder="1" applyAlignment="1">
      <alignment horizontal="center" vertical="center" wrapText="1"/>
    </xf>
    <xf numFmtId="0" fontId="166" fillId="3" borderId="1" xfId="0" applyFont="1" applyFill="1" applyBorder="1" applyAlignment="1">
      <alignment horizontal="center"/>
    </xf>
    <xf numFmtId="0" fontId="197" fillId="0" borderId="1" xfId="1" applyNumberFormat="1" applyFont="1" applyBorder="1" applyAlignment="1">
      <alignment horizontal="center"/>
    </xf>
    <xf numFmtId="0" fontId="168" fillId="0" borderId="1" xfId="1" applyNumberFormat="1" applyFont="1" applyBorder="1" applyAlignment="1">
      <alignment horizontal="center"/>
    </xf>
    <xf numFmtId="0" fontId="197" fillId="0" borderId="0" xfId="1" applyNumberFormat="1" applyFont="1" applyAlignment="1">
      <alignment horizontal="center"/>
    </xf>
    <xf numFmtId="164" fontId="155" fillId="0" borderId="21" xfId="1" applyFont="1" applyBorder="1" applyAlignment="1">
      <alignment horizontal="center" vertical="center" wrapText="1"/>
    </xf>
    <xf numFmtId="164" fontId="155" fillId="15" borderId="1" xfId="1" applyFont="1" applyFill="1" applyBorder="1" applyAlignment="1">
      <alignment horizontal="center"/>
    </xf>
    <xf numFmtId="164" fontId="155" fillId="15" borderId="1" xfId="1" applyFont="1" applyFill="1" applyBorder="1"/>
    <xf numFmtId="164" fontId="155" fillId="0" borderId="8" xfId="1" applyFont="1" applyBorder="1"/>
    <xf numFmtId="164" fontId="153" fillId="0" borderId="1" xfId="8" applyFont="1" applyFill="1" applyBorder="1"/>
    <xf numFmtId="164" fontId="156" fillId="0" borderId="1" xfId="8" applyFont="1" applyFill="1" applyBorder="1"/>
    <xf numFmtId="170" fontId="155" fillId="0" borderId="1" xfId="0" applyNumberFormat="1" applyFont="1" applyBorder="1"/>
    <xf numFmtId="0" fontId="152" fillId="0" borderId="0" xfId="0" applyFont="1"/>
    <xf numFmtId="14" fontId="155" fillId="3" borderId="21" xfId="0" applyNumberFormat="1" applyFont="1" applyFill="1" applyBorder="1"/>
    <xf numFmtId="49" fontId="190" fillId="0" borderId="1" xfId="0" applyNumberFormat="1" applyFont="1" applyBorder="1" applyAlignment="1">
      <alignment horizontal="center"/>
    </xf>
    <xf numFmtId="49" fontId="198" fillId="0" borderId="1" xfId="1" applyNumberFormat="1" applyFont="1" applyFill="1" applyBorder="1" applyAlignment="1">
      <alignment horizontal="center"/>
    </xf>
    <xf numFmtId="49" fontId="149" fillId="0" borderId="1" xfId="0" applyNumberFormat="1" applyFont="1" applyBorder="1" applyAlignment="1">
      <alignment horizontal="center" vertical="center" wrapText="1"/>
    </xf>
    <xf numFmtId="49" fontId="197" fillId="0" borderId="5" xfId="0" applyNumberFormat="1" applyFont="1" applyBorder="1" applyAlignment="1">
      <alignment horizontal="center" vertical="center" wrapText="1"/>
    </xf>
    <xf numFmtId="49" fontId="166" fillId="3" borderId="1" xfId="1" applyNumberFormat="1" applyFont="1" applyFill="1" applyBorder="1" applyAlignment="1">
      <alignment horizontal="center"/>
    </xf>
    <xf numFmtId="0" fontId="168" fillId="0" borderId="1" xfId="0" quotePrefix="1" applyFont="1" applyBorder="1" applyAlignment="1">
      <alignment horizontal="center"/>
    </xf>
    <xf numFmtId="0" fontId="144" fillId="3" borderId="9" xfId="0" applyFont="1" applyFill="1" applyBorder="1" applyAlignment="1">
      <alignment horizontal="center"/>
    </xf>
    <xf numFmtId="4" fontId="149" fillId="0" borderId="0" xfId="0" applyNumberFormat="1" applyFont="1" applyAlignment="1">
      <alignment horizontal="center"/>
    </xf>
    <xf numFmtId="4" fontId="149" fillId="0" borderId="1" xfId="0" applyNumberFormat="1" applyFont="1" applyBorder="1" applyAlignment="1">
      <alignment horizontal="center"/>
    </xf>
    <xf numFmtId="4" fontId="144" fillId="3" borderId="1" xfId="0" applyNumberFormat="1" applyFont="1" applyFill="1" applyBorder="1" applyAlignment="1">
      <alignment horizontal="center"/>
    </xf>
    <xf numFmtId="0" fontId="149" fillId="0" borderId="1" xfId="1" applyNumberFormat="1" applyFont="1" applyFill="1" applyBorder="1" applyAlignment="1">
      <alignment horizontal="center"/>
    </xf>
    <xf numFmtId="0" fontId="166" fillId="0" borderId="21" xfId="0" quotePrefix="1" applyFont="1" applyBorder="1" applyAlignment="1">
      <alignment horizontal="center"/>
    </xf>
    <xf numFmtId="49" fontId="166" fillId="0" borderId="21" xfId="0" applyNumberFormat="1" applyFont="1" applyBorder="1" applyAlignment="1">
      <alignment horizontal="center"/>
    </xf>
    <xf numFmtId="49" fontId="166" fillId="0" borderId="0" xfId="0" applyNumberFormat="1" applyFont="1" applyAlignment="1">
      <alignment horizontal="center"/>
    </xf>
    <xf numFmtId="0" fontId="144" fillId="0" borderId="21" xfId="0" applyFont="1" applyBorder="1" applyAlignment="1">
      <alignment horizontal="center"/>
    </xf>
    <xf numFmtId="164" fontId="155" fillId="0" borderId="1" xfId="1" applyFont="1" applyBorder="1" applyAlignment="1">
      <alignment horizontal="center" vertical="center" wrapText="1"/>
    </xf>
    <xf numFmtId="14" fontId="155" fillId="3" borderId="1" xfId="0" applyNumberFormat="1" applyFont="1" applyFill="1" applyBorder="1"/>
    <xf numFmtId="0" fontId="155" fillId="3" borderId="0" xfId="0" applyFont="1" applyFill="1" applyAlignment="1">
      <alignment horizontal="center"/>
    </xf>
    <xf numFmtId="14" fontId="155" fillId="0" borderId="1" xfId="0" applyNumberFormat="1" applyFont="1" applyBorder="1"/>
    <xf numFmtId="4" fontId="144" fillId="0" borderId="1" xfId="0" applyNumberFormat="1" applyFont="1" applyBorder="1" applyAlignment="1">
      <alignment horizontal="center"/>
    </xf>
    <xf numFmtId="0" fontId="145" fillId="0" borderId="44" xfId="0" applyFont="1" applyBorder="1" applyAlignment="1">
      <alignment horizontal="center"/>
    </xf>
    <xf numFmtId="0" fontId="143" fillId="0" borderId="44" xfId="0" applyFont="1" applyBorder="1" applyAlignment="1">
      <alignment horizontal="center"/>
    </xf>
    <xf numFmtId="0" fontId="144" fillId="0" borderId="44" xfId="0" applyFont="1" applyBorder="1" applyAlignment="1">
      <alignment horizontal="center"/>
    </xf>
    <xf numFmtId="0" fontId="143" fillId="0" borderId="56" xfId="0" applyFont="1" applyBorder="1" applyAlignment="1">
      <alignment horizontal="center"/>
    </xf>
    <xf numFmtId="0" fontId="149" fillId="0" borderId="5" xfId="0" applyFont="1" applyBorder="1" applyAlignment="1">
      <alignment horizontal="center" vertical="center" wrapText="1"/>
    </xf>
    <xf numFmtId="165" fontId="200" fillId="0" borderId="1" xfId="0" applyNumberFormat="1" applyFont="1" applyBorder="1"/>
    <xf numFmtId="49" fontId="201" fillId="0" borderId="1" xfId="0" applyNumberFormat="1" applyFont="1" applyBorder="1"/>
    <xf numFmtId="49" fontId="201" fillId="0" borderId="0" xfId="0" applyNumberFormat="1" applyFont="1"/>
    <xf numFmtId="49" fontId="184" fillId="0" borderId="1" xfId="0" applyNumberFormat="1" applyFont="1" applyBorder="1" applyAlignment="1">
      <alignment horizontal="center"/>
    </xf>
    <xf numFmtId="0" fontId="167" fillId="0" borderId="1" xfId="0" applyFont="1" applyBorder="1" applyAlignment="1">
      <alignment horizontal="center"/>
    </xf>
    <xf numFmtId="0" fontId="179" fillId="0" borderId="1" xfId="0" applyFont="1" applyBorder="1" applyAlignment="1">
      <alignment horizontal="center"/>
    </xf>
    <xf numFmtId="0" fontId="144" fillId="0" borderId="5" xfId="0" applyFont="1" applyBorder="1" applyAlignment="1">
      <alignment horizontal="center" vertical="center" wrapText="1"/>
    </xf>
    <xf numFmtId="164" fontId="144" fillId="0" borderId="1" xfId="1" applyFont="1" applyBorder="1" applyAlignment="1">
      <alignment horizontal="center"/>
    </xf>
    <xf numFmtId="170" fontId="155" fillId="0" borderId="4" xfId="0" applyNumberFormat="1" applyFont="1" applyBorder="1" applyAlignment="1">
      <alignment horizontal="center" vertical="center" wrapText="1"/>
    </xf>
    <xf numFmtId="14" fontId="157" fillId="0" borderId="1" xfId="0" applyNumberFormat="1" applyFont="1" applyBorder="1" applyAlignment="1">
      <alignment horizontal="center"/>
    </xf>
    <xf numFmtId="0" fontId="177" fillId="0" borderId="0" xfId="0" applyFont="1" applyAlignment="1">
      <alignment horizontal="center" vertical="center"/>
    </xf>
    <xf numFmtId="164" fontId="155" fillId="0" borderId="0" xfId="0" applyNumberFormat="1" applyFont="1" applyAlignment="1">
      <alignment horizontal="center" vertical="center" wrapText="1"/>
    </xf>
    <xf numFmtId="164" fontId="155" fillId="0" borderId="1" xfId="0" applyNumberFormat="1" applyFont="1" applyBorder="1" applyAlignment="1">
      <alignment horizontal="center"/>
    </xf>
    <xf numFmtId="14" fontId="155" fillId="0" borderId="0" xfId="0" applyNumberFormat="1" applyFont="1" applyAlignment="1">
      <alignment horizontal="center"/>
    </xf>
    <xf numFmtId="164" fontId="155" fillId="0" borderId="0" xfId="1" applyFont="1" applyFill="1" applyBorder="1" applyAlignment="1">
      <alignment horizontal="center"/>
    </xf>
    <xf numFmtId="14" fontId="155" fillId="0" borderId="0" xfId="1" applyNumberFormat="1" applyFont="1" applyFill="1" applyBorder="1" applyAlignment="1">
      <alignment horizontal="center"/>
    </xf>
    <xf numFmtId="43" fontId="155" fillId="0" borderId="0" xfId="0" applyNumberFormat="1" applyFont="1" applyAlignment="1">
      <alignment horizontal="center"/>
    </xf>
    <xf numFmtId="0" fontId="202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wrapText="1"/>
    </xf>
    <xf numFmtId="0" fontId="144" fillId="0" borderId="0" xfId="1" applyNumberFormat="1" applyFont="1" applyFill="1" applyBorder="1" applyAlignment="1">
      <alignment horizontal="center"/>
    </xf>
    <xf numFmtId="0" fontId="149" fillId="0" borderId="0" xfId="1" applyNumberFormat="1" applyFont="1" applyFill="1" applyBorder="1" applyAlignment="1">
      <alignment horizontal="center"/>
    </xf>
    <xf numFmtId="0" fontId="149" fillId="0" borderId="0" xfId="1" applyNumberFormat="1" applyFont="1" applyBorder="1" applyAlignment="1">
      <alignment horizontal="center"/>
    </xf>
    <xf numFmtId="165" fontId="203" fillId="0" borderId="0" xfId="0" applyNumberFormat="1" applyFont="1"/>
    <xf numFmtId="49" fontId="167" fillId="0" borderId="0" xfId="0" applyNumberFormat="1" applyFont="1" applyAlignment="1">
      <alignment horizontal="center"/>
    </xf>
    <xf numFmtId="49" fontId="167" fillId="0" borderId="52" xfId="0" applyNumberFormat="1" applyFont="1" applyBorder="1" applyAlignment="1">
      <alignment horizontal="center" vertical="center" wrapText="1"/>
    </xf>
    <xf numFmtId="164" fontId="155" fillId="3" borderId="1" xfId="0" applyNumberFormat="1" applyFont="1" applyFill="1" applyBorder="1"/>
    <xf numFmtId="0" fontId="155" fillId="3" borderId="1" xfId="0" applyFont="1" applyFill="1" applyBorder="1"/>
    <xf numFmtId="49" fontId="173" fillId="0" borderId="1" xfId="0" applyNumberFormat="1" applyFont="1" applyBorder="1" applyAlignment="1">
      <alignment horizontal="center"/>
    </xf>
    <xf numFmtId="49" fontId="173" fillId="3" borderId="1" xfId="0" applyNumberFormat="1" applyFont="1" applyFill="1" applyBorder="1" applyAlignment="1">
      <alignment horizontal="center"/>
    </xf>
    <xf numFmtId="164" fontId="155" fillId="3" borderId="1" xfId="0" applyNumberFormat="1" applyFont="1" applyFill="1" applyBorder="1" applyAlignment="1">
      <alignment horizontal="center"/>
    </xf>
    <xf numFmtId="0" fontId="204" fillId="0" borderId="1" xfId="0" applyFont="1" applyBorder="1" applyAlignment="1">
      <alignment horizontal="center"/>
    </xf>
    <xf numFmtId="49" fontId="204" fillId="0" borderId="1" xfId="0" applyNumberFormat="1" applyFont="1" applyBorder="1" applyAlignment="1">
      <alignment horizontal="center"/>
    </xf>
    <xf numFmtId="0" fontId="204" fillId="0" borderId="1" xfId="0" quotePrefix="1" applyFont="1" applyBorder="1" applyAlignment="1">
      <alignment horizontal="center"/>
    </xf>
    <xf numFmtId="0" fontId="157" fillId="3" borderId="1" xfId="0" applyFont="1" applyFill="1" applyBorder="1" applyAlignment="1">
      <alignment horizontal="center"/>
    </xf>
    <xf numFmtId="43" fontId="155" fillId="0" borderId="1" xfId="0" applyNumberFormat="1" applyFont="1" applyBorder="1"/>
    <xf numFmtId="164" fontId="168" fillId="0" borderId="1" xfId="1" applyFont="1" applyFill="1" applyBorder="1" applyAlignment="1">
      <alignment horizontal="center"/>
    </xf>
    <xf numFmtId="164" fontId="168" fillId="0" borderId="0" xfId="1" applyFont="1" applyFill="1" applyBorder="1"/>
    <xf numFmtId="164" fontId="168" fillId="0" borderId="1" xfId="1" applyFont="1" applyFill="1" applyBorder="1"/>
    <xf numFmtId="49" fontId="168" fillId="0" borderId="0" xfId="1" applyNumberFormat="1" applyFont="1" applyAlignment="1">
      <alignment horizontal="center"/>
    </xf>
    <xf numFmtId="49" fontId="197" fillId="0" borderId="0" xfId="1" applyNumberFormat="1" applyFont="1" applyAlignment="1">
      <alignment horizontal="center"/>
    </xf>
    <xf numFmtId="49" fontId="144" fillId="2" borderId="3" xfId="0" applyNumberFormat="1" applyFont="1" applyFill="1" applyBorder="1"/>
    <xf numFmtId="49" fontId="168" fillId="0" borderId="1" xfId="1" applyNumberFormat="1" applyFont="1" applyBorder="1" applyAlignment="1">
      <alignment horizontal="center"/>
    </xf>
    <xf numFmtId="49" fontId="145" fillId="2" borderId="3" xfId="0" applyNumberFormat="1" applyFont="1" applyFill="1" applyBorder="1"/>
    <xf numFmtId="49" fontId="168" fillId="0" borderId="32" xfId="0" applyNumberFormat="1" applyFont="1" applyBorder="1" applyAlignment="1">
      <alignment horizontal="center" vertical="center" wrapText="1"/>
    </xf>
    <xf numFmtId="49" fontId="197" fillId="0" borderId="1" xfId="1" applyNumberFormat="1" applyFont="1" applyBorder="1" applyAlignment="1">
      <alignment horizontal="center"/>
    </xf>
    <xf numFmtId="49" fontId="198" fillId="0" borderId="1" xfId="0" applyNumberFormat="1" applyFont="1" applyBorder="1" applyAlignment="1">
      <alignment horizontal="center"/>
    </xf>
    <xf numFmtId="0" fontId="198" fillId="0" borderId="1" xfId="0" quotePrefix="1" applyFont="1" applyBorder="1" applyAlignment="1">
      <alignment horizontal="center"/>
    </xf>
    <xf numFmtId="49" fontId="144" fillId="0" borderId="0" xfId="1" applyNumberFormat="1" applyFont="1" applyAlignment="1">
      <alignment horizontal="left"/>
    </xf>
    <xf numFmtId="49" fontId="149" fillId="0" borderId="32" xfId="0" applyNumberFormat="1" applyFont="1" applyBorder="1" applyAlignment="1">
      <alignment horizontal="center" vertical="center" wrapText="1"/>
    </xf>
    <xf numFmtId="49" fontId="149" fillId="0" borderId="1" xfId="1" applyNumberFormat="1" applyFont="1" applyBorder="1"/>
    <xf numFmtId="0" fontId="166" fillId="0" borderId="1" xfId="0" quotePrefix="1" applyFont="1" applyBorder="1" applyAlignment="1">
      <alignment horizontal="center"/>
    </xf>
    <xf numFmtId="49" fontId="149" fillId="0" borderId="0" xfId="1" applyNumberFormat="1" applyFont="1"/>
    <xf numFmtId="0" fontId="166" fillId="0" borderId="0" xfId="0" applyFont="1"/>
    <xf numFmtId="0" fontId="166" fillId="0" borderId="0" xfId="0" applyFont="1" applyAlignment="1">
      <alignment horizontal="left"/>
    </xf>
    <xf numFmtId="49" fontId="149" fillId="0" borderId="0" xfId="1" applyNumberFormat="1" applyFont="1" applyBorder="1"/>
    <xf numFmtId="165" fontId="155" fillId="0" borderId="31" xfId="0" applyNumberFormat="1" applyFont="1" applyBorder="1" applyAlignment="1">
      <alignment horizontal="center" vertical="center" wrapText="1"/>
    </xf>
    <xf numFmtId="165" fontId="155" fillId="3" borderId="6" xfId="0" applyNumberFormat="1" applyFont="1" applyFill="1" applyBorder="1" applyAlignment="1">
      <alignment horizontal="center"/>
    </xf>
    <xf numFmtId="165" fontId="165" fillId="0" borderId="0" xfId="0" applyNumberFormat="1" applyFont="1" applyAlignment="1">
      <alignment horizontal="center"/>
    </xf>
    <xf numFmtId="0" fontId="199" fillId="0" borderId="0" xfId="1" applyNumberFormat="1" applyFont="1" applyAlignment="1">
      <alignment horizontal="center"/>
    </xf>
    <xf numFmtId="0" fontId="199" fillId="0" borderId="32" xfId="0" applyFont="1" applyBorder="1" applyAlignment="1">
      <alignment horizontal="center" vertical="center" wrapText="1"/>
    </xf>
    <xf numFmtId="0" fontId="166" fillId="3" borderId="1" xfId="1" applyNumberFormat="1" applyFont="1" applyFill="1" applyBorder="1" applyAlignment="1">
      <alignment horizontal="center"/>
    </xf>
    <xf numFmtId="0" fontId="199" fillId="0" borderId="1" xfId="0" applyFont="1" applyBorder="1" applyAlignment="1">
      <alignment horizontal="center"/>
    </xf>
    <xf numFmtId="49" fontId="168" fillId="0" borderId="0" xfId="0" applyNumberFormat="1" applyFont="1" applyAlignment="1">
      <alignment horizontal="center"/>
    </xf>
    <xf numFmtId="0" fontId="199" fillId="0" borderId="0" xfId="0" applyFont="1" applyAlignment="1">
      <alignment horizontal="center"/>
    </xf>
    <xf numFmtId="165" fontId="155" fillId="0" borderId="32" xfId="0" applyNumberFormat="1" applyFont="1" applyBorder="1" applyAlignment="1">
      <alignment horizontal="center" vertical="center" wrapText="1"/>
    </xf>
    <xf numFmtId="165" fontId="155" fillId="3" borderId="21" xfId="0" applyNumberFormat="1" applyFont="1" applyFill="1" applyBorder="1" applyAlignment="1">
      <alignment horizontal="center"/>
    </xf>
    <xf numFmtId="165" fontId="167" fillId="0" borderId="21" xfId="0" applyNumberFormat="1" applyFont="1" applyBorder="1" applyAlignment="1">
      <alignment horizontal="center"/>
    </xf>
    <xf numFmtId="165" fontId="155" fillId="0" borderId="21" xfId="0" applyNumberFormat="1" applyFont="1" applyBorder="1"/>
    <xf numFmtId="168" fontId="157" fillId="0" borderId="21" xfId="0" applyNumberFormat="1" applyFont="1" applyBorder="1" applyAlignment="1">
      <alignment horizontal="center"/>
    </xf>
    <xf numFmtId="165" fontId="165" fillId="0" borderId="21" xfId="0" applyNumberFormat="1" applyFont="1" applyBorder="1" applyAlignment="1">
      <alignment horizontal="center"/>
    </xf>
    <xf numFmtId="164" fontId="155" fillId="0" borderId="17" xfId="1" applyFont="1" applyBorder="1" applyAlignment="1">
      <alignment horizontal="center" vertical="center"/>
    </xf>
    <xf numFmtId="164" fontId="155" fillId="0" borderId="33" xfId="0" applyNumberFormat="1" applyFont="1" applyBorder="1" applyAlignment="1">
      <alignment horizontal="center" vertical="center" wrapText="1"/>
    </xf>
    <xf numFmtId="164" fontId="155" fillId="2" borderId="1" xfId="1" applyFont="1" applyFill="1" applyBorder="1"/>
    <xf numFmtId="164" fontId="155" fillId="2" borderId="15" xfId="1" applyFont="1" applyFill="1" applyBorder="1"/>
    <xf numFmtId="164" fontId="155" fillId="2" borderId="1" xfId="1" applyFont="1" applyFill="1" applyBorder="1" applyAlignment="1">
      <alignment horizontal="center"/>
    </xf>
    <xf numFmtId="43" fontId="155" fillId="0" borderId="1" xfId="0" applyNumberFormat="1" applyFont="1" applyBorder="1" applyAlignment="1">
      <alignment horizontal="center"/>
    </xf>
    <xf numFmtId="0" fontId="168" fillId="0" borderId="32" xfId="0" applyFont="1" applyBorder="1" applyAlignment="1">
      <alignment horizontal="center" vertical="center" wrapText="1"/>
    </xf>
    <xf numFmtId="0" fontId="168" fillId="3" borderId="1" xfId="1" applyNumberFormat="1" applyFont="1" applyFill="1" applyBorder="1" applyAlignment="1">
      <alignment horizontal="center"/>
    </xf>
    <xf numFmtId="0" fontId="148" fillId="0" borderId="1" xfId="0" applyFont="1" applyBorder="1" applyAlignment="1">
      <alignment horizontal="center" vertical="center" wrapText="1"/>
    </xf>
    <xf numFmtId="164" fontId="155" fillId="0" borderId="0" xfId="1" applyFont="1" applyProtection="1"/>
    <xf numFmtId="9" fontId="155" fillId="0" borderId="1" xfId="0" applyNumberFormat="1" applyFont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 wrapText="1"/>
    </xf>
    <xf numFmtId="164" fontId="155" fillId="3" borderId="1" xfId="1" applyFont="1" applyFill="1" applyBorder="1" applyProtection="1"/>
    <xf numFmtId="164" fontId="155" fillId="0" borderId="1" xfId="1" applyFont="1" applyBorder="1" applyProtection="1"/>
    <xf numFmtId="164" fontId="155" fillId="0" borderId="9" xfId="1" applyFont="1" applyBorder="1" applyAlignment="1">
      <alignment horizontal="center" vertical="center" wrapText="1"/>
    </xf>
    <xf numFmtId="164" fontId="155" fillId="0" borderId="1" xfId="1" applyFont="1" applyBorder="1" applyAlignment="1" applyProtection="1">
      <alignment horizontal="center"/>
    </xf>
    <xf numFmtId="0" fontId="173" fillId="0" borderId="0" xfId="0" applyFont="1" applyAlignment="1">
      <alignment horizontal="center"/>
    </xf>
    <xf numFmtId="49" fontId="168" fillId="0" borderId="1" xfId="0" applyNumberFormat="1" applyFont="1" applyBorder="1" applyAlignment="1">
      <alignment horizontal="center" vertical="center" wrapText="1"/>
    </xf>
    <xf numFmtId="0" fontId="145" fillId="0" borderId="1" xfId="0" applyFont="1" applyBorder="1" applyAlignment="1">
      <alignment horizontal="center" vertical="center"/>
    </xf>
    <xf numFmtId="0" fontId="205" fillId="0" borderId="1" xfId="0" applyFont="1" applyBorder="1" applyAlignment="1">
      <alignment vertical="center"/>
    </xf>
    <xf numFmtId="0" fontId="205" fillId="0" borderId="0" xfId="0" applyFont="1" applyAlignment="1">
      <alignment vertical="center"/>
    </xf>
    <xf numFmtId="0" fontId="175" fillId="0" borderId="0" xfId="0" applyFont="1"/>
    <xf numFmtId="0" fontId="145" fillId="7" borderId="36" xfId="0" applyFont="1" applyFill="1" applyBorder="1"/>
    <xf numFmtId="0" fontId="143" fillId="0" borderId="1" xfId="0" applyFont="1" applyBorder="1"/>
    <xf numFmtId="165" fontId="155" fillId="0" borderId="16" xfId="0" applyNumberFormat="1" applyFont="1" applyBorder="1" applyAlignment="1">
      <alignment horizontal="center" vertical="center" wrapText="1"/>
    </xf>
    <xf numFmtId="164" fontId="155" fillId="0" borderId="17" xfId="0" applyNumberFormat="1" applyFont="1" applyBorder="1" applyAlignment="1">
      <alignment horizontal="center" vertical="center" wrapText="1"/>
    </xf>
    <xf numFmtId="9" fontId="155" fillId="0" borderId="17" xfId="0" applyNumberFormat="1" applyFont="1" applyBorder="1" applyAlignment="1">
      <alignment horizontal="center" vertical="center" wrapText="1"/>
    </xf>
    <xf numFmtId="0" fontId="155" fillId="0" borderId="17" xfId="0" applyFont="1" applyBorder="1" applyAlignment="1">
      <alignment horizontal="center" vertical="center" wrapText="1"/>
    </xf>
    <xf numFmtId="0" fontId="167" fillId="0" borderId="1" xfId="0" applyFont="1" applyBorder="1" applyAlignment="1">
      <alignment horizontal="center" vertical="center"/>
    </xf>
    <xf numFmtId="164" fontId="155" fillId="0" borderId="39" xfId="0" applyNumberFormat="1" applyFont="1" applyBorder="1" applyAlignment="1">
      <alignment horizontal="center" vertical="center" wrapText="1"/>
    </xf>
    <xf numFmtId="165" fontId="155" fillId="15" borderId="16" xfId="0" applyNumberFormat="1" applyFont="1" applyFill="1" applyBorder="1" applyAlignment="1">
      <alignment horizontal="center"/>
    </xf>
    <xf numFmtId="164" fontId="155" fillId="15" borderId="17" xfId="0" applyNumberFormat="1" applyFont="1" applyFill="1" applyBorder="1" applyAlignment="1">
      <alignment horizontal="center"/>
    </xf>
    <xf numFmtId="0" fontId="173" fillId="3" borderId="1" xfId="0" applyFont="1" applyFill="1" applyBorder="1" applyAlignment="1">
      <alignment horizontal="center"/>
    </xf>
    <xf numFmtId="0" fontId="155" fillId="15" borderId="17" xfId="0" applyFont="1" applyFill="1" applyBorder="1" applyAlignment="1">
      <alignment horizontal="center"/>
    </xf>
    <xf numFmtId="164" fontId="155" fillId="15" borderId="17" xfId="1" applyFont="1" applyFill="1" applyBorder="1" applyAlignment="1">
      <alignment horizontal="center"/>
    </xf>
    <xf numFmtId="164" fontId="155" fillId="15" borderId="18" xfId="0" applyNumberFormat="1" applyFont="1" applyFill="1" applyBorder="1" applyAlignment="1">
      <alignment horizontal="center"/>
    </xf>
    <xf numFmtId="0" fontId="173" fillId="0" borderId="1" xfId="0" applyFont="1" applyBorder="1" applyAlignment="1">
      <alignment horizontal="center"/>
    </xf>
    <xf numFmtId="0" fontId="167" fillId="0" borderId="8" xfId="0" applyFont="1" applyBorder="1" applyAlignment="1">
      <alignment horizontal="center"/>
    </xf>
    <xf numFmtId="0" fontId="155" fillId="0" borderId="8" xfId="0" applyFont="1" applyBorder="1" applyAlignment="1">
      <alignment horizontal="center"/>
    </xf>
    <xf numFmtId="43" fontId="155" fillId="0" borderId="8" xfId="0" applyNumberFormat="1" applyFont="1" applyBorder="1"/>
    <xf numFmtId="164" fontId="155" fillId="15" borderId="1" xfId="0" applyNumberFormat="1" applyFont="1" applyFill="1" applyBorder="1" applyAlignment="1">
      <alignment horizontal="center"/>
    </xf>
    <xf numFmtId="0" fontId="155" fillId="15" borderId="1" xfId="0" applyFont="1" applyFill="1" applyBorder="1" applyAlignment="1">
      <alignment horizontal="center"/>
    </xf>
    <xf numFmtId="0" fontId="144" fillId="0" borderId="21" xfId="0" applyFont="1" applyBorder="1" applyAlignment="1">
      <alignment horizontal="center" vertical="center"/>
    </xf>
    <xf numFmtId="14" fontId="170" fillId="0" borderId="0" xfId="0" applyNumberFormat="1" applyFont="1"/>
    <xf numFmtId="173" fontId="155" fillId="3" borderId="1" xfId="0" applyNumberFormat="1" applyFont="1" applyFill="1" applyBorder="1" applyAlignment="1">
      <alignment horizontal="center"/>
    </xf>
    <xf numFmtId="49" fontId="144" fillId="15" borderId="54" xfId="0" applyNumberFormat="1" applyFont="1" applyFill="1" applyBorder="1" applyAlignment="1">
      <alignment horizontal="center"/>
    </xf>
    <xf numFmtId="49" fontId="144" fillId="33" borderId="1" xfId="0" applyNumberFormat="1" applyFont="1" applyFill="1" applyBorder="1" applyAlignment="1">
      <alignment horizontal="center"/>
    </xf>
    <xf numFmtId="166" fontId="157" fillId="0" borderId="1" xfId="0" applyNumberFormat="1" applyFont="1" applyBorder="1" applyAlignment="1">
      <alignment horizontal="center"/>
    </xf>
    <xf numFmtId="0" fontId="144" fillId="0" borderId="17" xfId="0" applyFont="1" applyBorder="1" applyAlignment="1">
      <alignment horizontal="center" vertical="center" wrapText="1"/>
    </xf>
    <xf numFmtId="0" fontId="144" fillId="2" borderId="1" xfId="0" applyFont="1" applyFill="1" applyBorder="1" applyAlignment="1">
      <alignment horizontal="center"/>
    </xf>
    <xf numFmtId="0" fontId="148" fillId="0" borderId="1" xfId="0" applyFont="1" applyBorder="1" applyAlignment="1">
      <alignment horizontal="center" vertical="center"/>
    </xf>
    <xf numFmtId="4" fontId="155" fillId="0" borderId="0" xfId="0" applyNumberFormat="1" applyFont="1" applyAlignment="1">
      <alignment horizontal="center"/>
    </xf>
    <xf numFmtId="4" fontId="155" fillId="0" borderId="17" xfId="0" applyNumberFormat="1" applyFont="1" applyBorder="1" applyAlignment="1">
      <alignment horizontal="center" vertical="center" wrapText="1"/>
    </xf>
    <xf numFmtId="4" fontId="155" fillId="0" borderId="39" xfId="0" applyNumberFormat="1" applyFont="1" applyBorder="1" applyAlignment="1">
      <alignment horizontal="center" vertical="center" wrapText="1"/>
    </xf>
    <xf numFmtId="165" fontId="155" fillId="2" borderId="1" xfId="0" applyNumberFormat="1" applyFont="1" applyFill="1" applyBorder="1" applyAlignment="1">
      <alignment horizontal="center"/>
    </xf>
    <xf numFmtId="164" fontId="155" fillId="7" borderId="1" xfId="0" applyNumberFormat="1" applyFont="1" applyFill="1" applyBorder="1"/>
    <xf numFmtId="0" fontId="155" fillId="7" borderId="1" xfId="0" applyFont="1" applyFill="1" applyBorder="1"/>
    <xf numFmtId="0" fontId="155" fillId="2" borderId="1" xfId="0" applyFont="1" applyFill="1" applyBorder="1" applyAlignment="1">
      <alignment horizontal="center"/>
    </xf>
    <xf numFmtId="4" fontId="155" fillId="7" borderId="1" xfId="0" applyNumberFormat="1" applyFont="1" applyFill="1" applyBorder="1" applyAlignment="1">
      <alignment horizontal="center"/>
    </xf>
    <xf numFmtId="164" fontId="155" fillId="7" borderId="1" xfId="0" applyNumberFormat="1" applyFont="1" applyFill="1" applyBorder="1" applyAlignment="1">
      <alignment horizontal="center"/>
    </xf>
    <xf numFmtId="0" fontId="150" fillId="0" borderId="1" xfId="0" applyFont="1" applyBorder="1"/>
    <xf numFmtId="4" fontId="155" fillId="0" borderId="1" xfId="0" applyNumberFormat="1" applyFont="1" applyBorder="1" applyAlignment="1">
      <alignment horizontal="center" vertical="center"/>
    </xf>
    <xf numFmtId="164" fontId="155" fillId="0" borderId="26" xfId="1" applyFont="1" applyBorder="1"/>
    <xf numFmtId="164" fontId="155" fillId="0" borderId="17" xfId="1" applyFont="1" applyFill="1" applyBorder="1" applyAlignment="1">
      <alignment horizontal="center" vertical="center" wrapText="1"/>
    </xf>
    <xf numFmtId="0" fontId="168" fillId="0" borderId="0" xfId="0" applyFont="1" applyAlignment="1">
      <alignment horizontal="center"/>
    </xf>
    <xf numFmtId="49" fontId="166" fillId="3" borderId="8" xfId="0" applyNumberFormat="1" applyFont="1" applyFill="1" applyBorder="1" applyAlignment="1">
      <alignment horizontal="center"/>
    </xf>
    <xf numFmtId="164" fontId="206" fillId="0" borderId="0" xfId="1" applyFont="1" applyFill="1" applyBorder="1"/>
    <xf numFmtId="164" fontId="206" fillId="0" borderId="0" xfId="1" applyFont="1" applyFill="1" applyBorder="1" applyAlignment="1">
      <alignment horizontal="center"/>
    </xf>
    <xf numFmtId="49" fontId="149" fillId="0" borderId="5" xfId="0" applyNumberFormat="1" applyFont="1" applyBorder="1" applyAlignment="1">
      <alignment horizontal="center" vertical="center" wrapText="1"/>
    </xf>
    <xf numFmtId="49" fontId="143" fillId="0" borderId="9" xfId="0" applyNumberFormat="1" applyFont="1" applyBorder="1" applyAlignment="1">
      <alignment horizontal="center"/>
    </xf>
    <xf numFmtId="165" fontId="165" fillId="0" borderId="26" xfId="0" applyNumberFormat="1" applyFont="1" applyBorder="1" applyAlignment="1">
      <alignment horizontal="center"/>
    </xf>
    <xf numFmtId="165" fontId="155" fillId="9" borderId="1" xfId="0" applyNumberFormat="1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164" fontId="14" fillId="0" borderId="9" xfId="1" applyFont="1" applyFill="1" applyBorder="1"/>
    <xf numFmtId="164" fontId="14" fillId="0" borderId="9" xfId="1" applyFont="1" applyFill="1" applyBorder="1" applyAlignment="1">
      <alignment horizontal="center"/>
    </xf>
    <xf numFmtId="0" fontId="38" fillId="0" borderId="9" xfId="0" applyFont="1" applyBorder="1"/>
    <xf numFmtId="0" fontId="3" fillId="0" borderId="24" xfId="0" applyFont="1" applyBorder="1" applyAlignment="1">
      <alignment horizontal="center"/>
    </xf>
    <xf numFmtId="164" fontId="165" fillId="0" borderId="1" xfId="1" applyFont="1" applyFill="1" applyBorder="1"/>
    <xf numFmtId="164" fontId="165" fillId="0" borderId="1" xfId="1" applyFont="1" applyFill="1" applyBorder="1" applyAlignment="1">
      <alignment horizontal="center"/>
    </xf>
    <xf numFmtId="164" fontId="155" fillId="0" borderId="21" xfId="1" applyFont="1" applyBorder="1" applyAlignment="1">
      <alignment vertical="center"/>
    </xf>
    <xf numFmtId="164" fontId="155" fillId="9" borderId="21" xfId="1" applyFont="1" applyFill="1" applyBorder="1"/>
    <xf numFmtId="164" fontId="157" fillId="0" borderId="21" xfId="1" applyFont="1" applyFill="1" applyBorder="1"/>
    <xf numFmtId="164" fontId="151" fillId="0" borderId="21" xfId="1" applyFont="1" applyFill="1" applyBorder="1"/>
    <xf numFmtId="164" fontId="151" fillId="0" borderId="21" xfId="1" applyFont="1" applyFill="1" applyBorder="1" applyAlignment="1">
      <alignment horizontal="center"/>
    </xf>
    <xf numFmtId="164" fontId="155" fillId="0" borderId="21" xfId="1" applyFont="1" applyBorder="1" applyAlignment="1">
      <alignment horizontal="center"/>
    </xf>
    <xf numFmtId="164" fontId="155" fillId="0" borderId="21" xfId="1" applyFont="1" applyFill="1" applyBorder="1" applyAlignment="1">
      <alignment horizontal="center"/>
    </xf>
    <xf numFmtId="164" fontId="155" fillId="9" borderId="21" xfId="1" applyFont="1" applyFill="1" applyBorder="1" applyAlignment="1">
      <alignment horizontal="center"/>
    </xf>
    <xf numFmtId="164" fontId="165" fillId="0" borderId="21" xfId="1" applyFont="1" applyFill="1" applyBorder="1"/>
    <xf numFmtId="164" fontId="165" fillId="0" borderId="21" xfId="1" applyFont="1" applyFill="1" applyBorder="1" applyAlignment="1">
      <alignment horizontal="center"/>
    </xf>
    <xf numFmtId="165" fontId="196" fillId="0" borderId="0" xfId="0" applyNumberFormat="1" applyFont="1"/>
    <xf numFmtId="165" fontId="155" fillId="15" borderId="1" xfId="0" applyNumberFormat="1" applyFont="1" applyFill="1" applyBorder="1"/>
    <xf numFmtId="165" fontId="157" fillId="0" borderId="1" xfId="0" applyNumberFormat="1" applyFont="1" applyBorder="1"/>
    <xf numFmtId="4" fontId="155" fillId="3" borderId="1" xfId="0" applyNumberFormat="1" applyFont="1" applyFill="1" applyBorder="1" applyAlignment="1">
      <alignment horizontal="center"/>
    </xf>
    <xf numFmtId="0" fontId="155" fillId="0" borderId="8" xfId="0" applyFont="1" applyBorder="1"/>
    <xf numFmtId="164" fontId="155" fillId="0" borderId="8" xfId="1" applyFont="1" applyBorder="1" applyAlignment="1">
      <alignment horizontal="center"/>
    </xf>
    <xf numFmtId="4" fontId="155" fillId="0" borderId="8" xfId="0" applyNumberFormat="1" applyFont="1" applyBorder="1" applyAlignment="1">
      <alignment horizontal="center"/>
    </xf>
    <xf numFmtId="0" fontId="162" fillId="0" borderId="0" xfId="0" applyFont="1" applyAlignment="1">
      <alignment horizontal="center"/>
    </xf>
    <xf numFmtId="165" fontId="148" fillId="15" borderId="26" xfId="0" applyNumberFormat="1" applyFont="1" applyFill="1" applyBorder="1" applyAlignment="1">
      <alignment horizontal="center"/>
    </xf>
    <xf numFmtId="165" fontId="155" fillId="15" borderId="26" xfId="0" applyNumberFormat="1" applyFont="1" applyFill="1" applyBorder="1" applyAlignment="1">
      <alignment horizontal="center"/>
    </xf>
    <xf numFmtId="165" fontId="156" fillId="0" borderId="1" xfId="0" applyNumberFormat="1" applyFont="1" applyBorder="1" applyAlignment="1">
      <alignment horizontal="center"/>
    </xf>
    <xf numFmtId="164" fontId="151" fillId="15" borderId="17" xfId="1" applyFont="1" applyFill="1" applyBorder="1" applyAlignment="1">
      <alignment horizontal="center"/>
    </xf>
    <xf numFmtId="164" fontId="153" fillId="0" borderId="0" xfId="1" applyFont="1" applyFill="1" applyBorder="1" applyAlignment="1">
      <alignment horizontal="center"/>
    </xf>
    <xf numFmtId="164" fontId="153" fillId="0" borderId="0" xfId="1" applyFont="1" applyFill="1" applyBorder="1"/>
    <xf numFmtId="164" fontId="165" fillId="0" borderId="1" xfId="1" applyFont="1" applyBorder="1"/>
    <xf numFmtId="49" fontId="143" fillId="0" borderId="0" xfId="0" applyNumberFormat="1" applyFont="1"/>
    <xf numFmtId="49" fontId="143" fillId="0" borderId="21" xfId="0" applyNumberFormat="1" applyFont="1" applyBorder="1" applyAlignment="1">
      <alignment horizontal="center" vertical="center" wrapText="1"/>
    </xf>
    <xf numFmtId="49" fontId="143" fillId="0" borderId="1" xfId="0" applyNumberFormat="1" applyFont="1" applyBorder="1"/>
    <xf numFmtId="164" fontId="145" fillId="0" borderId="0" xfId="1" applyFont="1" applyFill="1" applyBorder="1" applyAlignment="1">
      <alignment horizontal="center"/>
    </xf>
    <xf numFmtId="164" fontId="145" fillId="0" borderId="0" xfId="1" applyFont="1" applyFill="1" applyBorder="1"/>
    <xf numFmtId="0" fontId="181" fillId="0" borderId="0" xfId="0" applyFont="1" applyAlignment="1">
      <alignment horizontal="left" vertical="center"/>
    </xf>
    <xf numFmtId="0" fontId="144" fillId="0" borderId="8" xfId="0" applyFont="1" applyBorder="1" applyAlignment="1">
      <alignment horizontal="center"/>
    </xf>
    <xf numFmtId="164" fontId="155" fillId="3" borderId="8" xfId="1" applyFont="1" applyFill="1" applyBorder="1" applyAlignment="1">
      <alignment horizontal="center"/>
    </xf>
    <xf numFmtId="0" fontId="155" fillId="3" borderId="8" xfId="0" applyFont="1" applyFill="1" applyBorder="1" applyAlignment="1">
      <alignment horizontal="center"/>
    </xf>
    <xf numFmtId="165" fontId="176" fillId="0" borderId="0" xfId="0" applyNumberFormat="1" applyFont="1" applyAlignment="1">
      <alignment horizontal="left"/>
    </xf>
    <xf numFmtId="165" fontId="155" fillId="2" borderId="6" xfId="0" applyNumberFormat="1" applyFont="1" applyFill="1" applyBorder="1"/>
    <xf numFmtId="165" fontId="155" fillId="0" borderId="0" xfId="0" applyNumberFormat="1" applyFont="1" applyAlignment="1">
      <alignment horizontal="left"/>
    </xf>
    <xf numFmtId="165" fontId="155" fillId="2" borderId="51" xfId="0" applyNumberFormat="1" applyFont="1" applyFill="1" applyBorder="1"/>
    <xf numFmtId="49" fontId="144" fillId="2" borderId="51" xfId="1" applyNumberFormat="1" applyFont="1" applyFill="1" applyBorder="1" applyAlignment="1">
      <alignment horizontal="center"/>
    </xf>
    <xf numFmtId="49" fontId="144" fillId="2" borderId="1" xfId="1" applyNumberFormat="1" applyFont="1" applyFill="1" applyBorder="1" applyAlignment="1">
      <alignment horizontal="center"/>
    </xf>
    <xf numFmtId="49" fontId="166" fillId="0" borderId="26" xfId="1" applyNumberFormat="1" applyFont="1" applyFill="1" applyBorder="1"/>
    <xf numFmtId="49" fontId="149" fillId="0" borderId="32" xfId="1" applyNumberFormat="1" applyFont="1" applyBorder="1" applyAlignment="1">
      <alignment horizontal="center" vertical="center" wrapText="1"/>
    </xf>
    <xf numFmtId="49" fontId="145" fillId="0" borderId="1" xfId="1" applyNumberFormat="1" applyFont="1" applyBorder="1" applyAlignment="1">
      <alignment horizontal="center"/>
    </xf>
    <xf numFmtId="49" fontId="144" fillId="0" borderId="1" xfId="1" applyNumberFormat="1" applyFont="1" applyBorder="1"/>
    <xf numFmtId="0" fontId="144" fillId="2" borderId="1" xfId="1" applyNumberFormat="1" applyFont="1" applyFill="1" applyBorder="1" applyAlignment="1">
      <alignment horizontal="center"/>
    </xf>
    <xf numFmtId="0" fontId="144" fillId="3" borderId="51" xfId="0" applyFont="1" applyFill="1" applyBorder="1" applyAlignment="1">
      <alignment horizontal="center"/>
    </xf>
    <xf numFmtId="0" fontId="174" fillId="0" borderId="21" xfId="0" applyFont="1" applyBorder="1" applyAlignment="1">
      <alignment horizontal="center" vertical="center" wrapText="1"/>
    </xf>
    <xf numFmtId="0" fontId="182" fillId="0" borderId="1" xfId="0" applyFont="1" applyBorder="1" applyAlignment="1">
      <alignment horizontal="center"/>
    </xf>
    <xf numFmtId="0" fontId="174" fillId="0" borderId="1" xfId="0" applyFont="1" applyBorder="1" applyAlignment="1">
      <alignment horizontal="center"/>
    </xf>
    <xf numFmtId="0" fontId="144" fillId="3" borderId="8" xfId="0" applyFont="1" applyFill="1" applyBorder="1" applyAlignment="1">
      <alignment horizontal="center"/>
    </xf>
    <xf numFmtId="0" fontId="144" fillId="0" borderId="0" xfId="1" applyNumberFormat="1" applyFont="1"/>
    <xf numFmtId="0" fontId="144" fillId="0" borderId="21" xfId="1" applyNumberFormat="1" applyFont="1" applyBorder="1" applyAlignment="1">
      <alignment horizontal="center" vertical="center" wrapText="1"/>
    </xf>
    <xf numFmtId="0" fontId="143" fillId="11" borderId="1" xfId="0" quotePrefix="1" applyFont="1" applyFill="1" applyBorder="1" applyAlignment="1">
      <alignment horizontal="center"/>
    </xf>
    <xf numFmtId="49" fontId="143" fillId="11" borderId="1" xfId="0" applyNumberFormat="1" applyFont="1" applyFill="1" applyBorder="1" applyAlignment="1">
      <alignment horizontal="center"/>
    </xf>
    <xf numFmtId="49" fontId="199" fillId="0" borderId="0" xfId="0" applyNumberFormat="1" applyFont="1" applyAlignment="1">
      <alignment horizontal="center"/>
    </xf>
    <xf numFmtId="49" fontId="149" fillId="11" borderId="1" xfId="0" applyNumberFormat="1" applyFont="1" applyFill="1" applyBorder="1" applyAlignment="1">
      <alignment horizontal="center"/>
    </xf>
    <xf numFmtId="49" fontId="155" fillId="0" borderId="0" xfId="1" applyNumberFormat="1" applyFont="1" applyAlignment="1">
      <alignment horizontal="center"/>
    </xf>
    <xf numFmtId="164" fontId="155" fillId="0" borderId="32" xfId="0" applyNumberFormat="1" applyFont="1" applyBorder="1" applyAlignment="1">
      <alignment horizontal="center" vertical="center" wrapText="1"/>
    </xf>
    <xf numFmtId="164" fontId="155" fillId="0" borderId="40" xfId="0" applyNumberFormat="1" applyFont="1" applyBorder="1" applyAlignment="1">
      <alignment horizontal="center" vertical="center" wrapText="1"/>
    </xf>
    <xf numFmtId="49" fontId="155" fillId="0" borderId="0" xfId="0" applyNumberFormat="1" applyFont="1" applyAlignment="1">
      <alignment horizontal="center" vertical="center" wrapText="1"/>
    </xf>
    <xf numFmtId="164" fontId="155" fillId="0" borderId="39" xfId="1" applyFont="1" applyBorder="1" applyAlignment="1">
      <alignment horizontal="center" vertical="center"/>
    </xf>
    <xf numFmtId="164" fontId="155" fillId="0" borderId="0" xfId="1" applyFont="1" applyAlignment="1">
      <alignment horizontal="center" vertical="center" wrapText="1"/>
    </xf>
    <xf numFmtId="164" fontId="155" fillId="0" borderId="42" xfId="1" applyFont="1" applyBorder="1" applyAlignment="1">
      <alignment horizontal="center" vertical="center" wrapText="1"/>
    </xf>
    <xf numFmtId="49" fontId="157" fillId="3" borderId="1" xfId="0" applyNumberFormat="1" applyFont="1" applyFill="1" applyBorder="1" applyAlignment="1">
      <alignment horizontal="center"/>
    </xf>
    <xf numFmtId="164" fontId="157" fillId="3" borderId="1" xfId="1" applyFont="1" applyFill="1" applyBorder="1" applyAlignment="1">
      <alignment horizontal="center"/>
    </xf>
    <xf numFmtId="49" fontId="155" fillId="0" borderId="1" xfId="1" applyNumberFormat="1" applyFont="1" applyBorder="1" applyAlignment="1">
      <alignment horizontal="center"/>
    </xf>
    <xf numFmtId="0" fontId="193" fillId="0" borderId="1" xfId="0" applyFont="1" applyBorder="1" applyAlignment="1">
      <alignment horizontal="center"/>
    </xf>
    <xf numFmtId="0" fontId="178" fillId="0" borderId="1" xfId="0" applyFont="1" applyBorder="1"/>
    <xf numFmtId="0" fontId="204" fillId="0" borderId="0" xfId="0" applyFont="1" applyAlignment="1">
      <alignment horizontal="center"/>
    </xf>
    <xf numFmtId="0" fontId="185" fillId="0" borderId="1" xfId="0" applyFont="1" applyBorder="1" applyAlignment="1">
      <alignment horizontal="center"/>
    </xf>
    <xf numFmtId="0" fontId="165" fillId="0" borderId="1" xfId="0" applyFont="1" applyBorder="1" applyAlignment="1">
      <alignment horizontal="left"/>
    </xf>
    <xf numFmtId="0" fontId="185" fillId="0" borderId="1" xfId="0" quotePrefix="1" applyFont="1" applyBorder="1" applyAlignment="1">
      <alignment horizontal="center"/>
    </xf>
    <xf numFmtId="14" fontId="165" fillId="0" borderId="1" xfId="0" applyNumberFormat="1" applyFont="1" applyBorder="1" applyAlignment="1">
      <alignment horizontal="left"/>
    </xf>
    <xf numFmtId="0" fontId="168" fillId="0" borderId="1" xfId="0" applyFont="1" applyBorder="1"/>
    <xf numFmtId="0" fontId="165" fillId="0" borderId="26" xfId="0" applyFont="1" applyBorder="1" applyAlignment="1">
      <alignment horizontal="left"/>
    </xf>
    <xf numFmtId="49" fontId="204" fillId="0" borderId="26" xfId="0" applyNumberFormat="1" applyFont="1" applyBorder="1" applyAlignment="1">
      <alignment horizontal="center"/>
    </xf>
    <xf numFmtId="164" fontId="165" fillId="0" borderId="26" xfId="1" applyFont="1" applyFill="1" applyBorder="1"/>
    <xf numFmtId="0" fontId="168" fillId="0" borderId="0" xfId="0" applyFont="1"/>
    <xf numFmtId="164" fontId="157" fillId="0" borderId="1" xfId="1" applyFont="1" applyBorder="1" applyAlignment="1">
      <alignment horizontal="center"/>
    </xf>
    <xf numFmtId="0" fontId="148" fillId="0" borderId="21" xfId="0" applyFont="1" applyBorder="1" applyAlignment="1">
      <alignment horizontal="center"/>
    </xf>
    <xf numFmtId="0" fontId="148" fillId="0" borderId="32" xfId="0" applyFont="1" applyBorder="1" applyAlignment="1">
      <alignment horizontal="center" vertical="center" wrapText="1"/>
    </xf>
    <xf numFmtId="0" fontId="152" fillId="0" borderId="1" xfId="0" applyFont="1" applyBorder="1" applyAlignment="1">
      <alignment horizontal="center"/>
    </xf>
    <xf numFmtId="0" fontId="148" fillId="0" borderId="17" xfId="0" applyFont="1" applyBorder="1" applyAlignment="1">
      <alignment horizontal="center"/>
    </xf>
    <xf numFmtId="164" fontId="186" fillId="0" borderId="0" xfId="1" applyFont="1" applyFill="1" applyBorder="1"/>
    <xf numFmtId="164" fontId="186" fillId="0" borderId="0" xfId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0" fontId="12" fillId="0" borderId="1" xfId="1" applyNumberFormat="1" applyFont="1" applyFill="1" applyBorder="1" applyAlignment="1">
      <alignment horizontal="center"/>
    </xf>
    <xf numFmtId="0" fontId="76" fillId="0" borderId="1" xfId="0" applyFont="1" applyBorder="1" applyAlignment="1">
      <alignment horizontal="left"/>
    </xf>
    <xf numFmtId="164" fontId="77" fillId="0" borderId="1" xfId="0" applyNumberFormat="1" applyFont="1" applyBorder="1" applyAlignment="1">
      <alignment horizontal="center"/>
    </xf>
    <xf numFmtId="164" fontId="77" fillId="0" borderId="1" xfId="0" applyNumberFormat="1" applyFont="1" applyBorder="1"/>
    <xf numFmtId="49" fontId="149" fillId="0" borderId="5" xfId="0" applyNumberFormat="1" applyFont="1" applyBorder="1" applyAlignment="1">
      <alignment horizontal="center" vertical="center"/>
    </xf>
    <xf numFmtId="165" fontId="157" fillId="3" borderId="0" xfId="0" applyNumberFormat="1" applyFont="1" applyFill="1" applyAlignment="1">
      <alignment horizontal="center"/>
    </xf>
    <xf numFmtId="165" fontId="3" fillId="3" borderId="8" xfId="0" applyNumberFormat="1" applyFont="1" applyFill="1" applyBorder="1"/>
    <xf numFmtId="49" fontId="144" fillId="0" borderId="0" xfId="1" applyNumberFormat="1" applyFont="1" applyAlignment="1"/>
    <xf numFmtId="49" fontId="144" fillId="0" borderId="8" xfId="1" applyNumberFormat="1" applyFont="1" applyBorder="1" applyAlignment="1">
      <alignment horizontal="center"/>
    </xf>
    <xf numFmtId="49" fontId="144" fillId="15" borderId="1" xfId="0" applyNumberFormat="1" applyFont="1" applyFill="1" applyBorder="1" applyAlignment="1">
      <alignment horizontal="center" vertical="center"/>
    </xf>
    <xf numFmtId="0" fontId="199" fillId="0" borderId="1" xfId="0" applyFont="1" applyBorder="1"/>
    <xf numFmtId="49" fontId="144" fillId="3" borderId="1" xfId="1" applyNumberFormat="1" applyFont="1" applyFill="1" applyBorder="1" applyAlignment="1">
      <alignment horizontal="center" vertical="center"/>
    </xf>
    <xf numFmtId="49" fontId="144" fillId="9" borderId="1" xfId="1" applyNumberFormat="1" applyFont="1" applyFill="1" applyBorder="1" applyAlignment="1">
      <alignment horizontal="center"/>
    </xf>
    <xf numFmtId="0" fontId="168" fillId="0" borderId="26" xfId="0" applyFont="1" applyBorder="1" applyAlignment="1">
      <alignment horizontal="center"/>
    </xf>
    <xf numFmtId="49" fontId="144" fillId="9" borderId="1" xfId="0" applyNumberFormat="1" applyFont="1" applyFill="1" applyBorder="1" applyAlignment="1">
      <alignment horizontal="center"/>
    </xf>
    <xf numFmtId="166" fontId="150" fillId="0" borderId="1" xfId="0" applyNumberFormat="1" applyFont="1" applyBorder="1"/>
    <xf numFmtId="49" fontId="199" fillId="0" borderId="1" xfId="0" applyNumberFormat="1" applyFont="1" applyBorder="1"/>
    <xf numFmtId="164" fontId="150" fillId="0" borderId="1" xfId="1" applyFont="1" applyBorder="1"/>
    <xf numFmtId="9" fontId="155" fillId="0" borderId="32" xfId="0" applyNumberFormat="1" applyFont="1" applyBorder="1" applyAlignment="1">
      <alignment horizontal="center" vertical="center" wrapText="1"/>
    </xf>
    <xf numFmtId="0" fontId="155" fillId="0" borderId="32" xfId="0" applyFont="1" applyBorder="1" applyAlignment="1">
      <alignment horizontal="center" vertical="center" wrapText="1"/>
    </xf>
    <xf numFmtId="164" fontId="155" fillId="0" borderId="32" xfId="1" applyFont="1" applyBorder="1" applyAlignment="1">
      <alignment horizontal="center" vertical="center" wrapText="1"/>
    </xf>
    <xf numFmtId="164" fontId="189" fillId="0" borderId="1" xfId="1" applyFont="1" applyFill="1" applyBorder="1" applyAlignment="1">
      <alignment horizontal="center"/>
    </xf>
    <xf numFmtId="164" fontId="185" fillId="0" borderId="0" xfId="1" applyFont="1" applyFill="1" applyBorder="1"/>
    <xf numFmtId="164" fontId="207" fillId="0" borderId="1" xfId="1" applyFont="1" applyBorder="1" applyAlignment="1">
      <alignment horizontal="center"/>
    </xf>
    <xf numFmtId="49" fontId="144" fillId="0" borderId="32" xfId="1" applyNumberFormat="1" applyFont="1" applyBorder="1" applyAlignment="1">
      <alignment horizontal="center" vertical="center" wrapText="1"/>
    </xf>
    <xf numFmtId="49" fontId="166" fillId="0" borderId="1" xfId="1" applyNumberFormat="1" applyFont="1" applyBorder="1" applyAlignment="1">
      <alignment horizontal="center"/>
    </xf>
    <xf numFmtId="49" fontId="195" fillId="0" borderId="0" xfId="0" applyNumberFormat="1" applyFont="1" applyAlignment="1">
      <alignment vertical="center"/>
    </xf>
    <xf numFmtId="49" fontId="145" fillId="0" borderId="32" xfId="0" applyNumberFormat="1" applyFont="1" applyBorder="1" applyAlignment="1">
      <alignment horizontal="center" vertical="center" wrapText="1"/>
    </xf>
    <xf numFmtId="49" fontId="144" fillId="15" borderId="21" xfId="0" applyNumberFormat="1" applyFont="1" applyFill="1" applyBorder="1" applyAlignment="1">
      <alignment horizontal="center" vertical="center"/>
    </xf>
    <xf numFmtId="49" fontId="149" fillId="0" borderId="1" xfId="1" applyNumberFormat="1" applyFont="1" applyFill="1" applyBorder="1" applyAlignment="1">
      <alignment horizontal="center"/>
    </xf>
    <xf numFmtId="49" fontId="143" fillId="15" borderId="21" xfId="0" applyNumberFormat="1" applyFont="1" applyFill="1" applyBorder="1" applyAlignment="1">
      <alignment horizontal="center" vertical="center"/>
    </xf>
    <xf numFmtId="49" fontId="144" fillId="0" borderId="1" xfId="1" applyNumberFormat="1" applyFont="1" applyFill="1" applyBorder="1"/>
    <xf numFmtId="164" fontId="208" fillId="0" borderId="1" xfId="1" applyFont="1" applyFill="1" applyBorder="1" applyAlignment="1">
      <alignment horizontal="center"/>
    </xf>
    <xf numFmtId="164" fontId="208" fillId="0" borderId="1" xfId="1" applyFont="1" applyFill="1" applyBorder="1"/>
    <xf numFmtId="14" fontId="152" fillId="0" borderId="0" xfId="0" applyNumberFormat="1" applyFont="1" applyAlignment="1">
      <alignment horizontal="center"/>
    </xf>
    <xf numFmtId="14" fontId="155" fillId="9" borderId="1" xfId="0" applyNumberFormat="1" applyFont="1" applyFill="1" applyBorder="1" applyAlignment="1">
      <alignment horizontal="center"/>
    </xf>
    <xf numFmtId="165" fontId="165" fillId="3" borderId="1" xfId="0" applyNumberFormat="1" applyFont="1" applyFill="1" applyBorder="1" applyAlignment="1">
      <alignment horizontal="center"/>
    </xf>
    <xf numFmtId="0" fontId="144" fillId="0" borderId="17" xfId="0" applyFont="1" applyBorder="1" applyAlignment="1">
      <alignment horizontal="center" vertical="center"/>
    </xf>
    <xf numFmtId="164" fontId="152" fillId="0" borderId="0" xfId="1" applyFont="1" applyBorder="1" applyAlignment="1"/>
    <xf numFmtId="0" fontId="152" fillId="0" borderId="0" xfId="1" applyNumberFormat="1" applyFont="1" applyBorder="1" applyAlignment="1">
      <alignment horizontal="center"/>
    </xf>
    <xf numFmtId="0" fontId="155" fillId="0" borderId="0" xfId="1" applyNumberFormat="1" applyFont="1" applyBorder="1" applyAlignment="1">
      <alignment horizontal="center"/>
    </xf>
    <xf numFmtId="0" fontId="155" fillId="9" borderId="1" xfId="1" applyNumberFormat="1" applyFont="1" applyFill="1" applyBorder="1" applyAlignment="1">
      <alignment horizontal="center"/>
    </xf>
    <xf numFmtId="0" fontId="155" fillId="0" borderId="0" xfId="1" applyNumberFormat="1" applyFont="1" applyAlignment="1">
      <alignment horizontal="center"/>
    </xf>
    <xf numFmtId="14" fontId="155" fillId="0" borderId="17" xfId="0" applyNumberFormat="1" applyFont="1" applyBorder="1" applyAlignment="1">
      <alignment horizontal="center"/>
    </xf>
    <xf numFmtId="0" fontId="155" fillId="0" borderId="26" xfId="1" applyNumberFormat="1" applyFont="1" applyBorder="1" applyAlignment="1">
      <alignment horizontal="center"/>
    </xf>
    <xf numFmtId="14" fontId="155" fillId="0" borderId="1" xfId="0" applyNumberFormat="1" applyFont="1" applyBorder="1" applyAlignment="1">
      <alignment horizontal="center" vertical="center"/>
    </xf>
    <xf numFmtId="165" fontId="209" fillId="0" borderId="0" xfId="0" applyNumberFormat="1" applyFont="1" applyAlignment="1">
      <alignment horizontal="center"/>
    </xf>
    <xf numFmtId="165" fontId="209" fillId="0" borderId="1" xfId="0" applyNumberFormat="1" applyFont="1" applyBorder="1" applyAlignment="1">
      <alignment horizontal="center"/>
    </xf>
    <xf numFmtId="49" fontId="174" fillId="0" borderId="0" xfId="0" applyNumberFormat="1" applyFont="1" applyAlignment="1">
      <alignment horizontal="center"/>
    </xf>
    <xf numFmtId="165" fontId="210" fillId="0" borderId="0" xfId="0" applyNumberFormat="1" applyFont="1" applyAlignment="1">
      <alignment horizontal="center"/>
    </xf>
    <xf numFmtId="165" fontId="163" fillId="0" borderId="0" xfId="0" applyNumberFormat="1" applyFont="1" applyAlignment="1">
      <alignment horizontal="center"/>
    </xf>
    <xf numFmtId="165" fontId="157" fillId="0" borderId="0" xfId="0" applyNumberFormat="1" applyFont="1"/>
    <xf numFmtId="165" fontId="157" fillId="0" borderId="1" xfId="0" applyNumberFormat="1" applyFont="1" applyBorder="1" applyAlignment="1">
      <alignment horizontal="center" vertical="center" wrapText="1"/>
    </xf>
    <xf numFmtId="165" fontId="157" fillId="3" borderId="1" xfId="0" applyNumberFormat="1" applyFont="1" applyFill="1" applyBorder="1"/>
    <xf numFmtId="169" fontId="155" fillId="0" borderId="21" xfId="0" applyNumberFormat="1" applyFont="1" applyBorder="1" applyAlignment="1">
      <alignment horizontal="center" vertical="center"/>
    </xf>
    <xf numFmtId="169" fontId="155" fillId="3" borderId="1" xfId="0" applyNumberFormat="1" applyFont="1" applyFill="1" applyBorder="1" applyAlignment="1">
      <alignment horizontal="center"/>
    </xf>
    <xf numFmtId="169" fontId="155" fillId="0" borderId="1" xfId="0" applyNumberFormat="1" applyFont="1" applyBorder="1" applyAlignment="1">
      <alignment horizontal="center"/>
    </xf>
    <xf numFmtId="169" fontId="148" fillId="0" borderId="1" xfId="0" applyNumberFormat="1" applyFont="1" applyBorder="1" applyAlignment="1">
      <alignment horizontal="center"/>
    </xf>
    <xf numFmtId="169" fontId="148" fillId="0" borderId="0" xfId="0" applyNumberFormat="1" applyFont="1" applyAlignment="1">
      <alignment horizontal="center"/>
    </xf>
    <xf numFmtId="169" fontId="210" fillId="0" borderId="1" xfId="0" applyNumberFormat="1" applyFont="1" applyBorder="1" applyAlignment="1">
      <alignment horizontal="center"/>
    </xf>
    <xf numFmtId="164" fontId="151" fillId="0" borderId="1" xfId="8" applyFont="1" applyFill="1" applyBorder="1" applyAlignment="1">
      <alignment horizontal="center"/>
    </xf>
    <xf numFmtId="164" fontId="161" fillId="0" borderId="1" xfId="0" applyNumberFormat="1" applyFont="1" applyBorder="1" applyAlignment="1">
      <alignment horizontal="center"/>
    </xf>
    <xf numFmtId="164" fontId="161" fillId="0" borderId="1" xfId="0" applyNumberFormat="1" applyFont="1" applyBorder="1"/>
    <xf numFmtId="164" fontId="144" fillId="0" borderId="32" xfId="0" applyNumberFormat="1" applyFont="1" applyBorder="1" applyAlignment="1">
      <alignment horizontal="center" vertical="center" wrapText="1"/>
    </xf>
    <xf numFmtId="165" fontId="155" fillId="7" borderId="1" xfId="0" applyNumberFormat="1" applyFont="1" applyFill="1" applyBorder="1" applyAlignment="1">
      <alignment horizontal="center"/>
    </xf>
    <xf numFmtId="165" fontId="210" fillId="0" borderId="1" xfId="0" applyNumberFormat="1" applyFont="1" applyBorder="1" applyAlignment="1">
      <alignment horizontal="center"/>
    </xf>
    <xf numFmtId="165" fontId="210" fillId="0" borderId="9" xfId="0" applyNumberFormat="1" applyFont="1" applyBorder="1" applyAlignment="1">
      <alignment horizontal="center"/>
    </xf>
    <xf numFmtId="165" fontId="155" fillId="0" borderId="9" xfId="0" applyNumberFormat="1" applyFont="1" applyBorder="1" applyAlignment="1">
      <alignment horizontal="center"/>
    </xf>
    <xf numFmtId="164" fontId="160" fillId="0" borderId="1" xfId="0" applyNumberFormat="1" applyFont="1" applyBorder="1" applyAlignment="1">
      <alignment horizontal="center"/>
    </xf>
    <xf numFmtId="164" fontId="160" fillId="0" borderId="0" xfId="0" applyNumberFormat="1" applyFont="1"/>
    <xf numFmtId="165" fontId="155" fillId="7" borderId="1" xfId="0" applyNumberFormat="1" applyFont="1" applyFill="1" applyBorder="1"/>
    <xf numFmtId="0" fontId="145" fillId="0" borderId="0" xfId="1" applyNumberFormat="1" applyFont="1" applyAlignment="1">
      <alignment horizontal="center"/>
    </xf>
    <xf numFmtId="0" fontId="166" fillId="0" borderId="32" xfId="0" applyFont="1" applyBorder="1" applyAlignment="1">
      <alignment horizontal="center" vertical="center" wrapText="1"/>
    </xf>
    <xf numFmtId="0" fontId="144" fillId="0" borderId="1" xfId="1" quotePrefix="1" applyNumberFormat="1" applyFont="1" applyBorder="1" applyAlignment="1">
      <alignment horizontal="center"/>
    </xf>
    <xf numFmtId="0" fontId="152" fillId="0" borderId="0" xfId="0" applyFont="1" applyAlignment="1">
      <alignment horizontal="center"/>
    </xf>
    <xf numFmtId="0" fontId="157" fillId="0" borderId="32" xfId="0" applyFont="1" applyBorder="1" applyAlignment="1">
      <alignment horizontal="center" vertical="center" wrapText="1"/>
    </xf>
    <xf numFmtId="49" fontId="2" fillId="0" borderId="1" xfId="1" applyNumberFormat="1" applyFont="1" applyBorder="1" applyAlignment="1" applyProtection="1">
      <alignment horizontal="center"/>
    </xf>
    <xf numFmtId="4" fontId="155" fillId="0" borderId="1" xfId="1" applyNumberFormat="1" applyFont="1" applyBorder="1" applyAlignment="1">
      <alignment horizontal="center" vertical="center"/>
    </xf>
    <xf numFmtId="164" fontId="3" fillId="3" borderId="0" xfId="1" applyFont="1" applyFill="1" applyBorder="1" applyProtection="1"/>
    <xf numFmtId="164" fontId="3" fillId="0" borderId="0" xfId="1" applyFont="1" applyBorder="1" applyAlignment="1" applyProtection="1">
      <alignment horizontal="center"/>
    </xf>
    <xf numFmtId="0" fontId="45" fillId="7" borderId="20" xfId="0" applyFont="1" applyFill="1" applyBorder="1" applyAlignment="1">
      <alignment vertical="center"/>
    </xf>
    <xf numFmtId="0" fontId="45" fillId="7" borderId="34" xfId="0" applyFont="1" applyFill="1" applyBorder="1" applyAlignment="1">
      <alignment vertical="center"/>
    </xf>
    <xf numFmtId="0" fontId="211" fillId="3" borderId="1" xfId="0" applyFont="1" applyFill="1" applyBorder="1"/>
    <xf numFmtId="0" fontId="211" fillId="3" borderId="1" xfId="0" applyFont="1" applyFill="1" applyBorder="1" applyAlignment="1">
      <alignment horizontal="center"/>
    </xf>
    <xf numFmtId="0" fontId="212" fillId="3" borderId="1" xfId="0" applyFont="1" applyFill="1" applyBorder="1" applyAlignment="1">
      <alignment horizontal="center"/>
    </xf>
    <xf numFmtId="164" fontId="211" fillId="3" borderId="1" xfId="1" applyFont="1" applyFill="1" applyBorder="1" applyAlignment="1" applyProtection="1"/>
    <xf numFmtId="164" fontId="212" fillId="3" borderId="1" xfId="0" applyNumberFormat="1" applyFont="1" applyFill="1" applyBorder="1"/>
    <xf numFmtId="49" fontId="144" fillId="0" borderId="0" xfId="0" applyNumberFormat="1" applyFont="1" applyAlignment="1">
      <alignment vertical="center"/>
    </xf>
    <xf numFmtId="0" fontId="144" fillId="7" borderId="20" xfId="0" applyFont="1" applyFill="1" applyBorder="1" applyAlignment="1">
      <alignment vertical="center"/>
    </xf>
    <xf numFmtId="49" fontId="166" fillId="0" borderId="32" xfId="0" applyNumberFormat="1" applyFont="1" applyBorder="1" applyAlignment="1">
      <alignment horizontal="center" vertical="center" wrapText="1"/>
    </xf>
    <xf numFmtId="49" fontId="166" fillId="2" borderId="1" xfId="1" applyNumberFormat="1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center"/>
    </xf>
    <xf numFmtId="49" fontId="144" fillId="11" borderId="1" xfId="0" applyNumberFormat="1" applyFont="1" applyFill="1" applyBorder="1" applyAlignment="1">
      <alignment horizontal="center"/>
    </xf>
    <xf numFmtId="49" fontId="145" fillId="11" borderId="1" xfId="0" applyNumberFormat="1" applyFont="1" applyFill="1" applyBorder="1" applyAlignment="1">
      <alignment horizontal="center"/>
    </xf>
    <xf numFmtId="164" fontId="155" fillId="0" borderId="19" xfId="1" applyFont="1" applyBorder="1"/>
    <xf numFmtId="0" fontId="213" fillId="0" borderId="0" xfId="0" applyFont="1"/>
    <xf numFmtId="164" fontId="173" fillId="0" borderId="0" xfId="0" applyNumberFormat="1" applyFont="1"/>
    <xf numFmtId="165" fontId="30" fillId="0" borderId="8" xfId="0" applyNumberFormat="1" applyFont="1" applyBorder="1" applyAlignment="1">
      <alignment horizontal="center"/>
    </xf>
    <xf numFmtId="0" fontId="0" fillId="0" borderId="8" xfId="0" applyBorder="1"/>
    <xf numFmtId="49" fontId="31" fillId="0" borderId="8" xfId="0" applyNumberFormat="1" applyFont="1" applyBorder="1" applyAlignment="1">
      <alignment horizontal="center"/>
    </xf>
    <xf numFmtId="164" fontId="30" fillId="0" borderId="8" xfId="1" applyFont="1" applyFill="1" applyBorder="1" applyAlignment="1">
      <alignment horizontal="center"/>
    </xf>
    <xf numFmtId="164" fontId="28" fillId="0" borderId="8" xfId="0" applyNumberFormat="1" applyFont="1" applyBorder="1"/>
    <xf numFmtId="165" fontId="28" fillId="0" borderId="0" xfId="0" applyNumberFormat="1" applyFont="1" applyAlignment="1">
      <alignment horizontal="center"/>
    </xf>
    <xf numFmtId="49" fontId="99" fillId="0" borderId="0" xfId="0" applyNumberFormat="1" applyFont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33" fillId="5" borderId="2" xfId="0" applyFont="1" applyFill="1" applyBorder="1" applyAlignment="1">
      <alignment horizontal="center"/>
    </xf>
    <xf numFmtId="0" fontId="33" fillId="5" borderId="3" xfId="0" applyFont="1" applyFill="1" applyBorder="1" applyAlignment="1">
      <alignment horizontal="center"/>
    </xf>
    <xf numFmtId="0" fontId="33" fillId="5" borderId="11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25" xfId="0" applyFont="1" applyFill="1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0" fontId="3" fillId="8" borderId="39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0" fontId="3" fillId="8" borderId="2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14" fontId="3" fillId="0" borderId="0" xfId="0" applyNumberFormat="1" applyFont="1" applyAlignment="1">
      <alignment horizontal="left"/>
    </xf>
    <xf numFmtId="167" fontId="4" fillId="0" borderId="0" xfId="0" applyNumberFormat="1" applyFont="1" applyAlignment="1">
      <alignment horizontal="center"/>
    </xf>
    <xf numFmtId="0" fontId="45" fillId="2" borderId="0" xfId="0" applyFont="1" applyFill="1" applyAlignment="1">
      <alignment horizontal="center" vertical="center"/>
    </xf>
    <xf numFmtId="167" fontId="44" fillId="0" borderId="0" xfId="0" applyNumberFormat="1" applyFont="1" applyAlignment="1">
      <alignment horizontal="left"/>
    </xf>
    <xf numFmtId="0" fontId="5" fillId="24" borderId="2" xfId="0" applyFont="1" applyFill="1" applyBorder="1" applyAlignment="1">
      <alignment horizontal="center"/>
    </xf>
    <xf numFmtId="0" fontId="5" fillId="24" borderId="3" xfId="0" applyFont="1" applyFill="1" applyBorder="1" applyAlignment="1">
      <alignment horizontal="center"/>
    </xf>
    <xf numFmtId="0" fontId="5" fillId="24" borderId="36" xfId="0" applyFont="1" applyFill="1" applyBorder="1" applyAlignment="1">
      <alignment horizontal="center"/>
    </xf>
    <xf numFmtId="0" fontId="5" fillId="24" borderId="10" xfId="0" applyFont="1" applyFill="1" applyBorder="1" applyAlignment="1">
      <alignment horizontal="center"/>
    </xf>
    <xf numFmtId="164" fontId="5" fillId="3" borderId="0" xfId="1" applyFont="1" applyFill="1" applyAlignment="1">
      <alignment horizontal="center"/>
    </xf>
    <xf numFmtId="0" fontId="45" fillId="7" borderId="0" xfId="0" applyFont="1" applyFill="1" applyAlignment="1">
      <alignment horizontal="center" vertical="center"/>
    </xf>
    <xf numFmtId="0" fontId="45" fillId="7" borderId="25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/>
    </xf>
    <xf numFmtId="0" fontId="36" fillId="2" borderId="3" xfId="0" applyFont="1" applyFill="1" applyBorder="1" applyAlignment="1">
      <alignment horizontal="center"/>
    </xf>
    <xf numFmtId="174" fontId="4" fillId="0" borderId="0" xfId="0" applyNumberFormat="1" applyFont="1" applyAlignment="1">
      <alignment horizontal="left"/>
    </xf>
    <xf numFmtId="174" fontId="4" fillId="0" borderId="28" xfId="0" applyNumberFormat="1" applyFont="1" applyBorder="1" applyAlignment="1">
      <alignment horizontal="center"/>
    </xf>
    <xf numFmtId="165" fontId="44" fillId="0" borderId="0" xfId="0" applyNumberFormat="1" applyFont="1" applyAlignment="1">
      <alignment horizontal="left" vertical="center"/>
    </xf>
    <xf numFmtId="0" fontId="5" fillId="7" borderId="39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79" fillId="7" borderId="39" xfId="0" applyFont="1" applyFill="1" applyBorder="1" applyAlignment="1">
      <alignment horizontal="center" vertical="center"/>
    </xf>
    <xf numFmtId="0" fontId="79" fillId="7" borderId="1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3" borderId="39" xfId="1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45" fillId="7" borderId="28" xfId="0" applyFont="1" applyFill="1" applyBorder="1" applyAlignment="1">
      <alignment horizontal="center" vertical="center"/>
    </xf>
    <xf numFmtId="0" fontId="111" fillId="2" borderId="0" xfId="0" applyFont="1" applyFill="1" applyAlignment="1">
      <alignment horizontal="center" vertical="center"/>
    </xf>
    <xf numFmtId="0" fontId="5" fillId="43" borderId="50" xfId="0" applyFont="1" applyFill="1" applyBorder="1" applyAlignment="1">
      <alignment horizontal="center"/>
    </xf>
    <xf numFmtId="0" fontId="5" fillId="43" borderId="39" xfId="0" applyFont="1" applyFill="1" applyBorder="1" applyAlignment="1">
      <alignment horizontal="center"/>
    </xf>
    <xf numFmtId="0" fontId="5" fillId="43" borderId="18" xfId="0" applyFont="1" applyFill="1" applyBorder="1" applyAlignment="1">
      <alignment horizontal="center"/>
    </xf>
    <xf numFmtId="0" fontId="45" fillId="7" borderId="1" xfId="0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left"/>
    </xf>
    <xf numFmtId="0" fontId="177" fillId="2" borderId="0" xfId="0" applyFont="1" applyFill="1" applyAlignment="1">
      <alignment horizontal="center" vertical="center"/>
    </xf>
    <xf numFmtId="0" fontId="176" fillId="0" borderId="0" xfId="0" applyFont="1" applyAlignment="1">
      <alignment horizontal="left" vertical="center"/>
    </xf>
    <xf numFmtId="0" fontId="5" fillId="17" borderId="2" xfId="0" applyFont="1" applyFill="1" applyBorder="1" applyAlignment="1">
      <alignment horizontal="center"/>
    </xf>
    <xf numFmtId="0" fontId="5" fillId="17" borderId="3" xfId="0" applyFont="1" applyFill="1" applyBorder="1" applyAlignment="1">
      <alignment horizontal="center"/>
    </xf>
    <xf numFmtId="0" fontId="5" fillId="17" borderId="10" xfId="0" applyFont="1" applyFill="1" applyBorder="1" applyAlignment="1">
      <alignment horizontal="center"/>
    </xf>
    <xf numFmtId="165" fontId="176" fillId="0" borderId="0" xfId="0" applyNumberFormat="1" applyFont="1" applyAlignment="1">
      <alignment horizontal="center"/>
    </xf>
    <xf numFmtId="0" fontId="5" fillId="27" borderId="67" xfId="0" applyFont="1" applyFill="1" applyBorder="1" applyAlignment="1">
      <alignment horizontal="center"/>
    </xf>
    <xf numFmtId="0" fontId="5" fillId="27" borderId="64" xfId="0" applyFont="1" applyFill="1" applyBorder="1" applyAlignment="1">
      <alignment horizontal="center"/>
    </xf>
    <xf numFmtId="0" fontId="5" fillId="27" borderId="66" xfId="0" applyFont="1" applyFill="1" applyBorder="1" applyAlignment="1">
      <alignment horizontal="center"/>
    </xf>
    <xf numFmtId="0" fontId="5" fillId="3" borderId="67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66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36" fillId="2" borderId="27" xfId="0" applyFont="1" applyFill="1" applyBorder="1" applyAlignment="1">
      <alignment horizontal="center" vertical="center"/>
    </xf>
    <xf numFmtId="0" fontId="36" fillId="2" borderId="28" xfId="0" applyFont="1" applyFill="1" applyBorder="1" applyAlignment="1">
      <alignment horizontal="center" vertical="center"/>
    </xf>
    <xf numFmtId="0" fontId="36" fillId="2" borderId="29" xfId="0" applyFont="1" applyFill="1" applyBorder="1" applyAlignment="1">
      <alignment horizontal="center" vertical="center"/>
    </xf>
    <xf numFmtId="0" fontId="139" fillId="25" borderId="63" xfId="0" applyFont="1" applyFill="1" applyBorder="1" applyAlignment="1">
      <alignment horizontal="center"/>
    </xf>
    <xf numFmtId="0" fontId="139" fillId="25" borderId="64" xfId="0" applyFont="1" applyFill="1" applyBorder="1" applyAlignment="1">
      <alignment horizontal="center"/>
    </xf>
    <xf numFmtId="0" fontId="139" fillId="25" borderId="65" xfId="0" applyFont="1" applyFill="1" applyBorder="1" applyAlignment="1">
      <alignment horizontal="center"/>
    </xf>
    <xf numFmtId="164" fontId="5" fillId="3" borderId="28" xfId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36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16" borderId="2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/>
    </xf>
    <xf numFmtId="0" fontId="1" fillId="0" borderId="10" xfId="0" applyFont="1" applyBorder="1"/>
    <xf numFmtId="0" fontId="5" fillId="13" borderId="2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/>
    </xf>
    <xf numFmtId="0" fontId="5" fillId="8" borderId="63" xfId="0" applyFont="1" applyFill="1" applyBorder="1" applyAlignment="1">
      <alignment horizontal="center"/>
    </xf>
    <xf numFmtId="0" fontId="5" fillId="8" borderId="64" xfId="0" applyFont="1" applyFill="1" applyBorder="1" applyAlignment="1">
      <alignment horizontal="center"/>
    </xf>
    <xf numFmtId="0" fontId="5" fillId="8" borderId="65" xfId="0" applyFont="1" applyFill="1" applyBorder="1" applyAlignment="1">
      <alignment horizontal="center"/>
    </xf>
    <xf numFmtId="0" fontId="5" fillId="18" borderId="63" xfId="0" applyFont="1" applyFill="1" applyBorder="1" applyAlignment="1">
      <alignment horizontal="center"/>
    </xf>
    <xf numFmtId="0" fontId="5" fillId="18" borderId="64" xfId="0" applyFont="1" applyFill="1" applyBorder="1" applyAlignment="1">
      <alignment horizontal="center"/>
    </xf>
    <xf numFmtId="0" fontId="5" fillId="18" borderId="66" xfId="0" applyFont="1" applyFill="1" applyBorder="1" applyAlignment="1">
      <alignment horizontal="center"/>
    </xf>
    <xf numFmtId="0" fontId="5" fillId="18" borderId="65" xfId="0" applyFont="1" applyFill="1" applyBorder="1" applyAlignment="1">
      <alignment horizontal="center"/>
    </xf>
    <xf numFmtId="170" fontId="4" fillId="0" borderId="0" xfId="0" applyNumberFormat="1" applyFont="1" applyAlignment="1">
      <alignment horizontal="center"/>
    </xf>
    <xf numFmtId="164" fontId="3" fillId="0" borderId="0" xfId="1" applyFont="1" applyAlignment="1">
      <alignment horizontal="center"/>
    </xf>
    <xf numFmtId="164" fontId="5" fillId="0" borderId="0" xfId="1" applyFont="1" applyFill="1" applyAlignment="1">
      <alignment horizontal="center"/>
    </xf>
    <xf numFmtId="0" fontId="5" fillId="16" borderId="63" xfId="0" applyFont="1" applyFill="1" applyBorder="1" applyAlignment="1">
      <alignment horizontal="center"/>
    </xf>
    <xf numFmtId="0" fontId="5" fillId="16" borderId="64" xfId="0" applyFont="1" applyFill="1" applyBorder="1" applyAlignment="1">
      <alignment horizontal="center"/>
    </xf>
    <xf numFmtId="0" fontId="5" fillId="16" borderId="65" xfId="0" applyFont="1" applyFill="1" applyBorder="1" applyAlignment="1">
      <alignment horizontal="center"/>
    </xf>
    <xf numFmtId="0" fontId="5" fillId="13" borderId="63" xfId="0" applyFont="1" applyFill="1" applyBorder="1" applyAlignment="1">
      <alignment horizontal="center"/>
    </xf>
    <xf numFmtId="0" fontId="5" fillId="13" borderId="64" xfId="0" applyFont="1" applyFill="1" applyBorder="1" applyAlignment="1">
      <alignment horizontal="center"/>
    </xf>
    <xf numFmtId="0" fontId="5" fillId="13" borderId="65" xfId="0" applyFont="1" applyFill="1" applyBorder="1" applyAlignment="1">
      <alignment horizontal="center"/>
    </xf>
    <xf numFmtId="0" fontId="5" fillId="27" borderId="63" xfId="0" applyFont="1" applyFill="1" applyBorder="1" applyAlignment="1">
      <alignment horizontal="center"/>
    </xf>
    <xf numFmtId="0" fontId="5" fillId="42" borderId="63" xfId="0" applyFont="1" applyFill="1" applyBorder="1" applyAlignment="1">
      <alignment horizontal="center"/>
    </xf>
    <xf numFmtId="0" fontId="5" fillId="42" borderId="64" xfId="0" applyFont="1" applyFill="1" applyBorder="1" applyAlignment="1">
      <alignment horizontal="center"/>
    </xf>
    <xf numFmtId="0" fontId="5" fillId="42" borderId="65" xfId="0" applyFont="1" applyFill="1" applyBorder="1" applyAlignment="1">
      <alignment horizontal="center"/>
    </xf>
    <xf numFmtId="0" fontId="5" fillId="8" borderId="67" xfId="0" applyFont="1" applyFill="1" applyBorder="1" applyAlignment="1">
      <alignment horizontal="center"/>
    </xf>
    <xf numFmtId="0" fontId="45" fillId="2" borderId="1" xfId="0" applyFont="1" applyFill="1" applyBorder="1" applyAlignment="1">
      <alignment horizontal="center" vertical="center"/>
    </xf>
    <xf numFmtId="0" fontId="5" fillId="28" borderId="2" xfId="0" applyFont="1" applyFill="1" applyBorder="1" applyAlignment="1">
      <alignment horizontal="center"/>
    </xf>
    <xf numFmtId="0" fontId="5" fillId="28" borderId="3" xfId="0" applyFont="1" applyFill="1" applyBorder="1" applyAlignment="1">
      <alignment horizontal="center"/>
    </xf>
    <xf numFmtId="0" fontId="5" fillId="28" borderId="10" xfId="0" applyFont="1" applyFill="1" applyBorder="1" applyAlignment="1">
      <alignment horizontal="center"/>
    </xf>
    <xf numFmtId="0" fontId="45" fillId="2" borderId="9" xfId="0" applyFont="1" applyFill="1" applyBorder="1" applyAlignment="1">
      <alignment horizontal="center" vertical="center"/>
    </xf>
    <xf numFmtId="0" fontId="138" fillId="37" borderId="1" xfId="0" applyFont="1" applyFill="1" applyBorder="1" applyAlignment="1">
      <alignment horizontal="center"/>
    </xf>
    <xf numFmtId="0" fontId="133" fillId="37" borderId="2" xfId="0" applyFont="1" applyFill="1" applyBorder="1" applyAlignment="1">
      <alignment horizontal="center"/>
    </xf>
    <xf numFmtId="0" fontId="133" fillId="37" borderId="3" xfId="0" applyFont="1" applyFill="1" applyBorder="1" applyAlignment="1">
      <alignment horizontal="center"/>
    </xf>
    <xf numFmtId="0" fontId="133" fillId="37" borderId="10" xfId="0" applyFont="1" applyFill="1" applyBorder="1" applyAlignment="1">
      <alignment horizontal="center"/>
    </xf>
    <xf numFmtId="0" fontId="5" fillId="22" borderId="63" xfId="0" applyFont="1" applyFill="1" applyBorder="1" applyAlignment="1">
      <alignment horizontal="center"/>
    </xf>
    <xf numFmtId="0" fontId="5" fillId="22" borderId="64" xfId="0" applyFont="1" applyFill="1" applyBorder="1" applyAlignment="1">
      <alignment horizontal="center"/>
    </xf>
    <xf numFmtId="0" fontId="5" fillId="22" borderId="65" xfId="0" applyFont="1" applyFill="1" applyBorder="1" applyAlignment="1">
      <alignment horizontal="center"/>
    </xf>
    <xf numFmtId="0" fontId="36" fillId="2" borderId="1" xfId="0" applyFont="1" applyFill="1" applyBorder="1" applyAlignment="1">
      <alignment horizontal="center"/>
    </xf>
    <xf numFmtId="0" fontId="133" fillId="37" borderId="13" xfId="0" applyFont="1" applyFill="1" applyBorder="1" applyAlignment="1">
      <alignment horizontal="center"/>
    </xf>
    <xf numFmtId="170" fontId="4" fillId="0" borderId="0" xfId="0" applyNumberFormat="1" applyFont="1" applyAlignment="1">
      <alignment horizontal="left"/>
    </xf>
    <xf numFmtId="0" fontId="36" fillId="2" borderId="10" xfId="0" applyFont="1" applyFill="1" applyBorder="1" applyAlignment="1">
      <alignment horizontal="center"/>
    </xf>
    <xf numFmtId="165" fontId="136" fillId="2" borderId="2" xfId="0" applyNumberFormat="1" applyFont="1" applyFill="1" applyBorder="1" applyAlignment="1">
      <alignment horizontal="center"/>
    </xf>
    <xf numFmtId="165" fontId="136" fillId="2" borderId="3" xfId="0" applyNumberFormat="1" applyFont="1" applyFill="1" applyBorder="1" applyAlignment="1">
      <alignment horizontal="center"/>
    </xf>
    <xf numFmtId="165" fontId="136" fillId="2" borderId="10" xfId="0" applyNumberFormat="1" applyFont="1" applyFill="1" applyBorder="1" applyAlignment="1">
      <alignment horizontal="center"/>
    </xf>
    <xf numFmtId="0" fontId="45" fillId="7" borderId="29" xfId="0" applyFont="1" applyFill="1" applyBorder="1" applyAlignment="1">
      <alignment horizontal="center" vertical="center"/>
    </xf>
    <xf numFmtId="0" fontId="177" fillId="7" borderId="28" xfId="0" applyFont="1" applyFill="1" applyBorder="1" applyAlignment="1">
      <alignment horizontal="center" vertical="center"/>
    </xf>
    <xf numFmtId="0" fontId="177" fillId="7" borderId="2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165" fontId="80" fillId="0" borderId="28" xfId="0" applyNumberFormat="1" applyFont="1" applyBorder="1" applyAlignment="1">
      <alignment horizontal="left"/>
    </xf>
    <xf numFmtId="0" fontId="45" fillId="7" borderId="39" xfId="0" applyFont="1" applyFill="1" applyBorder="1" applyAlignment="1">
      <alignment horizontal="center" vertical="center"/>
    </xf>
    <xf numFmtId="0" fontId="45" fillId="7" borderId="61" xfId="0" applyFont="1" applyFill="1" applyBorder="1" applyAlignment="1">
      <alignment horizontal="center" vertical="center"/>
    </xf>
    <xf numFmtId="0" fontId="70" fillId="0" borderId="0" xfId="0" applyFont="1" applyAlignment="1">
      <alignment horizontal="left"/>
    </xf>
    <xf numFmtId="0" fontId="56" fillId="0" borderId="0" xfId="0" applyFont="1" applyAlignment="1">
      <alignment horizontal="left"/>
    </xf>
    <xf numFmtId="0" fontId="36" fillId="7" borderId="2" xfId="0" applyFont="1" applyFill="1" applyBorder="1" applyAlignment="1">
      <alignment horizontal="center"/>
    </xf>
    <xf numFmtId="0" fontId="36" fillId="7" borderId="3" xfId="0" applyFont="1" applyFill="1" applyBorder="1" applyAlignment="1">
      <alignment horizontal="center"/>
    </xf>
    <xf numFmtId="0" fontId="36" fillId="7" borderId="33" xfId="0" applyFont="1" applyFill="1" applyBorder="1" applyAlignment="1">
      <alignment horizontal="center"/>
    </xf>
    <xf numFmtId="0" fontId="131" fillId="0" borderId="0" xfId="0" applyFont="1" applyAlignment="1">
      <alignment horizontal="left" vertical="center"/>
    </xf>
    <xf numFmtId="0" fontId="132" fillId="37" borderId="13" xfId="0" applyFont="1" applyFill="1" applyBorder="1" applyAlignment="1">
      <alignment horizontal="center" vertical="center"/>
    </xf>
    <xf numFmtId="0" fontId="61" fillId="2" borderId="9" xfId="0" applyFont="1" applyFill="1" applyBorder="1" applyAlignment="1">
      <alignment horizontal="center"/>
    </xf>
    <xf numFmtId="0" fontId="61" fillId="2" borderId="20" xfId="0" applyFont="1" applyFill="1" applyBorder="1" applyAlignment="1">
      <alignment horizontal="center"/>
    </xf>
    <xf numFmtId="0" fontId="61" fillId="2" borderId="21" xfId="0" applyFont="1" applyFill="1" applyBorder="1" applyAlignment="1">
      <alignment horizontal="center"/>
    </xf>
    <xf numFmtId="0" fontId="79" fillId="2" borderId="9" xfId="0" applyFont="1" applyFill="1" applyBorder="1" applyAlignment="1">
      <alignment horizontal="center"/>
    </xf>
    <xf numFmtId="0" fontId="79" fillId="2" borderId="20" xfId="0" applyFont="1" applyFill="1" applyBorder="1" applyAlignment="1">
      <alignment horizontal="center"/>
    </xf>
    <xf numFmtId="0" fontId="79" fillId="2" borderId="21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47" fillId="3" borderId="2" xfId="0" applyFont="1" applyFill="1" applyBorder="1" applyAlignment="1">
      <alignment horizontal="center"/>
    </xf>
    <xf numFmtId="0" fontId="47" fillId="3" borderId="3" xfId="0" applyFont="1" applyFill="1" applyBorder="1" applyAlignment="1">
      <alignment horizontal="center"/>
    </xf>
    <xf numFmtId="0" fontId="47" fillId="3" borderId="10" xfId="0" applyFont="1" applyFill="1" applyBorder="1" applyAlignment="1">
      <alignment horizontal="center"/>
    </xf>
    <xf numFmtId="14" fontId="4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36" fillId="7" borderId="10" xfId="0" applyFont="1" applyFill="1" applyBorder="1" applyAlignment="1">
      <alignment horizontal="center"/>
    </xf>
    <xf numFmtId="0" fontId="86" fillId="27" borderId="2" xfId="0" applyFont="1" applyFill="1" applyBorder="1" applyAlignment="1">
      <alignment horizontal="center"/>
    </xf>
    <xf numFmtId="0" fontId="86" fillId="27" borderId="3" xfId="0" applyFont="1" applyFill="1" applyBorder="1" applyAlignment="1">
      <alignment horizontal="center"/>
    </xf>
    <xf numFmtId="0" fontId="86" fillId="27" borderId="10" xfId="0" applyFont="1" applyFill="1" applyBorder="1" applyAlignment="1">
      <alignment horizontal="center"/>
    </xf>
    <xf numFmtId="0" fontId="74" fillId="5" borderId="2" xfId="0" applyFont="1" applyFill="1" applyBorder="1" applyAlignment="1">
      <alignment horizontal="center"/>
    </xf>
    <xf numFmtId="0" fontId="74" fillId="5" borderId="3" xfId="0" applyFont="1" applyFill="1" applyBorder="1" applyAlignment="1">
      <alignment horizontal="center"/>
    </xf>
    <xf numFmtId="0" fontId="74" fillId="5" borderId="11" xfId="0" applyFont="1" applyFill="1" applyBorder="1" applyAlignment="1">
      <alignment horizontal="center"/>
    </xf>
    <xf numFmtId="0" fontId="47" fillId="22" borderId="2" xfId="0" applyFont="1" applyFill="1" applyBorder="1" applyAlignment="1">
      <alignment horizontal="center"/>
    </xf>
    <xf numFmtId="0" fontId="47" fillId="22" borderId="3" xfId="0" applyFont="1" applyFill="1" applyBorder="1" applyAlignment="1">
      <alignment horizontal="center"/>
    </xf>
    <xf numFmtId="0" fontId="47" fillId="22" borderId="10" xfId="0" applyFont="1" applyFill="1" applyBorder="1" applyAlignment="1">
      <alignment horizontal="center"/>
    </xf>
    <xf numFmtId="0" fontId="122" fillId="17" borderId="2" xfId="0" applyFont="1" applyFill="1" applyBorder="1" applyAlignment="1">
      <alignment horizontal="center"/>
    </xf>
    <xf numFmtId="0" fontId="122" fillId="17" borderId="3" xfId="0" applyFont="1" applyFill="1" applyBorder="1" applyAlignment="1">
      <alignment horizontal="center"/>
    </xf>
    <xf numFmtId="0" fontId="122" fillId="17" borderId="10" xfId="0" applyFont="1" applyFill="1" applyBorder="1" applyAlignment="1">
      <alignment horizontal="center"/>
    </xf>
    <xf numFmtId="164" fontId="61" fillId="2" borderId="2" xfId="1" applyFont="1" applyFill="1" applyBorder="1" applyAlignment="1">
      <alignment horizontal="center" vertical="center"/>
    </xf>
    <xf numFmtId="164" fontId="61" fillId="2" borderId="3" xfId="1" applyFont="1" applyFill="1" applyBorder="1" applyAlignment="1">
      <alignment horizontal="center" vertical="center"/>
    </xf>
    <xf numFmtId="164" fontId="61" fillId="2" borderId="28" xfId="1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164" fontId="61" fillId="2" borderId="27" xfId="1" applyFont="1" applyFill="1" applyBorder="1" applyAlignment="1">
      <alignment horizontal="center" vertical="center"/>
    </xf>
    <xf numFmtId="0" fontId="45" fillId="7" borderId="9" xfId="0" applyFont="1" applyFill="1" applyBorder="1" applyAlignment="1">
      <alignment horizontal="center" vertical="center"/>
    </xf>
    <xf numFmtId="0" fontId="45" fillId="7" borderId="20" xfId="0" applyFont="1" applyFill="1" applyBorder="1" applyAlignment="1">
      <alignment horizontal="center" vertical="center"/>
    </xf>
    <xf numFmtId="0" fontId="45" fillId="7" borderId="22" xfId="0" applyFont="1" applyFill="1" applyBorder="1" applyAlignment="1">
      <alignment horizontal="center" vertical="center"/>
    </xf>
    <xf numFmtId="0" fontId="86" fillId="25" borderId="2" xfId="0" applyFont="1" applyFill="1" applyBorder="1" applyAlignment="1">
      <alignment horizontal="center"/>
    </xf>
    <xf numFmtId="0" fontId="86" fillId="25" borderId="3" xfId="0" applyFont="1" applyFill="1" applyBorder="1" applyAlignment="1">
      <alignment horizontal="center"/>
    </xf>
    <xf numFmtId="0" fontId="86" fillId="25" borderId="36" xfId="0" applyFont="1" applyFill="1" applyBorder="1" applyAlignment="1">
      <alignment horizontal="center"/>
    </xf>
    <xf numFmtId="0" fontId="86" fillId="25" borderId="10" xfId="0" applyFont="1" applyFill="1" applyBorder="1" applyAlignment="1">
      <alignment horizontal="center"/>
    </xf>
    <xf numFmtId="165" fontId="170" fillId="0" borderId="0" xfId="0" applyNumberFormat="1" applyFont="1" applyAlignment="1">
      <alignment horizontal="left"/>
    </xf>
    <xf numFmtId="165" fontId="170" fillId="0" borderId="46" xfId="0" applyNumberFormat="1" applyFont="1" applyBorder="1" applyAlignment="1">
      <alignment horizontal="left"/>
    </xf>
    <xf numFmtId="165" fontId="62" fillId="0" borderId="0" xfId="0" applyNumberFormat="1" applyFont="1" applyAlignment="1">
      <alignment horizontal="left"/>
    </xf>
    <xf numFmtId="0" fontId="14" fillId="24" borderId="23" xfId="0" applyFont="1" applyFill="1" applyBorder="1" applyAlignment="1">
      <alignment horizontal="center"/>
    </xf>
    <xf numFmtId="0" fontId="14" fillId="24" borderId="0" xfId="0" applyFont="1" applyFill="1" applyAlignment="1">
      <alignment horizontal="center"/>
    </xf>
    <xf numFmtId="0" fontId="14" fillId="24" borderId="25" xfId="0" applyFont="1" applyFill="1" applyBorder="1" applyAlignment="1">
      <alignment horizontal="center"/>
    </xf>
    <xf numFmtId="14" fontId="50" fillId="0" borderId="0" xfId="0" applyNumberFormat="1" applyFont="1" applyAlignment="1">
      <alignment horizontal="center"/>
    </xf>
    <xf numFmtId="164" fontId="49" fillId="3" borderId="0" xfId="1" applyFont="1" applyFill="1" applyAlignment="1">
      <alignment horizontal="center"/>
    </xf>
    <xf numFmtId="164" fontId="0" fillId="0" borderId="0" xfId="1" applyFont="1" applyFill="1" applyAlignment="1">
      <alignment horizontal="center"/>
    </xf>
    <xf numFmtId="164" fontId="28" fillId="0" borderId="0" xfId="1" applyFont="1" applyAlignment="1">
      <alignment horizontal="center"/>
    </xf>
    <xf numFmtId="14" fontId="50" fillId="0" borderId="28" xfId="0" applyNumberFormat="1" applyFont="1" applyBorder="1" applyAlignment="1">
      <alignment horizontal="center"/>
    </xf>
    <xf numFmtId="0" fontId="49" fillId="16" borderId="2" xfId="0" applyFont="1" applyFill="1" applyBorder="1" applyAlignment="1">
      <alignment horizontal="center"/>
    </xf>
    <xf numFmtId="0" fontId="49" fillId="16" borderId="3" xfId="0" applyFont="1" applyFill="1" applyBorder="1" applyAlignment="1">
      <alignment horizontal="center"/>
    </xf>
    <xf numFmtId="0" fontId="49" fillId="3" borderId="2" xfId="0" applyFont="1" applyFill="1" applyBorder="1" applyAlignment="1">
      <alignment horizontal="center"/>
    </xf>
    <xf numFmtId="0" fontId="49" fillId="3" borderId="3" xfId="0" applyFont="1" applyFill="1" applyBorder="1" applyAlignment="1">
      <alignment horizontal="center"/>
    </xf>
    <xf numFmtId="0" fontId="51" fillId="25" borderId="2" xfId="0" applyFont="1" applyFill="1" applyBorder="1" applyAlignment="1">
      <alignment horizontal="center"/>
    </xf>
    <xf numFmtId="0" fontId="51" fillId="25" borderId="3" xfId="0" applyFont="1" applyFill="1" applyBorder="1" applyAlignment="1">
      <alignment horizontal="center"/>
    </xf>
    <xf numFmtId="0" fontId="51" fillId="25" borderId="10" xfId="0" applyFont="1" applyFill="1" applyBorder="1" applyAlignment="1">
      <alignment horizontal="center"/>
    </xf>
    <xf numFmtId="0" fontId="52" fillId="8" borderId="3" xfId="0" applyFont="1" applyFill="1" applyBorder="1" applyAlignment="1">
      <alignment horizontal="center"/>
    </xf>
    <xf numFmtId="0" fontId="52" fillId="8" borderId="10" xfId="0" applyFont="1" applyFill="1" applyBorder="1" applyAlignment="1">
      <alignment horizontal="center"/>
    </xf>
    <xf numFmtId="0" fontId="50" fillId="3" borderId="2" xfId="0" applyFont="1" applyFill="1" applyBorder="1" applyAlignment="1">
      <alignment horizontal="center"/>
    </xf>
    <xf numFmtId="0" fontId="50" fillId="3" borderId="3" xfId="0" applyFont="1" applyFill="1" applyBorder="1" applyAlignment="1">
      <alignment horizontal="center"/>
    </xf>
    <xf numFmtId="0" fontId="50" fillId="3" borderId="10" xfId="0" applyFont="1" applyFill="1" applyBorder="1" applyAlignment="1">
      <alignment horizontal="center"/>
    </xf>
    <xf numFmtId="0" fontId="53" fillId="14" borderId="2" xfId="0" applyFont="1" applyFill="1" applyBorder="1" applyAlignment="1">
      <alignment horizontal="center"/>
    </xf>
    <xf numFmtId="0" fontId="53" fillId="14" borderId="3" xfId="0" applyFont="1" applyFill="1" applyBorder="1" applyAlignment="1">
      <alignment horizontal="center"/>
    </xf>
    <xf numFmtId="0" fontId="53" fillId="14" borderId="10" xfId="0" applyFont="1" applyFill="1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40" xfId="1" applyFont="1" applyBorder="1" applyAlignment="1">
      <alignment horizontal="center" vertical="center"/>
    </xf>
    <xf numFmtId="164" fontId="0" fillId="0" borderId="26" xfId="1" applyFont="1" applyBorder="1" applyAlignment="1">
      <alignment horizontal="center" vertical="center"/>
    </xf>
    <xf numFmtId="164" fontId="0" fillId="0" borderId="42" xfId="1" applyFont="1" applyBorder="1" applyAlignment="1">
      <alignment horizontal="center" vertical="center"/>
    </xf>
    <xf numFmtId="164" fontId="0" fillId="0" borderId="37" xfId="1" applyFont="1" applyBorder="1" applyAlignment="1">
      <alignment horizontal="center" vertical="center"/>
    </xf>
    <xf numFmtId="0" fontId="86" fillId="25" borderId="35" xfId="0" applyFont="1" applyFill="1" applyBorder="1" applyAlignment="1">
      <alignment horizontal="center"/>
    </xf>
    <xf numFmtId="0" fontId="86" fillId="25" borderId="33" xfId="0" applyFont="1" applyFill="1" applyBorder="1" applyAlignment="1">
      <alignment horizontal="center"/>
    </xf>
    <xf numFmtId="165" fontId="44" fillId="0" borderId="0" xfId="0" applyNumberFormat="1" applyFont="1" applyAlignment="1">
      <alignment horizontal="left"/>
    </xf>
    <xf numFmtId="0" fontId="117" fillId="25" borderId="35" xfId="0" applyFont="1" applyFill="1" applyBorder="1" applyAlignment="1">
      <alignment horizontal="center"/>
    </xf>
    <xf numFmtId="0" fontId="117" fillId="25" borderId="36" xfId="0" applyFont="1" applyFill="1" applyBorder="1" applyAlignment="1">
      <alignment horizontal="center"/>
    </xf>
    <xf numFmtId="0" fontId="117" fillId="25" borderId="33" xfId="0" applyFont="1" applyFill="1" applyBorder="1" applyAlignment="1">
      <alignment horizontal="center"/>
    </xf>
    <xf numFmtId="0" fontId="36" fillId="2" borderId="9" xfId="0" applyFont="1" applyFill="1" applyBorder="1" applyAlignment="1">
      <alignment horizontal="center"/>
    </xf>
    <xf numFmtId="164" fontId="39" fillId="8" borderId="36" xfId="1" applyFont="1" applyFill="1" applyBorder="1" applyAlignment="1">
      <alignment horizontal="center"/>
    </xf>
    <xf numFmtId="164" fontId="39" fillId="8" borderId="3" xfId="1" applyFont="1" applyFill="1" applyBorder="1" applyAlignment="1">
      <alignment horizontal="center"/>
    </xf>
    <xf numFmtId="164" fontId="39" fillId="8" borderId="10" xfId="1" applyFont="1" applyFill="1" applyBorder="1" applyAlignment="1">
      <alignment horizontal="center"/>
    </xf>
    <xf numFmtId="164" fontId="116" fillId="8" borderId="36" xfId="1" applyFont="1" applyFill="1" applyBorder="1" applyAlignment="1">
      <alignment horizontal="center"/>
    </xf>
    <xf numFmtId="164" fontId="116" fillId="8" borderId="3" xfId="1" applyFont="1" applyFill="1" applyBorder="1" applyAlignment="1">
      <alignment horizontal="center"/>
    </xf>
    <xf numFmtId="164" fontId="116" fillId="8" borderId="10" xfId="1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 vertical="center"/>
    </xf>
    <xf numFmtId="0" fontId="45" fillId="7" borderId="21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/>
    </xf>
    <xf numFmtId="0" fontId="5" fillId="23" borderId="3" xfId="0" applyFont="1" applyFill="1" applyBorder="1" applyAlignment="1">
      <alignment horizontal="center"/>
    </xf>
    <xf numFmtId="0" fontId="5" fillId="23" borderId="10" xfId="0" applyFont="1" applyFill="1" applyBorder="1" applyAlignment="1">
      <alignment horizontal="center"/>
    </xf>
    <xf numFmtId="164" fontId="3" fillId="0" borderId="1" xfId="1" applyFont="1" applyBorder="1" applyAlignment="1">
      <alignment horizontal="center"/>
    </xf>
    <xf numFmtId="166" fontId="44" fillId="0" borderId="0" xfId="0" applyNumberFormat="1" applyFont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152" fillId="3" borderId="2" xfId="0" applyFont="1" applyFill="1" applyBorder="1" applyAlignment="1">
      <alignment horizontal="center"/>
    </xf>
    <xf numFmtId="0" fontId="152" fillId="3" borderId="3" xfId="0" applyFont="1" applyFill="1" applyBorder="1" applyAlignment="1">
      <alignment horizontal="center"/>
    </xf>
    <xf numFmtId="0" fontId="152" fillId="3" borderId="10" xfId="0" applyFont="1" applyFill="1" applyBorder="1" applyAlignment="1">
      <alignment horizontal="center"/>
    </xf>
    <xf numFmtId="164" fontId="155" fillId="0" borderId="0" xfId="1" applyFont="1" applyBorder="1" applyAlignment="1">
      <alignment horizontal="right"/>
    </xf>
    <xf numFmtId="164" fontId="155" fillId="0" borderId="0" xfId="1" applyFont="1" applyBorder="1" applyAlignment="1">
      <alignment horizontal="center"/>
    </xf>
    <xf numFmtId="164" fontId="193" fillId="0" borderId="0" xfId="1" applyFont="1" applyBorder="1" applyAlignment="1">
      <alignment horizontal="center"/>
    </xf>
    <xf numFmtId="164" fontId="176" fillId="0" borderId="0" xfId="1" applyFont="1" applyAlignment="1">
      <alignment horizontal="left" vertical="center"/>
    </xf>
    <xf numFmtId="164" fontId="176" fillId="0" borderId="28" xfId="1" applyFont="1" applyBorder="1" applyAlignment="1">
      <alignment horizontal="left" vertical="center"/>
    </xf>
    <xf numFmtId="0" fontId="5" fillId="41" borderId="2" xfId="0" applyFont="1" applyFill="1" applyBorder="1" applyAlignment="1">
      <alignment horizontal="center"/>
    </xf>
    <xf numFmtId="0" fontId="5" fillId="41" borderId="3" xfId="0" applyFont="1" applyFill="1" applyBorder="1" applyAlignment="1">
      <alignment horizontal="center"/>
    </xf>
    <xf numFmtId="0" fontId="5" fillId="41" borderId="10" xfId="0" applyFont="1" applyFill="1" applyBorder="1" applyAlignment="1">
      <alignment horizontal="center"/>
    </xf>
    <xf numFmtId="0" fontId="73" fillId="29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40" borderId="2" xfId="0" applyFont="1" applyFill="1" applyBorder="1" applyAlignment="1">
      <alignment horizontal="center"/>
    </xf>
    <xf numFmtId="0" fontId="5" fillId="40" borderId="3" xfId="0" applyFont="1" applyFill="1" applyBorder="1" applyAlignment="1">
      <alignment horizontal="center"/>
    </xf>
    <xf numFmtId="0" fontId="5" fillId="40" borderId="10" xfId="0" applyFont="1" applyFill="1" applyBorder="1" applyAlignment="1">
      <alignment horizontal="center"/>
    </xf>
    <xf numFmtId="0" fontId="45" fillId="7" borderId="34" xfId="0" applyFont="1" applyFill="1" applyBorder="1" applyAlignment="1">
      <alignment horizontal="center" vertical="center"/>
    </xf>
    <xf numFmtId="0" fontId="5" fillId="28" borderId="2" xfId="0" applyFont="1" applyFill="1" applyBorder="1" applyAlignment="1">
      <alignment horizontal="center" vertical="center"/>
    </xf>
    <xf numFmtId="0" fontId="5" fillId="28" borderId="3" xfId="0" applyFont="1" applyFill="1" applyBorder="1" applyAlignment="1">
      <alignment horizontal="center" vertical="center"/>
    </xf>
    <xf numFmtId="0" fontId="5" fillId="28" borderId="10" xfId="0" applyFont="1" applyFill="1" applyBorder="1" applyAlignment="1">
      <alignment horizontal="center" vertical="center"/>
    </xf>
    <xf numFmtId="0" fontId="109" fillId="7" borderId="39" xfId="0" applyFont="1" applyFill="1" applyBorder="1" applyAlignment="1">
      <alignment horizontal="center" vertical="center"/>
    </xf>
    <xf numFmtId="0" fontId="109" fillId="7" borderId="18" xfId="0" applyFont="1" applyFill="1" applyBorder="1" applyAlignment="1">
      <alignment horizontal="center" vertical="center"/>
    </xf>
    <xf numFmtId="14" fontId="70" fillId="0" borderId="0" xfId="0" applyNumberFormat="1" applyFont="1" applyAlignment="1">
      <alignment horizontal="left"/>
    </xf>
    <xf numFmtId="0" fontId="5" fillId="32" borderId="23" xfId="0" applyFont="1" applyFill="1" applyBorder="1" applyAlignment="1">
      <alignment horizontal="center"/>
    </xf>
    <xf numFmtId="0" fontId="5" fillId="32" borderId="0" xfId="0" applyFont="1" applyFill="1" applyAlignment="1">
      <alignment horizontal="center"/>
    </xf>
    <xf numFmtId="0" fontId="5" fillId="32" borderId="25" xfId="0" applyFont="1" applyFill="1" applyBorder="1" applyAlignment="1">
      <alignment horizontal="center"/>
    </xf>
    <xf numFmtId="0" fontId="111" fillId="2" borderId="2" xfId="0" applyFont="1" applyFill="1" applyBorder="1" applyAlignment="1">
      <alignment horizontal="center" vertical="center"/>
    </xf>
    <xf numFmtId="0" fontId="111" fillId="2" borderId="3" xfId="0" applyFont="1" applyFill="1" applyBorder="1" applyAlignment="1">
      <alignment horizontal="center" vertical="center"/>
    </xf>
    <xf numFmtId="0" fontId="111" fillId="2" borderId="36" xfId="0" applyFont="1" applyFill="1" applyBorder="1" applyAlignment="1">
      <alignment horizontal="center" vertical="center"/>
    </xf>
    <xf numFmtId="173" fontId="4" fillId="0" borderId="0" xfId="0" applyNumberFormat="1" applyFont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5" fillId="38" borderId="2" xfId="0" applyFont="1" applyFill="1" applyBorder="1" applyAlignment="1">
      <alignment horizontal="center"/>
    </xf>
    <xf numFmtId="0" fontId="5" fillId="38" borderId="3" xfId="0" applyFont="1" applyFill="1" applyBorder="1" applyAlignment="1">
      <alignment horizontal="center"/>
    </xf>
    <xf numFmtId="0" fontId="5" fillId="38" borderId="10" xfId="0" applyFont="1" applyFill="1" applyBorder="1" applyAlignment="1">
      <alignment horizontal="center"/>
    </xf>
    <xf numFmtId="0" fontId="193" fillId="2" borderId="2" xfId="0" applyFont="1" applyFill="1" applyBorder="1" applyAlignment="1">
      <alignment horizontal="center"/>
    </xf>
    <xf numFmtId="0" fontId="193" fillId="2" borderId="3" xfId="0" applyFont="1" applyFill="1" applyBorder="1" applyAlignment="1">
      <alignment horizontal="center"/>
    </xf>
    <xf numFmtId="0" fontId="5" fillId="22" borderId="2" xfId="0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/>
    </xf>
    <xf numFmtId="0" fontId="5" fillId="2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7" fillId="18" borderId="2" xfId="0" applyFont="1" applyFill="1" applyBorder="1" applyAlignment="1">
      <alignment horizontal="center"/>
    </xf>
    <xf numFmtId="0" fontId="47" fillId="18" borderId="3" xfId="0" applyFont="1" applyFill="1" applyBorder="1" applyAlignment="1">
      <alignment horizontal="center"/>
    </xf>
    <xf numFmtId="0" fontId="47" fillId="18" borderId="10" xfId="0" applyFont="1" applyFill="1" applyBorder="1" applyAlignment="1">
      <alignment horizontal="center"/>
    </xf>
    <xf numFmtId="165" fontId="4" fillId="0" borderId="28" xfId="0" applyNumberFormat="1" applyFont="1" applyBorder="1" applyAlignment="1">
      <alignment horizontal="center"/>
    </xf>
    <xf numFmtId="0" fontId="109" fillId="7" borderId="0" xfId="0" applyFont="1" applyFill="1" applyAlignment="1">
      <alignment horizontal="center" vertical="center"/>
    </xf>
    <xf numFmtId="0" fontId="109" fillId="7" borderId="25" xfId="0" applyFont="1" applyFill="1" applyBorder="1" applyAlignment="1">
      <alignment horizontal="center" vertical="center"/>
    </xf>
    <xf numFmtId="170" fontId="2" fillId="0" borderId="7" xfId="0" applyNumberFormat="1" applyFont="1" applyBorder="1" applyAlignment="1">
      <alignment horizontal="center" vertical="center" wrapText="1"/>
    </xf>
    <xf numFmtId="170" fontId="2" fillId="0" borderId="16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26" xfId="0" applyNumberFormat="1" applyFont="1" applyBorder="1" applyAlignment="1">
      <alignment horizontal="center" vertical="center" wrapText="1"/>
    </xf>
    <xf numFmtId="9" fontId="2" fillId="0" borderId="8" xfId="0" applyNumberFormat="1" applyFont="1" applyBorder="1" applyAlignment="1">
      <alignment horizontal="center" vertical="center" wrapText="1"/>
    </xf>
    <xf numFmtId="9" fontId="2" fillId="0" borderId="26" xfId="0" applyNumberFormat="1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 wrapText="1"/>
    </xf>
    <xf numFmtId="164" fontId="2" fillId="0" borderId="3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45" fillId="7" borderId="18" xfId="0" applyFont="1" applyFill="1" applyBorder="1" applyAlignment="1">
      <alignment horizontal="center" vertical="center"/>
    </xf>
    <xf numFmtId="0" fontId="5" fillId="24" borderId="35" xfId="0" applyFont="1" applyFill="1" applyBorder="1" applyAlignment="1">
      <alignment horizontal="center"/>
    </xf>
    <xf numFmtId="0" fontId="5" fillId="24" borderId="33" xfId="0" applyFont="1" applyFill="1" applyBorder="1" applyAlignment="1">
      <alignment horizontal="center"/>
    </xf>
    <xf numFmtId="165" fontId="4" fillId="0" borderId="39" xfId="0" applyNumberFormat="1" applyFont="1" applyBorder="1" applyAlignment="1">
      <alignment horizontal="center"/>
    </xf>
    <xf numFmtId="0" fontId="5" fillId="24" borderId="55" xfId="0" applyFont="1" applyFill="1" applyBorder="1" applyAlignment="1">
      <alignment horizontal="center"/>
    </xf>
    <xf numFmtId="0" fontId="5" fillId="24" borderId="13" xfId="0" applyFont="1" applyFill="1" applyBorder="1" applyAlignment="1">
      <alignment horizontal="center"/>
    </xf>
    <xf numFmtId="0" fontId="5" fillId="24" borderId="12" xfId="0" applyFont="1" applyFill="1" applyBorder="1" applyAlignment="1">
      <alignment horizontal="center"/>
    </xf>
    <xf numFmtId="0" fontId="36" fillId="2" borderId="20" xfId="0" applyFont="1" applyFill="1" applyBorder="1" applyAlignment="1">
      <alignment horizontal="center"/>
    </xf>
    <xf numFmtId="0" fontId="36" fillId="2" borderId="21" xfId="0" applyFont="1" applyFill="1" applyBorder="1" applyAlignment="1">
      <alignment horizontal="center"/>
    </xf>
    <xf numFmtId="165" fontId="62" fillId="0" borderId="39" xfId="0" applyNumberFormat="1" applyFont="1" applyBorder="1" applyAlignment="1">
      <alignment horizontal="left"/>
    </xf>
    <xf numFmtId="165" fontId="4" fillId="0" borderId="39" xfId="0" applyNumberFormat="1" applyFont="1" applyBorder="1" applyAlignment="1">
      <alignment horizontal="left"/>
    </xf>
    <xf numFmtId="0" fontId="5" fillId="14" borderId="2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5" fillId="14" borderId="10" xfId="0" applyFont="1" applyFill="1" applyBorder="1" applyAlignment="1">
      <alignment horizontal="center"/>
    </xf>
    <xf numFmtId="0" fontId="3" fillId="36" borderId="39" xfId="0" applyFont="1" applyFill="1" applyBorder="1" applyAlignment="1">
      <alignment horizontal="center" vertical="center"/>
    </xf>
    <xf numFmtId="0" fontId="5" fillId="33" borderId="2" xfId="0" applyFont="1" applyFill="1" applyBorder="1" applyAlignment="1">
      <alignment horizontal="center"/>
    </xf>
    <xf numFmtId="0" fontId="5" fillId="33" borderId="3" xfId="0" applyFont="1" applyFill="1" applyBorder="1" applyAlignment="1">
      <alignment horizontal="center"/>
    </xf>
    <xf numFmtId="0" fontId="5" fillId="33" borderId="10" xfId="0" applyFont="1" applyFill="1" applyBorder="1" applyAlignment="1">
      <alignment horizontal="center"/>
    </xf>
    <xf numFmtId="0" fontId="45" fillId="2" borderId="28" xfId="0" applyFont="1" applyFill="1" applyBorder="1" applyAlignment="1">
      <alignment horizontal="center" vertical="center"/>
    </xf>
    <xf numFmtId="0" fontId="47" fillId="4" borderId="2" xfId="0" applyFont="1" applyFill="1" applyBorder="1" applyAlignment="1">
      <alignment horizontal="center"/>
    </xf>
    <xf numFmtId="0" fontId="47" fillId="4" borderId="3" xfId="0" applyFont="1" applyFill="1" applyBorder="1" applyAlignment="1">
      <alignment horizontal="center"/>
    </xf>
    <xf numFmtId="0" fontId="47" fillId="4" borderId="10" xfId="0" applyFont="1" applyFill="1" applyBorder="1" applyAlignment="1">
      <alignment horizontal="center"/>
    </xf>
    <xf numFmtId="170" fontId="56" fillId="0" borderId="0" xfId="0" applyNumberFormat="1" applyFont="1" applyAlignment="1">
      <alignment horizontal="left"/>
    </xf>
    <xf numFmtId="170" fontId="56" fillId="0" borderId="0" xfId="0" applyNumberFormat="1" applyFont="1" applyAlignment="1">
      <alignment horizontal="left" vertical="center"/>
    </xf>
    <xf numFmtId="170" fontId="56" fillId="0" borderId="0" xfId="0" applyNumberFormat="1" applyFont="1" applyAlignment="1">
      <alignment horizontal="center" vertical="center"/>
    </xf>
    <xf numFmtId="0" fontId="80" fillId="28" borderId="0" xfId="0" applyFont="1" applyFill="1" applyAlignment="1">
      <alignment horizontal="center" vertical="center"/>
    </xf>
    <xf numFmtId="0" fontId="86" fillId="25" borderId="23" xfId="0" applyFont="1" applyFill="1" applyBorder="1" applyAlignment="1">
      <alignment horizontal="center"/>
    </xf>
    <xf numFmtId="0" fontId="86" fillId="25" borderId="0" xfId="0" applyFont="1" applyFill="1" applyAlignment="1">
      <alignment horizontal="center"/>
    </xf>
    <xf numFmtId="0" fontId="86" fillId="25" borderId="25" xfId="0" applyFont="1" applyFill="1" applyBorder="1" applyAlignment="1">
      <alignment horizontal="center"/>
    </xf>
    <xf numFmtId="0" fontId="56" fillId="0" borderId="0" xfId="0" applyFont="1" applyAlignment="1">
      <alignment horizontal="left" vertical="center"/>
    </xf>
    <xf numFmtId="164" fontId="45" fillId="2" borderId="0" xfId="1" applyFont="1" applyFill="1" applyAlignment="1">
      <alignment horizontal="center" vertical="center"/>
    </xf>
    <xf numFmtId="0" fontId="100" fillId="37" borderId="2" xfId="0" applyFont="1" applyFill="1" applyBorder="1" applyAlignment="1">
      <alignment horizontal="center"/>
    </xf>
    <xf numFmtId="0" fontId="100" fillId="37" borderId="3" xfId="0" applyFont="1" applyFill="1" applyBorder="1" applyAlignment="1">
      <alignment horizontal="center"/>
    </xf>
    <xf numFmtId="0" fontId="100" fillId="37" borderId="10" xfId="0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165" fontId="5" fillId="2" borderId="3" xfId="0" applyNumberFormat="1" applyFont="1" applyFill="1" applyBorder="1" applyAlignment="1">
      <alignment horizontal="center"/>
    </xf>
    <xf numFmtId="165" fontId="5" fillId="2" borderId="10" xfId="0" applyNumberFormat="1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34" borderId="2" xfId="0" applyFont="1" applyFill="1" applyBorder="1" applyAlignment="1">
      <alignment horizontal="center"/>
    </xf>
    <xf numFmtId="0" fontId="5" fillId="34" borderId="3" xfId="0" applyFont="1" applyFill="1" applyBorder="1" applyAlignment="1">
      <alignment horizontal="center"/>
    </xf>
    <xf numFmtId="0" fontId="5" fillId="34" borderId="10" xfId="0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4" fontId="5" fillId="0" borderId="28" xfId="1" applyFont="1" applyFill="1" applyBorder="1" applyAlignment="1">
      <alignment horizontal="center"/>
    </xf>
    <xf numFmtId="165" fontId="56" fillId="0" borderId="0" xfId="0" applyNumberFormat="1" applyFont="1" applyAlignment="1">
      <alignment horizontal="left"/>
    </xf>
    <xf numFmtId="0" fontId="5" fillId="2" borderId="35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46" fillId="14" borderId="2" xfId="0" applyFont="1" applyFill="1" applyBorder="1" applyAlignment="1">
      <alignment horizontal="center"/>
    </xf>
    <xf numFmtId="0" fontId="46" fillId="14" borderId="3" xfId="0" applyFont="1" applyFill="1" applyBorder="1" applyAlignment="1">
      <alignment horizontal="center"/>
    </xf>
    <xf numFmtId="0" fontId="46" fillId="14" borderId="10" xfId="0" applyFont="1" applyFill="1" applyBorder="1" applyAlignment="1">
      <alignment horizontal="center"/>
    </xf>
    <xf numFmtId="0" fontId="39" fillId="13" borderId="2" xfId="0" applyFont="1" applyFill="1" applyBorder="1" applyAlignment="1">
      <alignment horizontal="center"/>
    </xf>
    <xf numFmtId="0" fontId="39" fillId="13" borderId="3" xfId="0" applyFont="1" applyFill="1" applyBorder="1" applyAlignment="1">
      <alignment horizontal="center"/>
    </xf>
    <xf numFmtId="0" fontId="39" fillId="13" borderId="10" xfId="0" applyFont="1" applyFill="1" applyBorder="1" applyAlignment="1">
      <alignment horizontal="center"/>
    </xf>
    <xf numFmtId="0" fontId="152" fillId="7" borderId="1" xfId="0" applyFont="1" applyFill="1" applyBorder="1" applyAlignment="1">
      <alignment horizontal="center"/>
    </xf>
    <xf numFmtId="0" fontId="152" fillId="7" borderId="9" xfId="0" applyFont="1" applyFill="1" applyBorder="1" applyAlignment="1">
      <alignment horizontal="center"/>
    </xf>
    <xf numFmtId="0" fontId="4" fillId="7" borderId="35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80" fillId="35" borderId="0" xfId="0" applyFont="1" applyFill="1" applyAlignment="1">
      <alignment horizontal="center"/>
    </xf>
    <xf numFmtId="0" fontId="152" fillId="7" borderId="2" xfId="0" applyFont="1" applyFill="1" applyBorder="1" applyAlignment="1">
      <alignment horizontal="center"/>
    </xf>
    <xf numFmtId="0" fontId="152" fillId="7" borderId="3" xfId="0" applyFont="1" applyFill="1" applyBorder="1" applyAlignment="1">
      <alignment horizontal="center"/>
    </xf>
    <xf numFmtId="0" fontId="152" fillId="7" borderId="36" xfId="0" applyFont="1" applyFill="1" applyBorder="1" applyAlignment="1">
      <alignment horizontal="center"/>
    </xf>
    <xf numFmtId="0" fontId="152" fillId="7" borderId="10" xfId="0" applyFont="1" applyFill="1" applyBorder="1" applyAlignment="1">
      <alignment horizontal="center"/>
    </xf>
    <xf numFmtId="0" fontId="152" fillId="7" borderId="35" xfId="0" applyFont="1" applyFill="1" applyBorder="1" applyAlignment="1">
      <alignment horizontal="center"/>
    </xf>
    <xf numFmtId="0" fontId="152" fillId="7" borderId="33" xfId="0" applyFont="1" applyFill="1" applyBorder="1" applyAlignment="1">
      <alignment horizontal="center"/>
    </xf>
    <xf numFmtId="0" fontId="5" fillId="7" borderId="36" xfId="0" applyFont="1" applyFill="1" applyBorder="1" applyAlignment="1">
      <alignment horizontal="center"/>
    </xf>
    <xf numFmtId="0" fontId="36" fillId="7" borderId="35" xfId="0" applyFont="1" applyFill="1" applyBorder="1" applyAlignment="1">
      <alignment horizontal="center"/>
    </xf>
    <xf numFmtId="0" fontId="36" fillId="7" borderId="36" xfId="0" applyFont="1" applyFill="1" applyBorder="1" applyAlignment="1">
      <alignment horizontal="center"/>
    </xf>
    <xf numFmtId="0" fontId="5" fillId="12" borderId="23" xfId="0" applyFont="1" applyFill="1" applyBorder="1" applyAlignment="1">
      <alignment horizontal="center"/>
    </xf>
    <xf numFmtId="0" fontId="5" fillId="12" borderId="0" xfId="0" applyFont="1" applyFill="1" applyAlignment="1">
      <alignment horizontal="center"/>
    </xf>
    <xf numFmtId="0" fontId="5" fillId="12" borderId="25" xfId="0" applyFont="1" applyFill="1" applyBorder="1" applyAlignment="1">
      <alignment horizontal="center"/>
    </xf>
    <xf numFmtId="0" fontId="5" fillId="32" borderId="1" xfId="0" applyFont="1" applyFill="1" applyBorder="1" applyAlignment="1">
      <alignment horizontal="center"/>
    </xf>
    <xf numFmtId="0" fontId="5" fillId="7" borderId="35" xfId="0" applyFont="1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5" fillId="31" borderId="2" xfId="0" applyFont="1" applyFill="1" applyBorder="1" applyAlignment="1">
      <alignment horizontal="center"/>
    </xf>
    <xf numFmtId="0" fontId="5" fillId="31" borderId="3" xfId="0" applyFont="1" applyFill="1" applyBorder="1" applyAlignment="1">
      <alignment horizontal="center"/>
    </xf>
    <xf numFmtId="0" fontId="5" fillId="31" borderId="10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44" fillId="0" borderId="0" xfId="0" applyFont="1" applyAlignment="1">
      <alignment horizontal="left"/>
    </xf>
    <xf numFmtId="0" fontId="5" fillId="19" borderId="2" xfId="0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0" fontId="5" fillId="19" borderId="10" xfId="0" applyFont="1" applyFill="1" applyBorder="1" applyAlignment="1">
      <alignment horizontal="center"/>
    </xf>
    <xf numFmtId="0" fontId="152" fillId="19" borderId="2" xfId="0" applyFont="1" applyFill="1" applyBorder="1" applyAlignment="1">
      <alignment horizontal="center"/>
    </xf>
    <xf numFmtId="0" fontId="152" fillId="19" borderId="3" xfId="0" applyFont="1" applyFill="1" applyBorder="1" applyAlignment="1">
      <alignment horizontal="center"/>
    </xf>
    <xf numFmtId="0" fontId="152" fillId="19" borderId="10" xfId="0" applyFont="1" applyFill="1" applyBorder="1" applyAlignment="1">
      <alignment horizontal="center"/>
    </xf>
    <xf numFmtId="0" fontId="5" fillId="30" borderId="2" xfId="0" applyFont="1" applyFill="1" applyBorder="1" applyAlignment="1">
      <alignment horizontal="center"/>
    </xf>
    <xf numFmtId="0" fontId="5" fillId="30" borderId="3" xfId="0" applyFont="1" applyFill="1" applyBorder="1" applyAlignment="1">
      <alignment horizontal="center"/>
    </xf>
    <xf numFmtId="0" fontId="5" fillId="30" borderId="10" xfId="0" applyFont="1" applyFill="1" applyBorder="1" applyAlignment="1">
      <alignment horizontal="center"/>
    </xf>
    <xf numFmtId="0" fontId="5" fillId="30" borderId="1" xfId="0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0" fontId="73" fillId="29" borderId="2" xfId="0" applyFont="1" applyFill="1" applyBorder="1" applyAlignment="1">
      <alignment horizontal="center"/>
    </xf>
    <xf numFmtId="0" fontId="73" fillId="29" borderId="3" xfId="0" applyFont="1" applyFill="1" applyBorder="1" applyAlignment="1">
      <alignment horizontal="center"/>
    </xf>
    <xf numFmtId="0" fontId="73" fillId="29" borderId="36" xfId="0" applyFont="1" applyFill="1" applyBorder="1" applyAlignment="1">
      <alignment horizontal="center"/>
    </xf>
    <xf numFmtId="0" fontId="73" fillId="29" borderId="33" xfId="0" applyFont="1" applyFill="1" applyBorder="1" applyAlignment="1">
      <alignment horizontal="center"/>
    </xf>
    <xf numFmtId="0" fontId="73" fillId="29" borderId="35" xfId="0" applyFont="1" applyFill="1" applyBorder="1" applyAlignment="1">
      <alignment horizontal="center"/>
    </xf>
    <xf numFmtId="0" fontId="193" fillId="7" borderId="2" xfId="0" applyFont="1" applyFill="1" applyBorder="1" applyAlignment="1">
      <alignment horizontal="center"/>
    </xf>
    <xf numFmtId="0" fontId="193" fillId="7" borderId="3" xfId="0" applyFont="1" applyFill="1" applyBorder="1" applyAlignment="1">
      <alignment horizontal="center"/>
    </xf>
    <xf numFmtId="0" fontId="193" fillId="7" borderId="36" xfId="0" applyFont="1" applyFill="1" applyBorder="1" applyAlignment="1">
      <alignment horizontal="center"/>
    </xf>
    <xf numFmtId="0" fontId="193" fillId="7" borderId="10" xfId="0" applyFont="1" applyFill="1" applyBorder="1" applyAlignment="1">
      <alignment horizontal="center"/>
    </xf>
    <xf numFmtId="0" fontId="73" fillId="29" borderId="23" xfId="0" applyFont="1" applyFill="1" applyBorder="1" applyAlignment="1">
      <alignment horizontal="center"/>
    </xf>
    <xf numFmtId="0" fontId="73" fillId="29" borderId="0" xfId="0" applyFont="1" applyFill="1" applyAlignment="1">
      <alignment horizontal="center"/>
    </xf>
    <xf numFmtId="0" fontId="73" fillId="29" borderId="25" xfId="0" applyFont="1" applyFill="1" applyBorder="1" applyAlignment="1">
      <alignment horizontal="center"/>
    </xf>
    <xf numFmtId="0" fontId="36" fillId="21" borderId="2" xfId="0" applyFont="1" applyFill="1" applyBorder="1" applyAlignment="1">
      <alignment horizontal="center"/>
    </xf>
    <xf numFmtId="0" fontId="36" fillId="21" borderId="3" xfId="0" applyFont="1" applyFill="1" applyBorder="1" applyAlignment="1">
      <alignment horizontal="center"/>
    </xf>
    <xf numFmtId="0" fontId="36" fillId="21" borderId="10" xfId="0" applyFont="1" applyFill="1" applyBorder="1" applyAlignment="1">
      <alignment horizontal="center"/>
    </xf>
    <xf numFmtId="0" fontId="36" fillId="7" borderId="1" xfId="0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36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45" fillId="2" borderId="2" xfId="0" applyFont="1" applyFill="1" applyBorder="1"/>
    <xf numFmtId="0" fontId="45" fillId="2" borderId="3" xfId="0" applyFont="1" applyFill="1" applyBorder="1"/>
    <xf numFmtId="0" fontId="45" fillId="2" borderId="10" xfId="0" applyFont="1" applyFill="1" applyBorder="1"/>
    <xf numFmtId="0" fontId="73" fillId="25" borderId="35" xfId="0" applyFont="1" applyFill="1" applyBorder="1" applyAlignment="1">
      <alignment horizontal="center"/>
    </xf>
    <xf numFmtId="0" fontId="73" fillId="25" borderId="36" xfId="0" applyFont="1" applyFill="1" applyBorder="1" applyAlignment="1">
      <alignment horizontal="center"/>
    </xf>
    <xf numFmtId="0" fontId="73" fillId="25" borderId="33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 vertical="center"/>
    </xf>
    <xf numFmtId="0" fontId="79" fillId="2" borderId="2" xfId="0" applyFont="1" applyFill="1" applyBorder="1" applyAlignment="1">
      <alignment horizontal="center" vertical="center"/>
    </xf>
    <xf numFmtId="0" fontId="79" fillId="2" borderId="3" xfId="0" applyFont="1" applyFill="1" applyBorder="1" applyAlignment="1">
      <alignment horizontal="center" vertical="center"/>
    </xf>
    <xf numFmtId="0" fontId="79" fillId="2" borderId="10" xfId="0" applyFont="1" applyFill="1" applyBorder="1" applyAlignment="1">
      <alignment horizontal="center" vertical="center"/>
    </xf>
    <xf numFmtId="0" fontId="86" fillId="27" borderId="50" xfId="0" applyFont="1" applyFill="1" applyBorder="1" applyAlignment="1">
      <alignment horizontal="center"/>
    </xf>
    <xf numFmtId="0" fontId="86" fillId="27" borderId="39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5" fillId="7" borderId="48" xfId="0" applyFont="1" applyFill="1" applyBorder="1" applyAlignment="1">
      <alignment horizontal="center" vertical="center"/>
    </xf>
    <xf numFmtId="0" fontId="45" fillId="7" borderId="49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27" borderId="2" xfId="0" applyFont="1" applyFill="1" applyBorder="1" applyAlignment="1">
      <alignment horizontal="center"/>
    </xf>
    <xf numFmtId="0" fontId="5" fillId="27" borderId="3" xfId="0" applyFont="1" applyFill="1" applyBorder="1" applyAlignment="1">
      <alignment horizontal="center"/>
    </xf>
    <xf numFmtId="0" fontId="5" fillId="27" borderId="10" xfId="0" applyFont="1" applyFill="1" applyBorder="1" applyAlignment="1">
      <alignment horizontal="center"/>
    </xf>
    <xf numFmtId="0" fontId="85" fillId="7" borderId="48" xfId="0" applyFont="1" applyFill="1" applyBorder="1" applyAlignment="1">
      <alignment horizontal="center" vertical="center"/>
    </xf>
    <xf numFmtId="0" fontId="85" fillId="7" borderId="4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25" xfId="0" applyFont="1" applyFill="1" applyBorder="1" applyAlignment="1">
      <alignment horizontal="center"/>
    </xf>
    <xf numFmtId="165" fontId="80" fillId="0" borderId="0" xfId="0" applyNumberFormat="1" applyFont="1" applyAlignment="1">
      <alignment horizontal="center"/>
    </xf>
    <xf numFmtId="0" fontId="73" fillId="25" borderId="1" xfId="0" applyFont="1" applyFill="1" applyBorder="1" applyAlignment="1">
      <alignment horizontal="center"/>
    </xf>
    <xf numFmtId="0" fontId="36" fillId="2" borderId="0" xfId="0" applyFont="1" applyFill="1" applyAlignment="1">
      <alignment horizontal="center"/>
    </xf>
    <xf numFmtId="0" fontId="36" fillId="2" borderId="25" xfId="0" applyFont="1" applyFill="1" applyBorder="1" applyAlignment="1">
      <alignment horizontal="center"/>
    </xf>
    <xf numFmtId="0" fontId="36" fillId="2" borderId="39" xfId="0" applyFont="1" applyFill="1" applyBorder="1" applyAlignment="1">
      <alignment horizontal="center"/>
    </xf>
    <xf numFmtId="0" fontId="36" fillId="2" borderId="18" xfId="0" applyFont="1" applyFill="1" applyBorder="1" applyAlignment="1">
      <alignment horizontal="center"/>
    </xf>
    <xf numFmtId="0" fontId="73" fillId="25" borderId="4" xfId="0" applyFont="1" applyFill="1" applyBorder="1" applyAlignment="1">
      <alignment horizontal="center"/>
    </xf>
    <xf numFmtId="0" fontId="73" fillId="25" borderId="47" xfId="0" applyFont="1" applyFill="1" applyBorder="1" applyAlignment="1">
      <alignment horizontal="center"/>
    </xf>
    <xf numFmtId="0" fontId="73" fillId="25" borderId="14" xfId="0" applyFont="1" applyFill="1" applyBorder="1" applyAlignment="1">
      <alignment horizontal="center"/>
    </xf>
    <xf numFmtId="0" fontId="73" fillId="26" borderId="4" xfId="0" applyFont="1" applyFill="1" applyBorder="1" applyAlignment="1">
      <alignment horizontal="center"/>
    </xf>
    <xf numFmtId="0" fontId="73" fillId="26" borderId="47" xfId="0" applyFont="1" applyFill="1" applyBorder="1" applyAlignment="1">
      <alignment horizontal="center"/>
    </xf>
    <xf numFmtId="0" fontId="73" fillId="26" borderId="14" xfId="0" applyFont="1" applyFill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19" borderId="10" xfId="0" applyFont="1" applyFill="1" applyBorder="1" applyAlignment="1">
      <alignment horizontal="center"/>
    </xf>
    <xf numFmtId="0" fontId="36" fillId="7" borderId="20" xfId="0" applyFont="1" applyFill="1" applyBorder="1" applyAlignment="1">
      <alignment horizontal="center"/>
    </xf>
    <xf numFmtId="0" fontId="36" fillId="7" borderId="22" xfId="0" applyFont="1" applyFill="1" applyBorder="1" applyAlignment="1">
      <alignment horizontal="center"/>
    </xf>
    <xf numFmtId="0" fontId="152" fillId="4" borderId="2" xfId="0" applyFont="1" applyFill="1" applyBorder="1" applyAlignment="1">
      <alignment horizontal="center"/>
    </xf>
    <xf numFmtId="0" fontId="152" fillId="4" borderId="3" xfId="0" applyFont="1" applyFill="1" applyBorder="1" applyAlignment="1">
      <alignment horizontal="center"/>
    </xf>
    <xf numFmtId="0" fontId="152" fillId="4" borderId="36" xfId="0" applyFont="1" applyFill="1" applyBorder="1" applyAlignment="1">
      <alignment horizontal="center"/>
    </xf>
    <xf numFmtId="0" fontId="36" fillId="7" borderId="11" xfId="0" applyFont="1" applyFill="1" applyBorder="1" applyAlignment="1">
      <alignment horizontal="center"/>
    </xf>
    <xf numFmtId="0" fontId="152" fillId="4" borderId="1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164" fontId="14" fillId="0" borderId="0" xfId="1" applyFont="1" applyBorder="1" applyAlignment="1">
      <alignment horizontal="center"/>
    </xf>
    <xf numFmtId="164" fontId="14" fillId="0" borderId="32" xfId="1" applyFont="1" applyBorder="1" applyAlignment="1">
      <alignment horizontal="center"/>
    </xf>
    <xf numFmtId="164" fontId="14" fillId="0" borderId="39" xfId="1" applyFont="1" applyBorder="1" applyAlignment="1">
      <alignment horizontal="center"/>
    </xf>
    <xf numFmtId="164" fontId="14" fillId="0" borderId="17" xfId="1" applyFont="1" applyBorder="1" applyAlignment="1">
      <alignment horizontal="center"/>
    </xf>
    <xf numFmtId="164" fontId="15" fillId="0" borderId="39" xfId="0" applyNumberFormat="1" applyFont="1" applyBorder="1" applyAlignment="1">
      <alignment horizontal="center"/>
    </xf>
    <xf numFmtId="164" fontId="15" fillId="0" borderId="17" xfId="0" applyNumberFormat="1" applyFont="1" applyBorder="1" applyAlignment="1">
      <alignment horizontal="center"/>
    </xf>
    <xf numFmtId="0" fontId="67" fillId="0" borderId="0" xfId="0" applyFont="1" applyAlignment="1">
      <alignment horizontal="center" vertical="center"/>
    </xf>
    <xf numFmtId="0" fontId="62" fillId="0" borderId="41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12" fillId="0" borderId="4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7" fillId="0" borderId="0" xfId="0" applyFont="1" applyAlignment="1">
      <alignment horizontal="left" vertical="center"/>
    </xf>
    <xf numFmtId="0" fontId="36" fillId="23" borderId="23" xfId="0" applyFont="1" applyFill="1" applyBorder="1" applyAlignment="1">
      <alignment horizontal="center"/>
    </xf>
    <xf numFmtId="0" fontId="36" fillId="23" borderId="0" xfId="0" applyFont="1" applyFill="1" applyAlignment="1">
      <alignment horizontal="center"/>
    </xf>
    <xf numFmtId="0" fontId="36" fillId="23" borderId="25" xfId="0" applyFont="1" applyFill="1" applyBorder="1" applyAlignment="1">
      <alignment horizontal="center"/>
    </xf>
    <xf numFmtId="0" fontId="1" fillId="16" borderId="0" xfId="0" applyFont="1" applyFill="1" applyAlignment="1">
      <alignment horizontal="center"/>
    </xf>
    <xf numFmtId="0" fontId="1" fillId="16" borderId="25" xfId="0" applyFont="1" applyFill="1" applyBorder="1" applyAlignment="1">
      <alignment horizontal="center"/>
    </xf>
    <xf numFmtId="0" fontId="45" fillId="2" borderId="2" xfId="0" applyFont="1" applyFill="1" applyBorder="1" applyAlignment="1">
      <alignment horizontal="center"/>
    </xf>
    <xf numFmtId="0" fontId="45" fillId="2" borderId="3" xfId="0" applyFont="1" applyFill="1" applyBorder="1" applyAlignment="1">
      <alignment horizontal="center"/>
    </xf>
    <xf numFmtId="0" fontId="45" fillId="2" borderId="10" xfId="0" applyFont="1" applyFill="1" applyBorder="1" applyAlignment="1">
      <alignment horizontal="center"/>
    </xf>
    <xf numFmtId="0" fontId="45" fillId="2" borderId="1" xfId="0" applyFont="1" applyFill="1" applyBorder="1" applyAlignment="1">
      <alignment horizontal="center"/>
    </xf>
    <xf numFmtId="0" fontId="5" fillId="17" borderId="35" xfId="0" applyFont="1" applyFill="1" applyBorder="1" applyAlignment="1">
      <alignment horizontal="center"/>
    </xf>
    <xf numFmtId="0" fontId="5" fillId="17" borderId="36" xfId="0" applyFont="1" applyFill="1" applyBorder="1" applyAlignment="1">
      <alignment horizontal="center"/>
    </xf>
    <xf numFmtId="0" fontId="5" fillId="17" borderId="33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22" borderId="43" xfId="0" applyFont="1" applyFill="1" applyBorder="1" applyAlignment="1">
      <alignment horizontal="center"/>
    </xf>
    <xf numFmtId="0" fontId="5" fillId="22" borderId="0" xfId="0" applyFont="1" applyFill="1" applyAlignment="1">
      <alignment horizontal="center"/>
    </xf>
    <xf numFmtId="0" fontId="5" fillId="22" borderId="25" xfId="0" applyFont="1" applyFill="1" applyBorder="1" applyAlignment="1">
      <alignment horizontal="center"/>
    </xf>
    <xf numFmtId="165" fontId="67" fillId="0" borderId="0" xfId="0" applyNumberFormat="1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166" fontId="67" fillId="0" borderId="0" xfId="0" applyNumberFormat="1" applyFont="1" applyAlignment="1">
      <alignment horizontal="left" vertical="center"/>
    </xf>
    <xf numFmtId="0" fontId="3" fillId="22" borderId="2" xfId="0" applyFont="1" applyFill="1" applyBorder="1" applyAlignment="1">
      <alignment horizontal="center"/>
    </xf>
    <xf numFmtId="0" fontId="3" fillId="22" borderId="3" xfId="0" applyFont="1" applyFill="1" applyBorder="1" applyAlignment="1">
      <alignment horizontal="center"/>
    </xf>
    <xf numFmtId="0" fontId="3" fillId="22" borderId="10" xfId="0" applyFont="1" applyFill="1" applyBorder="1" applyAlignment="1">
      <alignment horizontal="center"/>
    </xf>
    <xf numFmtId="0" fontId="36" fillId="2" borderId="2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0" fontId="36" fillId="2" borderId="10" xfId="0" applyFont="1" applyFill="1" applyBorder="1" applyAlignment="1">
      <alignment horizontal="center" vertical="center"/>
    </xf>
    <xf numFmtId="0" fontId="177" fillId="7" borderId="9" xfId="0" applyFont="1" applyFill="1" applyBorder="1" applyAlignment="1">
      <alignment horizontal="center" vertical="center"/>
    </xf>
    <xf numFmtId="0" fontId="177" fillId="7" borderId="20" xfId="0" applyFont="1" applyFill="1" applyBorder="1" applyAlignment="1">
      <alignment horizontal="center" vertical="center"/>
    </xf>
    <xf numFmtId="0" fontId="177" fillId="7" borderId="22" xfId="0" applyFont="1" applyFill="1" applyBorder="1" applyAlignment="1">
      <alignment horizontal="center" vertical="center"/>
    </xf>
    <xf numFmtId="0" fontId="39" fillId="13" borderId="27" xfId="0" applyFont="1" applyFill="1" applyBorder="1" applyAlignment="1">
      <alignment horizontal="center"/>
    </xf>
    <xf numFmtId="0" fontId="39" fillId="13" borderId="28" xfId="0" applyFont="1" applyFill="1" applyBorder="1" applyAlignment="1">
      <alignment horizontal="center"/>
    </xf>
    <xf numFmtId="0" fontId="39" fillId="13" borderId="29" xfId="0" applyFont="1" applyFill="1" applyBorder="1" applyAlignment="1">
      <alignment horizontal="center"/>
    </xf>
    <xf numFmtId="0" fontId="5" fillId="19" borderId="35" xfId="0" applyFont="1" applyFill="1" applyBorder="1" applyAlignment="1">
      <alignment horizontal="center"/>
    </xf>
    <xf numFmtId="0" fontId="5" fillId="19" borderId="36" xfId="0" applyFont="1" applyFill="1" applyBorder="1" applyAlignment="1">
      <alignment horizontal="center"/>
    </xf>
    <xf numFmtId="0" fontId="5" fillId="19" borderId="33" xfId="0" applyFont="1" applyFill="1" applyBorder="1" applyAlignment="1">
      <alignment horizontal="center"/>
    </xf>
    <xf numFmtId="0" fontId="45" fillId="7" borderId="2" xfId="0" applyFont="1" applyFill="1" applyBorder="1" applyAlignment="1">
      <alignment horizontal="center"/>
    </xf>
    <xf numFmtId="0" fontId="45" fillId="7" borderId="3" xfId="0" applyFont="1" applyFill="1" applyBorder="1" applyAlignment="1">
      <alignment horizontal="center"/>
    </xf>
    <xf numFmtId="0" fontId="45" fillId="7" borderId="10" xfId="0" applyFont="1" applyFill="1" applyBorder="1" applyAlignment="1">
      <alignment horizontal="center"/>
    </xf>
    <xf numFmtId="0" fontId="63" fillId="8" borderId="23" xfId="0" applyFont="1" applyFill="1" applyBorder="1" applyAlignment="1">
      <alignment horizontal="center"/>
    </xf>
    <xf numFmtId="0" fontId="63" fillId="8" borderId="0" xfId="0" applyFont="1" applyFill="1" applyAlignment="1">
      <alignment horizontal="center"/>
    </xf>
    <xf numFmtId="0" fontId="63" fillId="8" borderId="25" xfId="0" applyFont="1" applyFill="1" applyBorder="1" applyAlignment="1">
      <alignment horizontal="center"/>
    </xf>
    <xf numFmtId="0" fontId="63" fillId="8" borderId="1" xfId="0" applyFont="1" applyFill="1" applyBorder="1" applyAlignment="1">
      <alignment horizontal="center"/>
    </xf>
    <xf numFmtId="0" fontId="36" fillId="10" borderId="0" xfId="0" applyFont="1" applyFill="1" applyAlignment="1">
      <alignment horizontal="center"/>
    </xf>
    <xf numFmtId="0" fontId="36" fillId="10" borderId="25" xfId="0" applyFont="1" applyFill="1" applyBorder="1" applyAlignment="1">
      <alignment horizontal="center"/>
    </xf>
    <xf numFmtId="0" fontId="39" fillId="12" borderId="27" xfId="0" applyFont="1" applyFill="1" applyBorder="1" applyAlignment="1">
      <alignment horizontal="center"/>
    </xf>
    <xf numFmtId="0" fontId="39" fillId="12" borderId="28" xfId="0" applyFont="1" applyFill="1" applyBorder="1" applyAlignment="1">
      <alignment horizontal="center"/>
    </xf>
    <xf numFmtId="0" fontId="39" fillId="12" borderId="29" xfId="0" applyFont="1" applyFill="1" applyBorder="1" applyAlignment="1">
      <alignment horizontal="center"/>
    </xf>
    <xf numFmtId="0" fontId="45" fillId="10" borderId="1" xfId="0" applyFont="1" applyFill="1" applyBorder="1" applyAlignment="1">
      <alignment horizontal="center"/>
    </xf>
    <xf numFmtId="169" fontId="170" fillId="0" borderId="0" xfId="0" applyNumberFormat="1" applyFont="1" applyAlignment="1">
      <alignment horizontal="left"/>
    </xf>
    <xf numFmtId="0" fontId="61" fillId="7" borderId="2" xfId="0" applyFont="1" applyFill="1" applyBorder="1" applyAlignment="1">
      <alignment horizontal="center"/>
    </xf>
    <xf numFmtId="0" fontId="61" fillId="7" borderId="3" xfId="0" applyFont="1" applyFill="1" applyBorder="1" applyAlignment="1">
      <alignment horizontal="center"/>
    </xf>
    <xf numFmtId="0" fontId="61" fillId="7" borderId="10" xfId="0" applyFont="1" applyFill="1" applyBorder="1" applyAlignment="1">
      <alignment horizontal="center"/>
    </xf>
    <xf numFmtId="0" fontId="4" fillId="19" borderId="2" xfId="0" applyFont="1" applyFill="1" applyBorder="1" applyAlignment="1">
      <alignment horizontal="center"/>
    </xf>
    <xf numFmtId="0" fontId="4" fillId="19" borderId="3" xfId="0" applyFont="1" applyFill="1" applyBorder="1" applyAlignment="1">
      <alignment horizontal="center"/>
    </xf>
    <xf numFmtId="0" fontId="4" fillId="19" borderId="10" xfId="0" applyFont="1" applyFill="1" applyBorder="1" applyAlignment="1">
      <alignment horizontal="center"/>
    </xf>
    <xf numFmtId="0" fontId="55" fillId="5" borderId="2" xfId="0" applyFont="1" applyFill="1" applyBorder="1" applyAlignment="1">
      <alignment horizontal="center"/>
    </xf>
    <xf numFmtId="0" fontId="55" fillId="5" borderId="3" xfId="0" applyFont="1" applyFill="1" applyBorder="1" applyAlignment="1">
      <alignment horizontal="center"/>
    </xf>
    <xf numFmtId="0" fontId="55" fillId="5" borderId="11" xfId="0" applyFont="1" applyFill="1" applyBorder="1" applyAlignment="1">
      <alignment horizontal="center"/>
    </xf>
    <xf numFmtId="164" fontId="49" fillId="3" borderId="28" xfId="1" applyFont="1" applyFill="1" applyBorder="1" applyAlignment="1" applyProtection="1">
      <alignment horizontal="center"/>
    </xf>
    <xf numFmtId="0" fontId="49" fillId="16" borderId="10" xfId="0" applyFont="1" applyFill="1" applyBorder="1" applyAlignment="1">
      <alignment horizontal="center"/>
    </xf>
    <xf numFmtId="0" fontId="51" fillId="17" borderId="3" xfId="0" applyFont="1" applyFill="1" applyBorder="1" applyAlignment="1">
      <alignment horizontal="center"/>
    </xf>
    <xf numFmtId="0" fontId="52" fillId="13" borderId="2" xfId="0" applyFont="1" applyFill="1" applyBorder="1" applyAlignment="1">
      <alignment horizontal="center"/>
    </xf>
    <xf numFmtId="0" fontId="52" fillId="13" borderId="3" xfId="0" applyFont="1" applyFill="1" applyBorder="1" applyAlignment="1">
      <alignment horizontal="center"/>
    </xf>
    <xf numFmtId="0" fontId="52" fillId="13" borderId="10" xfId="0" applyFont="1" applyFill="1" applyBorder="1" applyAlignment="1">
      <alignment horizontal="center"/>
    </xf>
    <xf numFmtId="0" fontId="53" fillId="14" borderId="35" xfId="0" applyFont="1" applyFill="1" applyBorder="1" applyAlignment="1">
      <alignment horizontal="center"/>
    </xf>
    <xf numFmtId="0" fontId="53" fillId="14" borderId="36" xfId="0" applyFont="1" applyFill="1" applyBorder="1" applyAlignment="1">
      <alignment horizontal="center"/>
    </xf>
    <xf numFmtId="0" fontId="53" fillId="14" borderId="33" xfId="0" applyFont="1" applyFill="1" applyBorder="1" applyAlignment="1">
      <alignment horizontal="center"/>
    </xf>
    <xf numFmtId="0" fontId="55" fillId="5" borderId="35" xfId="0" applyFont="1" applyFill="1" applyBorder="1" applyAlignment="1">
      <alignment horizontal="center"/>
    </xf>
    <xf numFmtId="0" fontId="55" fillId="5" borderId="36" xfId="0" applyFont="1" applyFill="1" applyBorder="1" applyAlignment="1">
      <alignment horizontal="center"/>
    </xf>
    <xf numFmtId="0" fontId="55" fillId="5" borderId="38" xfId="0" applyFont="1" applyFill="1" applyBorder="1" applyAlignment="1">
      <alignment horizontal="center"/>
    </xf>
    <xf numFmtId="0" fontId="49" fillId="16" borderId="35" xfId="0" applyFont="1" applyFill="1" applyBorder="1" applyAlignment="1">
      <alignment horizontal="center"/>
    </xf>
    <xf numFmtId="0" fontId="49" fillId="16" borderId="36" xfId="0" applyFont="1" applyFill="1" applyBorder="1" applyAlignment="1">
      <alignment horizontal="center"/>
    </xf>
    <xf numFmtId="0" fontId="49" fillId="16" borderId="33" xfId="0" applyFont="1" applyFill="1" applyBorder="1" applyAlignment="1">
      <alignment horizontal="center"/>
    </xf>
    <xf numFmtId="0" fontId="51" fillId="17" borderId="35" xfId="0" applyFont="1" applyFill="1" applyBorder="1" applyAlignment="1">
      <alignment horizontal="center"/>
    </xf>
    <xf numFmtId="0" fontId="51" fillId="17" borderId="36" xfId="0" applyFont="1" applyFill="1" applyBorder="1" applyAlignment="1">
      <alignment horizontal="center"/>
    </xf>
    <xf numFmtId="0" fontId="51" fillId="18" borderId="35" xfId="0" applyFont="1" applyFill="1" applyBorder="1" applyAlignment="1">
      <alignment horizontal="center"/>
    </xf>
    <xf numFmtId="0" fontId="51" fillId="18" borderId="36" xfId="0" applyFont="1" applyFill="1" applyBorder="1" applyAlignment="1">
      <alignment horizontal="center"/>
    </xf>
    <xf numFmtId="0" fontId="51" fillId="18" borderId="33" xfId="0" applyFont="1" applyFill="1" applyBorder="1" applyAlignment="1">
      <alignment horizontal="center"/>
    </xf>
    <xf numFmtId="0" fontId="52" fillId="13" borderId="35" xfId="0" applyFont="1" applyFill="1" applyBorder="1" applyAlignment="1">
      <alignment horizontal="center"/>
    </xf>
    <xf numFmtId="0" fontId="52" fillId="13" borderId="36" xfId="0" applyFont="1" applyFill="1" applyBorder="1" applyAlignment="1">
      <alignment horizontal="center"/>
    </xf>
    <xf numFmtId="0" fontId="52" fillId="13" borderId="33" xfId="0" applyFont="1" applyFill="1" applyBorder="1" applyAlignment="1">
      <alignment horizontal="center"/>
    </xf>
    <xf numFmtId="0" fontId="45" fillId="7" borderId="69" xfId="0" applyFont="1" applyFill="1" applyBorder="1" applyAlignment="1">
      <alignment horizontal="center" vertical="center"/>
    </xf>
    <xf numFmtId="0" fontId="37" fillId="4" borderId="23" xfId="0" applyFont="1" applyFill="1" applyBorder="1" applyAlignment="1">
      <alignment horizontal="center"/>
    </xf>
    <xf numFmtId="0" fontId="37" fillId="4" borderId="0" xfId="0" applyFont="1" applyFill="1" applyAlignment="1">
      <alignment horizontal="center"/>
    </xf>
    <xf numFmtId="0" fontId="37" fillId="4" borderId="2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7" borderId="20" xfId="0" applyFont="1" applyFill="1" applyBorder="1" applyAlignment="1">
      <alignment horizontal="center"/>
    </xf>
  </cellXfs>
  <cellStyles count="21">
    <cellStyle name="Comma" xfId="1" builtinId="3"/>
    <cellStyle name="Comma 2" xfId="3" xr:uid="{00000000-0005-0000-0000-000031000000}"/>
    <cellStyle name="Comma 3" xfId="4" xr:uid="{00000000-0005-0000-0000-000032000000}"/>
    <cellStyle name="Comma 3 2" xfId="5" xr:uid="{00000000-0005-0000-0000-000033000000}"/>
    <cellStyle name="Comma 4" xfId="6" xr:uid="{00000000-0005-0000-0000-000034000000}"/>
    <cellStyle name="Comma 5" xfId="7" xr:uid="{00000000-0005-0000-0000-000035000000}"/>
    <cellStyle name="Comma 6" xfId="8" xr:uid="{00000000-0005-0000-0000-000036000000}"/>
    <cellStyle name="Comma 7" xfId="9" xr:uid="{00000000-0005-0000-0000-000037000000}"/>
    <cellStyle name="Normal" xfId="0" builtinId="0"/>
    <cellStyle name="Normal 2" xfId="10" xr:uid="{00000000-0005-0000-0000-000038000000}"/>
    <cellStyle name="Normal 2 2" xfId="11" xr:uid="{00000000-0005-0000-0000-000039000000}"/>
    <cellStyle name="Normal 3" xfId="12" xr:uid="{00000000-0005-0000-0000-00003A000000}"/>
    <cellStyle name="Normal 3 2" xfId="13" xr:uid="{00000000-0005-0000-0000-00003B000000}"/>
    <cellStyle name="Normal 4" xfId="14" xr:uid="{00000000-0005-0000-0000-00003C000000}"/>
    <cellStyle name="Normal 5" xfId="15" xr:uid="{00000000-0005-0000-0000-00003D000000}"/>
    <cellStyle name="Normal 6" xfId="16" xr:uid="{00000000-0005-0000-0000-00003E000000}"/>
    <cellStyle name="Normal 7" xfId="17" xr:uid="{00000000-0005-0000-0000-00003F000000}"/>
    <cellStyle name="Percent" xfId="2" builtinId="5"/>
    <cellStyle name="Percent 2" xfId="18" xr:uid="{00000000-0005-0000-0000-000040000000}"/>
    <cellStyle name="Percent 3" xfId="19" xr:uid="{00000000-0005-0000-0000-000041000000}"/>
    <cellStyle name="Percent 4" xfId="20" xr:uid="{00000000-0005-0000-0000-000042000000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FFFF00"/>
      <color rgb="FF99FF33"/>
      <color rgb="FF66FF33"/>
      <color rgb="FF00FF00"/>
      <color rgb="FFCCFFFF"/>
      <color rgb="FFFF99CC"/>
      <color rgb="FF00FFFF"/>
      <color rgb="FFFF00FF"/>
      <color rgb="FFFF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externalLink" Target="externalLinks/externalLink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styles" Target="style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calcChain" Target="calcChain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60;\&#160;\TTMPC%20Capital%20Shar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. cbu CDJ"/>
      <sheetName val="mo. cbu CRJ"/>
      <sheetName val="mo. cbu 2015"/>
      <sheetName val="members' share cap"/>
    </sheetNames>
    <sheetDataSet>
      <sheetData sheetId="0" refreshError="1"/>
      <sheetData sheetId="1" refreshError="1"/>
      <sheetData sheetId="2" refreshError="1">
        <row r="13">
          <cell r="R13">
            <v>135400.47</v>
          </cell>
        </row>
        <row r="32">
          <cell r="R32">
            <v>43661.83</v>
          </cell>
        </row>
        <row r="59">
          <cell r="R59">
            <v>38438.120000000003</v>
          </cell>
        </row>
        <row r="72">
          <cell r="R72">
            <v>43732.06</v>
          </cell>
        </row>
        <row r="85">
          <cell r="R85">
            <v>10414.94</v>
          </cell>
        </row>
        <row r="98">
          <cell r="R98">
            <v>56622.21</v>
          </cell>
        </row>
        <row r="114">
          <cell r="R114">
            <v>55309.2</v>
          </cell>
        </row>
        <row r="143">
          <cell r="R143">
            <v>85000</v>
          </cell>
        </row>
        <row r="156">
          <cell r="R156">
            <v>7160.92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Clarity">
  <a:themeElements>
    <a:clrScheme name="Clarity">
      <a:dk1>
        <a:srgbClr val="292934"/>
      </a:dk1>
      <a:lt1>
        <a:srgbClr val="FFFFFF"/>
      </a:lt1>
      <a:dk2>
        <a:srgbClr val="D2533C"/>
      </a:dk2>
      <a:lt2>
        <a:srgbClr val="F3F2DC"/>
      </a:lt2>
      <a:accent1>
        <a:srgbClr val="93A299"/>
      </a:accent1>
      <a:accent2>
        <a:srgbClr val="AD8F67"/>
      </a:accent2>
      <a:accent3>
        <a:srgbClr val="726056"/>
      </a:accent3>
      <a:accent4>
        <a:srgbClr val="4C5A6A"/>
      </a:accent4>
      <a:accent5>
        <a:srgbClr val="808DA0"/>
      </a:accent5>
      <a:accent6>
        <a:srgbClr val="79463D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tile tx="0" ty="0" sx="70000" sy="70000" flip="none" algn="tl"/>
        </a:blipFill>
      </a:bgFillStyleLst>
    </a:fmtScheme>
  </a:themeElements>
  <a:objectDefaults/>
  <a:extraClrSchemeLst/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7">
    <tabColor rgb="FFFFFF00"/>
  </sheetPr>
  <dimension ref="A1:K268"/>
  <sheetViews>
    <sheetView zoomScale="90" zoomScaleNormal="130" workbookViewId="0">
      <selection activeCell="A15" sqref="A15"/>
    </sheetView>
  </sheetViews>
  <sheetFormatPr defaultColWidth="9.109375" defaultRowHeight="13.8"/>
  <cols>
    <col min="1" max="1" width="15.5546875" style="339" customWidth="1"/>
    <col min="2" max="2" width="14.5546875" style="6" customWidth="1"/>
    <col min="3" max="3" width="11.88671875" style="6" customWidth="1"/>
    <col min="4" max="4" width="6.5546875" style="6" customWidth="1"/>
    <col min="5" max="5" width="6.6640625" style="5" customWidth="1"/>
    <col min="6" max="6" width="10.109375" style="2188" customWidth="1"/>
    <col min="7" max="7" width="14.5546875" style="6" customWidth="1"/>
    <col min="8" max="8" width="12.33203125" style="6" customWidth="1"/>
    <col min="9" max="9" width="15.5546875" style="6" customWidth="1"/>
    <col min="10" max="11" width="14.109375" style="6" customWidth="1"/>
    <col min="12" max="16384" width="9.109375" style="3"/>
  </cols>
  <sheetData>
    <row r="1" spans="1:11" ht="26.4" customHeight="1">
      <c r="A1" s="3089" t="s">
        <v>0</v>
      </c>
      <c r="B1" s="3089"/>
      <c r="C1" s="3089"/>
      <c r="D1" s="3"/>
    </row>
    <row r="2" spans="1:11" s="1" customFormat="1" ht="18" customHeight="1">
      <c r="A2" s="339"/>
      <c r="B2" s="3"/>
      <c r="C2" s="3"/>
      <c r="D2" s="3"/>
      <c r="E2" s="5"/>
      <c r="F2" s="2188"/>
      <c r="G2" s="6"/>
      <c r="H2" s="6"/>
      <c r="I2" s="6"/>
      <c r="J2" s="727"/>
      <c r="K2" s="727"/>
    </row>
    <row r="3" spans="1:11" ht="15" customHeight="1">
      <c r="A3" s="3090" t="s">
        <v>1</v>
      </c>
      <c r="B3" s="3090"/>
      <c r="C3" s="3090"/>
      <c r="D3" s="3090"/>
      <c r="E3" s="3090"/>
      <c r="F3" s="3090"/>
      <c r="G3" s="3090"/>
      <c r="H3" s="3090"/>
      <c r="I3" s="3090"/>
    </row>
    <row r="4" spans="1:11" ht="27" customHeight="1">
      <c r="A4" s="2166" t="s">
        <v>2</v>
      </c>
      <c r="B4" s="509" t="s">
        <v>3</v>
      </c>
      <c r="C4" s="231" t="s">
        <v>4</v>
      </c>
      <c r="D4" s="232" t="s">
        <v>5</v>
      </c>
      <c r="E4" s="232" t="s">
        <v>6</v>
      </c>
      <c r="F4" s="2189" t="s">
        <v>7</v>
      </c>
      <c r="G4" s="68" t="s">
        <v>8</v>
      </c>
      <c r="H4" s="68" t="s">
        <v>9</v>
      </c>
      <c r="I4" s="68" t="s">
        <v>10</v>
      </c>
    </row>
    <row r="5" spans="1:11" ht="15" customHeight="1">
      <c r="A5" s="2168">
        <v>45251</v>
      </c>
      <c r="B5" s="2169">
        <v>250000</v>
      </c>
      <c r="C5" s="1017">
        <v>2000</v>
      </c>
      <c r="D5" s="1017"/>
      <c r="E5" s="2174">
        <v>24</v>
      </c>
      <c r="F5" s="2190">
        <v>32415</v>
      </c>
      <c r="G5" s="2175">
        <f>B5/E5</f>
        <v>10416.666666666701</v>
      </c>
      <c r="H5" s="2175">
        <f>B5*0.83%</f>
        <v>2075</v>
      </c>
      <c r="I5" s="2176">
        <f>B5</f>
        <v>250000</v>
      </c>
    </row>
    <row r="6" spans="1:11" ht="15" customHeight="1">
      <c r="A6" s="2200">
        <v>45280</v>
      </c>
      <c r="B6" s="2201"/>
      <c r="C6" s="2201"/>
      <c r="D6" s="2201"/>
      <c r="E6" s="2202">
        <v>1</v>
      </c>
      <c r="F6" s="2191">
        <v>81439</v>
      </c>
      <c r="G6" s="2201">
        <v>10416.67</v>
      </c>
      <c r="H6" s="2201">
        <v>2075</v>
      </c>
      <c r="I6" s="2203">
        <f>I5-G6</f>
        <v>239583.33</v>
      </c>
    </row>
    <row r="7" spans="1:11" ht="15" customHeight="1">
      <c r="A7" s="2204">
        <v>45303</v>
      </c>
      <c r="B7" s="2201"/>
      <c r="C7" s="2201"/>
      <c r="D7" s="2201"/>
      <c r="E7" s="2202">
        <v>2</v>
      </c>
      <c r="F7" s="2191">
        <v>81738</v>
      </c>
      <c r="G7" s="2205">
        <v>10416.67</v>
      </c>
      <c r="H7" s="2206">
        <v>2075</v>
      </c>
      <c r="I7" s="2203">
        <f t="shared" ref="I7:I19" si="0">I6-G7</f>
        <v>229166.66</v>
      </c>
    </row>
    <row r="8" spans="1:11" ht="15" customHeight="1">
      <c r="A8" s="2204">
        <v>45338</v>
      </c>
      <c r="B8" s="2201"/>
      <c r="C8" s="2201"/>
      <c r="D8" s="2201"/>
      <c r="E8" s="2202">
        <v>3</v>
      </c>
      <c r="F8" s="2191">
        <v>82071</v>
      </c>
      <c r="G8" s="2205">
        <v>10416.67</v>
      </c>
      <c r="H8" s="2206">
        <v>2075</v>
      </c>
      <c r="I8" s="2203">
        <f t="shared" si="0"/>
        <v>218749.99</v>
      </c>
    </row>
    <row r="9" spans="1:11" ht="15" customHeight="1">
      <c r="A9" s="2204">
        <v>45365</v>
      </c>
      <c r="B9" s="2201"/>
      <c r="C9" s="2201"/>
      <c r="D9" s="2201"/>
      <c r="E9" s="2202">
        <v>4</v>
      </c>
      <c r="F9" s="2191">
        <v>82421</v>
      </c>
      <c r="G9" s="2205">
        <v>10416.67</v>
      </c>
      <c r="H9" s="2206">
        <v>2075</v>
      </c>
      <c r="I9" s="2203">
        <f t="shared" si="0"/>
        <v>208333.32</v>
      </c>
    </row>
    <row r="10" spans="1:11" ht="15" customHeight="1">
      <c r="A10" s="2204">
        <v>45394</v>
      </c>
      <c r="B10" s="2201"/>
      <c r="C10" s="2201"/>
      <c r="D10" s="2201"/>
      <c r="E10" s="2202">
        <v>5</v>
      </c>
      <c r="F10" s="2191">
        <v>82752</v>
      </c>
      <c r="G10" s="2205">
        <v>10416.672075</v>
      </c>
      <c r="H10" s="2206">
        <v>2075</v>
      </c>
      <c r="I10" s="2203">
        <f t="shared" si="0"/>
        <v>197916.647925</v>
      </c>
    </row>
    <row r="11" spans="1:11" ht="15" customHeight="1">
      <c r="A11" s="2204">
        <v>45423</v>
      </c>
      <c r="B11" s="2201"/>
      <c r="C11" s="2201"/>
      <c r="D11" s="2201"/>
      <c r="E11" s="2202">
        <v>6</v>
      </c>
      <c r="F11" s="2191">
        <v>83094</v>
      </c>
      <c r="G11" s="2207">
        <v>10416.67</v>
      </c>
      <c r="H11" s="2208">
        <v>2075</v>
      </c>
      <c r="I11" s="2203">
        <f t="shared" si="0"/>
        <v>187499.97792500001</v>
      </c>
    </row>
    <row r="12" spans="1:11" ht="15" customHeight="1">
      <c r="A12" s="2204">
        <v>45468</v>
      </c>
      <c r="B12" s="2201"/>
      <c r="C12" s="2201"/>
      <c r="D12" s="2209"/>
      <c r="E12" s="2202">
        <v>7</v>
      </c>
      <c r="F12" s="2191">
        <v>83650</v>
      </c>
      <c r="G12" s="2210">
        <v>10416.67</v>
      </c>
      <c r="H12" s="2201">
        <v>2075</v>
      </c>
      <c r="I12" s="2203">
        <f t="shared" si="0"/>
        <v>177083.307925</v>
      </c>
    </row>
    <row r="13" spans="1:11" ht="15" customHeight="1">
      <c r="A13" s="2200">
        <v>45489</v>
      </c>
      <c r="B13" s="2201"/>
      <c r="C13" s="2201"/>
      <c r="D13" s="2209"/>
      <c r="E13" s="2202">
        <v>8</v>
      </c>
      <c r="F13" s="2191">
        <v>83912</v>
      </c>
      <c r="G13" s="2211">
        <v>10416.67</v>
      </c>
      <c r="H13" s="2212">
        <v>2075</v>
      </c>
      <c r="I13" s="2203">
        <f t="shared" si="0"/>
        <v>166666.63792499999</v>
      </c>
    </row>
    <row r="14" spans="1:11" ht="15" customHeight="1">
      <c r="A14" s="2204">
        <v>45520</v>
      </c>
      <c r="B14" s="2201"/>
      <c r="C14" s="2201"/>
      <c r="D14" s="2209"/>
      <c r="E14" s="2202">
        <v>9</v>
      </c>
      <c r="F14" s="2191">
        <v>84282</v>
      </c>
      <c r="G14" s="2211">
        <v>10416.67</v>
      </c>
      <c r="H14" s="2212">
        <v>2075</v>
      </c>
      <c r="I14" s="2203">
        <f t="shared" si="0"/>
        <v>156249.967925</v>
      </c>
    </row>
    <row r="15" spans="1:11" ht="15" customHeight="1">
      <c r="A15" s="2213">
        <v>45552</v>
      </c>
      <c r="B15" s="2201"/>
      <c r="C15" s="2201"/>
      <c r="D15" s="2201"/>
      <c r="E15" s="2202">
        <v>10</v>
      </c>
      <c r="F15" s="2191">
        <v>84641</v>
      </c>
      <c r="G15" s="2214">
        <v>10416.67</v>
      </c>
      <c r="H15" s="2215">
        <v>2075</v>
      </c>
      <c r="I15" s="2203">
        <f t="shared" si="0"/>
        <v>145833.29792499999</v>
      </c>
    </row>
    <row r="16" spans="1:11" ht="15" customHeight="1">
      <c r="A16" s="2204">
        <v>45574</v>
      </c>
      <c r="B16" s="2201"/>
      <c r="C16" s="2201"/>
      <c r="D16" s="2201"/>
      <c r="E16" s="2202">
        <v>11</v>
      </c>
      <c r="F16" s="2191">
        <v>84941</v>
      </c>
      <c r="G16" s="2216">
        <v>10416.75</v>
      </c>
      <c r="H16" s="2217">
        <v>2075</v>
      </c>
      <c r="I16" s="2203">
        <f t="shared" si="0"/>
        <v>135416.54792499999</v>
      </c>
    </row>
    <row r="17" spans="1:11" ht="15" customHeight="1">
      <c r="A17" s="2218">
        <v>45605</v>
      </c>
      <c r="B17" s="2219"/>
      <c r="C17" s="2219"/>
      <c r="D17" s="2219"/>
      <c r="E17" s="2202">
        <v>12</v>
      </c>
      <c r="F17" s="2192">
        <v>85316</v>
      </c>
      <c r="G17" s="2216">
        <v>10416.67</v>
      </c>
      <c r="H17" s="2220">
        <v>2075</v>
      </c>
      <c r="I17" s="2203">
        <f t="shared" si="0"/>
        <v>124999.87792499999</v>
      </c>
    </row>
    <row r="18" spans="1:11" ht="15" customHeight="1">
      <c r="A18" s="2221">
        <v>45643</v>
      </c>
      <c r="B18" s="2219"/>
      <c r="C18" s="2219"/>
      <c r="D18" s="2219"/>
      <c r="E18" s="2202">
        <v>13</v>
      </c>
      <c r="F18" s="2191">
        <v>85836</v>
      </c>
      <c r="G18" s="2214">
        <v>10416.67</v>
      </c>
      <c r="H18" s="2222">
        <v>2075</v>
      </c>
      <c r="I18" s="2203">
        <f t="shared" si="0"/>
        <v>114583.207925</v>
      </c>
    </row>
    <row r="19" spans="1:11" ht="15" customHeight="1">
      <c r="A19" s="2200">
        <v>45665</v>
      </c>
      <c r="B19" s="2201"/>
      <c r="C19" s="2201"/>
      <c r="D19" s="2201"/>
      <c r="E19" s="2202">
        <v>14</v>
      </c>
      <c r="F19" s="2191">
        <v>34871</v>
      </c>
      <c r="G19" s="2201">
        <v>114583.21</v>
      </c>
      <c r="H19" s="2201"/>
      <c r="I19" s="2203">
        <f t="shared" si="0"/>
        <v>-2.0750001276610402E-3</v>
      </c>
    </row>
    <row r="20" spans="1:11" ht="15" customHeight="1"/>
    <row r="21" spans="1:11" ht="15" customHeight="1">
      <c r="A21" s="3090" t="s">
        <v>1</v>
      </c>
      <c r="B21" s="3090"/>
      <c r="C21" s="3090"/>
      <c r="D21" s="3090"/>
      <c r="E21" s="3090"/>
      <c r="F21" s="3090"/>
      <c r="G21" s="3090"/>
      <c r="H21" s="3090"/>
      <c r="I21" s="3090"/>
    </row>
    <row r="22" spans="1:11" ht="30" customHeight="1">
      <c r="A22" s="2166" t="s">
        <v>2</v>
      </c>
      <c r="B22" s="509" t="s">
        <v>3</v>
      </c>
      <c r="C22" s="231" t="s">
        <v>4</v>
      </c>
      <c r="D22" s="232" t="s">
        <v>5</v>
      </c>
      <c r="E22" s="232" t="s">
        <v>6</v>
      </c>
      <c r="F22" s="2189" t="s">
        <v>7</v>
      </c>
      <c r="G22" s="68" t="s">
        <v>8</v>
      </c>
      <c r="H22" s="68" t="s">
        <v>9</v>
      </c>
      <c r="I22" s="68" t="s">
        <v>10</v>
      </c>
    </row>
    <row r="23" spans="1:11" ht="15" customHeight="1">
      <c r="A23" s="162">
        <v>45665</v>
      </c>
      <c r="B23" s="2012">
        <v>230000</v>
      </c>
      <c r="C23" s="55">
        <v>4600</v>
      </c>
      <c r="D23" s="55"/>
      <c r="E23" s="25">
        <v>24</v>
      </c>
      <c r="F23" s="2193">
        <v>34871</v>
      </c>
      <c r="G23" s="55">
        <f>B23/E23</f>
        <v>9583.3333333333303</v>
      </c>
      <c r="H23" s="55">
        <f>B23*0.83%</f>
        <v>1909</v>
      </c>
      <c r="I23" s="55">
        <f>B23</f>
        <v>230000</v>
      </c>
    </row>
    <row r="24" spans="1:11" ht="15" customHeight="1">
      <c r="A24" s="167">
        <v>45702</v>
      </c>
      <c r="B24" s="39"/>
      <c r="C24" s="39"/>
      <c r="D24" s="39"/>
      <c r="E24" s="57">
        <v>1</v>
      </c>
      <c r="F24" s="2194">
        <v>86432</v>
      </c>
      <c r="G24" s="168">
        <v>9583.33</v>
      </c>
      <c r="H24" s="168">
        <v>1909</v>
      </c>
      <c r="I24" s="62">
        <f>I23-G24</f>
        <v>220416.67</v>
      </c>
      <c r="J24" s="577"/>
      <c r="K24" s="577"/>
    </row>
    <row r="25" spans="1:11" ht="15" customHeight="1">
      <c r="A25" s="519">
        <v>45727</v>
      </c>
      <c r="B25" s="39"/>
      <c r="C25" s="39"/>
      <c r="D25" s="39"/>
      <c r="E25" s="57">
        <v>2</v>
      </c>
      <c r="F25" s="2191">
        <v>86800</v>
      </c>
      <c r="G25" s="450">
        <v>9583.33</v>
      </c>
      <c r="H25" s="450">
        <v>1909</v>
      </c>
      <c r="I25" s="62">
        <f t="shared" ref="I25:I34" si="1">I24-G25</f>
        <v>210833.34</v>
      </c>
      <c r="J25" s="122"/>
      <c r="K25" s="122"/>
    </row>
    <row r="26" spans="1:11" ht="15" customHeight="1">
      <c r="A26" s="519">
        <v>45757</v>
      </c>
      <c r="B26" s="39"/>
      <c r="C26" s="39"/>
      <c r="D26" s="39"/>
      <c r="E26" s="57">
        <v>3</v>
      </c>
      <c r="F26" s="2191">
        <v>87182</v>
      </c>
      <c r="G26" s="168">
        <v>9583.33</v>
      </c>
      <c r="H26" s="168">
        <v>1909</v>
      </c>
      <c r="I26" s="62">
        <f t="shared" si="1"/>
        <v>201250.01</v>
      </c>
      <c r="J26" s="577"/>
      <c r="K26" s="577"/>
    </row>
    <row r="27" spans="1:11" ht="15" customHeight="1">
      <c r="A27" s="519">
        <v>45801</v>
      </c>
      <c r="B27" s="39"/>
      <c r="C27" s="39"/>
      <c r="D27" s="39"/>
      <c r="E27" s="57">
        <v>4</v>
      </c>
      <c r="F27" s="2195" t="s">
        <v>11</v>
      </c>
      <c r="G27" s="450">
        <v>9583.33</v>
      </c>
      <c r="H27" s="450">
        <v>1909</v>
      </c>
      <c r="I27" s="62">
        <f t="shared" si="1"/>
        <v>191666.68</v>
      </c>
      <c r="J27" s="122"/>
      <c r="K27" s="122"/>
    </row>
    <row r="28" spans="1:11" ht="15" customHeight="1">
      <c r="A28" s="519">
        <v>45821</v>
      </c>
      <c r="B28" s="587"/>
      <c r="C28" s="39"/>
      <c r="D28" s="39"/>
      <c r="E28" s="29"/>
      <c r="F28" s="2195" t="s">
        <v>12</v>
      </c>
      <c r="G28" s="168">
        <v>9583.33</v>
      </c>
      <c r="H28" s="168">
        <v>1909</v>
      </c>
      <c r="I28" s="62">
        <f t="shared" si="1"/>
        <v>182083.35</v>
      </c>
      <c r="J28" s="122"/>
      <c r="K28" s="122"/>
    </row>
    <row r="29" spans="1:11" ht="15" customHeight="1">
      <c r="A29" s="519">
        <v>45850</v>
      </c>
      <c r="B29" s="39"/>
      <c r="C29" s="39"/>
      <c r="D29" s="39"/>
      <c r="E29" s="57">
        <v>5</v>
      </c>
      <c r="F29" s="2195" t="s">
        <v>13</v>
      </c>
      <c r="G29" s="450">
        <v>9583.33</v>
      </c>
      <c r="H29" s="450">
        <v>1909</v>
      </c>
      <c r="I29" s="62">
        <f t="shared" si="1"/>
        <v>172500.02</v>
      </c>
      <c r="J29" s="577"/>
      <c r="K29" s="577"/>
    </row>
    <row r="30" spans="1:11" ht="15" customHeight="1">
      <c r="A30" s="519">
        <v>45877</v>
      </c>
      <c r="B30" s="39"/>
      <c r="C30" s="39"/>
      <c r="D30" s="39"/>
      <c r="E30" s="57">
        <v>6</v>
      </c>
      <c r="F30" s="2196" t="s">
        <v>14</v>
      </c>
      <c r="G30" s="168">
        <v>9583.33</v>
      </c>
      <c r="H30" s="168">
        <v>1909</v>
      </c>
      <c r="I30" s="62">
        <f t="shared" si="1"/>
        <v>162916.69</v>
      </c>
      <c r="J30" s="577"/>
      <c r="K30" s="577"/>
    </row>
    <row r="31" spans="1:11" ht="15" customHeight="1">
      <c r="A31" s="519">
        <v>45912</v>
      </c>
      <c r="B31" s="39"/>
      <c r="C31" s="39"/>
      <c r="D31" s="39"/>
      <c r="E31" s="57">
        <v>7</v>
      </c>
      <c r="F31" s="2195" t="s">
        <v>15</v>
      </c>
      <c r="G31" s="168">
        <v>9583.33</v>
      </c>
      <c r="H31" s="168">
        <v>1909</v>
      </c>
      <c r="I31" s="62">
        <f t="shared" si="1"/>
        <v>153333.35999999999</v>
      </c>
      <c r="J31" s="122"/>
      <c r="K31" s="122"/>
    </row>
    <row r="32" spans="1:11" ht="15" customHeight="1">
      <c r="A32" s="519">
        <v>45939</v>
      </c>
      <c r="B32" s="39"/>
      <c r="C32" s="39"/>
      <c r="D32" s="39"/>
      <c r="E32" s="57">
        <v>8</v>
      </c>
      <c r="F32" s="2195" t="s">
        <v>16</v>
      </c>
      <c r="G32" s="450">
        <v>9583.33</v>
      </c>
      <c r="H32" s="450">
        <v>1909</v>
      </c>
      <c r="I32" s="62">
        <f t="shared" si="1"/>
        <v>143750.03</v>
      </c>
      <c r="J32" s="122"/>
      <c r="K32" s="122"/>
    </row>
    <row r="33" spans="1:11" ht="15" customHeight="1">
      <c r="A33" s="519">
        <v>45975</v>
      </c>
      <c r="B33" s="39"/>
      <c r="C33" s="39"/>
      <c r="D33" s="39"/>
      <c r="E33" s="57">
        <v>9</v>
      </c>
      <c r="F33" s="2195" t="s">
        <v>17</v>
      </c>
      <c r="G33" s="450">
        <v>9583.33</v>
      </c>
      <c r="H33" s="450">
        <v>1909</v>
      </c>
      <c r="I33" s="62">
        <f t="shared" si="1"/>
        <v>134166.70000000001</v>
      </c>
      <c r="J33" s="122"/>
      <c r="K33" s="122"/>
    </row>
    <row r="34" spans="1:11" ht="15" customHeight="1">
      <c r="A34" s="519">
        <v>46010</v>
      </c>
      <c r="B34" s="39"/>
      <c r="C34" s="39"/>
      <c r="D34" s="39"/>
      <c r="E34" s="57">
        <v>10</v>
      </c>
      <c r="F34" s="2195" t="s">
        <v>18</v>
      </c>
      <c r="G34" s="450">
        <v>9583.33</v>
      </c>
      <c r="H34" s="450">
        <v>1909</v>
      </c>
      <c r="I34" s="62">
        <f t="shared" si="1"/>
        <v>124583.37</v>
      </c>
      <c r="J34" s="577"/>
      <c r="K34" s="577"/>
    </row>
    <row r="35" spans="1:11" ht="15" customHeight="1">
      <c r="A35" s="1419"/>
      <c r="B35" s="39"/>
      <c r="C35" s="39"/>
      <c r="D35" s="39"/>
      <c r="E35" s="29"/>
      <c r="F35" s="2197"/>
      <c r="G35" s="168"/>
      <c r="H35" s="168"/>
      <c r="I35" s="62"/>
    </row>
    <row r="36" spans="1:11" ht="15" customHeight="1">
      <c r="A36" s="194"/>
      <c r="B36" s="39"/>
      <c r="C36" s="39"/>
      <c r="D36" s="39"/>
      <c r="E36" s="29"/>
      <c r="F36" s="2195"/>
      <c r="G36" s="168"/>
      <c r="H36" s="851"/>
      <c r="I36" s="62"/>
    </row>
    <row r="37" spans="1:11" ht="15" customHeight="1">
      <c r="A37" s="194"/>
      <c r="B37" s="39"/>
      <c r="C37" s="39"/>
      <c r="D37" s="39"/>
      <c r="E37" s="29"/>
      <c r="F37" s="2191"/>
      <c r="G37" s="39"/>
      <c r="H37" s="39"/>
      <c r="I37" s="62"/>
    </row>
    <row r="38" spans="1:11" ht="15" customHeight="1">
      <c r="A38" s="194"/>
      <c r="B38" s="39"/>
      <c r="C38" s="39"/>
      <c r="D38" s="39"/>
      <c r="E38" s="29"/>
      <c r="F38" s="2191"/>
      <c r="G38" s="39"/>
      <c r="H38" s="39"/>
      <c r="I38" s="39"/>
    </row>
    <row r="39" spans="1:11" ht="15" customHeight="1">
      <c r="A39" s="194"/>
      <c r="B39" s="39"/>
      <c r="C39" s="39"/>
      <c r="D39" s="39"/>
      <c r="E39" s="29"/>
      <c r="F39" s="2191"/>
      <c r="G39" s="39"/>
      <c r="H39" s="39"/>
      <c r="I39" s="39"/>
    </row>
    <row r="40" spans="1:11" ht="15" customHeight="1"/>
    <row r="41" spans="1:11" ht="15" customHeight="1"/>
    <row r="42" spans="1:11" ht="15" customHeight="1"/>
    <row r="43" spans="1:11" ht="15" customHeight="1"/>
    <row r="44" spans="1:11" ht="15" customHeight="1"/>
    <row r="45" spans="1:11" ht="15" customHeight="1"/>
    <row r="46" spans="1:11" ht="15" customHeight="1"/>
    <row r="47" spans="1:11" ht="15" customHeight="1"/>
    <row r="48" spans="1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</sheetData>
  <sortState xmlns:xlrd2="http://schemas.microsoft.com/office/spreadsheetml/2017/richdata2" ref="A27:H34">
    <sortCondition ref="A27:A34"/>
  </sortState>
  <mergeCells count="3">
    <mergeCell ref="A1:C1"/>
    <mergeCell ref="A3:I3"/>
    <mergeCell ref="A21:I21"/>
  </mergeCells>
  <pageMargins left="0.39" right="0.19" top="0.43" bottom="0.18" header="0.37" footer="0.14000000000000001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FF00"/>
  </sheetPr>
  <dimension ref="A1:R64"/>
  <sheetViews>
    <sheetView topLeftCell="H1" zoomScale="83" zoomScaleNormal="120" workbookViewId="0">
      <selection activeCell="L19" sqref="L19"/>
    </sheetView>
  </sheetViews>
  <sheetFormatPr defaultColWidth="9.109375" defaultRowHeight="13.8"/>
  <cols>
    <col min="1" max="1" width="15.5546875" style="339" customWidth="1"/>
    <col min="2" max="2" width="13.5546875" style="6" customWidth="1"/>
    <col min="3" max="3" width="12.5546875" style="6" customWidth="1"/>
    <col min="4" max="4" width="9.6640625" style="6" customWidth="1"/>
    <col min="5" max="5" width="10.6640625" style="5" customWidth="1"/>
    <col min="6" max="6" width="12.5546875" style="643" customWidth="1"/>
    <col min="7" max="7" width="12.88671875" style="6" customWidth="1"/>
    <col min="8" max="8" width="12.33203125" style="6" customWidth="1"/>
    <col min="9" max="9" width="14.33203125" style="6" customWidth="1"/>
    <col min="10" max="10" width="9.109375" style="3"/>
    <col min="11" max="11" width="12.44140625" style="2" customWidth="1"/>
    <col min="12" max="12" width="11.88671875" style="3" customWidth="1"/>
    <col min="13" max="13" width="9.109375" style="3"/>
    <col min="14" max="14" width="10.6640625" style="3" customWidth="1"/>
    <col min="15" max="15" width="9.109375" style="2233"/>
    <col min="16" max="16" width="14.109375" style="6" customWidth="1"/>
    <col min="17" max="17" width="11" style="6" customWidth="1"/>
    <col min="18" max="18" width="12.88671875" style="7" customWidth="1"/>
    <col min="19" max="16384" width="9.109375" style="3"/>
  </cols>
  <sheetData>
    <row r="1" spans="1:18" ht="27.6">
      <c r="A1" s="3091" t="s">
        <v>19</v>
      </c>
      <c r="B1" s="3091"/>
      <c r="C1" s="3091"/>
      <c r="D1" s="3091"/>
      <c r="E1" s="3091"/>
    </row>
    <row r="2" spans="1:18">
      <c r="B2" s="3"/>
      <c r="C2" s="3"/>
      <c r="D2" s="3"/>
    </row>
    <row r="3" spans="1:18" ht="18.75" customHeight="1">
      <c r="A3" s="3090" t="s">
        <v>1</v>
      </c>
      <c r="B3" s="3090"/>
      <c r="C3" s="3090"/>
      <c r="D3" s="3090"/>
      <c r="E3" s="3090"/>
      <c r="F3" s="3090"/>
      <c r="G3" s="3090"/>
      <c r="H3" s="3090"/>
      <c r="I3" s="3090"/>
      <c r="K3" s="3092" t="s">
        <v>20</v>
      </c>
      <c r="L3" s="3093"/>
      <c r="M3" s="3093"/>
      <c r="N3" s="3093"/>
      <c r="O3" s="3094"/>
      <c r="P3" s="3093"/>
      <c r="Q3" s="3093"/>
      <c r="R3" s="3095"/>
    </row>
    <row r="4" spans="1:18" ht="18.75" customHeight="1">
      <c r="A4" s="2166" t="s">
        <v>2</v>
      </c>
      <c r="B4" s="509" t="s">
        <v>3</v>
      </c>
      <c r="C4" s="231" t="s">
        <v>4</v>
      </c>
      <c r="D4" s="232" t="s">
        <v>5</v>
      </c>
      <c r="E4" s="232" t="s">
        <v>6</v>
      </c>
      <c r="F4" s="2167" t="s">
        <v>7</v>
      </c>
      <c r="G4" s="68" t="s">
        <v>8</v>
      </c>
      <c r="H4" s="68" t="s">
        <v>9</v>
      </c>
      <c r="I4" s="68" t="s">
        <v>10</v>
      </c>
      <c r="K4" s="244" t="s">
        <v>21</v>
      </c>
      <c r="L4" s="174" t="s">
        <v>22</v>
      </c>
      <c r="M4" s="174" t="s">
        <v>5</v>
      </c>
      <c r="N4" s="321" t="s">
        <v>23</v>
      </c>
      <c r="O4" s="2228" t="s">
        <v>7</v>
      </c>
      <c r="P4" s="176" t="s">
        <v>24</v>
      </c>
      <c r="Q4" s="176" t="s">
        <v>25</v>
      </c>
      <c r="R4" s="203" t="s">
        <v>26</v>
      </c>
    </row>
    <row r="5" spans="1:18" ht="18.75" customHeight="1">
      <c r="A5" s="2168">
        <v>44534</v>
      </c>
      <c r="B5" s="2169">
        <v>80000</v>
      </c>
      <c r="C5" s="1017">
        <f>B5*0.02</f>
        <v>1600</v>
      </c>
      <c r="D5" s="1017"/>
      <c r="E5" s="2170">
        <v>24</v>
      </c>
      <c r="F5" s="2171">
        <v>27927</v>
      </c>
      <c r="G5" s="1017">
        <f>B5/E5</f>
        <v>3333.3333333333298</v>
      </c>
      <c r="H5" s="1017">
        <f>B5*0.83%</f>
        <v>664</v>
      </c>
      <c r="I5" s="21">
        <f>B5</f>
        <v>80000</v>
      </c>
      <c r="K5" s="162">
        <v>45506</v>
      </c>
      <c r="L5" s="55">
        <v>20000</v>
      </c>
      <c r="M5" s="55"/>
      <c r="N5" s="73">
        <v>12</v>
      </c>
      <c r="O5" s="2229">
        <v>33954</v>
      </c>
      <c r="P5" s="55">
        <v>1666.67</v>
      </c>
      <c r="Q5" s="55">
        <v>400</v>
      </c>
      <c r="R5" s="55">
        <v>20000</v>
      </c>
    </row>
    <row r="6" spans="1:18" ht="18.75" customHeight="1">
      <c r="A6" s="50">
        <v>44548</v>
      </c>
      <c r="B6" s="43"/>
      <c r="C6" s="43"/>
      <c r="D6" s="43"/>
      <c r="E6" s="57">
        <v>1</v>
      </c>
      <c r="F6" s="41">
        <v>72910</v>
      </c>
      <c r="G6" s="43">
        <v>3333.33</v>
      </c>
      <c r="H6" s="43">
        <v>664</v>
      </c>
      <c r="I6" s="43">
        <f>I5-G6</f>
        <v>76666.67</v>
      </c>
      <c r="K6" s="50">
        <v>45520</v>
      </c>
      <c r="L6" s="57"/>
      <c r="M6" s="57"/>
      <c r="N6" s="57">
        <v>1</v>
      </c>
      <c r="O6" s="2229">
        <v>84281</v>
      </c>
      <c r="P6" s="62">
        <v>1666.67</v>
      </c>
      <c r="Q6" s="62">
        <v>366.67</v>
      </c>
      <c r="R6" s="62">
        <f>R5-P6</f>
        <v>18333.330000000002</v>
      </c>
    </row>
    <row r="7" spans="1:18" ht="21" customHeight="1">
      <c r="A7" s="50">
        <v>44581</v>
      </c>
      <c r="B7" s="43"/>
      <c r="C7" s="43"/>
      <c r="D7" s="43"/>
      <c r="E7" s="57">
        <v>2</v>
      </c>
      <c r="F7" s="41">
        <v>73262</v>
      </c>
      <c r="G7" s="43">
        <v>3333.33</v>
      </c>
      <c r="H7" s="43">
        <v>664</v>
      </c>
      <c r="I7" s="43">
        <f t="shared" ref="I7:I19" si="0">I6-G7</f>
        <v>73333.34</v>
      </c>
      <c r="K7" s="50">
        <v>45552</v>
      </c>
      <c r="L7" s="57"/>
      <c r="M7" s="57"/>
      <c r="N7" s="57">
        <v>2</v>
      </c>
      <c r="O7" s="2229">
        <v>84640</v>
      </c>
      <c r="P7" s="62">
        <v>1666.67</v>
      </c>
      <c r="Q7" s="62">
        <v>333.33</v>
      </c>
      <c r="R7" s="62">
        <f t="shared" ref="R7:R15" si="1">R6-P7</f>
        <v>16666.66</v>
      </c>
    </row>
    <row r="8" spans="1:18" ht="21" customHeight="1">
      <c r="A8" s="50">
        <v>44623</v>
      </c>
      <c r="B8" s="43"/>
      <c r="C8" s="43"/>
      <c r="D8" s="43"/>
      <c r="E8" s="57">
        <v>3</v>
      </c>
      <c r="F8" s="41">
        <v>73835</v>
      </c>
      <c r="G8" s="43">
        <v>3333.33</v>
      </c>
      <c r="H8" s="43">
        <v>664</v>
      </c>
      <c r="I8" s="43">
        <f t="shared" si="0"/>
        <v>70000.009999999995</v>
      </c>
      <c r="K8" s="50">
        <v>45562</v>
      </c>
      <c r="L8" s="57"/>
      <c r="M8" s="57"/>
      <c r="N8" s="57">
        <v>3</v>
      </c>
      <c r="O8" s="2229">
        <v>84770</v>
      </c>
      <c r="P8" s="59">
        <v>1666.67</v>
      </c>
      <c r="Q8" s="59">
        <v>333.33</v>
      </c>
      <c r="R8" s="62">
        <f t="shared" si="1"/>
        <v>14999.99</v>
      </c>
    </row>
    <row r="9" spans="1:18" ht="21" customHeight="1">
      <c r="A9" s="50">
        <v>44650</v>
      </c>
      <c r="B9" s="43"/>
      <c r="C9" s="43"/>
      <c r="D9" s="43"/>
      <c r="E9" s="57">
        <v>4</v>
      </c>
      <c r="F9" s="41">
        <v>74074</v>
      </c>
      <c r="G9" s="43">
        <v>3333.33</v>
      </c>
      <c r="H9" s="43">
        <v>664</v>
      </c>
      <c r="I9" s="43">
        <f t="shared" si="0"/>
        <v>66666.679999999993</v>
      </c>
      <c r="K9" s="50">
        <v>45624</v>
      </c>
      <c r="L9" s="57"/>
      <c r="M9" s="57"/>
      <c r="N9" s="57">
        <v>4</v>
      </c>
      <c r="O9" s="2229">
        <v>85639</v>
      </c>
      <c r="P9" s="59">
        <v>1666.67</v>
      </c>
      <c r="Q9" s="59">
        <v>300</v>
      </c>
      <c r="R9" s="62">
        <f t="shared" si="1"/>
        <v>13333.32</v>
      </c>
    </row>
    <row r="10" spans="1:18" ht="21" customHeight="1">
      <c r="A10" s="50">
        <v>44680</v>
      </c>
      <c r="B10" s="43"/>
      <c r="C10" s="43"/>
      <c r="D10" s="43"/>
      <c r="E10" s="57">
        <v>5</v>
      </c>
      <c r="F10" s="41">
        <v>74384</v>
      </c>
      <c r="G10" s="43">
        <v>3333.33</v>
      </c>
      <c r="H10" s="43">
        <v>664</v>
      </c>
      <c r="I10" s="43">
        <f t="shared" si="0"/>
        <v>63333.35</v>
      </c>
      <c r="K10" s="50">
        <v>45654</v>
      </c>
      <c r="L10" s="57"/>
      <c r="M10" s="57"/>
      <c r="N10" s="57">
        <v>5</v>
      </c>
      <c r="O10" s="2229">
        <v>85981</v>
      </c>
      <c r="P10" s="59">
        <v>1666.67</v>
      </c>
      <c r="Q10" s="59">
        <v>200</v>
      </c>
      <c r="R10" s="62">
        <f t="shared" si="1"/>
        <v>11666.65</v>
      </c>
    </row>
    <row r="11" spans="1:18" ht="21" customHeight="1">
      <c r="A11" s="50">
        <v>44708</v>
      </c>
      <c r="B11" s="43"/>
      <c r="C11" s="43"/>
      <c r="D11" s="43"/>
      <c r="E11" s="57">
        <v>6</v>
      </c>
      <c r="F11" s="41">
        <v>74780</v>
      </c>
      <c r="G11" s="43">
        <v>3333.33</v>
      </c>
      <c r="H11" s="43">
        <v>664</v>
      </c>
      <c r="I11" s="43">
        <f t="shared" si="0"/>
        <v>60000.02</v>
      </c>
      <c r="K11" s="50">
        <v>45686</v>
      </c>
      <c r="L11" s="57"/>
      <c r="M11" s="57"/>
      <c r="N11" s="57">
        <v>6</v>
      </c>
      <c r="O11" s="2229">
        <v>86323</v>
      </c>
      <c r="P11" s="59">
        <v>1666.67</v>
      </c>
      <c r="Q11" s="62">
        <v>200</v>
      </c>
      <c r="R11" s="62">
        <f t="shared" si="1"/>
        <v>9999.98</v>
      </c>
    </row>
    <row r="12" spans="1:18" ht="21" customHeight="1">
      <c r="A12" s="50">
        <v>44743</v>
      </c>
      <c r="B12" s="43"/>
      <c r="C12" s="43"/>
      <c r="D12" s="43"/>
      <c r="E12" s="57">
        <v>7</v>
      </c>
      <c r="F12" s="41">
        <v>75211</v>
      </c>
      <c r="G12" s="43">
        <v>3333.33</v>
      </c>
      <c r="H12" s="43">
        <v>664</v>
      </c>
      <c r="I12" s="43">
        <f t="shared" si="0"/>
        <v>56666.69</v>
      </c>
      <c r="K12" s="50">
        <v>45717</v>
      </c>
      <c r="L12" s="57"/>
      <c r="M12" s="57"/>
      <c r="N12" s="57">
        <v>7</v>
      </c>
      <c r="O12" s="2229">
        <v>86694</v>
      </c>
      <c r="P12" s="62">
        <v>1666.67</v>
      </c>
      <c r="Q12" s="62">
        <v>166.97</v>
      </c>
      <c r="R12" s="62">
        <f t="shared" si="1"/>
        <v>8333.31</v>
      </c>
    </row>
    <row r="13" spans="1:18" ht="21" customHeight="1">
      <c r="A13" s="50">
        <v>44770</v>
      </c>
      <c r="B13" s="43"/>
      <c r="C13" s="43"/>
      <c r="D13" s="43"/>
      <c r="E13" s="57">
        <v>8</v>
      </c>
      <c r="F13" s="41">
        <v>75487</v>
      </c>
      <c r="G13" s="43">
        <v>3333.33</v>
      </c>
      <c r="H13" s="43">
        <v>664</v>
      </c>
      <c r="I13" s="43">
        <f t="shared" si="0"/>
        <v>53333.36</v>
      </c>
      <c r="K13" s="50">
        <v>45749</v>
      </c>
      <c r="L13" s="57"/>
      <c r="M13" s="57"/>
      <c r="N13" s="57">
        <v>8</v>
      </c>
      <c r="O13" s="2229">
        <v>87078</v>
      </c>
      <c r="P13" s="62">
        <v>1666.67</v>
      </c>
      <c r="Q13" s="62">
        <v>133.33000000000001</v>
      </c>
      <c r="R13" s="62">
        <f t="shared" si="1"/>
        <v>6666.64</v>
      </c>
    </row>
    <row r="14" spans="1:18">
      <c r="A14" s="50">
        <v>44799</v>
      </c>
      <c r="B14" s="43"/>
      <c r="C14" s="43"/>
      <c r="D14" s="43"/>
      <c r="E14" s="57">
        <v>9</v>
      </c>
      <c r="F14" s="41">
        <v>75774</v>
      </c>
      <c r="G14" s="43">
        <v>3333.33</v>
      </c>
      <c r="H14" s="43">
        <v>664</v>
      </c>
      <c r="I14" s="43">
        <f t="shared" si="0"/>
        <v>50000.03</v>
      </c>
      <c r="K14" s="50">
        <v>45779</v>
      </c>
      <c r="L14" s="57"/>
      <c r="M14" s="57"/>
      <c r="N14" s="57">
        <v>9</v>
      </c>
      <c r="O14" s="2229">
        <v>87458</v>
      </c>
      <c r="P14" s="62">
        <v>1666.67</v>
      </c>
      <c r="Q14" s="62">
        <v>100</v>
      </c>
      <c r="R14" s="62">
        <f t="shared" si="1"/>
        <v>4999.97</v>
      </c>
    </row>
    <row r="15" spans="1:18" ht="18" customHeight="1">
      <c r="A15" s="50">
        <v>44833</v>
      </c>
      <c r="B15" s="43"/>
      <c r="C15" s="43"/>
      <c r="D15" s="43"/>
      <c r="E15" s="57">
        <v>10</v>
      </c>
      <c r="F15" s="41">
        <v>76182</v>
      </c>
      <c r="G15" s="43">
        <v>3333.33</v>
      </c>
      <c r="H15" s="43">
        <v>664</v>
      </c>
      <c r="I15" s="43">
        <f t="shared" si="0"/>
        <v>46666.7</v>
      </c>
      <c r="K15" s="2223">
        <v>45805</v>
      </c>
      <c r="L15" s="2224"/>
      <c r="M15" s="2224"/>
      <c r="N15" s="2225">
        <v>10</v>
      </c>
      <c r="O15" s="2229" t="s">
        <v>27</v>
      </c>
      <c r="P15" s="2219">
        <v>4999.97</v>
      </c>
      <c r="Q15" s="2219"/>
      <c r="R15" s="2226">
        <f t="shared" si="1"/>
        <v>0</v>
      </c>
    </row>
    <row r="16" spans="1:18" ht="18" customHeight="1">
      <c r="A16" s="50">
        <v>44863</v>
      </c>
      <c r="B16" s="43"/>
      <c r="C16" s="43"/>
      <c r="D16" s="43"/>
      <c r="E16" s="57">
        <v>11</v>
      </c>
      <c r="F16" s="41">
        <v>76502</v>
      </c>
      <c r="G16" s="43">
        <v>3333.33</v>
      </c>
      <c r="H16" s="43">
        <v>664</v>
      </c>
      <c r="I16" s="43">
        <f t="shared" si="0"/>
        <v>43333.37</v>
      </c>
      <c r="K16" s="2223"/>
      <c r="L16" s="2224"/>
      <c r="M16" s="2224"/>
      <c r="N16" s="2225">
        <v>11</v>
      </c>
      <c r="O16" s="2229"/>
      <c r="P16" s="2219"/>
      <c r="Q16" s="2219"/>
      <c r="R16" s="2219"/>
    </row>
    <row r="17" spans="1:9" ht="18" customHeight="1">
      <c r="A17" s="50">
        <v>44894</v>
      </c>
      <c r="B17" s="43"/>
      <c r="C17" s="43"/>
      <c r="D17" s="43"/>
      <c r="E17" s="57">
        <v>12</v>
      </c>
      <c r="F17" s="41">
        <v>76928</v>
      </c>
      <c r="G17" s="43">
        <v>3333.33</v>
      </c>
      <c r="H17" s="43">
        <v>664</v>
      </c>
      <c r="I17" s="43">
        <f t="shared" si="0"/>
        <v>40000.04</v>
      </c>
    </row>
    <row r="18" spans="1:9">
      <c r="A18" s="194">
        <v>44933</v>
      </c>
      <c r="B18" s="43"/>
      <c r="C18" s="43"/>
      <c r="D18" s="43"/>
      <c r="E18" s="57">
        <v>13</v>
      </c>
      <c r="F18" s="41">
        <v>77323</v>
      </c>
      <c r="G18" s="43">
        <v>40000.04</v>
      </c>
      <c r="H18" s="43">
        <v>664</v>
      </c>
      <c r="I18" s="43">
        <f t="shared" si="0"/>
        <v>0</v>
      </c>
    </row>
    <row r="19" spans="1:9">
      <c r="B19" s="7"/>
      <c r="C19" s="7"/>
      <c r="D19" s="7"/>
      <c r="E19" s="133"/>
      <c r="G19" s="264"/>
      <c r="H19" s="7"/>
      <c r="I19" s="264">
        <f t="shared" si="0"/>
        <v>0</v>
      </c>
    </row>
    <row r="20" spans="1:9">
      <c r="G20" s="39"/>
    </row>
    <row r="21" spans="1:9" ht="20.399999999999999">
      <c r="A21" s="3090" t="s">
        <v>1</v>
      </c>
      <c r="B21" s="3090"/>
      <c r="C21" s="3090"/>
      <c r="D21" s="3090"/>
      <c r="E21" s="3090"/>
      <c r="F21" s="3090"/>
      <c r="G21" s="3090"/>
      <c r="H21" s="3090"/>
      <c r="I21" s="3090"/>
    </row>
    <row r="22" spans="1:9" ht="25.2">
      <c r="A22" s="2166" t="s">
        <v>2</v>
      </c>
      <c r="B22" s="509" t="s">
        <v>3</v>
      </c>
      <c r="C22" s="231" t="s">
        <v>4</v>
      </c>
      <c r="D22" s="232" t="s">
        <v>5</v>
      </c>
      <c r="E22" s="232" t="s">
        <v>6</v>
      </c>
      <c r="F22" s="2167" t="s">
        <v>7</v>
      </c>
      <c r="G22" s="68" t="s">
        <v>8</v>
      </c>
      <c r="H22" s="68" t="s">
        <v>9</v>
      </c>
      <c r="I22" s="68" t="s">
        <v>10</v>
      </c>
    </row>
    <row r="23" spans="1:9" ht="27" customHeight="1">
      <c r="A23" s="2168">
        <v>45281</v>
      </c>
      <c r="B23" s="2169">
        <v>20000</v>
      </c>
      <c r="C23" s="1017">
        <f>B23*0.02</f>
        <v>400</v>
      </c>
      <c r="D23" s="1017"/>
      <c r="E23" s="2170">
        <v>12</v>
      </c>
      <c r="F23" s="2171">
        <v>32577</v>
      </c>
      <c r="G23" s="1017">
        <f>B23/E23</f>
        <v>1666.6666666666699</v>
      </c>
      <c r="H23" s="1017">
        <f>B23*0.83%</f>
        <v>166</v>
      </c>
      <c r="I23" s="21">
        <f>B23</f>
        <v>20000</v>
      </c>
    </row>
    <row r="24" spans="1:9" ht="27" customHeight="1">
      <c r="A24" s="235">
        <v>45321</v>
      </c>
      <c r="B24" s="51"/>
      <c r="C24" s="51"/>
      <c r="D24" s="51"/>
      <c r="E24" s="594">
        <v>1</v>
      </c>
      <c r="F24" s="41">
        <v>81868</v>
      </c>
      <c r="G24" s="51">
        <v>1666.67</v>
      </c>
      <c r="H24" s="51">
        <v>166</v>
      </c>
      <c r="I24" s="51">
        <f t="shared" ref="I24:I29" si="2">I23-G24</f>
        <v>18333.330000000002</v>
      </c>
    </row>
    <row r="25" spans="1:9" ht="27" customHeight="1">
      <c r="A25" s="235">
        <v>45350</v>
      </c>
      <c r="B25" s="51"/>
      <c r="C25" s="51"/>
      <c r="D25" s="51"/>
      <c r="E25" s="594">
        <v>2</v>
      </c>
      <c r="F25" s="41">
        <v>82219</v>
      </c>
      <c r="G25" s="51">
        <v>1666.67</v>
      </c>
      <c r="H25" s="51">
        <v>166</v>
      </c>
      <c r="I25" s="51">
        <f t="shared" si="2"/>
        <v>16666.66</v>
      </c>
    </row>
    <row r="26" spans="1:9" ht="27" customHeight="1">
      <c r="A26" s="235">
        <v>45377</v>
      </c>
      <c r="B26" s="51"/>
      <c r="C26" s="51"/>
      <c r="D26" s="51"/>
      <c r="E26" s="594">
        <v>3</v>
      </c>
      <c r="F26" s="41">
        <v>82548</v>
      </c>
      <c r="G26" s="51">
        <v>1666.67</v>
      </c>
      <c r="H26" s="51">
        <v>166</v>
      </c>
      <c r="I26" s="51">
        <f t="shared" si="2"/>
        <v>14999.99</v>
      </c>
    </row>
    <row r="27" spans="1:9" ht="27" customHeight="1">
      <c r="A27" s="235">
        <v>45409</v>
      </c>
      <c r="B27" s="51"/>
      <c r="C27" s="51"/>
      <c r="D27" s="51"/>
      <c r="E27" s="594">
        <v>4</v>
      </c>
      <c r="F27" s="41">
        <v>82929</v>
      </c>
      <c r="G27" s="51">
        <v>1666.67</v>
      </c>
      <c r="H27" s="51">
        <v>166</v>
      </c>
      <c r="I27" s="51">
        <f t="shared" si="2"/>
        <v>13333.32</v>
      </c>
    </row>
    <row r="28" spans="1:9" ht="27" customHeight="1">
      <c r="A28" s="167">
        <v>45423</v>
      </c>
      <c r="D28" s="51"/>
      <c r="E28" s="594"/>
      <c r="F28" s="41">
        <v>33422</v>
      </c>
      <c r="G28" s="35">
        <v>13333.32</v>
      </c>
      <c r="H28" s="51"/>
      <c r="I28" s="51">
        <f t="shared" si="2"/>
        <v>0</v>
      </c>
    </row>
    <row r="29" spans="1:9">
      <c r="A29" s="235"/>
      <c r="B29" s="51"/>
      <c r="C29" s="51"/>
      <c r="D29" s="51"/>
      <c r="E29" s="594"/>
      <c r="F29" s="41"/>
      <c r="G29" s="51"/>
      <c r="H29" s="51"/>
      <c r="I29" s="51">
        <f t="shared" si="2"/>
        <v>0</v>
      </c>
    </row>
    <row r="30" spans="1:9" ht="20.399999999999999">
      <c r="A30" s="3090" t="s">
        <v>1</v>
      </c>
      <c r="B30" s="3090"/>
      <c r="C30" s="3090"/>
      <c r="D30" s="3090"/>
      <c r="E30" s="3090"/>
      <c r="F30" s="3090"/>
      <c r="G30" s="3090"/>
      <c r="H30" s="3090"/>
      <c r="I30" s="3090"/>
    </row>
    <row r="31" spans="1:9" ht="25.2">
      <c r="A31" s="2166" t="s">
        <v>2</v>
      </c>
      <c r="B31" s="509" t="s">
        <v>3</v>
      </c>
      <c r="C31" s="231" t="s">
        <v>4</v>
      </c>
      <c r="D31" s="232" t="s">
        <v>5</v>
      </c>
      <c r="E31" s="232" t="s">
        <v>6</v>
      </c>
      <c r="F31" s="2167" t="s">
        <v>7</v>
      </c>
      <c r="G31" s="68" t="s">
        <v>8</v>
      </c>
      <c r="H31" s="68" t="s">
        <v>9</v>
      </c>
      <c r="I31" s="68" t="s">
        <v>10</v>
      </c>
    </row>
    <row r="32" spans="1:9" ht="24.75" customHeight="1">
      <c r="A32" s="162">
        <v>45423</v>
      </c>
      <c r="B32" s="2172">
        <v>40000</v>
      </c>
      <c r="C32" s="21">
        <f>B32*0.02</f>
        <v>800</v>
      </c>
      <c r="D32" s="21"/>
      <c r="E32" s="25">
        <v>24</v>
      </c>
      <c r="F32" s="1679">
        <v>33422</v>
      </c>
      <c r="G32" s="49">
        <f>B32/E32</f>
        <v>1666.6666666666699</v>
      </c>
      <c r="H32" s="49">
        <f>B32*0.83%</f>
        <v>332</v>
      </c>
      <c r="I32" s="49">
        <f>B32</f>
        <v>40000</v>
      </c>
    </row>
    <row r="33" spans="1:17" ht="24.75" customHeight="1">
      <c r="A33" s="50">
        <v>45440</v>
      </c>
      <c r="B33" s="868"/>
      <c r="C33" s="47"/>
      <c r="D33" s="47"/>
      <c r="E33" s="29">
        <v>1</v>
      </c>
      <c r="F33" s="41">
        <v>83347</v>
      </c>
      <c r="G33" s="539">
        <v>1666.67</v>
      </c>
      <c r="H33" s="539">
        <v>332</v>
      </c>
      <c r="I33" s="47">
        <f>I32-G33</f>
        <v>38333.33</v>
      </c>
    </row>
    <row r="34" spans="1:17" ht="24.75" customHeight="1">
      <c r="A34" s="50">
        <v>45470</v>
      </c>
      <c r="B34" s="39"/>
      <c r="C34" s="39"/>
      <c r="D34" s="39"/>
      <c r="E34" s="29">
        <v>2</v>
      </c>
      <c r="F34" s="41">
        <v>83672</v>
      </c>
      <c r="G34" s="1575">
        <v>1666.67</v>
      </c>
      <c r="H34" s="1575">
        <v>332</v>
      </c>
      <c r="I34" s="47">
        <f t="shared" ref="I34:I41" si="3">I33-G34</f>
        <v>36666.660000000003</v>
      </c>
    </row>
    <row r="35" spans="1:17" ht="24.75" customHeight="1">
      <c r="A35" s="50">
        <v>45504</v>
      </c>
      <c r="B35" s="39"/>
      <c r="C35" s="39"/>
      <c r="D35" s="39"/>
      <c r="E35" s="29">
        <v>3</v>
      </c>
      <c r="F35" s="41">
        <v>84098</v>
      </c>
      <c r="G35" s="1970">
        <v>1666.67</v>
      </c>
      <c r="H35" s="1970">
        <v>332</v>
      </c>
      <c r="I35" s="47">
        <f t="shared" si="3"/>
        <v>34999.99</v>
      </c>
    </row>
    <row r="36" spans="1:17" ht="24.75" customHeight="1">
      <c r="A36" s="50">
        <v>45535</v>
      </c>
      <c r="B36" s="39"/>
      <c r="C36" s="39"/>
      <c r="D36" s="39"/>
      <c r="E36" s="29">
        <v>4</v>
      </c>
      <c r="F36" s="41">
        <v>84457</v>
      </c>
      <c r="G36" s="1970">
        <v>1666.67</v>
      </c>
      <c r="H36" s="1970">
        <v>332</v>
      </c>
      <c r="I36" s="47">
        <f t="shared" si="3"/>
        <v>33333.32</v>
      </c>
    </row>
    <row r="37" spans="1:17" ht="24.75" customHeight="1">
      <c r="A37" s="156">
        <v>45562</v>
      </c>
      <c r="B37" s="868"/>
      <c r="C37" s="1970"/>
      <c r="D37" s="1970"/>
      <c r="E37" s="29">
        <v>5</v>
      </c>
      <c r="F37" s="41">
        <v>84770</v>
      </c>
      <c r="G37" s="1970">
        <v>1666.67</v>
      </c>
      <c r="H37" s="1970">
        <v>332</v>
      </c>
      <c r="I37" s="47">
        <f t="shared" si="3"/>
        <v>31666.65</v>
      </c>
    </row>
    <row r="38" spans="1:17" ht="24.75" customHeight="1">
      <c r="A38" s="50">
        <v>45595</v>
      </c>
      <c r="B38" s="39"/>
      <c r="C38" s="39"/>
      <c r="D38" s="39"/>
      <c r="E38" s="29">
        <v>6</v>
      </c>
      <c r="F38" s="41">
        <v>85207</v>
      </c>
      <c r="G38" s="1970">
        <v>1666.67</v>
      </c>
      <c r="H38" s="1970">
        <v>332</v>
      </c>
      <c r="I38" s="47">
        <f t="shared" si="3"/>
        <v>29999.98</v>
      </c>
    </row>
    <row r="39" spans="1:17" ht="24.75" customHeight="1">
      <c r="A39" s="1040">
        <v>45624</v>
      </c>
      <c r="E39" s="29">
        <v>7</v>
      </c>
      <c r="F39" s="41">
        <v>85639</v>
      </c>
      <c r="G39" s="54">
        <v>1666.67</v>
      </c>
      <c r="H39" s="1670">
        <v>332</v>
      </c>
      <c r="I39" s="47">
        <f t="shared" si="3"/>
        <v>28333.31</v>
      </c>
    </row>
    <row r="40" spans="1:17" ht="24.75" customHeight="1">
      <c r="A40" s="235">
        <v>45632</v>
      </c>
      <c r="D40" s="39"/>
      <c r="E40" s="29">
        <v>8</v>
      </c>
      <c r="F40" s="739">
        <v>34671</v>
      </c>
      <c r="G40" s="47">
        <v>28333.31</v>
      </c>
      <c r="H40" s="1575"/>
      <c r="I40" s="47">
        <f t="shared" si="3"/>
        <v>0</v>
      </c>
    </row>
    <row r="41" spans="1:17" ht="24.75" customHeight="1">
      <c r="A41" s="194"/>
      <c r="B41" s="39"/>
      <c r="C41" s="39"/>
      <c r="D41" s="39"/>
      <c r="E41" s="29">
        <v>9</v>
      </c>
      <c r="F41" s="41"/>
      <c r="G41" s="39"/>
      <c r="H41" s="39"/>
      <c r="I41" s="47">
        <f t="shared" si="3"/>
        <v>0</v>
      </c>
    </row>
    <row r="42" spans="1:17" ht="24.75" customHeight="1">
      <c r="A42" s="3090" t="s">
        <v>1</v>
      </c>
      <c r="B42" s="3090"/>
      <c r="C42" s="3090"/>
      <c r="D42" s="3090"/>
      <c r="E42" s="3090"/>
      <c r="F42" s="3090"/>
      <c r="G42" s="3090"/>
      <c r="H42" s="3090"/>
      <c r="I42" s="3090"/>
    </row>
    <row r="43" spans="1:17" ht="24.75" customHeight="1">
      <c r="A43" s="2166" t="s">
        <v>2</v>
      </c>
      <c r="B43" s="509" t="s">
        <v>3</v>
      </c>
      <c r="C43" s="231" t="s">
        <v>4</v>
      </c>
      <c r="D43" s="232" t="s">
        <v>5</v>
      </c>
      <c r="E43" s="232" t="s">
        <v>6</v>
      </c>
      <c r="F43" s="2167" t="s">
        <v>7</v>
      </c>
      <c r="G43" s="68" t="s">
        <v>8</v>
      </c>
      <c r="H43" s="68" t="s">
        <v>9</v>
      </c>
      <c r="I43" s="68" t="s">
        <v>10</v>
      </c>
    </row>
    <row r="44" spans="1:17" ht="13.2">
      <c r="A44" s="162">
        <v>45632</v>
      </c>
      <c r="B44" s="2012">
        <v>40000</v>
      </c>
      <c r="C44" s="55">
        <f>B44*0.02</f>
        <v>800</v>
      </c>
      <c r="D44" s="55"/>
      <c r="E44" s="25">
        <v>24</v>
      </c>
      <c r="F44" s="518">
        <v>34671</v>
      </c>
      <c r="G44" s="55">
        <f>B44/E44</f>
        <v>1666.6666666666699</v>
      </c>
      <c r="H44" s="55">
        <f>B44*0.83%</f>
        <v>332</v>
      </c>
      <c r="I44" s="55">
        <f>B44</f>
        <v>40000</v>
      </c>
    </row>
    <row r="45" spans="1:17" ht="13.2">
      <c r="A45" s="60">
        <v>45654</v>
      </c>
      <c r="B45" s="62"/>
      <c r="C45" s="62"/>
      <c r="D45" s="62"/>
      <c r="E45" s="57">
        <v>1</v>
      </c>
      <c r="F45" s="58">
        <v>85981</v>
      </c>
      <c r="G45" s="59">
        <v>1666.67</v>
      </c>
      <c r="H45" s="59">
        <v>332</v>
      </c>
      <c r="I45" s="59">
        <f t="shared" ref="I45:I50" si="4">I44-G45</f>
        <v>38333.33</v>
      </c>
    </row>
    <row r="46" spans="1:17" ht="15">
      <c r="A46" s="50">
        <v>45686</v>
      </c>
      <c r="B46" s="62"/>
      <c r="C46" s="62"/>
      <c r="D46" s="62"/>
      <c r="E46" s="57">
        <v>2</v>
      </c>
      <c r="F46" s="42">
        <v>86323</v>
      </c>
      <c r="G46" s="59">
        <v>1666.67</v>
      </c>
      <c r="H46" s="59">
        <v>332</v>
      </c>
      <c r="I46" s="59">
        <f t="shared" si="4"/>
        <v>36666.660000000003</v>
      </c>
      <c r="K46" s="575"/>
      <c r="L46" s="576"/>
      <c r="M46" s="125"/>
      <c r="N46" s="122"/>
      <c r="O46" s="2232"/>
      <c r="P46" s="122"/>
      <c r="Q46" s="728"/>
    </row>
    <row r="47" spans="1:17">
      <c r="A47" s="50">
        <v>45717</v>
      </c>
      <c r="B47" s="62"/>
      <c r="C47" s="62"/>
      <c r="D47" s="62"/>
      <c r="E47" s="57">
        <v>3</v>
      </c>
      <c r="F47" s="42">
        <v>86694</v>
      </c>
      <c r="G47" s="62">
        <v>1666.67</v>
      </c>
      <c r="H47" s="62">
        <v>332</v>
      </c>
      <c r="I47" s="59">
        <f t="shared" si="4"/>
        <v>34999.99</v>
      </c>
      <c r="K47" s="575"/>
      <c r="L47" s="805"/>
      <c r="M47" s="126"/>
      <c r="N47" s="577"/>
      <c r="O47" s="2232"/>
      <c r="P47" s="577"/>
      <c r="Q47" s="728"/>
    </row>
    <row r="48" spans="1:17">
      <c r="A48" s="50">
        <v>45749</v>
      </c>
      <c r="B48" s="62"/>
      <c r="C48" s="62"/>
      <c r="D48" s="62"/>
      <c r="E48" s="57">
        <v>4</v>
      </c>
      <c r="F48" s="42">
        <v>87078</v>
      </c>
      <c r="G48" s="62">
        <v>1666.67</v>
      </c>
      <c r="H48" s="62">
        <v>332</v>
      </c>
      <c r="I48" s="59">
        <f t="shared" si="4"/>
        <v>33333.32</v>
      </c>
      <c r="K48" s="575"/>
      <c r="L48" s="576"/>
      <c r="M48" s="126"/>
      <c r="N48" s="577"/>
      <c r="O48" s="2232"/>
      <c r="P48" s="577"/>
      <c r="Q48" s="728"/>
    </row>
    <row r="49" spans="1:17">
      <c r="A49" s="50">
        <v>45779</v>
      </c>
      <c r="B49" s="62"/>
      <c r="C49" s="62"/>
      <c r="D49" s="62"/>
      <c r="E49" s="57">
        <v>5</v>
      </c>
      <c r="F49" s="42">
        <v>87458</v>
      </c>
      <c r="G49" s="62">
        <v>1666.67</v>
      </c>
      <c r="H49" s="62">
        <v>332</v>
      </c>
      <c r="I49" s="59">
        <f t="shared" si="4"/>
        <v>31666.65</v>
      </c>
      <c r="K49" s="575"/>
      <c r="L49" s="576"/>
      <c r="M49" s="126"/>
      <c r="N49" s="577"/>
      <c r="O49" s="2232"/>
      <c r="P49" s="577"/>
      <c r="Q49" s="728"/>
    </row>
    <row r="50" spans="1:17">
      <c r="A50" s="50">
        <v>45805</v>
      </c>
      <c r="B50" s="62"/>
      <c r="C50" s="62"/>
      <c r="D50" s="62"/>
      <c r="E50" s="57">
        <v>6</v>
      </c>
      <c r="F50" s="42" t="s">
        <v>27</v>
      </c>
      <c r="G50" s="62">
        <v>31666.65</v>
      </c>
      <c r="H50" s="62">
        <v>332</v>
      </c>
      <c r="I50" s="59">
        <f t="shared" si="4"/>
        <v>0</v>
      </c>
      <c r="K50" s="575"/>
      <c r="L50" s="576"/>
      <c r="M50" s="120"/>
      <c r="N50" s="122"/>
      <c r="O50" s="2232"/>
      <c r="P50" s="122"/>
      <c r="Q50" s="728"/>
    </row>
    <row r="51" spans="1:17">
      <c r="K51" s="575"/>
      <c r="L51" s="805"/>
      <c r="M51" s="161"/>
      <c r="N51" s="122"/>
      <c r="O51" s="2232"/>
      <c r="P51" s="122"/>
      <c r="Q51" s="604"/>
    </row>
    <row r="52" spans="1:17" ht="20.399999999999999">
      <c r="A52" s="3090" t="s">
        <v>1</v>
      </c>
      <c r="B52" s="3090"/>
      <c r="C52" s="3090"/>
      <c r="D52" s="3090"/>
      <c r="E52" s="3090"/>
      <c r="F52" s="3090"/>
      <c r="G52" s="3090"/>
      <c r="H52" s="3090"/>
      <c r="I52" s="3090"/>
      <c r="K52" s="575"/>
      <c r="L52" s="576"/>
      <c r="M52" s="120"/>
      <c r="N52" s="577"/>
      <c r="O52" s="2232"/>
      <c r="P52" s="577"/>
      <c r="Q52" s="728"/>
    </row>
    <row r="53" spans="1:17" ht="25.2">
      <c r="A53" s="2166" t="s">
        <v>2</v>
      </c>
      <c r="B53" s="509" t="s">
        <v>3</v>
      </c>
      <c r="C53" s="231" t="s">
        <v>4</v>
      </c>
      <c r="D53" s="232" t="s">
        <v>5</v>
      </c>
      <c r="E53" s="232" t="s">
        <v>6</v>
      </c>
      <c r="F53" s="2167" t="s">
        <v>7</v>
      </c>
      <c r="G53" s="68" t="s">
        <v>8</v>
      </c>
      <c r="H53" s="68" t="s">
        <v>9</v>
      </c>
      <c r="I53" s="68" t="s">
        <v>10</v>
      </c>
      <c r="K53" s="575"/>
      <c r="L53" s="576"/>
      <c r="M53" s="120"/>
      <c r="N53" s="122"/>
      <c r="O53" s="2232"/>
      <c r="P53" s="122"/>
      <c r="Q53" s="728"/>
    </row>
    <row r="54" spans="1:17">
      <c r="A54" s="2173">
        <v>45917</v>
      </c>
      <c r="B54" s="2012">
        <v>50000</v>
      </c>
      <c r="C54" s="55">
        <f>B54*0.02</f>
        <v>1000</v>
      </c>
      <c r="D54" s="55"/>
      <c r="E54" s="25">
        <v>24</v>
      </c>
      <c r="F54" s="1316">
        <v>36418</v>
      </c>
      <c r="G54" s="55">
        <f>B54/E54</f>
        <v>2083.3333333333298</v>
      </c>
      <c r="H54" s="55">
        <f>B54*0.83%</f>
        <v>415</v>
      </c>
      <c r="I54" s="55">
        <f>B54</f>
        <v>50000</v>
      </c>
      <c r="K54" s="575"/>
      <c r="L54" s="576"/>
      <c r="M54" s="120"/>
      <c r="N54" s="122"/>
      <c r="O54" s="2232"/>
      <c r="P54" s="122"/>
      <c r="Q54" s="728"/>
    </row>
    <row r="55" spans="1:17">
      <c r="A55" s="167">
        <v>45933</v>
      </c>
      <c r="B55" s="841"/>
      <c r="C55" s="588"/>
      <c r="D55" s="168"/>
      <c r="E55" s="168"/>
      <c r="F55" s="52" t="s">
        <v>28</v>
      </c>
      <c r="G55" s="168">
        <v>2083.33</v>
      </c>
      <c r="H55" s="168">
        <v>415</v>
      </c>
      <c r="I55" s="62">
        <f>I54-G55</f>
        <v>47916.67</v>
      </c>
      <c r="K55" s="575"/>
      <c r="L55" s="576"/>
      <c r="M55" s="120"/>
      <c r="N55" s="122"/>
      <c r="O55" s="2232"/>
      <c r="P55" s="122"/>
      <c r="Q55" s="728"/>
    </row>
    <row r="56" spans="1:17">
      <c r="A56" s="167">
        <v>45959</v>
      </c>
      <c r="B56" s="841"/>
      <c r="C56" s="62"/>
      <c r="D56" s="62"/>
      <c r="E56" s="57"/>
      <c r="F56" s="52" t="s">
        <v>29</v>
      </c>
      <c r="G56" s="168">
        <v>2083.33</v>
      </c>
      <c r="H56" s="168">
        <v>415</v>
      </c>
      <c r="I56" s="62">
        <f t="shared" ref="I56:I63" si="5">I55-G56</f>
        <v>45833.34</v>
      </c>
    </row>
    <row r="57" spans="1:17">
      <c r="A57" s="2221">
        <v>45987</v>
      </c>
      <c r="B57" s="2239"/>
      <c r="C57" s="2226"/>
      <c r="D57" s="2226"/>
      <c r="E57" s="2225"/>
      <c r="F57" s="2240" t="s">
        <v>30</v>
      </c>
      <c r="G57" s="2241">
        <v>2083.33</v>
      </c>
      <c r="H57" s="2241">
        <v>415</v>
      </c>
      <c r="I57" s="2226">
        <f t="shared" si="5"/>
        <v>43750.01</v>
      </c>
    </row>
    <row r="58" spans="1:17">
      <c r="A58" s="2221">
        <v>46018</v>
      </c>
      <c r="B58" s="2239"/>
      <c r="C58" s="2226"/>
      <c r="D58" s="2226"/>
      <c r="E58" s="2225"/>
      <c r="F58" s="2240" t="s">
        <v>31</v>
      </c>
      <c r="G58" s="2241">
        <v>2083.33</v>
      </c>
      <c r="H58" s="2241">
        <v>415</v>
      </c>
      <c r="I58" s="2226">
        <f t="shared" si="5"/>
        <v>41666.68</v>
      </c>
    </row>
    <row r="59" spans="1:17" ht="15.6">
      <c r="A59" s="2244">
        <v>46049</v>
      </c>
      <c r="B59" s="2219"/>
      <c r="C59" s="2219"/>
      <c r="D59" s="2219"/>
      <c r="E59" s="2225"/>
      <c r="F59" s="2245" t="s">
        <v>32</v>
      </c>
      <c r="G59" s="2246">
        <v>2083.33</v>
      </c>
      <c r="H59" s="2246">
        <v>415</v>
      </c>
      <c r="I59" s="2226">
        <f t="shared" si="5"/>
        <v>39583.35</v>
      </c>
    </row>
    <row r="60" spans="1:17">
      <c r="A60" s="2243"/>
      <c r="B60" s="2226"/>
      <c r="C60" s="2226"/>
      <c r="D60" s="2226"/>
      <c r="E60" s="2225"/>
      <c r="F60" s="2195"/>
      <c r="G60" s="2226"/>
      <c r="H60" s="2226"/>
      <c r="I60" s="2226">
        <f t="shared" si="5"/>
        <v>39583.35</v>
      </c>
    </row>
    <row r="61" spans="1:17">
      <c r="A61" s="2243"/>
      <c r="B61" s="2226"/>
      <c r="C61" s="2226"/>
      <c r="D61" s="2226"/>
      <c r="E61" s="2225"/>
      <c r="F61" s="2195"/>
      <c r="G61" s="2226"/>
      <c r="H61" s="2226"/>
      <c r="I61" s="2226">
        <f t="shared" si="5"/>
        <v>39583.35</v>
      </c>
    </row>
    <row r="62" spans="1:17">
      <c r="A62" s="2243"/>
      <c r="B62" s="2226"/>
      <c r="C62" s="2226"/>
      <c r="D62" s="2226"/>
      <c r="E62" s="2225"/>
      <c r="F62" s="2195"/>
      <c r="G62" s="2226"/>
      <c r="H62" s="2226"/>
      <c r="I62" s="2226">
        <f t="shared" si="5"/>
        <v>39583.35</v>
      </c>
    </row>
    <row r="63" spans="1:17">
      <c r="A63" s="194"/>
      <c r="B63" s="39"/>
      <c r="C63" s="39"/>
      <c r="D63" s="39"/>
      <c r="E63" s="29"/>
      <c r="F63" s="41"/>
      <c r="G63" s="39"/>
      <c r="H63" s="39"/>
      <c r="I63" s="62">
        <f t="shared" si="5"/>
        <v>39583.35</v>
      </c>
    </row>
    <row r="64" spans="1:17">
      <c r="A64" s="194"/>
      <c r="B64" s="39"/>
      <c r="C64" s="39"/>
      <c r="D64" s="39"/>
      <c r="E64" s="29"/>
      <c r="F64" s="41"/>
      <c r="G64" s="39"/>
      <c r="H64" s="39"/>
      <c r="I64" s="39"/>
    </row>
  </sheetData>
  <mergeCells count="7">
    <mergeCell ref="A42:I42"/>
    <mergeCell ref="A52:I52"/>
    <mergeCell ref="A1:E1"/>
    <mergeCell ref="A3:I3"/>
    <mergeCell ref="K3:R3"/>
    <mergeCell ref="A21:I21"/>
    <mergeCell ref="A30:I30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tabColor rgb="FFFFFF00"/>
  </sheetPr>
  <dimension ref="A1:CA60"/>
  <sheetViews>
    <sheetView topLeftCell="A19" zoomScale="130" zoomScaleNormal="130" workbookViewId="0">
      <selection activeCell="B30" sqref="B30"/>
    </sheetView>
  </sheetViews>
  <sheetFormatPr defaultColWidth="9.109375" defaultRowHeight="13.2"/>
  <cols>
    <col min="1" max="1" width="12.5546875" style="2" customWidth="1"/>
    <col min="2" max="2" width="14" style="3" customWidth="1"/>
    <col min="3" max="4" width="12.88671875" style="3" customWidth="1"/>
    <col min="5" max="5" width="10.44140625" style="5" customWidth="1"/>
    <col min="6" max="6" width="12.88671875" style="2233" customWidth="1"/>
    <col min="7" max="7" width="14.5546875" style="502" customWidth="1"/>
    <col min="8" max="8" width="12.88671875" style="502" customWidth="1"/>
    <col min="9" max="9" width="17.109375" style="7" customWidth="1"/>
    <col min="10" max="10" width="12" style="100" customWidth="1"/>
    <col min="11" max="11" width="12.44140625" style="3" customWidth="1"/>
    <col min="12" max="12" width="6.88671875" style="3" customWidth="1"/>
    <col min="13" max="13" width="12.44140625" style="3" customWidth="1"/>
    <col min="14" max="14" width="9.33203125" style="5" customWidth="1"/>
    <col min="15" max="15" width="11.88671875" style="6" customWidth="1"/>
    <col min="16" max="16" width="9.88671875" style="6" customWidth="1"/>
    <col min="17" max="18" width="12.44140625" style="3" customWidth="1"/>
    <col min="19" max="25" width="12.44140625" style="3" hidden="1" customWidth="1"/>
    <col min="26" max="26" width="11.109375" style="3" hidden="1" customWidth="1"/>
    <col min="27" max="27" width="11.44140625" style="3" hidden="1" customWidth="1"/>
    <col min="28" max="28" width="10.5546875" style="3" hidden="1" customWidth="1"/>
    <col min="29" max="29" width="10.109375" style="3" hidden="1" customWidth="1"/>
    <col min="30" max="30" width="7" style="3" hidden="1" customWidth="1"/>
    <col min="31" max="31" width="6" style="5" hidden="1" customWidth="1"/>
    <col min="32" max="32" width="11.88671875" style="6" hidden="1" customWidth="1"/>
    <col min="33" max="33" width="11.6640625" style="3" hidden="1" customWidth="1"/>
    <col min="34" max="36" width="12.44140625" style="6" hidden="1" customWidth="1"/>
    <col min="37" max="37" width="9.88671875" style="6" hidden="1" customWidth="1"/>
    <col min="38" max="38" width="12.44140625" style="6" hidden="1" customWidth="1"/>
    <col min="39" max="39" width="9.109375" style="6" hidden="1" customWidth="1"/>
    <col min="40" max="40" width="9.109375" style="9" hidden="1" customWidth="1"/>
    <col min="41" max="41" width="6" style="6" hidden="1" customWidth="1"/>
    <col min="42" max="44" width="12.44140625" style="6" hidden="1" customWidth="1"/>
    <col min="45" max="45" width="11.44140625" style="100" hidden="1" customWidth="1"/>
    <col min="46" max="46" width="14.5546875" style="3" hidden="1" customWidth="1"/>
    <col min="47" max="47" width="10.44140625" style="3" hidden="1" customWidth="1"/>
    <col min="48" max="48" width="11.5546875" style="3" hidden="1" customWidth="1"/>
    <col min="49" max="50" width="7.88671875" style="3" hidden="1" customWidth="1"/>
    <col min="51" max="51" width="6" style="5" hidden="1" customWidth="1"/>
    <col min="52" max="52" width="12.5546875" style="6" hidden="1" customWidth="1"/>
    <col min="53" max="53" width="11.44140625" style="3" hidden="1" customWidth="1"/>
    <col min="54" max="54" width="13" style="6" hidden="1" customWidth="1"/>
    <col min="55" max="55" width="12.44140625" style="100" hidden="1" customWidth="1"/>
    <col min="56" max="56" width="11.5546875" style="6" hidden="1" customWidth="1"/>
    <col min="57" max="57" width="10.88671875" style="6" hidden="1" customWidth="1"/>
    <col min="58" max="58" width="9" style="6" hidden="1" customWidth="1"/>
    <col min="59" max="59" width="5.88671875" style="5" hidden="1" customWidth="1"/>
    <col min="60" max="60" width="10.5546875" style="6" hidden="1" customWidth="1"/>
    <col min="61" max="61" width="11.33203125" style="6" hidden="1" customWidth="1"/>
    <col min="62" max="62" width="11.109375" style="6" hidden="1" customWidth="1"/>
    <col min="63" max="63" width="12.44140625" style="100" hidden="1" customWidth="1"/>
    <col min="64" max="64" width="11.88671875" style="6" hidden="1" customWidth="1"/>
    <col min="65" max="65" width="10.88671875" style="6" hidden="1" customWidth="1"/>
    <col min="66" max="66" width="9" style="6" hidden="1" customWidth="1"/>
    <col min="67" max="67" width="5.88671875" style="5" hidden="1" customWidth="1"/>
    <col min="68" max="68" width="12.109375" style="6" hidden="1" customWidth="1"/>
    <col min="69" max="69" width="11.33203125" style="6" hidden="1" customWidth="1"/>
    <col min="70" max="70" width="11.109375" style="6" hidden="1" customWidth="1"/>
    <col min="71" max="71" width="10.6640625" style="100" hidden="1" customWidth="1"/>
    <col min="72" max="72" width="10.88671875" style="6" hidden="1" customWidth="1"/>
    <col min="73" max="73" width="10.33203125" style="6" hidden="1" customWidth="1"/>
    <col min="74" max="74" width="9.33203125" style="10" hidden="1" customWidth="1"/>
    <col min="75" max="75" width="11.88671875" style="6" hidden="1" customWidth="1"/>
    <col min="76" max="76" width="11.44140625" style="6" hidden="1" customWidth="1"/>
    <col min="77" max="77" width="9" style="3" hidden="1" customWidth="1"/>
    <col min="78" max="79" width="9.109375" style="6"/>
    <col min="80" max="16384" width="9.109375" style="3"/>
  </cols>
  <sheetData>
    <row r="1" spans="1:76" ht="25.5" customHeight="1">
      <c r="A1" s="11" t="s">
        <v>33</v>
      </c>
      <c r="C1" s="874"/>
      <c r="D1" s="874"/>
      <c r="J1" s="138"/>
      <c r="K1" s="132"/>
      <c r="L1" s="132"/>
      <c r="M1" s="132"/>
      <c r="O1" s="64"/>
      <c r="P1" s="64"/>
      <c r="Q1" s="132"/>
      <c r="R1" s="132"/>
      <c r="S1" s="132"/>
      <c r="T1" s="132"/>
      <c r="U1" s="132"/>
      <c r="V1" s="132"/>
      <c r="W1" s="132"/>
      <c r="X1" s="132"/>
      <c r="Y1" s="132"/>
      <c r="Z1" s="2158"/>
      <c r="AA1" s="132"/>
      <c r="AB1" s="132"/>
      <c r="AC1" s="132"/>
      <c r="AG1" s="132"/>
      <c r="AH1" s="64"/>
      <c r="AI1" s="2159"/>
      <c r="AJ1" s="2159"/>
      <c r="AK1" s="2159"/>
      <c r="AL1" s="2159"/>
      <c r="AM1" s="2159"/>
      <c r="AN1" s="2160"/>
      <c r="AO1" s="2159"/>
      <c r="AP1" s="2159"/>
      <c r="AQ1" s="2159"/>
      <c r="AR1" s="2162"/>
      <c r="AS1" s="2163"/>
      <c r="AT1" s="132"/>
      <c r="AU1" s="132"/>
      <c r="AV1" s="132"/>
      <c r="AW1" s="132"/>
      <c r="AX1" s="132"/>
      <c r="AY1" s="133"/>
      <c r="AZ1" s="1758"/>
      <c r="BA1" s="132"/>
      <c r="BB1" s="1758"/>
      <c r="BC1" s="138"/>
      <c r="BD1" s="64"/>
      <c r="BE1" s="64"/>
      <c r="BF1" s="64"/>
      <c r="BG1" s="133"/>
      <c r="BH1" s="64"/>
      <c r="BI1" s="64"/>
      <c r="BJ1" s="64"/>
      <c r="BK1" s="138"/>
      <c r="BL1" s="64"/>
      <c r="BM1" s="64"/>
      <c r="BN1" s="64"/>
      <c r="BO1" s="133"/>
      <c r="BP1" s="64"/>
      <c r="BQ1" s="64"/>
      <c r="BR1" s="64"/>
      <c r="BS1" s="874"/>
      <c r="BT1" s="2153"/>
      <c r="BU1" s="2153"/>
      <c r="BV1" s="2165"/>
      <c r="BW1" s="2000"/>
      <c r="BX1" s="2000"/>
    </row>
    <row r="2" spans="1:76" ht="15" customHeight="1">
      <c r="Z2" s="342" t="s">
        <v>34</v>
      </c>
      <c r="AB2" s="3096">
        <f>+'[1]mo. cbu 2015'!$R$13</f>
        <v>135400.47</v>
      </c>
      <c r="AC2" s="3096"/>
      <c r="AE2" s="135"/>
      <c r="AF2" s="64"/>
      <c r="AG2" s="5"/>
      <c r="AH2" s="502"/>
      <c r="AI2" s="1681"/>
      <c r="AJ2" s="1681"/>
      <c r="AK2" s="1681"/>
      <c r="AL2" s="1681"/>
      <c r="AM2" s="1681"/>
      <c r="AN2" s="2161"/>
      <c r="AO2" s="1681"/>
      <c r="AP2" s="1681"/>
      <c r="AQ2" s="1681"/>
      <c r="AR2" s="1682"/>
      <c r="AS2" s="2164"/>
      <c r="AT2" s="5"/>
      <c r="AU2" s="5"/>
      <c r="AV2" s="5"/>
      <c r="AW2" s="5"/>
      <c r="AX2" s="5"/>
      <c r="AZ2" s="1455"/>
      <c r="BA2" s="5"/>
      <c r="BB2" s="1455"/>
      <c r="BC2" s="886"/>
      <c r="BD2" s="502"/>
      <c r="BE2" s="502"/>
      <c r="BF2" s="502"/>
      <c r="BH2" s="502"/>
      <c r="BI2" s="502"/>
      <c r="BJ2" s="502"/>
      <c r="BK2" s="886"/>
      <c r="BL2" s="502"/>
      <c r="BM2" s="502"/>
      <c r="BN2" s="502"/>
      <c r="BP2" s="502"/>
      <c r="BQ2" s="502"/>
      <c r="BR2" s="502"/>
    </row>
    <row r="4" spans="1:76" ht="20.399999999999999">
      <c r="A4" s="3097" t="s">
        <v>1</v>
      </c>
      <c r="B4" s="3097"/>
      <c r="C4" s="3097"/>
      <c r="D4" s="3097"/>
      <c r="E4" s="3097"/>
      <c r="F4" s="3097"/>
      <c r="G4" s="3097"/>
      <c r="H4" s="3097"/>
      <c r="I4" s="3098"/>
    </row>
    <row r="5" spans="1:76" ht="25.2">
      <c r="A5" s="141" t="s">
        <v>2</v>
      </c>
      <c r="B5" s="509" t="s">
        <v>35</v>
      </c>
      <c r="C5" s="231" t="s">
        <v>4</v>
      </c>
      <c r="D5" s="232" t="s">
        <v>5</v>
      </c>
      <c r="E5" s="232" t="s">
        <v>6</v>
      </c>
      <c r="F5" s="2247" t="s">
        <v>36</v>
      </c>
      <c r="G5" s="68" t="s">
        <v>37</v>
      </c>
      <c r="H5" s="68" t="s">
        <v>38</v>
      </c>
      <c r="I5" s="68" t="s">
        <v>39</v>
      </c>
    </row>
    <row r="6" spans="1:76">
      <c r="A6" s="147">
        <v>44852</v>
      </c>
      <c r="B6" s="21">
        <v>600000</v>
      </c>
      <c r="C6" s="22">
        <f>B6*0.02</f>
        <v>12000</v>
      </c>
      <c r="D6" s="23"/>
      <c r="E6" s="25">
        <v>72</v>
      </c>
      <c r="F6" s="2248">
        <v>30003</v>
      </c>
      <c r="G6" s="55">
        <f>+B6/E6</f>
        <v>8333.3333333333303</v>
      </c>
      <c r="H6" s="55">
        <f>B6*0.0083</f>
        <v>4980</v>
      </c>
      <c r="I6" s="21">
        <f>B6</f>
        <v>600000</v>
      </c>
    </row>
    <row r="7" spans="1:76">
      <c r="A7" s="167">
        <v>44883</v>
      </c>
      <c r="B7" s="27"/>
      <c r="C7" s="27"/>
      <c r="D7" s="27"/>
      <c r="E7" s="29">
        <v>1</v>
      </c>
      <c r="F7" s="2229">
        <v>76752</v>
      </c>
      <c r="G7" s="62">
        <v>8333.33</v>
      </c>
      <c r="H7" s="62">
        <v>4980</v>
      </c>
      <c r="I7" s="43">
        <f>I6-G7</f>
        <v>591666.67000000004</v>
      </c>
    </row>
    <row r="8" spans="1:76">
      <c r="A8" s="167">
        <v>44911</v>
      </c>
      <c r="B8" s="27"/>
      <c r="C8" s="27"/>
      <c r="D8" s="27"/>
      <c r="E8" s="29">
        <v>2</v>
      </c>
      <c r="F8" s="2229">
        <v>77042</v>
      </c>
      <c r="G8" s="62">
        <v>8333.33</v>
      </c>
      <c r="H8" s="62">
        <v>4980</v>
      </c>
      <c r="I8" s="43">
        <f t="shared" ref="I8:I19" si="0">I7-G8</f>
        <v>583333.34</v>
      </c>
    </row>
    <row r="9" spans="1:76" ht="13.8">
      <c r="A9" s="50">
        <v>44944</v>
      </c>
      <c r="B9" s="78"/>
      <c r="C9" s="27"/>
      <c r="D9" s="27"/>
      <c r="E9" s="29">
        <v>3</v>
      </c>
      <c r="F9" s="2229">
        <v>77382</v>
      </c>
      <c r="G9" s="62">
        <v>8333.33</v>
      </c>
      <c r="H9" s="62">
        <v>4980</v>
      </c>
      <c r="I9" s="43">
        <f t="shared" si="0"/>
        <v>575000.01</v>
      </c>
    </row>
    <row r="10" spans="1:76" ht="13.8">
      <c r="A10" s="50">
        <v>44973</v>
      </c>
      <c r="B10" s="78"/>
      <c r="C10" s="27"/>
      <c r="D10" s="27"/>
      <c r="E10" s="29">
        <v>4</v>
      </c>
      <c r="F10" s="2229">
        <v>77661</v>
      </c>
      <c r="G10" s="62">
        <v>8333.33</v>
      </c>
      <c r="H10" s="62">
        <v>4980</v>
      </c>
      <c r="I10" s="43">
        <f t="shared" si="0"/>
        <v>566666.68000000005</v>
      </c>
    </row>
    <row r="11" spans="1:76" ht="13.8">
      <c r="A11" s="50">
        <v>45001</v>
      </c>
      <c r="B11" s="78"/>
      <c r="C11" s="27"/>
      <c r="D11" s="27"/>
      <c r="E11" s="29">
        <v>5</v>
      </c>
      <c r="F11" s="2229">
        <v>77969</v>
      </c>
      <c r="G11" s="62">
        <v>8333.33</v>
      </c>
      <c r="H11" s="62">
        <v>4980</v>
      </c>
      <c r="I11" s="43">
        <f t="shared" si="0"/>
        <v>558333.35</v>
      </c>
    </row>
    <row r="12" spans="1:76">
      <c r="A12" s="167">
        <v>45035</v>
      </c>
      <c r="B12" s="27"/>
      <c r="C12" s="27"/>
      <c r="D12" s="27"/>
      <c r="E12" s="29">
        <v>6</v>
      </c>
      <c r="F12" s="2229">
        <v>78348</v>
      </c>
      <c r="G12" s="62">
        <v>8333.33</v>
      </c>
      <c r="H12" s="62">
        <v>4980</v>
      </c>
      <c r="I12" s="43">
        <f t="shared" si="0"/>
        <v>550000.02</v>
      </c>
    </row>
    <row r="13" spans="1:76" ht="13.8">
      <c r="A13" s="50">
        <v>45065</v>
      </c>
      <c r="B13" s="78"/>
      <c r="C13" s="27"/>
      <c r="D13" s="27"/>
      <c r="E13" s="29">
        <v>7</v>
      </c>
      <c r="F13" s="2229">
        <v>78744</v>
      </c>
      <c r="G13" s="62">
        <v>8333.33</v>
      </c>
      <c r="H13" s="62">
        <v>4980</v>
      </c>
      <c r="I13" s="43">
        <f t="shared" si="0"/>
        <v>541666.68999999994</v>
      </c>
    </row>
    <row r="14" spans="1:76">
      <c r="A14" s="50">
        <v>45092</v>
      </c>
      <c r="B14" s="27"/>
      <c r="C14" s="27"/>
      <c r="D14" s="27"/>
      <c r="E14" s="29">
        <v>8</v>
      </c>
      <c r="F14" s="2229">
        <v>79141</v>
      </c>
      <c r="G14" s="59">
        <v>8333.33</v>
      </c>
      <c r="H14" s="59">
        <v>4980</v>
      </c>
      <c r="I14" s="43">
        <f t="shared" si="0"/>
        <v>533333.36</v>
      </c>
    </row>
    <row r="15" spans="1:76">
      <c r="A15" s="50">
        <v>45126</v>
      </c>
      <c r="B15" s="27"/>
      <c r="C15" s="27"/>
      <c r="D15" s="27"/>
      <c r="E15" s="29">
        <v>9</v>
      </c>
      <c r="F15" s="2229">
        <v>79530</v>
      </c>
      <c r="G15" s="59">
        <v>8333.33</v>
      </c>
      <c r="H15" s="59">
        <v>4980</v>
      </c>
      <c r="I15" s="43">
        <f t="shared" si="0"/>
        <v>525000.03</v>
      </c>
    </row>
    <row r="16" spans="1:76">
      <c r="A16" s="50">
        <v>45155</v>
      </c>
      <c r="B16" s="27"/>
      <c r="C16" s="27"/>
      <c r="D16" s="27"/>
      <c r="E16" s="29">
        <v>10</v>
      </c>
      <c r="F16" s="2229">
        <v>79894</v>
      </c>
      <c r="G16" s="59">
        <v>8333.33</v>
      </c>
      <c r="H16" s="59">
        <v>4980</v>
      </c>
      <c r="I16" s="43">
        <f t="shared" si="0"/>
        <v>516666.7</v>
      </c>
    </row>
    <row r="17" spans="1:9">
      <c r="A17" s="50">
        <v>45185</v>
      </c>
      <c r="B17" s="27"/>
      <c r="C17" s="27"/>
      <c r="D17" s="27"/>
      <c r="E17" s="29">
        <v>11</v>
      </c>
      <c r="F17" s="2229">
        <v>80260</v>
      </c>
      <c r="G17" s="35">
        <v>8333.33</v>
      </c>
      <c r="H17" s="62">
        <v>4980</v>
      </c>
      <c r="I17" s="43">
        <f t="shared" si="0"/>
        <v>508333.37</v>
      </c>
    </row>
    <row r="18" spans="1:9">
      <c r="A18" s="50">
        <v>45218</v>
      </c>
      <c r="B18" s="27"/>
      <c r="C18" s="27"/>
      <c r="D18" s="27"/>
      <c r="E18" s="29">
        <v>12</v>
      </c>
      <c r="F18" s="2229">
        <v>80608</v>
      </c>
      <c r="G18" s="35">
        <v>8333.2999999999993</v>
      </c>
      <c r="H18" s="62">
        <v>4980</v>
      </c>
      <c r="I18" s="43">
        <f t="shared" si="0"/>
        <v>500000.07</v>
      </c>
    </row>
    <row r="19" spans="1:9">
      <c r="A19" s="50">
        <v>45219</v>
      </c>
      <c r="B19" s="971"/>
      <c r="C19" s="35"/>
      <c r="D19" s="27"/>
      <c r="E19" s="29"/>
      <c r="F19" s="2229">
        <v>32231</v>
      </c>
      <c r="G19" s="35">
        <v>500000.04</v>
      </c>
      <c r="H19" s="564"/>
      <c r="I19" s="43">
        <f t="shared" si="0"/>
        <v>3.0000000377185601E-2</v>
      </c>
    </row>
    <row r="21" spans="1:9" ht="20.399999999999999">
      <c r="A21" s="3097" t="s">
        <v>1</v>
      </c>
      <c r="B21" s="3097"/>
      <c r="C21" s="3097"/>
      <c r="D21" s="3097"/>
      <c r="E21" s="3097"/>
      <c r="F21" s="3097"/>
      <c r="G21" s="3097"/>
      <c r="H21" s="3097"/>
      <c r="I21" s="3098"/>
    </row>
    <row r="22" spans="1:9" ht="25.2">
      <c r="A22" s="141" t="s">
        <v>2</v>
      </c>
      <c r="B22" s="509" t="s">
        <v>35</v>
      </c>
      <c r="C22" s="231" t="s">
        <v>4</v>
      </c>
      <c r="D22" s="232" t="s">
        <v>5</v>
      </c>
      <c r="E22" s="232" t="s">
        <v>6</v>
      </c>
      <c r="F22" s="2247" t="s">
        <v>36</v>
      </c>
      <c r="G22" s="68" t="s">
        <v>37</v>
      </c>
      <c r="H22" s="68" t="s">
        <v>38</v>
      </c>
      <c r="I22" s="68" t="s">
        <v>39</v>
      </c>
    </row>
    <row r="23" spans="1:9" ht="13.8">
      <c r="A23" s="147">
        <v>45219</v>
      </c>
      <c r="B23" s="21">
        <v>600000</v>
      </c>
      <c r="C23" s="22">
        <f>B23*0.02</f>
        <v>12000</v>
      </c>
      <c r="D23" s="23"/>
      <c r="E23" s="25">
        <v>72</v>
      </c>
      <c r="F23" s="2248">
        <v>32231</v>
      </c>
      <c r="G23" s="254">
        <f>+B23/E23</f>
        <v>8333.3333333333303</v>
      </c>
      <c r="H23" s="254">
        <f>B23*0.0083</f>
        <v>4980</v>
      </c>
      <c r="I23" s="21">
        <f>B23</f>
        <v>600000</v>
      </c>
    </row>
    <row r="24" spans="1:9" ht="14.4">
      <c r="A24" s="50">
        <v>45251</v>
      </c>
      <c r="B24" s="27"/>
      <c r="C24" s="27"/>
      <c r="D24" s="27"/>
      <c r="E24" s="57">
        <v>1</v>
      </c>
      <c r="F24" s="2229">
        <v>81056</v>
      </c>
      <c r="G24" s="2154">
        <v>8333.33</v>
      </c>
      <c r="H24" s="2154">
        <v>4980</v>
      </c>
      <c r="I24" s="43">
        <f>I23-G24</f>
        <v>591666.67000000004</v>
      </c>
    </row>
    <row r="25" spans="1:9" ht="14.4">
      <c r="A25" s="50">
        <v>45279</v>
      </c>
      <c r="B25" s="151"/>
      <c r="C25" s="151"/>
      <c r="D25" s="151"/>
      <c r="E25" s="57">
        <v>2</v>
      </c>
      <c r="F25" s="2229">
        <v>81432</v>
      </c>
      <c r="G25" s="2154">
        <v>8333.33</v>
      </c>
      <c r="H25" s="2154">
        <v>4980</v>
      </c>
      <c r="I25" s="43">
        <f t="shared" ref="I25:I40" si="1">I24-G25</f>
        <v>583333.34</v>
      </c>
    </row>
    <row r="26" spans="1:9" ht="15.6">
      <c r="A26" s="50">
        <v>45311</v>
      </c>
      <c r="B26" s="868"/>
      <c r="C26" s="47"/>
      <c r="D26" s="47"/>
      <c r="E26" s="57">
        <v>3</v>
      </c>
      <c r="F26" s="2229">
        <v>81776</v>
      </c>
      <c r="G26" s="2155">
        <v>8333.33</v>
      </c>
      <c r="H26" s="2155">
        <v>4150</v>
      </c>
      <c r="I26" s="43">
        <f t="shared" si="1"/>
        <v>575000.01</v>
      </c>
    </row>
    <row r="27" spans="1:9" ht="15.6">
      <c r="A27" s="50">
        <v>45342</v>
      </c>
      <c r="B27" s="868"/>
      <c r="C27" s="47"/>
      <c r="D27" s="47"/>
      <c r="E27" s="57">
        <v>4</v>
      </c>
      <c r="F27" s="2229">
        <v>82115</v>
      </c>
      <c r="G27" s="2155">
        <v>8333.33</v>
      </c>
      <c r="H27" s="2155">
        <v>4980</v>
      </c>
      <c r="I27" s="43">
        <f t="shared" si="1"/>
        <v>566666.68000000005</v>
      </c>
    </row>
    <row r="28" spans="1:9" ht="15.6">
      <c r="A28" s="50">
        <v>45371</v>
      </c>
      <c r="B28" s="868"/>
      <c r="C28" s="47"/>
      <c r="D28" s="47"/>
      <c r="E28" s="57">
        <v>5</v>
      </c>
      <c r="F28" s="2229">
        <v>82464</v>
      </c>
      <c r="G28" s="2155">
        <v>8333.33</v>
      </c>
      <c r="H28" s="2155">
        <v>4980</v>
      </c>
      <c r="I28" s="43">
        <f t="shared" si="1"/>
        <v>558333.35</v>
      </c>
    </row>
    <row r="29" spans="1:9" ht="15.6">
      <c r="A29" s="50">
        <v>45399</v>
      </c>
      <c r="B29" s="868"/>
      <c r="C29" s="47"/>
      <c r="D29" s="47"/>
      <c r="E29" s="57">
        <v>6</v>
      </c>
      <c r="F29" s="2229">
        <v>82806</v>
      </c>
      <c r="G29" s="2155">
        <v>8333.33</v>
      </c>
      <c r="H29" s="2155">
        <v>4980</v>
      </c>
      <c r="I29" s="43">
        <f t="shared" si="1"/>
        <v>550000.02</v>
      </c>
    </row>
    <row r="30" spans="1:9" ht="15.6">
      <c r="A30" s="50">
        <v>45430</v>
      </c>
      <c r="B30" s="868"/>
      <c r="C30" s="47"/>
      <c r="D30" s="47"/>
      <c r="E30" s="57">
        <v>7</v>
      </c>
      <c r="F30" s="2229">
        <v>83197</v>
      </c>
      <c r="G30" s="2155">
        <v>8333.33</v>
      </c>
      <c r="H30" s="2155">
        <v>2480</v>
      </c>
      <c r="I30" s="43">
        <f t="shared" si="1"/>
        <v>541666.68999999994</v>
      </c>
    </row>
    <row r="31" spans="1:9" ht="15.6">
      <c r="A31" s="50">
        <v>45463</v>
      </c>
      <c r="B31" s="868"/>
      <c r="C31" s="47"/>
      <c r="D31" s="47"/>
      <c r="E31" s="57">
        <v>8</v>
      </c>
      <c r="F31" s="2229">
        <v>83609</v>
      </c>
      <c r="G31" s="2155">
        <v>8333.33</v>
      </c>
      <c r="H31" s="2155">
        <v>4980</v>
      </c>
      <c r="I31" s="43">
        <f t="shared" si="1"/>
        <v>533333.36</v>
      </c>
    </row>
    <row r="32" spans="1:9" ht="14.4">
      <c r="A32" s="50">
        <v>45471</v>
      </c>
      <c r="B32" s="151"/>
      <c r="C32" s="151"/>
      <c r="D32" s="151"/>
      <c r="E32" s="57">
        <v>9</v>
      </c>
      <c r="F32" s="2229">
        <v>83723</v>
      </c>
      <c r="G32" s="2154"/>
      <c r="H32" s="2154">
        <v>2500</v>
      </c>
      <c r="I32" s="43">
        <f t="shared" si="1"/>
        <v>533333.36</v>
      </c>
    </row>
    <row r="33" spans="1:11" ht="14.4">
      <c r="A33" s="50">
        <v>45490</v>
      </c>
      <c r="B33" s="358"/>
      <c r="C33" s="325"/>
      <c r="D33" s="325"/>
      <c r="E33" s="57">
        <v>10</v>
      </c>
      <c r="F33" s="2229">
        <v>83929</v>
      </c>
      <c r="G33" s="2156">
        <v>8333.33</v>
      </c>
      <c r="H33" s="2154">
        <v>4980</v>
      </c>
      <c r="I33" s="43">
        <f t="shared" si="1"/>
        <v>525000.03</v>
      </c>
    </row>
    <row r="34" spans="1:11" ht="14.4">
      <c r="A34" s="50">
        <v>45519</v>
      </c>
      <c r="B34" s="27"/>
      <c r="C34" s="27"/>
      <c r="D34" s="27"/>
      <c r="E34" s="57">
        <v>11</v>
      </c>
      <c r="F34" s="2229">
        <v>84275</v>
      </c>
      <c r="G34" s="2155">
        <v>8333.33</v>
      </c>
      <c r="H34" s="2155">
        <v>4980</v>
      </c>
      <c r="I34" s="43">
        <f t="shared" si="1"/>
        <v>516666.7</v>
      </c>
    </row>
    <row r="35" spans="1:11" ht="14.4">
      <c r="A35" s="156">
        <v>45552</v>
      </c>
      <c r="B35" s="27"/>
      <c r="C35" s="27"/>
      <c r="D35" s="27"/>
      <c r="E35" s="57">
        <v>12</v>
      </c>
      <c r="F35" s="2229">
        <v>84621</v>
      </c>
      <c r="G35" s="2155">
        <v>8333.33</v>
      </c>
      <c r="H35" s="2155">
        <v>4980</v>
      </c>
      <c r="I35" s="43">
        <f t="shared" si="1"/>
        <v>508333.37</v>
      </c>
    </row>
    <row r="36" spans="1:11" ht="13.8">
      <c r="A36" s="50">
        <v>45581</v>
      </c>
      <c r="B36" s="27"/>
      <c r="C36" s="27"/>
      <c r="D36" s="27"/>
      <c r="E36" s="57">
        <v>13</v>
      </c>
      <c r="F36" s="2229">
        <v>85000</v>
      </c>
      <c r="G36" s="54">
        <v>8333.33</v>
      </c>
      <c r="H36" s="54">
        <v>4980</v>
      </c>
      <c r="I36" s="43">
        <f t="shared" si="1"/>
        <v>500000.04</v>
      </c>
    </row>
    <row r="37" spans="1:11" ht="13.8">
      <c r="A37" s="50">
        <v>45615</v>
      </c>
      <c r="B37" s="27"/>
      <c r="C37" s="27"/>
      <c r="D37" s="27"/>
      <c r="E37" s="57">
        <v>14</v>
      </c>
      <c r="F37" s="2229">
        <v>85498</v>
      </c>
      <c r="G37" s="188">
        <v>8333.33</v>
      </c>
      <c r="H37" s="1670">
        <v>4980</v>
      </c>
      <c r="I37" s="43">
        <f t="shared" si="1"/>
        <v>491666.71</v>
      </c>
    </row>
    <row r="38" spans="1:11" ht="14.4">
      <c r="A38" s="235">
        <v>45631</v>
      </c>
      <c r="D38" s="27"/>
      <c r="E38" s="57">
        <v>15</v>
      </c>
      <c r="F38" s="2252">
        <v>34670</v>
      </c>
      <c r="G38" s="47">
        <v>491666.71</v>
      </c>
      <c r="H38" s="2157"/>
      <c r="I38" s="43">
        <f t="shared" si="1"/>
        <v>0</v>
      </c>
    </row>
    <row r="39" spans="1:11" ht="14.4">
      <c r="A39" s="26"/>
      <c r="B39" s="27"/>
      <c r="C39" s="27"/>
      <c r="D39" s="27"/>
      <c r="E39" s="29"/>
      <c r="F39" s="2250"/>
      <c r="G39" s="2157"/>
      <c r="H39" s="2157"/>
      <c r="I39" s="43">
        <f t="shared" si="1"/>
        <v>0</v>
      </c>
    </row>
    <row r="40" spans="1:11">
      <c r="A40" s="26"/>
      <c r="B40" s="27"/>
      <c r="C40" s="27"/>
      <c r="D40" s="27"/>
      <c r="E40" s="29"/>
      <c r="F40" s="2250"/>
      <c r="G40" s="564"/>
      <c r="H40" s="564"/>
      <c r="I40" s="43">
        <f t="shared" si="1"/>
        <v>0</v>
      </c>
    </row>
    <row r="41" spans="1:11" ht="20.399999999999999">
      <c r="A41" s="3097" t="s">
        <v>1</v>
      </c>
      <c r="B41" s="3097"/>
      <c r="C41" s="3097"/>
      <c r="D41" s="3097"/>
      <c r="E41" s="3097"/>
      <c r="F41" s="3097"/>
      <c r="G41" s="3097"/>
      <c r="H41" s="3097"/>
      <c r="I41" s="3098"/>
    </row>
    <row r="42" spans="1:11" ht="25.2">
      <c r="A42" s="141" t="s">
        <v>2</v>
      </c>
      <c r="B42" s="509" t="s">
        <v>35</v>
      </c>
      <c r="C42" s="231" t="s">
        <v>4</v>
      </c>
      <c r="D42" s="232" t="s">
        <v>5</v>
      </c>
      <c r="E42" s="232" t="s">
        <v>6</v>
      </c>
      <c r="F42" s="2247" t="s">
        <v>36</v>
      </c>
      <c r="G42" s="68" t="s">
        <v>37</v>
      </c>
      <c r="H42" s="68" t="s">
        <v>38</v>
      </c>
      <c r="I42" s="68" t="s">
        <v>39</v>
      </c>
    </row>
    <row r="43" spans="1:11">
      <c r="A43" s="50">
        <v>45631</v>
      </c>
      <c r="B43" s="55">
        <v>700000</v>
      </c>
      <c r="C43" s="56">
        <f>B43*0.02</f>
        <v>14000</v>
      </c>
      <c r="D43" s="25"/>
      <c r="E43" s="25">
        <v>72</v>
      </c>
      <c r="F43" s="2251">
        <v>34670</v>
      </c>
      <c r="G43" s="55">
        <f>+B43/E43</f>
        <v>9722.2222222222208</v>
      </c>
      <c r="H43" s="55">
        <f>B43*0.0083</f>
        <v>5810</v>
      </c>
      <c r="I43" s="55">
        <f>B43</f>
        <v>700000</v>
      </c>
    </row>
    <row r="44" spans="1:11">
      <c r="A44" s="50">
        <v>45639</v>
      </c>
      <c r="B44" s="57"/>
      <c r="C44" s="57"/>
      <c r="D44" s="57"/>
      <c r="E44" s="57">
        <v>1</v>
      </c>
      <c r="F44" s="2229">
        <v>85814</v>
      </c>
      <c r="G44" s="59">
        <v>9722.2199999999993</v>
      </c>
      <c r="H44" s="59">
        <v>5810</v>
      </c>
      <c r="I44" s="62">
        <f>I43-G44</f>
        <v>690277.78</v>
      </c>
    </row>
    <row r="45" spans="1:11">
      <c r="A45" s="50">
        <v>45674</v>
      </c>
      <c r="B45" s="167"/>
      <c r="C45" s="57"/>
      <c r="D45" s="57"/>
      <c r="E45" s="57">
        <v>2</v>
      </c>
      <c r="F45" s="2229">
        <v>86191</v>
      </c>
      <c r="G45" s="59">
        <v>9722.2199999999993</v>
      </c>
      <c r="H45" s="59">
        <v>5810</v>
      </c>
      <c r="I45" s="62">
        <f t="shared" ref="I45:I57" si="2">I44-G45</f>
        <v>680555.56</v>
      </c>
      <c r="J45" s="122"/>
      <c r="K45" s="122"/>
    </row>
    <row r="46" spans="1:11">
      <c r="A46" s="50">
        <v>45706</v>
      </c>
      <c r="B46" s="167"/>
      <c r="C46" s="57"/>
      <c r="D46" s="57"/>
      <c r="E46" s="57">
        <v>3</v>
      </c>
      <c r="F46" s="2229">
        <v>86510</v>
      </c>
      <c r="G46" s="59">
        <v>9722.2199999999993</v>
      </c>
      <c r="H46" s="59">
        <v>5810</v>
      </c>
      <c r="I46" s="62">
        <f t="shared" si="2"/>
        <v>670833.34</v>
      </c>
      <c r="J46" s="122"/>
      <c r="K46" s="122"/>
    </row>
    <row r="47" spans="1:11">
      <c r="A47" s="50">
        <v>45737</v>
      </c>
      <c r="B47" s="167"/>
      <c r="C47" s="57"/>
      <c r="D47" s="57"/>
      <c r="E47" s="57">
        <v>4</v>
      </c>
      <c r="F47" s="2229">
        <v>86876</v>
      </c>
      <c r="G47" s="59">
        <v>9722.2199999999993</v>
      </c>
      <c r="H47" s="59">
        <v>5810</v>
      </c>
      <c r="I47" s="62">
        <f t="shared" si="2"/>
        <v>661111.12</v>
      </c>
      <c r="J47" s="122"/>
      <c r="K47" s="122"/>
    </row>
    <row r="48" spans="1:11">
      <c r="A48" s="50">
        <v>45763</v>
      </c>
      <c r="B48" s="167"/>
      <c r="C48" s="57"/>
      <c r="D48" s="57"/>
      <c r="E48" s="57">
        <v>5</v>
      </c>
      <c r="F48" s="2229">
        <v>87242</v>
      </c>
      <c r="G48" s="62">
        <v>9722.2199999999993</v>
      </c>
      <c r="H48" s="62">
        <v>5810</v>
      </c>
      <c r="I48" s="62">
        <f t="shared" si="2"/>
        <v>651388.9</v>
      </c>
      <c r="J48" s="122"/>
      <c r="K48" s="122"/>
    </row>
    <row r="49" spans="1:11">
      <c r="A49" s="50">
        <v>45777</v>
      </c>
      <c r="B49" s="167"/>
      <c r="C49" s="57"/>
      <c r="D49" s="57"/>
      <c r="E49" s="57">
        <v>6</v>
      </c>
      <c r="F49" s="2229">
        <v>87420</v>
      </c>
      <c r="G49" s="62">
        <v>9918.92</v>
      </c>
      <c r="H49" s="62"/>
      <c r="I49" s="62">
        <f t="shared" si="2"/>
        <v>641469.98</v>
      </c>
      <c r="J49" s="122"/>
      <c r="K49" s="122"/>
    </row>
    <row r="50" spans="1:11">
      <c r="A50" s="50">
        <v>45797</v>
      </c>
      <c r="B50" s="167"/>
      <c r="C50" s="57"/>
      <c r="D50" s="57"/>
      <c r="E50" s="57">
        <v>7</v>
      </c>
      <c r="F50" s="2229" t="s">
        <v>40</v>
      </c>
      <c r="G50" s="62">
        <v>9722.2199999999993</v>
      </c>
      <c r="H50" s="62">
        <v>5810</v>
      </c>
      <c r="I50" s="62">
        <f t="shared" si="2"/>
        <v>631747.76</v>
      </c>
      <c r="J50" s="122"/>
      <c r="K50" s="122"/>
    </row>
    <row r="51" spans="1:11">
      <c r="A51" s="50">
        <v>45826</v>
      </c>
      <c r="B51" s="449"/>
      <c r="C51" s="57"/>
      <c r="D51" s="57"/>
      <c r="E51" s="57">
        <v>8</v>
      </c>
      <c r="F51" s="2229" t="s">
        <v>41</v>
      </c>
      <c r="G51" s="62">
        <v>9722.2199999999993</v>
      </c>
      <c r="H51" s="62">
        <v>5810</v>
      </c>
      <c r="I51" s="62">
        <f t="shared" si="2"/>
        <v>622025.54</v>
      </c>
      <c r="J51" s="122"/>
      <c r="K51" s="122"/>
    </row>
    <row r="52" spans="1:11">
      <c r="A52" s="50">
        <v>45841</v>
      </c>
      <c r="B52" s="449"/>
      <c r="C52" s="57"/>
      <c r="D52" s="57"/>
      <c r="E52" s="57">
        <v>9</v>
      </c>
      <c r="F52" s="2229" t="s">
        <v>42</v>
      </c>
      <c r="G52" s="62">
        <v>9722.2199999999993</v>
      </c>
      <c r="H52" s="62">
        <v>5810</v>
      </c>
      <c r="I52" s="62">
        <f t="shared" si="2"/>
        <v>612303.31999999995</v>
      </c>
      <c r="J52" s="577"/>
      <c r="K52" s="577"/>
    </row>
    <row r="53" spans="1:11">
      <c r="A53" s="167">
        <v>45897</v>
      </c>
      <c r="B53" s="167"/>
      <c r="C53" s="27"/>
      <c r="D53" s="27"/>
      <c r="E53" s="57">
        <v>10</v>
      </c>
      <c r="F53" s="2253" t="s">
        <v>43</v>
      </c>
      <c r="G53" s="30">
        <v>9722.2199999999993</v>
      </c>
      <c r="H53" s="30">
        <v>5810</v>
      </c>
      <c r="I53" s="62">
        <f t="shared" si="2"/>
        <v>602581.1</v>
      </c>
      <c r="J53" s="122"/>
      <c r="K53" s="122"/>
    </row>
    <row r="54" spans="1:11">
      <c r="A54" s="167">
        <v>45916</v>
      </c>
      <c r="B54" s="167"/>
      <c r="C54" s="27"/>
      <c r="D54" s="27"/>
      <c r="E54" s="57">
        <v>11</v>
      </c>
      <c r="F54" s="2229" t="s">
        <v>44</v>
      </c>
      <c r="G54" s="30">
        <v>9722.2199999999993</v>
      </c>
      <c r="H54" s="30">
        <v>5810</v>
      </c>
      <c r="I54" s="62">
        <f t="shared" si="2"/>
        <v>592858.88</v>
      </c>
      <c r="J54" s="122"/>
      <c r="K54" s="122"/>
    </row>
    <row r="55" spans="1:11">
      <c r="A55" s="167">
        <v>45945</v>
      </c>
      <c r="B55" s="167"/>
      <c r="C55" s="27"/>
      <c r="D55" s="27"/>
      <c r="E55" s="57">
        <v>12</v>
      </c>
      <c r="F55" s="2229" t="s">
        <v>45</v>
      </c>
      <c r="G55" s="30">
        <v>9722.2199999999993</v>
      </c>
      <c r="H55" s="30">
        <v>5810</v>
      </c>
      <c r="I55" s="62">
        <f t="shared" si="2"/>
        <v>583136.66</v>
      </c>
      <c r="J55" s="122"/>
      <c r="K55" s="122"/>
    </row>
    <row r="56" spans="1:11">
      <c r="A56" s="167">
        <v>45975</v>
      </c>
      <c r="B56" s="167"/>
      <c r="C56" s="27"/>
      <c r="D56" s="27"/>
      <c r="E56" s="57">
        <v>13</v>
      </c>
      <c r="F56" s="2229" t="s">
        <v>46</v>
      </c>
      <c r="G56" s="30">
        <v>9722.2199999999993</v>
      </c>
      <c r="H56" s="30">
        <v>5810</v>
      </c>
      <c r="I56" s="62">
        <f t="shared" si="2"/>
        <v>573414.43999999994</v>
      </c>
      <c r="J56" s="122"/>
      <c r="K56" s="122"/>
    </row>
    <row r="57" spans="1:11" ht="13.8">
      <c r="A57" s="2254">
        <v>46007</v>
      </c>
      <c r="B57" s="167"/>
      <c r="C57" s="27"/>
      <c r="D57" s="27"/>
      <c r="E57" s="29">
        <v>14</v>
      </c>
      <c r="F57" s="2229" t="s">
        <v>47</v>
      </c>
      <c r="G57" s="62">
        <v>9722.2199999999993</v>
      </c>
      <c r="H57" s="62">
        <v>5810</v>
      </c>
      <c r="I57" s="62">
        <f t="shared" si="2"/>
        <v>563692.22</v>
      </c>
      <c r="J57" s="122"/>
      <c r="K57" s="122"/>
    </row>
    <row r="58" spans="1:11">
      <c r="A58" s="36"/>
      <c r="B58" s="27"/>
      <c r="C58" s="27"/>
      <c r="D58" s="27"/>
      <c r="E58" s="29"/>
      <c r="F58" s="2250"/>
      <c r="G58" s="564"/>
      <c r="H58" s="564"/>
      <c r="I58" s="43"/>
    </row>
    <row r="59" spans="1:11">
      <c r="A59" s="36"/>
      <c r="B59" s="27"/>
      <c r="C59" s="27"/>
      <c r="D59" s="27"/>
      <c r="E59" s="29"/>
      <c r="F59" s="2250"/>
      <c r="G59" s="564"/>
      <c r="H59" s="564"/>
      <c r="I59" s="43"/>
    </row>
    <row r="60" spans="1:11">
      <c r="A60" s="36"/>
      <c r="B60" s="27"/>
      <c r="C60" s="27"/>
      <c r="D60" s="27"/>
      <c r="E60" s="29"/>
      <c r="F60" s="2250"/>
      <c r="G60" s="564"/>
      <c r="H60" s="564"/>
      <c r="I60" s="43"/>
    </row>
  </sheetData>
  <mergeCells count="4">
    <mergeCell ref="AB2:AC2"/>
    <mergeCell ref="A4:I4"/>
    <mergeCell ref="A21:I21"/>
    <mergeCell ref="A41:I41"/>
  </mergeCells>
  <pageMargins left="0.5" right="0.5" top="1" bottom="1" header="0.5" footer="0.5"/>
  <pageSetup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0">
    <tabColor rgb="FFFFFF00"/>
  </sheetPr>
  <dimension ref="A1:V60"/>
  <sheetViews>
    <sheetView zoomScale="130" zoomScaleNormal="130" workbookViewId="0">
      <selection activeCell="D64" sqref="D64"/>
    </sheetView>
  </sheetViews>
  <sheetFormatPr defaultColWidth="9.109375" defaultRowHeight="13.2"/>
  <cols>
    <col min="1" max="1" width="18.6640625" style="565" customWidth="1"/>
    <col min="2" max="2" width="14.109375" style="6" customWidth="1"/>
    <col min="3" max="3" width="7.6640625" style="3" customWidth="1"/>
    <col min="4" max="4" width="9.109375" style="5" customWidth="1"/>
    <col min="5" max="5" width="11" style="4" customWidth="1"/>
    <col min="6" max="6" width="12.88671875" style="502" customWidth="1"/>
    <col min="7" max="7" width="13.5546875" style="502" customWidth="1"/>
    <col min="8" max="8" width="15.44140625" style="502" customWidth="1"/>
    <col min="9" max="9" width="12.33203125" style="6" customWidth="1"/>
    <col min="10" max="10" width="11.5546875" style="6" customWidth="1"/>
    <col min="11" max="11" width="9.88671875" style="6" customWidth="1"/>
    <col min="12" max="12" width="8" style="6" customWidth="1"/>
    <col min="13" max="13" width="11" style="6" customWidth="1"/>
    <col min="14" max="14" width="11.33203125" style="6" customWidth="1"/>
    <col min="15" max="15" width="10.6640625" style="100" hidden="1" customWidth="1"/>
    <col min="16" max="16" width="10.88671875" style="6" hidden="1" customWidth="1"/>
    <col min="17" max="17" width="10.33203125" style="6" hidden="1" customWidth="1"/>
    <col min="18" max="18" width="9.33203125" style="6" hidden="1" customWidth="1"/>
    <col min="19" max="19" width="11.88671875" style="6" hidden="1" customWidth="1"/>
    <col min="20" max="20" width="11.44140625" style="6" hidden="1" customWidth="1"/>
    <col min="21" max="22" width="9.109375" style="6"/>
    <col min="23" max="16384" width="9.109375" style="3"/>
  </cols>
  <sheetData>
    <row r="1" spans="1:22" s="1999" customFormat="1" ht="26.4" customHeight="1">
      <c r="A1" s="3101" t="s">
        <v>48</v>
      </c>
      <c r="B1" s="3101"/>
      <c r="C1" s="3101"/>
      <c r="D1" s="2137"/>
      <c r="E1" s="2138"/>
      <c r="F1" s="2139"/>
      <c r="G1" s="2139"/>
      <c r="H1" s="2139"/>
      <c r="I1" s="2153"/>
      <c r="J1" s="2153"/>
      <c r="K1" s="2153"/>
      <c r="L1" s="2153"/>
      <c r="M1" s="2153"/>
      <c r="N1" s="2153"/>
      <c r="O1" s="874"/>
      <c r="P1" s="2153"/>
      <c r="Q1" s="2153"/>
      <c r="R1" s="2153"/>
      <c r="S1" s="2000"/>
      <c r="T1" s="2000"/>
      <c r="U1" s="2000"/>
      <c r="V1" s="2000"/>
    </row>
    <row r="2" spans="1:22" ht="41.25" customHeight="1">
      <c r="A2" s="3102"/>
      <c r="B2" s="3102"/>
      <c r="C2" s="3102"/>
      <c r="D2" s="3102"/>
      <c r="E2" s="3102"/>
      <c r="F2" s="3102"/>
      <c r="G2" s="3102"/>
      <c r="H2" s="3102"/>
    </row>
    <row r="3" spans="1:22" ht="19.5" customHeight="1">
      <c r="A3" s="1612"/>
      <c r="B3" s="2140"/>
      <c r="C3" s="2140"/>
      <c r="D3" s="2140"/>
      <c r="E3" s="2141"/>
      <c r="F3" s="2142"/>
      <c r="G3" s="2142"/>
      <c r="H3" s="2142"/>
    </row>
    <row r="4" spans="1:22" ht="15">
      <c r="A4" s="3099" t="s">
        <v>1</v>
      </c>
      <c r="B4" s="3100"/>
      <c r="C4" s="3100"/>
      <c r="D4" s="3100"/>
      <c r="E4" s="3100"/>
      <c r="F4" s="3100"/>
      <c r="G4" s="3100"/>
      <c r="H4" s="3100"/>
    </row>
    <row r="5" spans="1:22" ht="23.25" customHeight="1">
      <c r="A5" s="184" t="s">
        <v>49</v>
      </c>
      <c r="B5" s="515" t="s">
        <v>50</v>
      </c>
      <c r="C5" s="515" t="s">
        <v>51</v>
      </c>
      <c r="D5" s="515" t="s">
        <v>52</v>
      </c>
      <c r="E5" s="474" t="s">
        <v>7</v>
      </c>
      <c r="F5" s="516" t="s">
        <v>53</v>
      </c>
      <c r="G5" s="516" t="s">
        <v>54</v>
      </c>
      <c r="H5" s="1647" t="s">
        <v>55</v>
      </c>
    </row>
    <row r="6" spans="1:22" ht="13.8">
      <c r="A6" s="2143">
        <v>44853</v>
      </c>
      <c r="B6" s="2144">
        <v>50000</v>
      </c>
      <c r="C6" s="2144"/>
      <c r="D6" s="2145">
        <v>24</v>
      </c>
      <c r="E6" s="1498">
        <v>30010</v>
      </c>
      <c r="F6" s="254">
        <f>B6/D6</f>
        <v>2083.3333333333298</v>
      </c>
      <c r="G6" s="254">
        <f>50000*0.0083</f>
        <v>415</v>
      </c>
      <c r="H6" s="254">
        <v>50000</v>
      </c>
    </row>
    <row r="7" spans="1:22" ht="13.8">
      <c r="A7" s="235">
        <v>44889</v>
      </c>
      <c r="B7" s="51"/>
      <c r="C7" s="1099"/>
      <c r="D7" s="594">
        <v>1</v>
      </c>
      <c r="E7" s="41">
        <v>76824</v>
      </c>
      <c r="F7" s="991">
        <v>2083.33</v>
      </c>
      <c r="G7" s="991">
        <v>415</v>
      </c>
      <c r="H7" s="991">
        <f>H6-F7</f>
        <v>47916.67</v>
      </c>
    </row>
    <row r="8" spans="1:22" ht="13.8">
      <c r="A8" s="2146" t="s">
        <v>56</v>
      </c>
      <c r="B8" s="51"/>
      <c r="C8" s="2147" t="s">
        <v>57</v>
      </c>
      <c r="D8" s="594"/>
      <c r="E8" s="41"/>
      <c r="F8" s="2148"/>
      <c r="G8" s="2149"/>
      <c r="H8" s="991">
        <f t="shared" ref="H8:H14" si="0">H7-F8</f>
        <v>47916.67</v>
      </c>
    </row>
    <row r="9" spans="1:22" ht="13.8">
      <c r="A9" s="235">
        <v>44945</v>
      </c>
      <c r="B9" s="78"/>
      <c r="C9" s="1099"/>
      <c r="D9" s="594">
        <v>2</v>
      </c>
      <c r="E9" s="41">
        <v>77393</v>
      </c>
      <c r="F9" s="991">
        <v>2083.33</v>
      </c>
      <c r="G9" s="991">
        <v>415</v>
      </c>
      <c r="H9" s="991">
        <f t="shared" si="0"/>
        <v>45833.34</v>
      </c>
    </row>
    <row r="10" spans="1:22" ht="13.8">
      <c r="A10" s="235">
        <v>44960</v>
      </c>
      <c r="B10" s="78"/>
      <c r="C10" s="1099"/>
      <c r="D10" s="594">
        <v>3</v>
      </c>
      <c r="E10" s="41">
        <v>77598</v>
      </c>
      <c r="F10" s="991">
        <v>2083.33</v>
      </c>
      <c r="G10" s="991">
        <v>415</v>
      </c>
      <c r="H10" s="991">
        <f t="shared" si="0"/>
        <v>43750.01</v>
      </c>
    </row>
    <row r="11" spans="1:22" ht="13.8">
      <c r="A11" s="235">
        <v>45006</v>
      </c>
      <c r="B11" s="78"/>
      <c r="C11" s="1099"/>
      <c r="D11" s="594">
        <v>4</v>
      </c>
      <c r="E11" s="41">
        <v>78011</v>
      </c>
      <c r="F11" s="991">
        <v>2083.33</v>
      </c>
      <c r="G11" s="991">
        <v>415</v>
      </c>
      <c r="H11" s="991">
        <f t="shared" si="0"/>
        <v>41666.68</v>
      </c>
    </row>
    <row r="12" spans="1:22" ht="13.8">
      <c r="A12" s="2146" t="s">
        <v>58</v>
      </c>
      <c r="B12" s="51"/>
      <c r="C12" s="2147" t="s">
        <v>57</v>
      </c>
      <c r="D12" s="594"/>
      <c r="E12" s="41"/>
      <c r="F12" s="2150"/>
      <c r="G12" s="2150"/>
      <c r="H12" s="991">
        <f t="shared" si="0"/>
        <v>41666.68</v>
      </c>
    </row>
    <row r="13" spans="1:22" ht="13.8">
      <c r="A13" s="2146" t="s">
        <v>59</v>
      </c>
      <c r="B13" s="51"/>
      <c r="C13" s="2147" t="s">
        <v>57</v>
      </c>
      <c r="D13" s="594"/>
      <c r="E13" s="41"/>
      <c r="F13" s="2150"/>
      <c r="G13" s="2150"/>
      <c r="H13" s="991">
        <f t="shared" si="0"/>
        <v>41666.68</v>
      </c>
    </row>
    <row r="14" spans="1:22" ht="13.8">
      <c r="A14" s="235">
        <v>45098</v>
      </c>
      <c r="B14" s="51"/>
      <c r="C14" s="1099"/>
      <c r="D14" s="594">
        <v>5</v>
      </c>
      <c r="E14" s="41">
        <v>79200</v>
      </c>
      <c r="F14" s="991">
        <v>2083.33</v>
      </c>
      <c r="G14" s="991">
        <v>415</v>
      </c>
      <c r="H14" s="991">
        <f t="shared" si="0"/>
        <v>39583.35</v>
      </c>
    </row>
    <row r="15" spans="1:22" ht="13.8">
      <c r="A15" s="2146" t="s">
        <v>60</v>
      </c>
      <c r="B15" s="51"/>
      <c r="C15" s="2147" t="s">
        <v>57</v>
      </c>
      <c r="D15" s="594"/>
      <c r="E15" s="41"/>
      <c r="F15" s="2150"/>
      <c r="G15" s="2150"/>
      <c r="H15" s="991">
        <f t="shared" ref="H15:H27" si="1">H14-F15</f>
        <v>39583.35</v>
      </c>
    </row>
    <row r="16" spans="1:22" ht="13.8">
      <c r="A16" s="2146" t="s">
        <v>61</v>
      </c>
      <c r="B16" s="51"/>
      <c r="C16" s="2147" t="s">
        <v>57</v>
      </c>
      <c r="D16" s="594"/>
      <c r="E16" s="41"/>
      <c r="F16" s="2150"/>
      <c r="G16" s="2150"/>
      <c r="H16" s="991">
        <f t="shared" si="1"/>
        <v>39583.35</v>
      </c>
    </row>
    <row r="17" spans="1:8" ht="13.8">
      <c r="A17" s="235">
        <v>45188</v>
      </c>
      <c r="B17" s="51"/>
      <c r="C17" s="1099"/>
      <c r="D17" s="594">
        <v>6</v>
      </c>
      <c r="E17" s="41">
        <v>80265</v>
      </c>
      <c r="F17" s="991">
        <v>2083.33</v>
      </c>
      <c r="G17" s="991">
        <v>415</v>
      </c>
      <c r="H17" s="991">
        <f t="shared" si="1"/>
        <v>37500.019999999997</v>
      </c>
    </row>
    <row r="18" spans="1:8" ht="13.8">
      <c r="A18" s="235">
        <v>45219</v>
      </c>
      <c r="B18" s="1099"/>
      <c r="C18" s="1099"/>
      <c r="D18" s="594">
        <v>7</v>
      </c>
      <c r="E18" s="41">
        <v>80619</v>
      </c>
      <c r="F18" s="47">
        <v>2083</v>
      </c>
      <c r="G18" s="991">
        <v>415</v>
      </c>
      <c r="H18" s="991">
        <f t="shared" si="1"/>
        <v>35417.019999999997</v>
      </c>
    </row>
    <row r="19" spans="1:8" ht="13.8">
      <c r="A19" s="235">
        <v>45254</v>
      </c>
      <c r="B19" s="51"/>
      <c r="C19" s="1099"/>
      <c r="D19" s="594">
        <v>8</v>
      </c>
      <c r="E19" s="41">
        <v>81096</v>
      </c>
      <c r="F19" s="991">
        <v>2083.33</v>
      </c>
      <c r="G19" s="991">
        <v>415</v>
      </c>
      <c r="H19" s="991">
        <f t="shared" si="1"/>
        <v>33333.69</v>
      </c>
    </row>
    <row r="20" spans="1:8" ht="13.8">
      <c r="A20" s="2146" t="s">
        <v>62</v>
      </c>
      <c r="B20" s="51"/>
      <c r="C20" s="2147" t="s">
        <v>57</v>
      </c>
      <c r="D20" s="594"/>
      <c r="E20" s="41"/>
      <c r="F20" s="991"/>
      <c r="G20" s="991"/>
      <c r="H20" s="991">
        <f t="shared" si="1"/>
        <v>33333.69</v>
      </c>
    </row>
    <row r="21" spans="1:8" ht="13.8">
      <c r="A21" s="235">
        <v>45322</v>
      </c>
      <c r="B21" s="51"/>
      <c r="C21" s="1099"/>
      <c r="D21" s="594">
        <v>9</v>
      </c>
      <c r="E21" s="41">
        <v>81878</v>
      </c>
      <c r="F21" s="991">
        <v>3585</v>
      </c>
      <c r="G21" s="991">
        <v>415</v>
      </c>
      <c r="H21" s="991">
        <f t="shared" si="1"/>
        <v>29748.69</v>
      </c>
    </row>
    <row r="22" spans="1:8" ht="13.8">
      <c r="A22" s="2146" t="s">
        <v>63</v>
      </c>
      <c r="B22" s="51"/>
      <c r="C22" s="1099"/>
      <c r="D22" s="594"/>
      <c r="E22" s="41"/>
      <c r="F22" s="991"/>
      <c r="G22" s="991"/>
      <c r="H22" s="991">
        <f t="shared" si="1"/>
        <v>29748.69</v>
      </c>
    </row>
    <row r="23" spans="1:8" ht="13.8">
      <c r="A23" s="2146" t="s">
        <v>64</v>
      </c>
      <c r="B23" s="51"/>
      <c r="C23" s="1099"/>
      <c r="D23" s="594"/>
      <c r="E23" s="41"/>
      <c r="F23" s="991"/>
      <c r="G23" s="991"/>
      <c r="H23" s="991">
        <f t="shared" si="1"/>
        <v>29748.69</v>
      </c>
    </row>
    <row r="24" spans="1:8" ht="13.8">
      <c r="A24" s="2146" t="s">
        <v>65</v>
      </c>
      <c r="B24" s="39"/>
      <c r="C24" s="27"/>
      <c r="D24" s="29"/>
      <c r="E24" s="737"/>
      <c r="F24" s="62"/>
      <c r="G24" s="62"/>
      <c r="H24" s="991">
        <f t="shared" si="1"/>
        <v>29748.69</v>
      </c>
    </row>
    <row r="25" spans="1:8" ht="13.8">
      <c r="A25" s="167">
        <v>45435</v>
      </c>
      <c r="B25" s="39"/>
      <c r="C25" s="27"/>
      <c r="D25" s="29"/>
      <c r="E25" s="41">
        <v>33521</v>
      </c>
      <c r="F25" s="35">
        <v>29748.69</v>
      </c>
      <c r="G25" s="564"/>
      <c r="H25" s="991">
        <f t="shared" si="1"/>
        <v>0</v>
      </c>
    </row>
    <row r="26" spans="1:8" ht="15">
      <c r="A26" s="167">
        <v>45435</v>
      </c>
      <c r="C26" s="27"/>
      <c r="D26" s="29"/>
      <c r="E26" s="37">
        <v>83291</v>
      </c>
      <c r="F26" s="564"/>
      <c r="G26" s="62">
        <v>3735</v>
      </c>
      <c r="H26" s="991">
        <f t="shared" si="1"/>
        <v>0</v>
      </c>
    </row>
    <row r="27" spans="1:8" ht="13.8">
      <c r="A27" s="26"/>
      <c r="B27" s="39"/>
      <c r="C27" s="27"/>
      <c r="D27" s="29"/>
      <c r="E27" s="38"/>
      <c r="F27" s="564"/>
      <c r="G27" s="564"/>
      <c r="H27" s="991">
        <f t="shared" si="1"/>
        <v>0</v>
      </c>
    </row>
    <row r="28" spans="1:8" ht="15">
      <c r="A28" s="3099" t="s">
        <v>1</v>
      </c>
      <c r="B28" s="3100"/>
      <c r="C28" s="3100"/>
      <c r="D28" s="3100"/>
      <c r="E28" s="3100"/>
      <c r="F28" s="3100"/>
      <c r="G28" s="3100"/>
      <c r="H28" s="3100"/>
    </row>
    <row r="29" spans="1:8">
      <c r="A29" s="184" t="s">
        <v>49</v>
      </c>
      <c r="B29" s="515" t="s">
        <v>50</v>
      </c>
      <c r="C29" s="515" t="s">
        <v>51</v>
      </c>
      <c r="D29" s="515" t="s">
        <v>52</v>
      </c>
      <c r="E29" s="474" t="s">
        <v>7</v>
      </c>
      <c r="F29" s="516" t="s">
        <v>53</v>
      </c>
      <c r="G29" s="516" t="s">
        <v>54</v>
      </c>
      <c r="H29" s="1647" t="s">
        <v>55</v>
      </c>
    </row>
    <row r="30" spans="1:8" ht="13.8">
      <c r="A30" s="252">
        <v>45435</v>
      </c>
      <c r="B30" s="2144">
        <v>45000</v>
      </c>
      <c r="C30" s="2144"/>
      <c r="D30" s="2145">
        <v>24</v>
      </c>
      <c r="E30" s="2151">
        <v>33521</v>
      </c>
      <c r="F30" s="254">
        <f>B30/D30</f>
        <v>1875</v>
      </c>
      <c r="G30" s="254">
        <f>B30*0.83%</f>
        <v>373.5</v>
      </c>
      <c r="H30" s="254">
        <v>45000</v>
      </c>
    </row>
    <row r="31" spans="1:8" ht="13.8">
      <c r="A31" s="235">
        <v>45442</v>
      </c>
      <c r="B31" s="1181"/>
      <c r="C31" s="2100"/>
      <c r="D31" s="2101">
        <v>1</v>
      </c>
      <c r="E31" s="41">
        <v>83397</v>
      </c>
      <c r="F31" s="47">
        <v>1875</v>
      </c>
      <c r="G31" s="47">
        <v>373.5</v>
      </c>
      <c r="H31" s="991">
        <f>H30-F31</f>
        <v>43125</v>
      </c>
    </row>
    <row r="32" spans="1:8" ht="13.8">
      <c r="A32" s="235">
        <v>45472</v>
      </c>
      <c r="B32" s="1181"/>
      <c r="C32" s="2100"/>
      <c r="D32" s="2101">
        <v>2</v>
      </c>
      <c r="E32" s="41">
        <v>83767</v>
      </c>
      <c r="F32" s="991">
        <v>1875</v>
      </c>
      <c r="G32" s="991">
        <v>373.5</v>
      </c>
      <c r="H32" s="991">
        <f t="shared" ref="H32:H39" si="2">H31-F32</f>
        <v>41250</v>
      </c>
    </row>
    <row r="33" spans="1:17" ht="13.8">
      <c r="A33" s="235">
        <v>45504</v>
      </c>
      <c r="B33" s="1181"/>
      <c r="C33" s="2100"/>
      <c r="D33" s="2101">
        <v>3</v>
      </c>
      <c r="E33" s="41">
        <v>84091</v>
      </c>
      <c r="F33" s="54">
        <v>1875</v>
      </c>
      <c r="G33" s="54">
        <v>373.5</v>
      </c>
      <c r="H33" s="991">
        <f t="shared" si="2"/>
        <v>39375</v>
      </c>
    </row>
    <row r="34" spans="1:17" ht="13.8">
      <c r="A34" s="235">
        <v>45533</v>
      </c>
      <c r="B34" s="1181"/>
      <c r="C34" s="2100"/>
      <c r="D34" s="2101">
        <v>4</v>
      </c>
      <c r="E34" s="41">
        <v>84405</v>
      </c>
      <c r="F34" s="54">
        <v>1875</v>
      </c>
      <c r="G34" s="54">
        <v>373.5</v>
      </c>
      <c r="H34" s="991">
        <f t="shared" si="2"/>
        <v>37500</v>
      </c>
    </row>
    <row r="35" spans="1:17" ht="13.8">
      <c r="A35" s="53">
        <v>45561</v>
      </c>
      <c r="B35" s="1181"/>
      <c r="C35" s="2100"/>
      <c r="D35" s="2101">
        <v>5</v>
      </c>
      <c r="E35" s="41">
        <v>84750</v>
      </c>
      <c r="F35" s="54">
        <v>1875</v>
      </c>
      <c r="G35" s="54">
        <v>373.5</v>
      </c>
      <c r="H35" s="991">
        <f t="shared" si="2"/>
        <v>35625</v>
      </c>
    </row>
    <row r="36" spans="1:17" ht="13.8">
      <c r="A36" s="235">
        <v>45594</v>
      </c>
      <c r="B36" s="1181"/>
      <c r="C36" s="2100"/>
      <c r="D36" s="2101">
        <v>6</v>
      </c>
      <c r="E36" s="52">
        <v>85191</v>
      </c>
      <c r="F36" s="54">
        <v>1875</v>
      </c>
      <c r="G36" s="54">
        <v>373.5</v>
      </c>
      <c r="H36" s="991">
        <f t="shared" si="2"/>
        <v>33750</v>
      </c>
    </row>
    <row r="37" spans="1:17" ht="13.8">
      <c r="A37" s="50">
        <v>45623</v>
      </c>
      <c r="D37" s="2101">
        <v>7</v>
      </c>
      <c r="E37" s="52">
        <v>85604</v>
      </c>
      <c r="F37" s="54">
        <v>1875</v>
      </c>
      <c r="G37" s="1670">
        <v>373.5</v>
      </c>
      <c r="H37" s="991">
        <f t="shared" si="2"/>
        <v>31875</v>
      </c>
    </row>
    <row r="38" spans="1:17" ht="13.8">
      <c r="A38" s="235">
        <v>45646</v>
      </c>
      <c r="D38" s="2101">
        <v>8</v>
      </c>
      <c r="E38" s="739">
        <v>34772</v>
      </c>
      <c r="F38" s="47">
        <v>31875</v>
      </c>
      <c r="G38" s="991"/>
      <c r="H38" s="991">
        <f t="shared" si="2"/>
        <v>0</v>
      </c>
    </row>
    <row r="39" spans="1:17" ht="13.8">
      <c r="A39" s="810"/>
      <c r="B39" s="1106"/>
      <c r="C39" s="817"/>
      <c r="D39" s="2152"/>
      <c r="E39" s="643"/>
      <c r="F39" s="1186"/>
      <c r="G39" s="1186"/>
      <c r="H39" s="991">
        <f t="shared" si="2"/>
        <v>0</v>
      </c>
    </row>
    <row r="40" spans="1:17" ht="15">
      <c r="A40" s="3099" t="s">
        <v>1</v>
      </c>
      <c r="B40" s="3100"/>
      <c r="C40" s="3100"/>
      <c r="D40" s="3100"/>
      <c r="E40" s="3100"/>
      <c r="F40" s="3100"/>
      <c r="G40" s="3100"/>
      <c r="H40" s="3100"/>
    </row>
    <row r="41" spans="1:17">
      <c r="A41" s="184" t="s">
        <v>49</v>
      </c>
      <c r="B41" s="515" t="s">
        <v>50</v>
      </c>
      <c r="C41" s="515" t="s">
        <v>51</v>
      </c>
      <c r="D41" s="515" t="s">
        <v>52</v>
      </c>
      <c r="E41" s="474" t="s">
        <v>7</v>
      </c>
      <c r="F41" s="516" t="s">
        <v>53</v>
      </c>
      <c r="G41" s="516" t="s">
        <v>54</v>
      </c>
      <c r="H41" s="1647" t="s">
        <v>55</v>
      </c>
    </row>
    <row r="42" spans="1:17">
      <c r="A42" s="50">
        <v>45646</v>
      </c>
      <c r="B42" s="2012">
        <v>45000</v>
      </c>
      <c r="C42" s="2012"/>
      <c r="D42" s="73">
        <v>24</v>
      </c>
      <c r="E42" s="1616">
        <v>34772</v>
      </c>
      <c r="F42" s="55">
        <f>B42/D42</f>
        <v>1875</v>
      </c>
      <c r="G42" s="55">
        <f>B42*0.83%</f>
        <v>373.5</v>
      </c>
      <c r="H42" s="55">
        <v>45000</v>
      </c>
    </row>
    <row r="43" spans="1:17" ht="15">
      <c r="A43" s="50">
        <v>45660</v>
      </c>
      <c r="B43" s="62"/>
      <c r="C43" s="57"/>
      <c r="D43" s="57">
        <v>1</v>
      </c>
      <c r="E43" s="42">
        <v>86059</v>
      </c>
      <c r="F43" s="62">
        <v>1875</v>
      </c>
      <c r="G43" s="62">
        <v>373.5</v>
      </c>
      <c r="H43" s="62">
        <f>H42-F43</f>
        <v>43125</v>
      </c>
      <c r="J43" s="575"/>
      <c r="K43" s="576"/>
      <c r="L43" s="125"/>
      <c r="M43" s="577"/>
      <c r="N43" s="577"/>
      <c r="O43" s="577"/>
      <c r="P43" s="728"/>
      <c r="Q43" s="728"/>
    </row>
    <row r="44" spans="1:17" ht="15">
      <c r="A44" s="50">
        <v>45685</v>
      </c>
      <c r="B44" s="62"/>
      <c r="C44" s="57"/>
      <c r="D44" s="57">
        <v>2</v>
      </c>
      <c r="E44" s="61">
        <v>86279</v>
      </c>
      <c r="F44" s="62">
        <v>1875</v>
      </c>
      <c r="G44" s="62">
        <v>373.5</v>
      </c>
      <c r="H44" s="62">
        <f t="shared" ref="H44:H53" si="3">H43-F44</f>
        <v>41250</v>
      </c>
      <c r="J44" s="575"/>
      <c r="K44" s="576"/>
      <c r="L44" s="125"/>
      <c r="M44" s="122"/>
      <c r="N44" s="122"/>
      <c r="O44" s="122"/>
      <c r="P44" s="728"/>
      <c r="Q44" s="728"/>
    </row>
    <row r="45" spans="1:17" ht="15">
      <c r="A45" s="50">
        <v>45715</v>
      </c>
      <c r="B45" s="62"/>
      <c r="C45" s="57"/>
      <c r="D45" s="57">
        <v>3</v>
      </c>
      <c r="E45" s="61">
        <v>86639</v>
      </c>
      <c r="F45" s="62">
        <v>1875</v>
      </c>
      <c r="G45" s="62">
        <v>373.5</v>
      </c>
      <c r="H45" s="62">
        <f t="shared" si="3"/>
        <v>39375</v>
      </c>
      <c r="J45" s="575"/>
      <c r="K45" s="576"/>
      <c r="L45" s="125"/>
      <c r="M45" s="122"/>
      <c r="N45" s="122"/>
      <c r="O45" s="122"/>
      <c r="P45" s="728"/>
      <c r="Q45" s="728"/>
    </row>
    <row r="46" spans="1:17" ht="13.8">
      <c r="A46" s="50">
        <v>45744</v>
      </c>
      <c r="B46" s="62"/>
      <c r="C46" s="57"/>
      <c r="D46" s="57">
        <v>4</v>
      </c>
      <c r="E46" s="61">
        <v>86990</v>
      </c>
      <c r="F46" s="62">
        <v>1875</v>
      </c>
      <c r="G46" s="62">
        <v>373.5</v>
      </c>
      <c r="H46" s="62">
        <f t="shared" si="3"/>
        <v>37500</v>
      </c>
      <c r="J46" s="575"/>
      <c r="K46" s="576"/>
      <c r="L46" s="126"/>
      <c r="M46" s="122"/>
      <c r="N46" s="122"/>
      <c r="O46" s="122"/>
      <c r="P46" s="728"/>
      <c r="Q46" s="728"/>
    </row>
    <row r="47" spans="1:17" ht="13.8">
      <c r="A47" s="50">
        <v>45776</v>
      </c>
      <c r="B47" s="62"/>
      <c r="C47" s="57"/>
      <c r="D47" s="57">
        <v>5</v>
      </c>
      <c r="E47" s="61">
        <v>87393</v>
      </c>
      <c r="F47" s="62">
        <v>1875</v>
      </c>
      <c r="G47" s="62">
        <v>373.5</v>
      </c>
      <c r="H47" s="62">
        <f t="shared" si="3"/>
        <v>35625</v>
      </c>
      <c r="J47" s="575"/>
      <c r="K47" s="576"/>
      <c r="L47" s="126"/>
      <c r="M47" s="122"/>
      <c r="N47" s="122"/>
      <c r="O47" s="122"/>
      <c r="P47" s="728"/>
      <c r="Q47" s="728"/>
    </row>
    <row r="48" spans="1:17" ht="13.8">
      <c r="A48" s="50">
        <v>45805</v>
      </c>
      <c r="B48" s="62"/>
      <c r="C48" s="57"/>
      <c r="D48" s="57">
        <v>6</v>
      </c>
      <c r="E48" s="61" t="s">
        <v>66</v>
      </c>
      <c r="F48" s="62">
        <v>1875</v>
      </c>
      <c r="G48" s="62">
        <v>373.5</v>
      </c>
      <c r="H48" s="62">
        <f t="shared" si="3"/>
        <v>33750</v>
      </c>
      <c r="J48" s="575"/>
      <c r="K48" s="576"/>
      <c r="L48" s="120"/>
      <c r="M48" s="122"/>
      <c r="N48" s="122"/>
      <c r="O48" s="122"/>
      <c r="P48" s="728"/>
      <c r="Q48" s="728"/>
    </row>
    <row r="49" spans="1:17" ht="13.8">
      <c r="A49" s="50">
        <v>45835</v>
      </c>
      <c r="B49" s="62"/>
      <c r="C49" s="57"/>
      <c r="D49" s="57">
        <v>7</v>
      </c>
      <c r="E49" s="61" t="s">
        <v>67</v>
      </c>
      <c r="F49" s="62">
        <v>1875</v>
      </c>
      <c r="G49" s="62">
        <v>373.5</v>
      </c>
      <c r="H49" s="62">
        <f t="shared" si="3"/>
        <v>31875</v>
      </c>
      <c r="J49" s="575"/>
      <c r="K49" s="576"/>
      <c r="L49" s="120"/>
      <c r="M49" s="122"/>
      <c r="N49" s="122"/>
      <c r="O49" s="122"/>
      <c r="P49" s="728"/>
      <c r="Q49" s="728"/>
    </row>
    <row r="50" spans="1:17" ht="13.8">
      <c r="A50" s="50">
        <v>45870</v>
      </c>
      <c r="B50" s="62"/>
      <c r="C50" s="57"/>
      <c r="D50" s="57">
        <v>8</v>
      </c>
      <c r="E50" s="61" t="s">
        <v>68</v>
      </c>
      <c r="F50" s="62">
        <v>1875</v>
      </c>
      <c r="G50" s="62">
        <v>373.5</v>
      </c>
      <c r="H50" s="62">
        <f t="shared" si="3"/>
        <v>30000</v>
      </c>
      <c r="J50" s="575"/>
      <c r="K50" s="576"/>
      <c r="L50" s="2178"/>
      <c r="M50" s="577"/>
      <c r="N50" s="577"/>
      <c r="O50" s="577"/>
      <c r="P50" s="728"/>
      <c r="Q50" s="728"/>
    </row>
    <row r="51" spans="1:17">
      <c r="A51" s="50">
        <v>45877</v>
      </c>
      <c r="B51" s="62"/>
      <c r="C51" s="57"/>
      <c r="D51" s="57">
        <v>9</v>
      </c>
      <c r="E51" s="61" t="s">
        <v>69</v>
      </c>
      <c r="F51" s="62">
        <v>30000</v>
      </c>
      <c r="G51" s="62"/>
      <c r="H51" s="62">
        <f t="shared" si="3"/>
        <v>0</v>
      </c>
      <c r="J51" s="575"/>
      <c r="K51" s="576"/>
      <c r="L51" s="161"/>
      <c r="M51" s="122"/>
      <c r="N51" s="122"/>
      <c r="O51" s="122"/>
      <c r="P51" s="604"/>
      <c r="Q51" s="604"/>
    </row>
    <row r="52" spans="1:17" ht="13.8">
      <c r="A52" s="50"/>
      <c r="B52" s="62"/>
      <c r="C52" s="57"/>
      <c r="D52" s="57">
        <v>10</v>
      </c>
      <c r="E52" s="61"/>
      <c r="F52" s="62"/>
      <c r="G52" s="62"/>
      <c r="H52" s="62">
        <f t="shared" si="3"/>
        <v>0</v>
      </c>
      <c r="J52" s="575"/>
      <c r="K52" s="576"/>
      <c r="L52" s="2178"/>
      <c r="M52" s="122"/>
      <c r="N52" s="122"/>
      <c r="O52" s="122"/>
      <c r="P52" s="728"/>
      <c r="Q52" s="728"/>
    </row>
    <row r="53" spans="1:17" ht="13.8">
      <c r="A53" s="50"/>
      <c r="B53" s="62"/>
      <c r="C53" s="57"/>
      <c r="D53" s="57">
        <v>11</v>
      </c>
      <c r="E53" s="61"/>
      <c r="F53" s="62"/>
      <c r="G53" s="62"/>
      <c r="H53" s="62">
        <f t="shared" si="3"/>
        <v>0</v>
      </c>
      <c r="J53" s="575"/>
      <c r="K53" s="576"/>
      <c r="L53" s="120"/>
      <c r="M53" s="122"/>
      <c r="N53" s="122"/>
      <c r="O53" s="122"/>
      <c r="P53" s="728"/>
      <c r="Q53" s="728"/>
    </row>
    <row r="54" spans="1:17" ht="15">
      <c r="A54" s="3099" t="s">
        <v>1</v>
      </c>
      <c r="B54" s="3100"/>
      <c r="C54" s="3100"/>
      <c r="D54" s="3100"/>
      <c r="E54" s="3100"/>
      <c r="F54" s="3100"/>
      <c r="G54" s="3100"/>
      <c r="H54" s="3100"/>
      <c r="J54" s="575"/>
      <c r="K54" s="576"/>
      <c r="L54" s="120"/>
      <c r="M54" s="577"/>
      <c r="N54" s="577"/>
      <c r="O54" s="577"/>
      <c r="P54" s="728"/>
      <c r="Q54" s="728"/>
    </row>
    <row r="55" spans="1:17">
      <c r="A55" s="184" t="s">
        <v>49</v>
      </c>
      <c r="B55" s="515" t="s">
        <v>50</v>
      </c>
      <c r="C55" s="515" t="s">
        <v>51</v>
      </c>
      <c r="D55" s="515" t="s">
        <v>52</v>
      </c>
      <c r="E55" s="474" t="s">
        <v>7</v>
      </c>
      <c r="F55" s="516" t="s">
        <v>53</v>
      </c>
      <c r="G55" s="516" t="s">
        <v>54</v>
      </c>
      <c r="H55" s="1647" t="s">
        <v>55</v>
      </c>
    </row>
    <row r="56" spans="1:17">
      <c r="A56" s="50">
        <v>45877</v>
      </c>
      <c r="B56" s="2012">
        <v>60000</v>
      </c>
      <c r="C56" s="2012"/>
      <c r="D56" s="73">
        <v>24</v>
      </c>
      <c r="E56" s="1616" t="s">
        <v>69</v>
      </c>
      <c r="F56" s="55">
        <f>B56/D56</f>
        <v>2500</v>
      </c>
      <c r="G56" s="55">
        <f>B56*0.83%</f>
        <v>498</v>
      </c>
      <c r="H56" s="55">
        <f>B56</f>
        <v>60000</v>
      </c>
    </row>
    <row r="57" spans="1:17" ht="13.8">
      <c r="A57" s="167">
        <v>45897</v>
      </c>
      <c r="B57" s="39"/>
      <c r="C57" s="27"/>
      <c r="D57" s="29"/>
      <c r="E57" s="2177" t="s">
        <v>70</v>
      </c>
      <c r="F57" s="450">
        <v>2500</v>
      </c>
      <c r="G57" s="450">
        <v>498</v>
      </c>
      <c r="H57" s="62">
        <f>H56-F57</f>
        <v>57500</v>
      </c>
    </row>
    <row r="58" spans="1:17" ht="13.8">
      <c r="A58" s="167">
        <v>45938</v>
      </c>
      <c r="B58" s="39"/>
      <c r="C58" s="27"/>
      <c r="D58" s="29"/>
      <c r="E58" s="52" t="s">
        <v>71</v>
      </c>
      <c r="F58" s="450">
        <v>2500</v>
      </c>
      <c r="G58" s="450">
        <v>498</v>
      </c>
      <c r="H58" s="62">
        <f>H57-F58</f>
        <v>55000</v>
      </c>
    </row>
    <row r="59" spans="1:17" ht="13.8">
      <c r="A59" s="167">
        <v>45969</v>
      </c>
      <c r="B59" s="39"/>
      <c r="C59" s="27"/>
      <c r="D59" s="29"/>
      <c r="E59" s="52" t="s">
        <v>72</v>
      </c>
      <c r="F59" s="168">
        <v>2500</v>
      </c>
      <c r="G59" s="168">
        <v>498</v>
      </c>
      <c r="H59" s="62">
        <f>H58-F59</f>
        <v>52500</v>
      </c>
    </row>
    <row r="60" spans="1:17">
      <c r="A60" s="26"/>
      <c r="B60" s="39"/>
      <c r="C60" s="27"/>
      <c r="D60" s="29"/>
      <c r="E60" s="38"/>
      <c r="F60" s="564"/>
      <c r="G60" s="564"/>
      <c r="H60" s="62">
        <f>H59-F60</f>
        <v>52500</v>
      </c>
    </row>
  </sheetData>
  <mergeCells count="6">
    <mergeCell ref="A54:H54"/>
    <mergeCell ref="A1:C1"/>
    <mergeCell ref="A2:H2"/>
    <mergeCell ref="A4:H4"/>
    <mergeCell ref="A28:H28"/>
    <mergeCell ref="A40:H40"/>
  </mergeCells>
  <pageMargins left="0.18" right="0.15" top="1" bottom="1" header="0.5" footer="0.5"/>
  <pageSetup paperSize="5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2">
    <tabColor rgb="FFFFFF00"/>
  </sheetPr>
  <dimension ref="A1:AN74"/>
  <sheetViews>
    <sheetView topLeftCell="A52" zoomScale="130" zoomScaleNormal="130" workbookViewId="0">
      <selection activeCell="H79" sqref="H79"/>
    </sheetView>
  </sheetViews>
  <sheetFormatPr defaultColWidth="9.109375" defaultRowHeight="13.2"/>
  <cols>
    <col min="1" max="1" width="13" style="565" customWidth="1"/>
    <col min="2" max="2" width="14" style="3" customWidth="1"/>
    <col min="3" max="4" width="12.88671875" style="3" customWidth="1"/>
    <col min="5" max="5" width="10.44140625" style="5" customWidth="1"/>
    <col min="6" max="6" width="12.88671875" style="2233" customWidth="1"/>
    <col min="7" max="7" width="15.33203125" style="502" customWidth="1"/>
    <col min="8" max="8" width="12.88671875" style="502" customWidth="1"/>
    <col min="9" max="9" width="15.5546875" style="6" customWidth="1"/>
    <col min="10" max="11" width="15.5546875" style="3" customWidth="1"/>
    <col min="12" max="16" width="12.88671875" style="3" customWidth="1"/>
    <col min="17" max="17" width="10.44140625" style="100" customWidth="1"/>
    <col min="18" max="18" width="13.6640625" style="6" customWidth="1"/>
    <col min="19" max="19" width="10" style="3" customWidth="1"/>
    <col min="20" max="20" width="11" style="3" customWidth="1"/>
    <col min="21" max="21" width="9" style="3" customWidth="1"/>
    <col min="22" max="22" width="6" style="5" customWidth="1"/>
    <col min="23" max="23" width="11.6640625" style="6" customWidth="1"/>
    <col min="24" max="24" width="11.33203125" style="6" customWidth="1"/>
    <col min="25" max="25" width="13.5546875" style="6" customWidth="1"/>
    <col min="26" max="26" width="10.33203125" style="100" customWidth="1"/>
    <col min="27" max="28" width="11.109375" style="6" customWidth="1"/>
    <col min="29" max="29" width="8.44140625" style="6" customWidth="1"/>
    <col min="30" max="30" width="12" style="6" customWidth="1"/>
    <col min="31" max="31" width="12.5546875" style="6" customWidth="1"/>
    <col min="32" max="32" width="13.109375" style="3" customWidth="1"/>
    <col min="33" max="33" width="10.5546875" style="3" customWidth="1"/>
    <col min="34" max="34" width="15.33203125" style="3" customWidth="1"/>
    <col min="35" max="35" width="10.6640625" style="3" customWidth="1"/>
    <col min="36" max="36" width="10.6640625" style="5" customWidth="1"/>
    <col min="37" max="37" width="12.33203125" style="6" customWidth="1"/>
    <col min="38" max="38" width="12.44140625" style="6" customWidth="1"/>
    <col min="39" max="40" width="11.6640625" style="3" customWidth="1"/>
    <col min="41" max="16384" width="9.109375" style="3"/>
  </cols>
  <sheetData>
    <row r="1" spans="1:38" ht="24">
      <c r="A1" s="11" t="s">
        <v>73</v>
      </c>
      <c r="B1" s="874"/>
      <c r="C1" s="874"/>
      <c r="D1" s="874"/>
      <c r="Q1" s="874"/>
      <c r="R1" s="64"/>
      <c r="S1" s="132"/>
      <c r="T1" s="132"/>
      <c r="U1" s="132"/>
      <c r="V1" s="133"/>
      <c r="W1" s="64"/>
      <c r="X1" s="64"/>
      <c r="Y1" s="64"/>
      <c r="Z1" s="138"/>
      <c r="AA1" s="64"/>
      <c r="AB1" s="64"/>
      <c r="AC1" s="64"/>
    </row>
    <row r="2" spans="1:38" s="100" customFormat="1" ht="15" customHeight="1">
      <c r="A2" s="565"/>
      <c r="B2" s="3"/>
      <c r="C2" s="3"/>
      <c r="D2" s="3"/>
      <c r="E2" s="5"/>
      <c r="F2" s="2233"/>
      <c r="G2" s="502"/>
      <c r="H2" s="502"/>
      <c r="I2" s="6"/>
      <c r="J2" s="3"/>
      <c r="K2" s="3"/>
      <c r="L2" s="3"/>
      <c r="M2" s="3"/>
      <c r="N2" s="3"/>
      <c r="O2" s="3"/>
      <c r="P2" s="3"/>
      <c r="R2" s="6"/>
      <c r="S2" s="3"/>
      <c r="T2" s="3"/>
      <c r="U2" s="3"/>
      <c r="V2" s="5"/>
      <c r="W2" s="6"/>
      <c r="X2" s="6"/>
      <c r="Y2" s="6"/>
      <c r="AA2" s="6"/>
      <c r="AB2" s="6"/>
      <c r="AC2" s="6"/>
      <c r="AD2" s="6"/>
      <c r="AE2" s="6"/>
      <c r="AJ2" s="886"/>
      <c r="AK2" s="6"/>
      <c r="AL2" s="6"/>
    </row>
    <row r="3" spans="1:38" s="100" customFormat="1" ht="15" customHeight="1">
      <c r="A3" s="565"/>
      <c r="B3" s="3"/>
      <c r="C3" s="3"/>
      <c r="D3" s="3"/>
      <c r="E3" s="5"/>
      <c r="F3" s="2233"/>
      <c r="G3" s="502"/>
      <c r="H3" s="502"/>
      <c r="I3" s="6"/>
      <c r="J3" s="3"/>
      <c r="K3" s="3"/>
      <c r="L3" s="3"/>
      <c r="M3" s="3"/>
      <c r="N3" s="3"/>
      <c r="O3" s="3"/>
      <c r="P3" s="3"/>
      <c r="R3" s="6"/>
      <c r="S3" s="3"/>
      <c r="T3" s="3"/>
      <c r="U3" s="3"/>
      <c r="V3" s="5"/>
      <c r="W3" s="6"/>
      <c r="X3" s="6"/>
      <c r="Y3" s="6"/>
      <c r="AA3" s="6"/>
      <c r="AB3" s="6"/>
      <c r="AC3" s="6"/>
      <c r="AD3" s="6"/>
      <c r="AE3" s="6"/>
      <c r="AJ3" s="886"/>
      <c r="AK3" s="6"/>
      <c r="AL3" s="6"/>
    </row>
    <row r="4" spans="1:38" s="100" customFormat="1" ht="15" customHeight="1">
      <c r="A4" s="3097" t="s">
        <v>1</v>
      </c>
      <c r="B4" s="3097"/>
      <c r="C4" s="3097"/>
      <c r="D4" s="3097"/>
      <c r="E4" s="3097"/>
      <c r="F4" s="3097"/>
      <c r="G4" s="3097"/>
      <c r="H4" s="3097"/>
      <c r="I4" s="3098"/>
      <c r="J4" s="3"/>
      <c r="K4" s="3"/>
      <c r="L4" s="3"/>
      <c r="M4" s="3"/>
      <c r="N4" s="3"/>
      <c r="O4" s="3"/>
      <c r="P4" s="3"/>
      <c r="R4" s="6"/>
      <c r="S4" s="3"/>
      <c r="T4" s="3"/>
      <c r="U4" s="3"/>
      <c r="V4" s="5"/>
      <c r="W4" s="6"/>
      <c r="X4" s="6"/>
      <c r="Y4" s="6"/>
      <c r="AA4" s="6"/>
      <c r="AB4" s="6"/>
      <c r="AC4" s="6"/>
      <c r="AD4" s="6"/>
      <c r="AE4" s="6"/>
      <c r="AJ4" s="886"/>
      <c r="AK4" s="6"/>
      <c r="AL4" s="6"/>
    </row>
    <row r="5" spans="1:38" s="100" customFormat="1" ht="15" customHeight="1">
      <c r="A5" s="141" t="s">
        <v>2</v>
      </c>
      <c r="B5" s="509" t="s">
        <v>35</v>
      </c>
      <c r="C5" s="231" t="s">
        <v>4</v>
      </c>
      <c r="D5" s="232" t="s">
        <v>5</v>
      </c>
      <c r="E5" s="232" t="s">
        <v>6</v>
      </c>
      <c r="F5" s="2247" t="s">
        <v>36</v>
      </c>
      <c r="G5" s="68" t="s">
        <v>37</v>
      </c>
      <c r="H5" s="68" t="s">
        <v>38</v>
      </c>
      <c r="I5" s="68" t="s">
        <v>39</v>
      </c>
      <c r="J5" s="3"/>
      <c r="K5" s="3"/>
      <c r="L5" s="3"/>
      <c r="M5" s="3"/>
      <c r="N5" s="3"/>
      <c r="O5" s="3"/>
      <c r="P5" s="3"/>
      <c r="R5" s="6"/>
      <c r="S5" s="3"/>
      <c r="T5" s="3"/>
      <c r="U5" s="3"/>
      <c r="V5" s="5"/>
      <c r="W5" s="6"/>
      <c r="X5" s="6"/>
      <c r="Y5" s="6"/>
      <c r="AA5" s="6"/>
      <c r="AB5" s="6"/>
      <c r="AC5" s="6"/>
      <c r="AD5" s="6"/>
      <c r="AE5" s="6"/>
      <c r="AJ5" s="886"/>
      <c r="AK5" s="6"/>
      <c r="AL5" s="6"/>
    </row>
    <row r="6" spans="1:38" s="100" customFormat="1" ht="15" customHeight="1">
      <c r="A6" s="162">
        <v>44785</v>
      </c>
      <c r="B6" s="21">
        <v>275000</v>
      </c>
      <c r="C6" s="23"/>
      <c r="D6" s="23"/>
      <c r="E6" s="25">
        <v>36</v>
      </c>
      <c r="F6" s="2248">
        <v>29611</v>
      </c>
      <c r="G6" s="55">
        <f>B6/E6</f>
        <v>7638.8888888888896</v>
      </c>
      <c r="H6" s="55">
        <f>B6*0.0083</f>
        <v>2282.5</v>
      </c>
      <c r="I6" s="21">
        <v>275000</v>
      </c>
      <c r="J6" s="3"/>
      <c r="K6" s="3"/>
      <c r="L6" s="3"/>
      <c r="M6" s="3"/>
      <c r="N6" s="3"/>
      <c r="O6" s="3"/>
      <c r="P6" s="3"/>
      <c r="R6" s="6"/>
      <c r="S6" s="3"/>
      <c r="T6" s="3"/>
      <c r="U6" s="3"/>
      <c r="V6" s="5"/>
      <c r="W6" s="6"/>
      <c r="X6" s="6"/>
      <c r="Y6" s="6"/>
      <c r="AA6" s="6"/>
      <c r="AB6" s="6"/>
      <c r="AC6" s="6"/>
      <c r="AD6" s="6"/>
      <c r="AE6" s="6"/>
      <c r="AJ6" s="886"/>
      <c r="AK6" s="6"/>
      <c r="AL6" s="6"/>
    </row>
    <row r="7" spans="1:38" s="100" customFormat="1" ht="15" customHeight="1">
      <c r="A7" s="50">
        <v>44799</v>
      </c>
      <c r="B7" s="865"/>
      <c r="C7" s="151"/>
      <c r="D7" s="151"/>
      <c r="E7" s="57">
        <v>1</v>
      </c>
      <c r="F7" s="2229">
        <v>75773</v>
      </c>
      <c r="G7" s="62">
        <v>7638.89</v>
      </c>
      <c r="H7" s="62">
        <v>2250</v>
      </c>
      <c r="I7" s="43">
        <f>I6-G7</f>
        <v>267361.11</v>
      </c>
      <c r="J7" s="3"/>
      <c r="K7" s="3"/>
      <c r="L7" s="3"/>
      <c r="M7" s="3"/>
      <c r="N7" s="3"/>
      <c r="O7" s="3"/>
      <c r="P7" s="3"/>
      <c r="R7" s="6"/>
      <c r="S7" s="3"/>
      <c r="T7" s="3"/>
      <c r="U7" s="3"/>
      <c r="V7" s="5"/>
      <c r="W7" s="6"/>
      <c r="X7" s="6"/>
      <c r="Y7" s="6"/>
      <c r="AA7" s="6"/>
      <c r="AB7" s="6"/>
      <c r="AC7" s="6"/>
      <c r="AD7" s="6"/>
      <c r="AE7" s="6"/>
      <c r="AJ7" s="886"/>
      <c r="AK7" s="6"/>
      <c r="AL7" s="6"/>
    </row>
    <row r="8" spans="1:38" s="100" customFormat="1" ht="15" customHeight="1">
      <c r="A8" s="167">
        <v>44832</v>
      </c>
      <c r="B8" s="865"/>
      <c r="C8" s="151"/>
      <c r="D8" s="151"/>
      <c r="E8" s="57">
        <v>2</v>
      </c>
      <c r="F8" s="2229">
        <v>76138</v>
      </c>
      <c r="G8" s="62">
        <v>7638.89</v>
      </c>
      <c r="H8" s="62">
        <v>2250</v>
      </c>
      <c r="I8" s="43">
        <f t="shared" ref="I8:I19" si="0">I7-G8</f>
        <v>259722.22</v>
      </c>
      <c r="J8" s="3"/>
      <c r="K8" s="3"/>
      <c r="L8" s="3"/>
      <c r="M8" s="3"/>
      <c r="N8" s="3"/>
      <c r="O8" s="3"/>
      <c r="P8" s="3"/>
      <c r="R8" s="6"/>
      <c r="S8" s="3"/>
      <c r="T8" s="3"/>
      <c r="U8" s="3"/>
      <c r="V8" s="5"/>
      <c r="W8" s="6"/>
      <c r="X8" s="6"/>
      <c r="Y8" s="6"/>
      <c r="AA8" s="6"/>
      <c r="AB8" s="6"/>
      <c r="AC8" s="6"/>
      <c r="AD8" s="6"/>
      <c r="AE8" s="6"/>
      <c r="AJ8" s="886"/>
      <c r="AK8" s="6"/>
      <c r="AL8" s="6"/>
    </row>
    <row r="9" spans="1:38" s="100" customFormat="1" ht="15" customHeight="1">
      <c r="A9" s="167">
        <v>44861</v>
      </c>
      <c r="B9" s="865"/>
      <c r="C9" s="151"/>
      <c r="D9" s="151"/>
      <c r="E9" s="57">
        <v>3</v>
      </c>
      <c r="F9" s="2229">
        <v>76415</v>
      </c>
      <c r="G9" s="62">
        <v>7638.89</v>
      </c>
      <c r="H9" s="62">
        <v>2250</v>
      </c>
      <c r="I9" s="43">
        <f t="shared" si="0"/>
        <v>252083.33</v>
      </c>
      <c r="J9" s="3"/>
      <c r="K9" s="3"/>
      <c r="L9" s="3"/>
      <c r="M9" s="3"/>
      <c r="N9" s="3"/>
      <c r="O9" s="3"/>
      <c r="P9" s="3"/>
      <c r="R9" s="6"/>
      <c r="S9" s="3"/>
      <c r="T9" s="3"/>
      <c r="U9" s="3"/>
      <c r="V9" s="5"/>
      <c r="W9" s="6"/>
      <c r="X9" s="6"/>
      <c r="Y9" s="6"/>
      <c r="AA9" s="6"/>
      <c r="AB9" s="6"/>
      <c r="AC9" s="6"/>
      <c r="AD9" s="6"/>
      <c r="AE9" s="6"/>
      <c r="AJ9" s="886"/>
      <c r="AK9" s="6"/>
      <c r="AL9" s="6"/>
    </row>
    <row r="10" spans="1:38" s="100" customFormat="1" ht="15" customHeight="1">
      <c r="A10" s="167">
        <v>44890</v>
      </c>
      <c r="B10" s="865"/>
      <c r="C10" s="151"/>
      <c r="D10" s="151"/>
      <c r="E10" s="57">
        <v>4</v>
      </c>
      <c r="F10" s="2229">
        <v>76841</v>
      </c>
      <c r="G10" s="62">
        <v>7638.89</v>
      </c>
      <c r="H10" s="62">
        <v>2250</v>
      </c>
      <c r="I10" s="43">
        <f t="shared" si="0"/>
        <v>244444.44</v>
      </c>
      <c r="J10" s="3"/>
      <c r="K10" s="3"/>
      <c r="L10" s="3"/>
      <c r="M10" s="3"/>
      <c r="N10" s="3"/>
      <c r="O10" s="3"/>
      <c r="P10" s="3"/>
      <c r="R10" s="6"/>
      <c r="S10" s="3"/>
      <c r="T10" s="3"/>
      <c r="U10" s="3"/>
      <c r="V10" s="5"/>
      <c r="W10" s="6"/>
      <c r="X10" s="6"/>
      <c r="Y10" s="6"/>
      <c r="AA10" s="6"/>
      <c r="AB10" s="6"/>
      <c r="AC10" s="6"/>
      <c r="AD10" s="6"/>
      <c r="AE10" s="6"/>
      <c r="AJ10" s="886"/>
      <c r="AK10" s="6"/>
      <c r="AL10" s="6"/>
    </row>
    <row r="11" spans="1:38" s="100" customFormat="1" ht="15" customHeight="1">
      <c r="A11" s="167">
        <v>44921</v>
      </c>
      <c r="B11" s="865"/>
      <c r="C11" s="151"/>
      <c r="D11" s="151"/>
      <c r="E11" s="57">
        <v>5</v>
      </c>
      <c r="F11" s="2229">
        <v>77138</v>
      </c>
      <c r="G11" s="62">
        <v>7638.89</v>
      </c>
      <c r="H11" s="62">
        <v>2250</v>
      </c>
      <c r="I11" s="43">
        <f t="shared" si="0"/>
        <v>236805.55</v>
      </c>
      <c r="J11" s="3"/>
      <c r="K11" s="3"/>
      <c r="L11" s="3"/>
      <c r="M11" s="3"/>
      <c r="N11" s="3"/>
      <c r="O11" s="3"/>
      <c r="P11" s="3"/>
      <c r="R11" s="6"/>
      <c r="S11" s="3"/>
      <c r="T11" s="3"/>
      <c r="U11" s="3"/>
      <c r="V11" s="5"/>
      <c r="W11" s="6"/>
      <c r="X11" s="6"/>
      <c r="Y11" s="6"/>
      <c r="AA11" s="6"/>
      <c r="AB11" s="6"/>
      <c r="AC11" s="6"/>
      <c r="AD11" s="6"/>
      <c r="AE11" s="6"/>
      <c r="AJ11" s="886"/>
      <c r="AK11" s="6"/>
      <c r="AL11" s="6"/>
    </row>
    <row r="12" spans="1:38" s="100" customFormat="1" ht="15" customHeight="1">
      <c r="A12" s="50">
        <v>44953</v>
      </c>
      <c r="B12" s="865"/>
      <c r="C12" s="151"/>
      <c r="D12" s="151"/>
      <c r="E12" s="57">
        <v>6</v>
      </c>
      <c r="F12" s="2229">
        <v>77454</v>
      </c>
      <c r="G12" s="62">
        <v>7638.89</v>
      </c>
      <c r="H12" s="62">
        <v>2250</v>
      </c>
      <c r="I12" s="43">
        <f t="shared" si="0"/>
        <v>229166.66</v>
      </c>
      <c r="J12" s="3"/>
      <c r="K12" s="3"/>
      <c r="L12" s="3"/>
      <c r="M12" s="3"/>
      <c r="N12" s="3"/>
      <c r="O12" s="3"/>
      <c r="P12" s="3"/>
      <c r="R12" s="6"/>
      <c r="S12" s="3"/>
      <c r="T12" s="3"/>
      <c r="U12" s="3"/>
      <c r="V12" s="5"/>
      <c r="W12" s="6"/>
      <c r="X12" s="6"/>
      <c r="Y12" s="6"/>
      <c r="AA12" s="6"/>
      <c r="AB12" s="6"/>
      <c r="AC12" s="6"/>
      <c r="AD12" s="6"/>
      <c r="AE12" s="6"/>
      <c r="AJ12" s="886"/>
      <c r="AK12" s="6"/>
      <c r="AL12" s="6"/>
    </row>
    <row r="13" spans="1:38" s="100" customFormat="1" ht="15" customHeight="1">
      <c r="A13" s="50">
        <v>44982</v>
      </c>
      <c r="B13" s="865"/>
      <c r="C13" s="151"/>
      <c r="D13" s="151"/>
      <c r="E13" s="57">
        <v>7</v>
      </c>
      <c r="F13" s="2229">
        <v>77735</v>
      </c>
      <c r="G13" s="62">
        <v>7638.89</v>
      </c>
      <c r="H13" s="62">
        <v>2250</v>
      </c>
      <c r="I13" s="43">
        <f t="shared" si="0"/>
        <v>221527.77</v>
      </c>
      <c r="J13" s="3"/>
      <c r="K13" s="3"/>
      <c r="L13" s="3"/>
      <c r="M13" s="3"/>
      <c r="N13" s="3"/>
      <c r="O13" s="3"/>
      <c r="P13" s="3"/>
      <c r="R13" s="6"/>
      <c r="S13" s="3"/>
      <c r="T13" s="3"/>
      <c r="U13" s="3"/>
      <c r="V13" s="5"/>
      <c r="W13" s="6"/>
      <c r="X13" s="6"/>
      <c r="Y13" s="6"/>
      <c r="AA13" s="6"/>
      <c r="AB13" s="6"/>
      <c r="AC13" s="6"/>
      <c r="AD13" s="6"/>
      <c r="AE13" s="6"/>
      <c r="AJ13" s="886"/>
      <c r="AK13" s="6"/>
      <c r="AL13" s="6"/>
    </row>
    <row r="14" spans="1:38" s="100" customFormat="1" ht="15" customHeight="1">
      <c r="A14" s="50">
        <v>45015</v>
      </c>
      <c r="B14" s="865"/>
      <c r="C14" s="151"/>
      <c r="D14" s="151"/>
      <c r="E14" s="57">
        <v>8</v>
      </c>
      <c r="F14" s="2229">
        <v>78111</v>
      </c>
      <c r="G14" s="62">
        <v>7638.89</v>
      </c>
      <c r="H14" s="62">
        <v>2250</v>
      </c>
      <c r="I14" s="43">
        <f t="shared" si="0"/>
        <v>213888.88</v>
      </c>
      <c r="J14" s="3"/>
      <c r="K14" s="3"/>
      <c r="L14" s="3"/>
      <c r="M14" s="3"/>
      <c r="N14" s="3"/>
      <c r="O14" s="3"/>
      <c r="P14" s="3"/>
      <c r="R14" s="6"/>
      <c r="S14" s="3"/>
      <c r="T14" s="3"/>
      <c r="U14" s="3"/>
      <c r="V14" s="5"/>
      <c r="W14" s="6"/>
      <c r="X14" s="6"/>
      <c r="Y14" s="6"/>
      <c r="AA14" s="6"/>
      <c r="AB14" s="6"/>
      <c r="AC14" s="6"/>
      <c r="AD14" s="6"/>
      <c r="AE14" s="6"/>
      <c r="AJ14" s="886"/>
      <c r="AK14" s="6"/>
      <c r="AL14" s="6"/>
    </row>
    <row r="15" spans="1:38" s="100" customFormat="1" ht="15" customHeight="1">
      <c r="A15" s="50">
        <v>45042</v>
      </c>
      <c r="B15" s="865"/>
      <c r="C15" s="151"/>
      <c r="D15" s="151"/>
      <c r="E15" s="57">
        <v>9</v>
      </c>
      <c r="F15" s="2229">
        <v>78420</v>
      </c>
      <c r="G15" s="62">
        <v>7638.89</v>
      </c>
      <c r="H15" s="62">
        <v>2250</v>
      </c>
      <c r="I15" s="43">
        <f t="shared" si="0"/>
        <v>206249.99</v>
      </c>
      <c r="J15" s="3"/>
      <c r="K15" s="3"/>
      <c r="L15" s="3"/>
      <c r="M15" s="3"/>
      <c r="N15" s="3"/>
      <c r="O15" s="3"/>
      <c r="P15" s="3"/>
      <c r="R15" s="6"/>
      <c r="S15" s="3"/>
      <c r="T15" s="3"/>
      <c r="U15" s="3"/>
      <c r="V15" s="5"/>
      <c r="W15" s="6"/>
      <c r="X15" s="6"/>
      <c r="Y15" s="6"/>
      <c r="AA15" s="6"/>
      <c r="AB15" s="6"/>
      <c r="AC15" s="6"/>
      <c r="AD15" s="6"/>
      <c r="AE15" s="6"/>
      <c r="AJ15" s="886"/>
      <c r="AK15" s="6"/>
      <c r="AL15" s="6"/>
    </row>
    <row r="16" spans="1:38" s="100" customFormat="1" ht="15" customHeight="1">
      <c r="A16" s="50">
        <v>45076</v>
      </c>
      <c r="B16" s="865"/>
      <c r="C16" s="151"/>
      <c r="D16" s="151"/>
      <c r="E16" s="57">
        <v>10</v>
      </c>
      <c r="F16" s="2229">
        <v>78869</v>
      </c>
      <c r="G16" s="62">
        <v>7638.89</v>
      </c>
      <c r="H16" s="62">
        <v>2250</v>
      </c>
      <c r="I16" s="43">
        <f t="shared" si="0"/>
        <v>198611.1</v>
      </c>
      <c r="J16" s="3"/>
      <c r="K16" s="3"/>
      <c r="L16" s="3"/>
      <c r="M16" s="3"/>
      <c r="N16" s="3"/>
      <c r="O16" s="3"/>
      <c r="P16" s="3"/>
      <c r="R16" s="6"/>
      <c r="S16" s="3"/>
      <c r="T16" s="3"/>
      <c r="U16" s="3"/>
      <c r="V16" s="5"/>
      <c r="W16" s="6"/>
      <c r="X16" s="6"/>
      <c r="Y16" s="6"/>
      <c r="AA16" s="6"/>
      <c r="AB16" s="6"/>
      <c r="AC16" s="6"/>
      <c r="AD16" s="6"/>
      <c r="AE16" s="6"/>
      <c r="AJ16" s="886"/>
      <c r="AK16" s="6"/>
      <c r="AL16" s="6"/>
    </row>
    <row r="17" spans="1:38" s="100" customFormat="1" ht="15" customHeight="1">
      <c r="A17" s="50">
        <v>45105</v>
      </c>
      <c r="B17" s="352"/>
      <c r="C17" s="151"/>
      <c r="D17" s="151"/>
      <c r="E17" s="57">
        <v>11</v>
      </c>
      <c r="F17" s="2229">
        <v>79263</v>
      </c>
      <c r="G17" s="62">
        <v>7638.89</v>
      </c>
      <c r="H17" s="62">
        <v>2250</v>
      </c>
      <c r="I17" s="43">
        <f t="shared" si="0"/>
        <v>190972.21</v>
      </c>
      <c r="J17" s="3"/>
      <c r="K17" s="3"/>
      <c r="L17" s="3"/>
      <c r="M17" s="3"/>
      <c r="N17" s="3"/>
      <c r="O17" s="3"/>
      <c r="P17" s="3"/>
      <c r="R17" s="6"/>
      <c r="S17" s="3"/>
      <c r="T17" s="3"/>
      <c r="U17" s="3"/>
      <c r="V17" s="5"/>
      <c r="W17" s="6"/>
      <c r="X17" s="6"/>
      <c r="Y17" s="6"/>
      <c r="AA17" s="6"/>
      <c r="AB17" s="6"/>
      <c r="AC17" s="6"/>
      <c r="AD17" s="6"/>
      <c r="AE17" s="6"/>
      <c r="AJ17" s="886"/>
      <c r="AK17" s="6"/>
      <c r="AL17" s="6"/>
    </row>
    <row r="18" spans="1:38" s="100" customFormat="1" ht="15" customHeight="1">
      <c r="A18" s="50">
        <v>45134</v>
      </c>
      <c r="B18" s="352"/>
      <c r="C18" s="151"/>
      <c r="D18" s="151"/>
      <c r="E18" s="57">
        <v>12</v>
      </c>
      <c r="F18" s="2229">
        <v>79624</v>
      </c>
      <c r="G18" s="62">
        <v>7638.89</v>
      </c>
      <c r="H18" s="62">
        <v>2250</v>
      </c>
      <c r="I18" s="43">
        <f t="shared" si="0"/>
        <v>183333.32</v>
      </c>
      <c r="J18" s="3"/>
      <c r="K18" s="3"/>
      <c r="L18" s="3"/>
      <c r="M18" s="3"/>
      <c r="N18" s="3"/>
      <c r="O18" s="3"/>
      <c r="P18" s="3"/>
      <c r="R18" s="6"/>
      <c r="S18" s="3"/>
      <c r="T18" s="3"/>
      <c r="U18" s="3"/>
      <c r="V18" s="5"/>
      <c r="W18" s="6"/>
      <c r="X18" s="6"/>
      <c r="Y18" s="6"/>
      <c r="AA18" s="6"/>
      <c r="AB18" s="6"/>
      <c r="AC18" s="6"/>
      <c r="AD18" s="6"/>
      <c r="AE18" s="6"/>
      <c r="AJ18" s="886"/>
      <c r="AK18" s="6"/>
      <c r="AL18" s="6"/>
    </row>
    <row r="19" spans="1:38" s="100" customFormat="1" ht="15" customHeight="1">
      <c r="A19" s="50">
        <v>45142</v>
      </c>
      <c r="B19" s="151"/>
      <c r="C19" s="151"/>
      <c r="D19" s="151"/>
      <c r="E19" s="57"/>
      <c r="F19" s="2229">
        <v>31751</v>
      </c>
      <c r="G19" s="30">
        <v>183333.32</v>
      </c>
      <c r="H19" s="62"/>
      <c r="I19" s="43">
        <f t="shared" si="0"/>
        <v>0</v>
      </c>
      <c r="J19" s="3"/>
      <c r="K19" s="3"/>
      <c r="L19" s="3"/>
      <c r="M19" s="3"/>
      <c r="N19" s="3"/>
      <c r="O19" s="3"/>
      <c r="P19" s="3"/>
      <c r="R19" s="6"/>
      <c r="S19" s="3"/>
      <c r="T19" s="3"/>
      <c r="U19" s="3"/>
      <c r="V19" s="5"/>
      <c r="W19" s="6"/>
      <c r="X19" s="6"/>
      <c r="Y19" s="6"/>
      <c r="AA19" s="6"/>
      <c r="AB19" s="6"/>
      <c r="AC19" s="6"/>
      <c r="AD19" s="6"/>
      <c r="AE19" s="6"/>
      <c r="AJ19" s="886"/>
      <c r="AK19" s="6"/>
      <c r="AL19" s="6"/>
    </row>
    <row r="20" spans="1:38" s="100" customFormat="1" ht="15" customHeight="1">
      <c r="A20" s="565"/>
      <c r="B20" s="3"/>
      <c r="C20" s="3"/>
      <c r="D20" s="3"/>
      <c r="E20" s="5"/>
      <c r="F20" s="2233"/>
      <c r="G20" s="502"/>
      <c r="H20" s="502"/>
      <c r="I20" s="6"/>
      <c r="J20" s="3"/>
      <c r="K20" s="3"/>
      <c r="L20" s="3"/>
      <c r="M20" s="3"/>
      <c r="N20" s="3"/>
      <c r="O20" s="3"/>
      <c r="P20" s="3"/>
      <c r="R20" s="6"/>
      <c r="S20" s="3"/>
      <c r="T20" s="3"/>
      <c r="U20" s="3"/>
      <c r="V20" s="5"/>
      <c r="W20" s="6"/>
      <c r="X20" s="6"/>
      <c r="Y20" s="6"/>
      <c r="AA20" s="6"/>
      <c r="AB20" s="6"/>
      <c r="AC20" s="6"/>
      <c r="AD20" s="6"/>
      <c r="AE20" s="6"/>
      <c r="AJ20" s="886"/>
      <c r="AK20" s="6"/>
      <c r="AL20" s="6"/>
    </row>
    <row r="21" spans="1:38" s="100" customFormat="1" ht="15" customHeight="1">
      <c r="A21" s="565"/>
      <c r="B21" s="153"/>
      <c r="F21" s="2233"/>
      <c r="G21" s="502"/>
      <c r="H21" s="502"/>
      <c r="I21" s="6"/>
      <c r="J21" s="3"/>
      <c r="K21" s="3"/>
      <c r="L21" s="3"/>
      <c r="M21" s="3"/>
      <c r="N21" s="3"/>
      <c r="O21" s="3"/>
      <c r="P21" s="3"/>
      <c r="R21" s="6"/>
      <c r="S21" s="3"/>
      <c r="T21" s="3"/>
      <c r="U21" s="3"/>
      <c r="V21" s="5"/>
      <c r="W21" s="6"/>
      <c r="X21" s="6"/>
      <c r="Y21" s="6"/>
      <c r="AA21" s="6"/>
      <c r="AB21" s="6"/>
      <c r="AC21" s="6"/>
      <c r="AD21" s="6"/>
      <c r="AE21" s="6"/>
      <c r="AJ21" s="886"/>
      <c r="AK21" s="6"/>
      <c r="AL21" s="6"/>
    </row>
    <row r="22" spans="1:38" s="100" customFormat="1" ht="15" customHeight="1">
      <c r="A22" s="3097" t="s">
        <v>1</v>
      </c>
      <c r="B22" s="3097"/>
      <c r="C22" s="3097"/>
      <c r="D22" s="3097"/>
      <c r="E22" s="3097"/>
      <c r="F22" s="3097"/>
      <c r="G22" s="3097"/>
      <c r="H22" s="3097"/>
      <c r="I22" s="3098"/>
      <c r="J22" s="3"/>
      <c r="K22" s="3"/>
      <c r="L22" s="3"/>
      <c r="M22" s="3"/>
      <c r="N22" s="3"/>
      <c r="O22" s="3"/>
      <c r="P22" s="3"/>
      <c r="R22" s="6"/>
      <c r="S22" s="3"/>
      <c r="T22" s="3"/>
      <c r="U22" s="3"/>
      <c r="V22" s="5"/>
      <c r="W22" s="6"/>
      <c r="X22" s="6"/>
      <c r="Y22" s="6"/>
      <c r="AA22" s="6"/>
      <c r="AB22" s="6"/>
      <c r="AC22" s="6"/>
      <c r="AD22" s="6"/>
      <c r="AE22" s="6"/>
      <c r="AJ22" s="886"/>
      <c r="AK22" s="6"/>
      <c r="AL22" s="6"/>
    </row>
    <row r="23" spans="1:38" s="100" customFormat="1" ht="15" customHeight="1">
      <c r="A23" s="141" t="s">
        <v>2</v>
      </c>
      <c r="B23" s="509" t="s">
        <v>35</v>
      </c>
      <c r="C23" s="231" t="s">
        <v>4</v>
      </c>
      <c r="D23" s="232" t="s">
        <v>5</v>
      </c>
      <c r="E23" s="232" t="s">
        <v>6</v>
      </c>
      <c r="F23" s="2247" t="s">
        <v>36</v>
      </c>
      <c r="G23" s="68" t="s">
        <v>37</v>
      </c>
      <c r="H23" s="68" t="s">
        <v>38</v>
      </c>
      <c r="I23" s="68" t="s">
        <v>39</v>
      </c>
      <c r="J23" s="3"/>
      <c r="K23" s="3"/>
      <c r="L23" s="3"/>
      <c r="M23" s="3"/>
      <c r="N23" s="3"/>
      <c r="O23" s="3"/>
      <c r="P23" s="3"/>
      <c r="R23" s="6"/>
      <c r="S23" s="3"/>
      <c r="T23" s="3"/>
      <c r="U23" s="3"/>
      <c r="V23" s="5"/>
      <c r="W23" s="6"/>
      <c r="X23" s="6"/>
      <c r="Y23" s="6"/>
      <c r="AA23" s="6"/>
      <c r="AB23" s="6"/>
      <c r="AC23" s="6"/>
      <c r="AD23" s="6"/>
      <c r="AE23" s="6"/>
      <c r="AJ23" s="886"/>
      <c r="AK23" s="6"/>
      <c r="AL23" s="6"/>
    </row>
    <row r="24" spans="1:38" s="100" customFormat="1" ht="15" customHeight="1">
      <c r="A24" s="50">
        <v>45142</v>
      </c>
      <c r="B24" s="21">
        <v>275000</v>
      </c>
      <c r="C24" s="23"/>
      <c r="D24" s="23"/>
      <c r="E24" s="25">
        <v>36</v>
      </c>
      <c r="F24" s="2248">
        <v>31751</v>
      </c>
      <c r="G24" s="55">
        <f>B24/E24</f>
        <v>7638.8888888888896</v>
      </c>
      <c r="H24" s="55">
        <f>B24*0.0083</f>
        <v>2282.5</v>
      </c>
      <c r="I24" s="21">
        <v>275000</v>
      </c>
      <c r="J24" s="3"/>
      <c r="K24" s="3"/>
      <c r="L24" s="3"/>
      <c r="M24" s="3"/>
      <c r="N24" s="3"/>
      <c r="O24" s="3"/>
      <c r="P24" s="3"/>
      <c r="R24" s="6"/>
      <c r="S24" s="3"/>
      <c r="T24" s="3"/>
      <c r="U24" s="3"/>
      <c r="V24" s="5"/>
      <c r="W24" s="6"/>
      <c r="X24" s="6"/>
      <c r="Y24" s="6"/>
      <c r="AA24" s="6"/>
      <c r="AB24" s="6"/>
      <c r="AC24" s="6"/>
      <c r="AD24" s="6"/>
      <c r="AE24" s="6"/>
      <c r="AJ24" s="886"/>
      <c r="AK24" s="6"/>
      <c r="AL24" s="6"/>
    </row>
    <row r="25" spans="1:38" s="100" customFormat="1" ht="15" customHeight="1">
      <c r="A25" s="50">
        <v>45168</v>
      </c>
      <c r="B25" s="151"/>
      <c r="C25" s="151"/>
      <c r="D25" s="151"/>
      <c r="E25" s="57">
        <v>1</v>
      </c>
      <c r="F25" s="2229">
        <v>80029</v>
      </c>
      <c r="G25" s="62">
        <v>7638.89</v>
      </c>
      <c r="H25" s="62">
        <v>2282.5</v>
      </c>
      <c r="I25" s="43">
        <f>I24-G25</f>
        <v>267361.11</v>
      </c>
      <c r="J25" s="3"/>
      <c r="K25" s="3"/>
      <c r="L25" s="3"/>
      <c r="M25" s="3"/>
      <c r="N25" s="3"/>
      <c r="O25" s="3"/>
      <c r="P25" s="3"/>
      <c r="R25" s="6"/>
      <c r="S25" s="3"/>
      <c r="T25" s="3"/>
      <c r="U25" s="3"/>
      <c r="V25" s="5"/>
      <c r="W25" s="6"/>
      <c r="X25" s="6"/>
      <c r="Y25" s="6"/>
      <c r="AA25" s="6"/>
      <c r="AB25" s="6"/>
      <c r="AC25" s="6"/>
      <c r="AD25" s="6"/>
      <c r="AE25" s="6"/>
      <c r="AJ25" s="886"/>
      <c r="AK25" s="6"/>
      <c r="AL25" s="6"/>
    </row>
    <row r="26" spans="1:38" s="100" customFormat="1" ht="15" customHeight="1">
      <c r="A26" s="50">
        <v>45196</v>
      </c>
      <c r="B26" s="178"/>
      <c r="C26" s="35"/>
      <c r="D26" s="35"/>
      <c r="E26" s="57">
        <v>2</v>
      </c>
      <c r="F26" s="2229">
        <v>80358</v>
      </c>
      <c r="G26" s="30">
        <v>7638.89</v>
      </c>
      <c r="H26" s="30">
        <v>2282.5</v>
      </c>
      <c r="I26" s="43">
        <f t="shared" ref="I26:I33" si="1">I25-G26</f>
        <v>259722.22</v>
      </c>
      <c r="J26" s="3"/>
      <c r="K26" s="3"/>
      <c r="L26" s="3"/>
      <c r="M26" s="3"/>
      <c r="N26" s="3"/>
      <c r="O26" s="3"/>
      <c r="P26" s="3"/>
      <c r="R26" s="6"/>
      <c r="S26" s="3"/>
      <c r="T26" s="3"/>
      <c r="U26" s="3"/>
      <c r="V26" s="5"/>
      <c r="W26" s="6"/>
      <c r="X26" s="6"/>
      <c r="Y26" s="6"/>
      <c r="AA26" s="6"/>
      <c r="AB26" s="6"/>
      <c r="AC26" s="6"/>
      <c r="AD26" s="6"/>
      <c r="AE26" s="6"/>
      <c r="AJ26" s="886"/>
      <c r="AK26" s="6"/>
      <c r="AL26" s="6"/>
    </row>
    <row r="27" spans="1:38" s="100" customFormat="1" ht="15" customHeight="1">
      <c r="A27" s="50">
        <v>45226</v>
      </c>
      <c r="B27" s="178"/>
      <c r="C27" s="35"/>
      <c r="D27" s="35"/>
      <c r="E27" s="57">
        <v>3</v>
      </c>
      <c r="F27" s="2229">
        <v>80688</v>
      </c>
      <c r="G27" s="30">
        <v>7638.89</v>
      </c>
      <c r="H27" s="30">
        <v>2282.5</v>
      </c>
      <c r="I27" s="43">
        <f t="shared" si="1"/>
        <v>252083.33</v>
      </c>
      <c r="J27" s="3"/>
      <c r="K27" s="3"/>
      <c r="L27" s="3"/>
      <c r="M27" s="3"/>
      <c r="N27" s="3"/>
      <c r="O27" s="3"/>
      <c r="P27" s="3"/>
      <c r="R27" s="6"/>
      <c r="S27" s="3"/>
      <c r="T27" s="3"/>
      <c r="U27" s="3"/>
      <c r="V27" s="5"/>
      <c r="W27" s="6"/>
      <c r="X27" s="6"/>
      <c r="Y27" s="6"/>
      <c r="AA27" s="6"/>
      <c r="AB27" s="6"/>
      <c r="AC27" s="6"/>
      <c r="AD27" s="6"/>
      <c r="AE27" s="6"/>
      <c r="AJ27" s="886"/>
      <c r="AK27" s="6"/>
      <c r="AL27" s="6"/>
    </row>
    <row r="28" spans="1:38" s="100" customFormat="1" ht="15" customHeight="1">
      <c r="A28" s="50">
        <v>45258</v>
      </c>
      <c r="B28" s="151"/>
      <c r="C28" s="151"/>
      <c r="D28" s="151"/>
      <c r="E28" s="57">
        <v>4</v>
      </c>
      <c r="F28" s="2229">
        <v>81140</v>
      </c>
      <c r="G28" s="30">
        <v>7638.89</v>
      </c>
      <c r="H28" s="30">
        <v>2282.5</v>
      </c>
      <c r="I28" s="43">
        <f t="shared" si="1"/>
        <v>244444.44</v>
      </c>
      <c r="J28" s="3"/>
      <c r="K28" s="3"/>
      <c r="L28" s="3"/>
      <c r="M28" s="3"/>
      <c r="N28" s="3"/>
      <c r="O28" s="3"/>
      <c r="P28" s="3"/>
      <c r="R28" s="6"/>
      <c r="S28" s="3"/>
      <c r="T28" s="3"/>
      <c r="U28" s="3"/>
      <c r="V28" s="5"/>
      <c r="W28" s="6"/>
      <c r="X28" s="6"/>
      <c r="Y28" s="6"/>
      <c r="AA28" s="6"/>
      <c r="AB28" s="6"/>
      <c r="AC28" s="6"/>
      <c r="AD28" s="6"/>
      <c r="AE28" s="6"/>
      <c r="AJ28" s="886"/>
      <c r="AK28" s="6"/>
      <c r="AL28" s="6"/>
    </row>
    <row r="29" spans="1:38" s="100" customFormat="1" ht="15" customHeight="1">
      <c r="A29" s="50">
        <v>45289</v>
      </c>
      <c r="B29" s="151"/>
      <c r="C29" s="151"/>
      <c r="D29" s="151"/>
      <c r="E29" s="57">
        <v>5</v>
      </c>
      <c r="F29" s="2229">
        <v>81568</v>
      </c>
      <c r="G29" s="30">
        <v>7638.89</v>
      </c>
      <c r="H29" s="30">
        <v>2282.5</v>
      </c>
      <c r="I29" s="43">
        <f t="shared" si="1"/>
        <v>236805.55</v>
      </c>
      <c r="J29" s="3"/>
      <c r="K29" s="3"/>
      <c r="L29" s="3"/>
      <c r="M29" s="3"/>
      <c r="N29" s="3"/>
      <c r="O29" s="3"/>
      <c r="P29" s="3"/>
      <c r="R29" s="6"/>
      <c r="S29" s="3"/>
      <c r="T29" s="3"/>
      <c r="U29" s="3"/>
      <c r="V29" s="5"/>
      <c r="W29" s="6"/>
      <c r="X29" s="6"/>
      <c r="Y29" s="6"/>
      <c r="AA29" s="6"/>
      <c r="AB29" s="6"/>
      <c r="AC29" s="6"/>
      <c r="AD29" s="6"/>
      <c r="AE29" s="6"/>
      <c r="AJ29" s="886"/>
      <c r="AK29" s="6"/>
      <c r="AL29" s="6"/>
    </row>
    <row r="30" spans="1:38" s="100" customFormat="1" ht="15" customHeight="1">
      <c r="A30" s="50">
        <v>45322</v>
      </c>
      <c r="B30" s="151"/>
      <c r="C30" s="151"/>
      <c r="D30" s="151"/>
      <c r="E30" s="57">
        <v>6</v>
      </c>
      <c r="F30" s="2229">
        <v>81884</v>
      </c>
      <c r="G30" s="30">
        <v>7638.89</v>
      </c>
      <c r="H30" s="30">
        <v>2282.5</v>
      </c>
      <c r="I30" s="43">
        <f t="shared" si="1"/>
        <v>229166.66</v>
      </c>
      <c r="J30" s="3"/>
      <c r="K30" s="3"/>
      <c r="L30" s="3"/>
      <c r="M30" s="3"/>
      <c r="N30" s="3"/>
      <c r="O30" s="3"/>
      <c r="P30" s="3"/>
      <c r="R30" s="6"/>
      <c r="S30" s="3"/>
      <c r="T30" s="3"/>
      <c r="U30" s="3"/>
      <c r="V30" s="5"/>
      <c r="W30" s="6"/>
      <c r="X30" s="6"/>
      <c r="Y30" s="6"/>
      <c r="AA30" s="6"/>
      <c r="AB30" s="6"/>
      <c r="AC30" s="6"/>
      <c r="AD30" s="6"/>
      <c r="AE30" s="6"/>
      <c r="AJ30" s="886"/>
      <c r="AK30" s="6"/>
      <c r="AL30" s="6"/>
    </row>
    <row r="31" spans="1:38" s="100" customFormat="1" ht="15" customHeight="1">
      <c r="A31" s="50">
        <v>45349</v>
      </c>
      <c r="B31" s="27"/>
      <c r="C31" s="27"/>
      <c r="D31" s="27"/>
      <c r="E31" s="57">
        <v>7</v>
      </c>
      <c r="F31" s="2229">
        <v>82186</v>
      </c>
      <c r="G31" s="30">
        <v>7638.89</v>
      </c>
      <c r="H31" s="30">
        <v>2282.5</v>
      </c>
      <c r="I31" s="43">
        <f t="shared" si="1"/>
        <v>221527.77</v>
      </c>
      <c r="J31" s="3"/>
      <c r="K31" s="3"/>
      <c r="L31" s="3"/>
      <c r="M31" s="3"/>
      <c r="N31" s="3"/>
      <c r="O31" s="3"/>
      <c r="P31" s="3"/>
      <c r="R31" s="6"/>
      <c r="S31" s="3"/>
      <c r="T31" s="3"/>
      <c r="U31" s="3"/>
      <c r="V31" s="5"/>
      <c r="W31" s="6"/>
      <c r="X31" s="6"/>
      <c r="Y31" s="6"/>
      <c r="AA31" s="6"/>
      <c r="AB31" s="6"/>
      <c r="AC31" s="6"/>
      <c r="AD31" s="6"/>
      <c r="AE31" s="6"/>
      <c r="AJ31" s="886"/>
      <c r="AK31" s="6"/>
      <c r="AL31" s="6"/>
    </row>
    <row r="32" spans="1:38" s="100" customFormat="1" ht="15" customHeight="1">
      <c r="A32" s="50">
        <v>45384</v>
      </c>
      <c r="B32" s="27"/>
      <c r="C32" s="27"/>
      <c r="D32" s="27"/>
      <c r="E32" s="57">
        <v>8</v>
      </c>
      <c r="F32" s="2229">
        <v>82653</v>
      </c>
      <c r="G32" s="30">
        <v>7638.89</v>
      </c>
      <c r="H32" s="30">
        <v>2282.5</v>
      </c>
      <c r="I32" s="43">
        <f t="shared" si="1"/>
        <v>213888.88</v>
      </c>
      <c r="J32" s="3"/>
      <c r="K32" s="3"/>
      <c r="L32" s="3"/>
      <c r="M32" s="3"/>
      <c r="N32" s="3"/>
      <c r="O32" s="3"/>
      <c r="P32" s="3"/>
      <c r="R32" s="6"/>
      <c r="S32" s="3"/>
      <c r="T32" s="3"/>
      <c r="U32" s="3"/>
      <c r="V32" s="5"/>
      <c r="W32" s="6"/>
      <c r="X32" s="6"/>
      <c r="Y32" s="6"/>
      <c r="AA32" s="6"/>
      <c r="AB32" s="6"/>
      <c r="AC32" s="6"/>
      <c r="AD32" s="6"/>
      <c r="AE32" s="6"/>
      <c r="AJ32" s="886"/>
      <c r="AK32" s="6"/>
      <c r="AL32" s="6"/>
    </row>
    <row r="33" spans="1:38" s="100" customFormat="1" ht="15" customHeight="1">
      <c r="A33" s="167">
        <v>45388</v>
      </c>
      <c r="B33" s="352"/>
      <c r="C33" s="352"/>
      <c r="D33" s="27"/>
      <c r="E33" s="29">
        <v>9</v>
      </c>
      <c r="F33" s="2229">
        <v>33218</v>
      </c>
      <c r="G33" s="30">
        <v>213888.88</v>
      </c>
      <c r="H33" s="564"/>
      <c r="I33" s="43">
        <f t="shared" si="1"/>
        <v>0</v>
      </c>
      <c r="J33" s="3"/>
      <c r="K33" s="3"/>
      <c r="L33" s="3"/>
      <c r="M33" s="3"/>
      <c r="N33" s="3"/>
      <c r="O33" s="3"/>
      <c r="P33" s="3"/>
      <c r="R33" s="6"/>
      <c r="S33" s="3"/>
      <c r="T33" s="3"/>
      <c r="U33" s="3"/>
      <c r="V33" s="5"/>
      <c r="W33" s="6"/>
      <c r="X33" s="6"/>
      <c r="Y33" s="6"/>
      <c r="AA33" s="6"/>
      <c r="AB33" s="6"/>
      <c r="AC33" s="6"/>
      <c r="AD33" s="6"/>
      <c r="AE33" s="6"/>
      <c r="AJ33" s="886"/>
      <c r="AK33" s="6"/>
      <c r="AL33" s="6"/>
    </row>
    <row r="34" spans="1:38" s="100" customFormat="1" ht="15" customHeight="1">
      <c r="A34" s="26"/>
      <c r="B34" s="27"/>
      <c r="C34" s="27"/>
      <c r="D34" s="27"/>
      <c r="E34" s="29"/>
      <c r="F34" s="2255"/>
      <c r="G34" s="39"/>
      <c r="H34" s="564"/>
      <c r="I34" s="39"/>
      <c r="J34" s="3"/>
      <c r="K34" s="3"/>
      <c r="L34" s="3"/>
      <c r="M34" s="3"/>
      <c r="N34" s="3"/>
      <c r="O34" s="3"/>
      <c r="P34" s="3"/>
      <c r="R34" s="6"/>
      <c r="S34" s="3"/>
      <c r="T34" s="3"/>
      <c r="U34" s="3"/>
      <c r="V34" s="5"/>
      <c r="W34" s="6"/>
      <c r="X34" s="6"/>
      <c r="Y34" s="6"/>
      <c r="AA34" s="6"/>
      <c r="AB34" s="6"/>
      <c r="AC34" s="6"/>
      <c r="AD34" s="6"/>
      <c r="AE34" s="6"/>
      <c r="AJ34" s="886"/>
      <c r="AK34" s="6"/>
      <c r="AL34" s="6"/>
    </row>
    <row r="35" spans="1:38" s="100" customFormat="1" ht="15" customHeight="1">
      <c r="A35" s="26"/>
      <c r="B35" s="27"/>
      <c r="C35" s="27"/>
      <c r="D35" s="27"/>
      <c r="E35" s="29"/>
      <c r="F35" s="2250"/>
      <c r="G35" s="564"/>
      <c r="H35" s="564"/>
      <c r="I35" s="39"/>
      <c r="J35" s="3"/>
      <c r="K35" s="3"/>
      <c r="L35" s="3"/>
      <c r="M35" s="3"/>
      <c r="N35" s="3"/>
      <c r="O35" s="3"/>
      <c r="P35" s="3"/>
      <c r="R35" s="6"/>
      <c r="S35" s="3"/>
      <c r="T35" s="3"/>
      <c r="U35" s="3"/>
      <c r="V35" s="5"/>
      <c r="W35" s="6"/>
      <c r="X35" s="6"/>
      <c r="Y35" s="6"/>
      <c r="AA35" s="6"/>
      <c r="AB35" s="6"/>
      <c r="AC35" s="6"/>
      <c r="AD35" s="6"/>
      <c r="AE35" s="6"/>
      <c r="AJ35" s="886"/>
      <c r="AK35" s="6"/>
      <c r="AL35" s="6"/>
    </row>
    <row r="36" spans="1:38" s="100" customFormat="1" ht="15" customHeight="1">
      <c r="A36" s="3097" t="s">
        <v>1</v>
      </c>
      <c r="B36" s="3097"/>
      <c r="C36" s="3097"/>
      <c r="D36" s="3097"/>
      <c r="E36" s="3097"/>
      <c r="F36" s="3097"/>
      <c r="G36" s="3097"/>
      <c r="H36" s="3097"/>
      <c r="I36" s="3098"/>
      <c r="J36" s="3"/>
      <c r="K36" s="3"/>
      <c r="L36" s="3"/>
      <c r="M36" s="3"/>
      <c r="N36" s="3"/>
      <c r="O36" s="3"/>
      <c r="P36" s="3"/>
      <c r="R36" s="6"/>
      <c r="S36" s="3"/>
      <c r="T36" s="3"/>
      <c r="U36" s="3"/>
      <c r="V36" s="5"/>
      <c r="W36" s="6"/>
      <c r="X36" s="6"/>
      <c r="Y36" s="6"/>
      <c r="AA36" s="6"/>
      <c r="AB36" s="6"/>
      <c r="AC36" s="6"/>
      <c r="AD36" s="6"/>
      <c r="AE36" s="6"/>
      <c r="AJ36" s="886"/>
      <c r="AK36" s="6"/>
      <c r="AL36" s="6"/>
    </row>
    <row r="37" spans="1:38" s="100" customFormat="1" ht="15" customHeight="1">
      <c r="A37" s="141" t="s">
        <v>2</v>
      </c>
      <c r="B37" s="509" t="s">
        <v>35</v>
      </c>
      <c r="C37" s="231" t="s">
        <v>4</v>
      </c>
      <c r="D37" s="232" t="s">
        <v>5</v>
      </c>
      <c r="E37" s="232" t="s">
        <v>6</v>
      </c>
      <c r="F37" s="2247" t="s">
        <v>36</v>
      </c>
      <c r="G37" s="68" t="s">
        <v>37</v>
      </c>
      <c r="H37" s="68" t="s">
        <v>38</v>
      </c>
      <c r="I37" s="68" t="s">
        <v>39</v>
      </c>
      <c r="J37" s="3"/>
      <c r="K37" s="3"/>
      <c r="L37" s="3"/>
      <c r="M37" s="3"/>
      <c r="N37" s="3"/>
      <c r="O37" s="3"/>
      <c r="P37" s="3"/>
      <c r="R37" s="6"/>
      <c r="S37" s="3"/>
      <c r="T37" s="3"/>
      <c r="U37" s="3"/>
      <c r="V37" s="5"/>
      <c r="W37" s="6"/>
      <c r="X37" s="6"/>
      <c r="Y37" s="6"/>
      <c r="AA37" s="6"/>
      <c r="AB37" s="6"/>
      <c r="AC37" s="6"/>
      <c r="AD37" s="6"/>
      <c r="AE37" s="6"/>
      <c r="AJ37" s="886"/>
      <c r="AK37" s="6"/>
      <c r="AL37" s="6"/>
    </row>
    <row r="38" spans="1:38" s="100" customFormat="1" ht="15" customHeight="1">
      <c r="A38" s="50">
        <v>45388</v>
      </c>
      <c r="B38" s="21">
        <v>275000</v>
      </c>
      <c r="C38" s="23"/>
      <c r="D38" s="23"/>
      <c r="E38" s="25">
        <v>36</v>
      </c>
      <c r="F38" s="2248">
        <v>33218</v>
      </c>
      <c r="G38" s="55">
        <f>B38/E38</f>
        <v>7638.8888888888896</v>
      </c>
      <c r="H38" s="55">
        <f>B38*0.0083</f>
        <v>2282.5</v>
      </c>
      <c r="I38" s="21">
        <v>275000</v>
      </c>
      <c r="J38" s="3"/>
      <c r="K38" s="3"/>
      <c r="L38" s="3"/>
      <c r="M38" s="3"/>
      <c r="N38" s="3"/>
      <c r="O38" s="3"/>
      <c r="P38" s="3"/>
      <c r="R38" s="6"/>
      <c r="S38" s="3"/>
      <c r="T38" s="3"/>
      <c r="U38" s="3"/>
      <c r="V38" s="5"/>
      <c r="W38" s="6"/>
      <c r="X38" s="6"/>
      <c r="Y38" s="6"/>
      <c r="AA38" s="6"/>
      <c r="AB38" s="6"/>
      <c r="AC38" s="6"/>
      <c r="AD38" s="6"/>
      <c r="AE38" s="6"/>
      <c r="AJ38" s="886"/>
      <c r="AK38" s="6"/>
      <c r="AL38" s="6"/>
    </row>
    <row r="39" spans="1:38" s="100" customFormat="1" ht="15" customHeight="1">
      <c r="A39" s="50">
        <v>45409</v>
      </c>
      <c r="B39" s="151"/>
      <c r="C39" s="151"/>
      <c r="D39" s="151"/>
      <c r="E39" s="57">
        <v>1</v>
      </c>
      <c r="F39" s="2229">
        <v>82919</v>
      </c>
      <c r="G39" s="30">
        <v>7638.89</v>
      </c>
      <c r="H39" s="30">
        <v>2282.5</v>
      </c>
      <c r="I39" s="43">
        <f>I38-G39</f>
        <v>267361.11</v>
      </c>
      <c r="J39" s="3"/>
      <c r="K39" s="3"/>
      <c r="L39" s="3"/>
      <c r="M39" s="3"/>
      <c r="N39" s="3"/>
      <c r="O39" s="3"/>
      <c r="P39" s="3"/>
      <c r="R39" s="6"/>
      <c r="S39" s="3"/>
      <c r="T39" s="3"/>
      <c r="U39" s="3"/>
      <c r="V39" s="5"/>
      <c r="W39" s="6"/>
      <c r="X39" s="6"/>
      <c r="Y39" s="6"/>
      <c r="AA39" s="6"/>
      <c r="AB39" s="6"/>
      <c r="AC39" s="6"/>
      <c r="AD39" s="6"/>
      <c r="AE39" s="6"/>
      <c r="AJ39" s="886"/>
      <c r="AK39" s="6"/>
      <c r="AL39" s="6"/>
    </row>
    <row r="40" spans="1:38" s="100" customFormat="1" ht="15" customHeight="1">
      <c r="A40" s="50">
        <v>45442</v>
      </c>
      <c r="B40" s="352"/>
      <c r="C40" s="352"/>
      <c r="D40" s="352"/>
      <c r="E40" s="57">
        <v>2</v>
      </c>
      <c r="F40" s="2229">
        <v>83392</v>
      </c>
      <c r="G40" s="30">
        <v>7638.89</v>
      </c>
      <c r="H40" s="30">
        <v>2282.5</v>
      </c>
      <c r="I40" s="43">
        <f t="shared" ref="I40:I47" si="2">I39-G40</f>
        <v>259722.22</v>
      </c>
      <c r="J40" s="3"/>
      <c r="K40" s="3"/>
      <c r="L40" s="3"/>
      <c r="M40" s="3"/>
      <c r="N40" s="3"/>
      <c r="O40" s="3"/>
      <c r="P40" s="3"/>
      <c r="R40" s="6"/>
      <c r="S40" s="3"/>
      <c r="T40" s="3"/>
      <c r="U40" s="3"/>
      <c r="V40" s="5"/>
      <c r="W40" s="6"/>
      <c r="X40" s="6"/>
      <c r="Y40" s="6"/>
      <c r="AA40" s="6"/>
      <c r="AB40" s="6"/>
      <c r="AC40" s="6"/>
      <c r="AD40" s="6"/>
      <c r="AE40" s="6"/>
      <c r="AJ40" s="886"/>
      <c r="AK40" s="6"/>
      <c r="AL40" s="6"/>
    </row>
    <row r="41" spans="1:38" s="100" customFormat="1" ht="15" customHeight="1">
      <c r="A41" s="50">
        <v>45471</v>
      </c>
      <c r="B41" s="352"/>
      <c r="C41" s="352"/>
      <c r="D41" s="352"/>
      <c r="E41" s="57">
        <v>3</v>
      </c>
      <c r="F41" s="2229">
        <v>83730</v>
      </c>
      <c r="G41" s="62">
        <v>7638.89</v>
      </c>
      <c r="H41" s="62">
        <v>2282.5</v>
      </c>
      <c r="I41" s="43">
        <f t="shared" si="2"/>
        <v>252083.33</v>
      </c>
      <c r="J41" s="3"/>
      <c r="K41" s="3"/>
      <c r="L41" s="3"/>
      <c r="M41" s="3"/>
      <c r="N41" s="3"/>
      <c r="O41" s="3"/>
      <c r="P41" s="3"/>
      <c r="R41" s="6"/>
      <c r="S41" s="3"/>
      <c r="T41" s="3"/>
      <c r="U41" s="3"/>
      <c r="V41" s="5"/>
      <c r="W41" s="6"/>
      <c r="X41" s="6"/>
      <c r="Y41" s="6"/>
      <c r="AA41" s="6"/>
      <c r="AB41" s="6"/>
      <c r="AC41" s="6"/>
      <c r="AD41" s="6"/>
      <c r="AE41" s="6"/>
      <c r="AJ41" s="886"/>
      <c r="AK41" s="6"/>
      <c r="AL41" s="6"/>
    </row>
    <row r="42" spans="1:38" s="100" customFormat="1" ht="15" customHeight="1">
      <c r="A42" s="50">
        <v>45503</v>
      </c>
      <c r="B42" s="27"/>
      <c r="C42" s="27"/>
      <c r="D42" s="27"/>
      <c r="E42" s="57">
        <v>4</v>
      </c>
      <c r="F42" s="2229">
        <v>84067</v>
      </c>
      <c r="G42" s="30">
        <v>7638.89</v>
      </c>
      <c r="H42" s="30">
        <v>2282.5</v>
      </c>
      <c r="I42" s="43">
        <f t="shared" si="2"/>
        <v>244444.44</v>
      </c>
      <c r="J42" s="3"/>
      <c r="K42" s="3"/>
      <c r="L42" s="3"/>
      <c r="M42" s="3"/>
      <c r="N42" s="3"/>
      <c r="O42" s="3"/>
      <c r="P42" s="3"/>
      <c r="R42" s="6"/>
      <c r="S42" s="3"/>
      <c r="T42" s="3"/>
      <c r="U42" s="3"/>
      <c r="V42" s="5"/>
      <c r="W42" s="6"/>
      <c r="X42" s="6"/>
      <c r="Y42" s="6"/>
      <c r="AA42" s="6"/>
      <c r="AB42" s="6"/>
      <c r="AC42" s="6"/>
      <c r="AD42" s="6"/>
      <c r="AE42" s="6"/>
      <c r="AJ42" s="886"/>
      <c r="AK42" s="6"/>
      <c r="AL42" s="6"/>
    </row>
    <row r="43" spans="1:38" s="100" customFormat="1" ht="15" customHeight="1">
      <c r="A43" s="50">
        <v>45533</v>
      </c>
      <c r="B43" s="352"/>
      <c r="C43" s="352"/>
      <c r="D43" s="352"/>
      <c r="E43" s="57">
        <v>5</v>
      </c>
      <c r="F43" s="2229">
        <v>84403</v>
      </c>
      <c r="G43" s="30">
        <v>7638.89</v>
      </c>
      <c r="H43" s="30">
        <v>2282.5</v>
      </c>
      <c r="I43" s="43">
        <f t="shared" si="2"/>
        <v>236805.55</v>
      </c>
      <c r="J43" s="3"/>
      <c r="K43" s="3"/>
      <c r="L43" s="3"/>
      <c r="M43" s="3"/>
      <c r="N43" s="3"/>
      <c r="O43" s="3"/>
      <c r="P43" s="3"/>
      <c r="R43" s="6"/>
      <c r="S43" s="3"/>
      <c r="T43" s="3"/>
      <c r="U43" s="3"/>
      <c r="V43" s="5"/>
      <c r="W43" s="6"/>
      <c r="X43" s="6"/>
      <c r="Y43" s="6"/>
      <c r="AA43" s="6"/>
      <c r="AB43" s="6"/>
      <c r="AC43" s="6"/>
      <c r="AD43" s="6"/>
      <c r="AE43" s="6"/>
      <c r="AJ43" s="886"/>
      <c r="AK43" s="6"/>
      <c r="AL43" s="6"/>
    </row>
    <row r="44" spans="1:38" s="100" customFormat="1" ht="15" customHeight="1">
      <c r="A44" s="156">
        <v>45561</v>
      </c>
      <c r="B44" s="352"/>
      <c r="C44" s="352"/>
      <c r="D44" s="352"/>
      <c r="E44" s="57">
        <v>6</v>
      </c>
      <c r="F44" s="2229">
        <v>84741</v>
      </c>
      <c r="G44" s="30">
        <v>7638.89</v>
      </c>
      <c r="H44" s="30">
        <v>2282.5</v>
      </c>
      <c r="I44" s="43">
        <f t="shared" si="2"/>
        <v>229166.66</v>
      </c>
      <c r="J44" s="3"/>
      <c r="K44" s="3"/>
      <c r="L44" s="3"/>
      <c r="M44" s="3"/>
      <c r="N44" s="3"/>
      <c r="O44" s="3"/>
      <c r="P44" s="3"/>
      <c r="R44" s="6"/>
      <c r="S44" s="3"/>
      <c r="T44" s="3"/>
      <c r="U44" s="3"/>
      <c r="V44" s="5"/>
      <c r="W44" s="6"/>
      <c r="X44" s="6"/>
      <c r="Y44" s="6"/>
      <c r="AA44" s="6"/>
      <c r="AB44" s="6"/>
      <c r="AC44" s="6"/>
      <c r="AD44" s="6"/>
      <c r="AE44" s="6"/>
      <c r="AJ44" s="886"/>
      <c r="AK44" s="6"/>
      <c r="AL44" s="6"/>
    </row>
    <row r="45" spans="1:38" s="100" customFormat="1" ht="15" customHeight="1">
      <c r="A45" s="50">
        <v>45594</v>
      </c>
      <c r="B45" s="868"/>
      <c r="C45" s="1970"/>
      <c r="D45" s="1970"/>
      <c r="E45" s="57">
        <v>7</v>
      </c>
      <c r="F45" s="2229">
        <v>85190</v>
      </c>
      <c r="G45" s="30">
        <v>7638.89</v>
      </c>
      <c r="H45" s="30">
        <v>2282.5</v>
      </c>
      <c r="I45" s="43">
        <f t="shared" si="2"/>
        <v>221527.77</v>
      </c>
      <c r="J45" s="3"/>
      <c r="K45" s="3"/>
      <c r="L45" s="3"/>
      <c r="M45" s="3"/>
      <c r="N45" s="3"/>
      <c r="O45" s="3"/>
      <c r="P45" s="3"/>
      <c r="R45" s="6"/>
      <c r="S45" s="3"/>
      <c r="T45" s="3"/>
      <c r="U45" s="3"/>
      <c r="V45" s="5"/>
      <c r="W45" s="6"/>
      <c r="X45" s="6"/>
      <c r="Y45" s="6"/>
      <c r="AA45" s="6"/>
      <c r="AB45" s="6"/>
      <c r="AC45" s="6"/>
      <c r="AD45" s="6"/>
      <c r="AE45" s="6"/>
      <c r="AJ45" s="886"/>
      <c r="AK45" s="6"/>
      <c r="AL45" s="6"/>
    </row>
    <row r="46" spans="1:38" s="100" customFormat="1" ht="15" customHeight="1">
      <c r="A46" s="167">
        <v>45608</v>
      </c>
      <c r="E46" s="57">
        <v>8</v>
      </c>
      <c r="F46" s="2229">
        <v>34507</v>
      </c>
      <c r="G46" s="1144">
        <v>221527.77</v>
      </c>
      <c r="H46" s="6"/>
      <c r="I46" s="43">
        <f t="shared" si="2"/>
        <v>0</v>
      </c>
      <c r="J46" s="3"/>
      <c r="K46" s="3"/>
      <c r="L46" s="3"/>
      <c r="M46" s="3"/>
      <c r="N46" s="3"/>
      <c r="O46" s="3"/>
      <c r="P46" s="3"/>
      <c r="R46" s="6"/>
      <c r="S46" s="3"/>
      <c r="T46" s="3"/>
      <c r="U46" s="3"/>
      <c r="V46" s="5"/>
      <c r="W46" s="6"/>
      <c r="X46" s="6"/>
      <c r="Y46" s="6"/>
      <c r="AA46" s="6"/>
      <c r="AB46" s="6"/>
      <c r="AC46" s="6"/>
      <c r="AD46" s="6"/>
      <c r="AE46" s="6"/>
      <c r="AJ46" s="886"/>
      <c r="AK46" s="6"/>
      <c r="AL46" s="6"/>
    </row>
    <row r="47" spans="1:38" s="100" customFormat="1" ht="15" customHeight="1">
      <c r="A47" s="50"/>
      <c r="B47" s="27"/>
      <c r="C47" s="27"/>
      <c r="D47" s="27"/>
      <c r="E47" s="29"/>
      <c r="F47" s="2250"/>
      <c r="G47" s="564"/>
      <c r="H47" s="564"/>
      <c r="I47" s="43">
        <f t="shared" si="2"/>
        <v>0</v>
      </c>
      <c r="J47" s="3"/>
      <c r="K47" s="3"/>
      <c r="L47" s="3"/>
      <c r="M47" s="3"/>
      <c r="N47" s="3"/>
      <c r="O47" s="3"/>
      <c r="P47" s="3"/>
      <c r="R47" s="6"/>
      <c r="S47" s="3"/>
      <c r="T47" s="3"/>
      <c r="U47" s="3"/>
      <c r="V47" s="5"/>
      <c r="W47" s="6"/>
      <c r="X47" s="6"/>
      <c r="Y47" s="6"/>
      <c r="AA47" s="6"/>
      <c r="AB47" s="6"/>
      <c r="AC47" s="6"/>
      <c r="AD47" s="6"/>
      <c r="AE47" s="6"/>
      <c r="AJ47" s="886"/>
      <c r="AK47" s="6"/>
      <c r="AL47" s="6"/>
    </row>
    <row r="48" spans="1:38" s="100" customFormat="1" ht="15" customHeight="1">
      <c r="A48" s="3097" t="s">
        <v>1</v>
      </c>
      <c r="B48" s="3097"/>
      <c r="C48" s="3097"/>
      <c r="D48" s="3097"/>
      <c r="E48" s="3097"/>
      <c r="F48" s="3097"/>
      <c r="G48" s="3097"/>
      <c r="H48" s="3097"/>
      <c r="I48" s="3098"/>
      <c r="J48" s="3"/>
      <c r="K48" s="3"/>
      <c r="L48" s="3"/>
      <c r="M48" s="3"/>
      <c r="N48" s="3"/>
      <c r="O48" s="3"/>
      <c r="P48" s="3"/>
      <c r="R48" s="6"/>
      <c r="S48" s="3"/>
      <c r="T48" s="3"/>
      <c r="U48" s="3"/>
      <c r="V48" s="5"/>
      <c r="W48" s="6"/>
      <c r="X48" s="6"/>
      <c r="Y48" s="6"/>
      <c r="AA48" s="6"/>
      <c r="AB48" s="6"/>
      <c r="AC48" s="6"/>
      <c r="AD48" s="6"/>
      <c r="AE48" s="6"/>
      <c r="AJ48" s="886"/>
      <c r="AK48" s="6"/>
      <c r="AL48" s="6"/>
    </row>
    <row r="49" spans="1:40" s="100" customFormat="1" ht="15" customHeight="1">
      <c r="A49" s="141" t="s">
        <v>2</v>
      </c>
      <c r="B49" s="509" t="s">
        <v>35</v>
      </c>
      <c r="C49" s="231" t="s">
        <v>4</v>
      </c>
      <c r="D49" s="232" t="s">
        <v>5</v>
      </c>
      <c r="E49" s="232" t="s">
        <v>6</v>
      </c>
      <c r="F49" s="2247" t="s">
        <v>36</v>
      </c>
      <c r="G49" s="68" t="s">
        <v>37</v>
      </c>
      <c r="H49" s="68" t="s">
        <v>38</v>
      </c>
      <c r="I49" s="68" t="s">
        <v>39</v>
      </c>
      <c r="J49" s="3"/>
      <c r="K49" s="3"/>
      <c r="L49" s="3"/>
      <c r="M49" s="3"/>
      <c r="N49" s="3"/>
      <c r="O49" s="3"/>
      <c r="P49" s="3"/>
      <c r="R49" s="6"/>
      <c r="S49" s="3"/>
      <c r="T49" s="3"/>
      <c r="U49" s="3"/>
      <c r="V49" s="5"/>
      <c r="W49" s="6"/>
      <c r="X49" s="6"/>
      <c r="Y49" s="6"/>
      <c r="AA49" s="6"/>
      <c r="AB49" s="6"/>
      <c r="AC49" s="6"/>
      <c r="AD49" s="6"/>
      <c r="AE49" s="6"/>
      <c r="AJ49" s="886"/>
      <c r="AK49" s="6"/>
      <c r="AL49" s="6"/>
    </row>
    <row r="50" spans="1:40" s="100" customFormat="1" ht="15" customHeight="1">
      <c r="A50" s="50">
        <v>45608</v>
      </c>
      <c r="B50" s="55">
        <v>275000</v>
      </c>
      <c r="C50" s="25"/>
      <c r="D50" s="25"/>
      <c r="E50" s="25">
        <v>36</v>
      </c>
      <c r="F50" s="2248">
        <v>34507</v>
      </c>
      <c r="G50" s="55">
        <f>B50/E50</f>
        <v>7638.8888888888896</v>
      </c>
      <c r="H50" s="55">
        <f>B50*0.0083</f>
        <v>2282.5</v>
      </c>
      <c r="I50" s="55">
        <v>275000</v>
      </c>
      <c r="J50" s="3"/>
      <c r="K50" s="3"/>
      <c r="L50" s="3"/>
      <c r="M50" s="3"/>
      <c r="N50" s="3"/>
      <c r="O50" s="3"/>
      <c r="P50" s="3"/>
      <c r="R50" s="6"/>
      <c r="S50" s="3"/>
      <c r="T50" s="3"/>
      <c r="U50" s="3"/>
      <c r="V50" s="5"/>
      <c r="W50" s="6"/>
      <c r="X50" s="6"/>
      <c r="Y50" s="6"/>
      <c r="AA50" s="6"/>
      <c r="AB50" s="6"/>
      <c r="AC50" s="6"/>
      <c r="AD50" s="6"/>
      <c r="AE50" s="6"/>
      <c r="AJ50" s="886"/>
      <c r="AK50" s="6"/>
      <c r="AL50" s="6"/>
    </row>
    <row r="51" spans="1:40" s="100" customFormat="1" ht="15" customHeight="1">
      <c r="A51" s="50">
        <v>45623</v>
      </c>
      <c r="B51" s="980"/>
      <c r="C51" s="980"/>
      <c r="D51" s="980"/>
      <c r="E51" s="57">
        <v>1</v>
      </c>
      <c r="F51" s="2229">
        <v>85613</v>
      </c>
      <c r="G51" s="59">
        <v>7638.89</v>
      </c>
      <c r="H51" s="59">
        <v>2282.5</v>
      </c>
      <c r="I51" s="62">
        <f>I50-G51</f>
        <v>267361.11</v>
      </c>
      <c r="J51" s="3"/>
      <c r="K51" s="3"/>
      <c r="L51" s="3"/>
      <c r="M51" s="3"/>
      <c r="N51" s="3"/>
      <c r="O51" s="3"/>
      <c r="P51" s="3"/>
      <c r="R51" s="6"/>
      <c r="S51" s="3"/>
      <c r="T51" s="3"/>
      <c r="U51" s="3"/>
      <c r="V51" s="5"/>
      <c r="W51" s="6"/>
      <c r="X51" s="6"/>
      <c r="Y51" s="6"/>
      <c r="AA51" s="6"/>
      <c r="AB51" s="6"/>
      <c r="AC51" s="6"/>
      <c r="AD51" s="6"/>
      <c r="AE51" s="6"/>
      <c r="AJ51" s="886"/>
      <c r="AK51" s="6"/>
      <c r="AL51" s="6"/>
    </row>
    <row r="52" spans="1:40" s="100" customFormat="1" ht="15" customHeight="1">
      <c r="A52" s="50">
        <v>45654</v>
      </c>
      <c r="B52" s="980"/>
      <c r="C52" s="980"/>
      <c r="D52" s="980"/>
      <c r="E52" s="57">
        <v>2</v>
      </c>
      <c r="F52" s="2229">
        <v>86022</v>
      </c>
      <c r="G52" s="59">
        <v>7638.89</v>
      </c>
      <c r="H52" s="59">
        <v>2282.5</v>
      </c>
      <c r="I52" s="62">
        <f t="shared" ref="I52:I60" si="3">I51-G52</f>
        <v>259722.22</v>
      </c>
      <c r="J52" s="3"/>
      <c r="K52" s="3"/>
      <c r="L52" s="3"/>
      <c r="M52" s="3"/>
      <c r="N52" s="3"/>
      <c r="O52" s="3"/>
      <c r="P52" s="3"/>
      <c r="R52" s="6"/>
      <c r="S52" s="3"/>
      <c r="T52" s="3"/>
      <c r="U52" s="3"/>
      <c r="V52" s="5"/>
      <c r="W52" s="6"/>
      <c r="X52" s="6"/>
      <c r="Y52" s="6"/>
      <c r="AA52" s="6"/>
      <c r="AB52" s="6"/>
      <c r="AC52" s="6"/>
      <c r="AD52" s="6"/>
      <c r="AE52" s="6"/>
      <c r="AJ52" s="886"/>
      <c r="AK52" s="6"/>
      <c r="AL52" s="6"/>
    </row>
    <row r="53" spans="1:40" s="100" customFormat="1" ht="15" customHeight="1">
      <c r="A53" s="50">
        <v>45685</v>
      </c>
      <c r="B53" s="57"/>
      <c r="C53" s="57"/>
      <c r="D53" s="57"/>
      <c r="E53" s="57">
        <v>3</v>
      </c>
      <c r="F53" s="2229">
        <v>86265</v>
      </c>
      <c r="G53" s="59">
        <v>7638.89</v>
      </c>
      <c r="H53" s="59">
        <v>2282.5</v>
      </c>
      <c r="I53" s="62">
        <f t="shared" si="3"/>
        <v>252083.33</v>
      </c>
      <c r="J53" s="3"/>
      <c r="K53" s="3"/>
      <c r="L53" s="3"/>
      <c r="M53" s="3"/>
      <c r="N53" s="3"/>
      <c r="O53" s="3"/>
      <c r="P53" s="3"/>
      <c r="R53" s="6"/>
      <c r="S53" s="3"/>
      <c r="T53" s="3"/>
      <c r="U53" s="3"/>
      <c r="V53" s="5"/>
      <c r="W53" s="6"/>
      <c r="X53" s="6"/>
      <c r="Y53" s="6"/>
      <c r="AA53" s="6"/>
      <c r="AB53" s="6"/>
      <c r="AC53" s="6"/>
      <c r="AD53" s="6"/>
      <c r="AE53" s="6"/>
      <c r="AG53" s="575"/>
      <c r="AH53" s="576"/>
      <c r="AI53" s="125"/>
      <c r="AJ53" s="122"/>
      <c r="AK53" s="122"/>
      <c r="AL53" s="122"/>
      <c r="AM53" s="728"/>
      <c r="AN53" s="728"/>
    </row>
    <row r="54" spans="1:40" s="100" customFormat="1" ht="15" customHeight="1">
      <c r="A54" s="50">
        <v>45715</v>
      </c>
      <c r="B54" s="57"/>
      <c r="C54" s="57"/>
      <c r="D54" s="57"/>
      <c r="E54" s="57">
        <v>4</v>
      </c>
      <c r="F54" s="2229">
        <v>86621</v>
      </c>
      <c r="G54" s="62">
        <v>7638.89</v>
      </c>
      <c r="H54" s="62">
        <v>2282.5</v>
      </c>
      <c r="I54" s="62">
        <f t="shared" si="3"/>
        <v>244444.44</v>
      </c>
      <c r="J54" s="3"/>
      <c r="K54" s="3"/>
      <c r="L54" s="3"/>
      <c r="M54" s="3"/>
      <c r="N54" s="3"/>
      <c r="O54" s="3"/>
      <c r="P54" s="3"/>
      <c r="R54" s="6"/>
      <c r="S54" s="3"/>
      <c r="T54" s="3"/>
      <c r="U54" s="3"/>
      <c r="V54" s="5"/>
      <c r="W54" s="6"/>
      <c r="X54" s="6"/>
      <c r="Y54" s="6"/>
      <c r="AA54" s="6"/>
      <c r="AB54" s="6"/>
      <c r="AC54" s="6"/>
      <c r="AD54" s="6"/>
      <c r="AE54" s="6"/>
      <c r="AG54" s="575"/>
      <c r="AH54" s="576"/>
      <c r="AI54" s="125"/>
      <c r="AJ54" s="122"/>
      <c r="AK54" s="122"/>
      <c r="AL54" s="122"/>
      <c r="AM54" s="728"/>
      <c r="AN54" s="728"/>
    </row>
    <row r="55" spans="1:40" ht="13.8">
      <c r="A55" s="50">
        <v>45744</v>
      </c>
      <c r="B55" s="57"/>
      <c r="C55" s="57"/>
      <c r="D55" s="57"/>
      <c r="E55" s="57">
        <v>5</v>
      </c>
      <c r="F55" s="2229">
        <v>87006</v>
      </c>
      <c r="G55" s="62">
        <v>7638.89</v>
      </c>
      <c r="H55" s="62">
        <v>2282.5</v>
      </c>
      <c r="I55" s="62">
        <f t="shared" si="3"/>
        <v>236805.55</v>
      </c>
      <c r="AG55" s="575"/>
      <c r="AH55" s="576"/>
      <c r="AI55" s="126"/>
      <c r="AJ55" s="122"/>
      <c r="AK55" s="122"/>
      <c r="AL55" s="122"/>
      <c r="AM55" s="728"/>
      <c r="AN55" s="728"/>
    </row>
    <row r="56" spans="1:40" ht="13.8">
      <c r="A56" s="50">
        <v>45776</v>
      </c>
      <c r="B56" s="57"/>
      <c r="C56" s="57"/>
      <c r="D56" s="57"/>
      <c r="E56" s="57">
        <v>6</v>
      </c>
      <c r="F56" s="2229">
        <v>87369</v>
      </c>
      <c r="G56" s="62">
        <v>7638.89</v>
      </c>
      <c r="H56" s="62">
        <v>2282.5</v>
      </c>
      <c r="I56" s="62">
        <f t="shared" si="3"/>
        <v>229166.66</v>
      </c>
      <c r="AG56" s="575"/>
      <c r="AH56" s="576"/>
      <c r="AI56" s="126"/>
      <c r="AJ56" s="122"/>
      <c r="AK56" s="122"/>
      <c r="AL56" s="122"/>
      <c r="AM56" s="728"/>
      <c r="AN56" s="728"/>
    </row>
    <row r="57" spans="1:40" ht="13.8">
      <c r="A57" s="50">
        <v>45805</v>
      </c>
      <c r="B57" s="57"/>
      <c r="C57" s="57"/>
      <c r="D57" s="57"/>
      <c r="E57" s="57">
        <v>7</v>
      </c>
      <c r="F57" s="2229" t="s">
        <v>74</v>
      </c>
      <c r="G57" s="62">
        <v>7638.89</v>
      </c>
      <c r="H57" s="62">
        <v>2282.5</v>
      </c>
      <c r="I57" s="62">
        <f t="shared" si="3"/>
        <v>221527.77</v>
      </c>
      <c r="AG57" s="575"/>
      <c r="AH57" s="576"/>
      <c r="AI57" s="120"/>
      <c r="AJ57" s="122"/>
      <c r="AK57" s="122"/>
      <c r="AL57" s="122"/>
      <c r="AM57" s="728"/>
      <c r="AN57" s="728"/>
    </row>
    <row r="58" spans="1:40" ht="13.8">
      <c r="A58" s="50">
        <v>45835</v>
      </c>
      <c r="B58" s="57"/>
      <c r="C58" s="57"/>
      <c r="D58" s="57"/>
      <c r="E58" s="57">
        <v>8</v>
      </c>
      <c r="F58" s="2229" t="s">
        <v>75</v>
      </c>
      <c r="G58" s="62">
        <v>7638.89</v>
      </c>
      <c r="H58" s="62">
        <v>2282.5</v>
      </c>
      <c r="I58" s="62">
        <f t="shared" si="3"/>
        <v>213888.88</v>
      </c>
      <c r="AG58" s="575"/>
      <c r="AH58" s="576"/>
      <c r="AI58" s="120"/>
      <c r="AJ58" s="122"/>
      <c r="AK58" s="122"/>
      <c r="AL58" s="122"/>
      <c r="AM58" s="728"/>
      <c r="AN58" s="728"/>
    </row>
    <row r="59" spans="1:40" ht="13.8">
      <c r="A59" s="50">
        <v>45867</v>
      </c>
      <c r="B59" s="151"/>
      <c r="C59" s="151"/>
      <c r="D59" s="151"/>
      <c r="E59" s="57">
        <v>9</v>
      </c>
      <c r="F59" s="2229" t="s">
        <v>76</v>
      </c>
      <c r="G59" s="62">
        <v>7638.89</v>
      </c>
      <c r="H59" s="62">
        <v>2282.5</v>
      </c>
      <c r="I59" s="62">
        <f t="shared" si="3"/>
        <v>206249.99</v>
      </c>
      <c r="AG59" s="575"/>
      <c r="AH59" s="576"/>
      <c r="AI59" s="120"/>
      <c r="AJ59" s="122"/>
      <c r="AK59" s="122"/>
      <c r="AL59" s="122"/>
      <c r="AM59" s="728"/>
      <c r="AN59" s="728"/>
    </row>
    <row r="60" spans="1:40">
      <c r="A60" s="50">
        <v>45877</v>
      </c>
      <c r="B60" s="151"/>
      <c r="C60" s="151"/>
      <c r="D60" s="151"/>
      <c r="E60" s="57">
        <v>10</v>
      </c>
      <c r="F60" s="2229" t="s">
        <v>77</v>
      </c>
      <c r="G60" s="62">
        <v>206249.99</v>
      </c>
      <c r="H60" s="62"/>
      <c r="I60" s="62">
        <f t="shared" si="3"/>
        <v>0</v>
      </c>
      <c r="AG60" s="575"/>
      <c r="AH60" s="576"/>
      <c r="AI60" s="161"/>
      <c r="AJ60" s="122"/>
      <c r="AK60" s="122"/>
      <c r="AL60" s="122"/>
      <c r="AM60" s="604">
        <v>300000</v>
      </c>
      <c r="AN60" s="604">
        <v>206249.99</v>
      </c>
    </row>
    <row r="61" spans="1:40" ht="20.399999999999999">
      <c r="A61" s="3097" t="s">
        <v>1</v>
      </c>
      <c r="B61" s="3097"/>
      <c r="C61" s="3097"/>
      <c r="D61" s="3097"/>
      <c r="E61" s="3097"/>
      <c r="F61" s="3097"/>
      <c r="G61" s="3097"/>
      <c r="H61" s="3097"/>
      <c r="I61" s="3098"/>
      <c r="AG61" s="575"/>
      <c r="AH61" s="576"/>
      <c r="AI61" s="126"/>
      <c r="AJ61" s="122"/>
      <c r="AK61" s="122"/>
      <c r="AL61" s="122"/>
      <c r="AM61" s="728"/>
      <c r="AN61" s="728"/>
    </row>
    <row r="62" spans="1:40" ht="25.2">
      <c r="A62" s="141" t="s">
        <v>2</v>
      </c>
      <c r="B62" s="509" t="s">
        <v>35</v>
      </c>
      <c r="C62" s="231" t="s">
        <v>4</v>
      </c>
      <c r="D62" s="232" t="s">
        <v>5</v>
      </c>
      <c r="E62" s="232" t="s">
        <v>6</v>
      </c>
      <c r="F62" s="2247" t="s">
        <v>36</v>
      </c>
      <c r="G62" s="68" t="s">
        <v>37</v>
      </c>
      <c r="H62" s="68" t="s">
        <v>38</v>
      </c>
      <c r="I62" s="68" t="s">
        <v>39</v>
      </c>
      <c r="AG62" s="575"/>
      <c r="AH62" s="576"/>
      <c r="AI62" s="120"/>
      <c r="AJ62" s="577"/>
      <c r="AK62" s="577"/>
      <c r="AL62" s="577"/>
      <c r="AM62" s="728"/>
      <c r="AN62" s="728"/>
    </row>
    <row r="63" spans="1:40" ht="13.8">
      <c r="A63" s="50">
        <v>45877</v>
      </c>
      <c r="B63" s="55">
        <v>300000</v>
      </c>
      <c r="C63" s="25"/>
      <c r="D63" s="25"/>
      <c r="E63" s="25">
        <v>36</v>
      </c>
      <c r="F63" s="2248" t="s">
        <v>77</v>
      </c>
      <c r="G63" s="55">
        <f>B63/E63</f>
        <v>8333.3333333333303</v>
      </c>
      <c r="H63" s="55">
        <f>B63*0.0083</f>
        <v>2490</v>
      </c>
      <c r="I63" s="55">
        <f>B63</f>
        <v>300000</v>
      </c>
      <c r="AG63" s="575"/>
      <c r="AH63" s="576"/>
      <c r="AI63" s="120"/>
      <c r="AJ63" s="122"/>
      <c r="AK63" s="122"/>
      <c r="AL63" s="122"/>
      <c r="AM63" s="728"/>
      <c r="AN63" s="728"/>
    </row>
    <row r="64" spans="1:40" ht="13.8">
      <c r="A64" s="167">
        <v>45897</v>
      </c>
      <c r="B64" s="27"/>
      <c r="C64" s="27"/>
      <c r="D64" s="27"/>
      <c r="E64" s="2225">
        <v>1</v>
      </c>
      <c r="F64" s="2253" t="s">
        <v>78</v>
      </c>
      <c r="G64" s="450">
        <v>8333.33</v>
      </c>
      <c r="H64" s="450">
        <v>2490</v>
      </c>
      <c r="I64" s="43">
        <f>I63-G64</f>
        <v>291666.67</v>
      </c>
      <c r="AG64" s="575"/>
      <c r="AH64" s="576"/>
      <c r="AI64" s="120"/>
      <c r="AJ64" s="122"/>
      <c r="AK64" s="122"/>
      <c r="AL64" s="122"/>
      <c r="AM64" s="728"/>
      <c r="AN64" s="728"/>
    </row>
    <row r="65" spans="1:40" ht="13.8">
      <c r="A65" s="167">
        <v>45932</v>
      </c>
      <c r="B65" s="27"/>
      <c r="C65" s="27"/>
      <c r="D65" s="27"/>
      <c r="E65" s="2225">
        <v>2</v>
      </c>
      <c r="F65" s="2229" t="s">
        <v>79</v>
      </c>
      <c r="G65" s="168">
        <v>8333.33</v>
      </c>
      <c r="H65" s="168">
        <v>2490</v>
      </c>
      <c r="I65" s="43">
        <f t="shared" ref="I65:I68" si="4">I64-G65</f>
        <v>283333.34000000003</v>
      </c>
      <c r="AG65" s="575"/>
      <c r="AH65" s="576"/>
      <c r="AI65" s="120"/>
      <c r="AJ65" s="122"/>
      <c r="AK65" s="122"/>
      <c r="AL65" s="122"/>
      <c r="AM65" s="728"/>
      <c r="AN65" s="728"/>
    </row>
    <row r="66" spans="1:40">
      <c r="A66" s="167">
        <v>45959</v>
      </c>
      <c r="B66" s="27"/>
      <c r="C66" s="27"/>
      <c r="D66" s="27"/>
      <c r="E66" s="2225">
        <v>3</v>
      </c>
      <c r="F66" s="2229" t="s">
        <v>80</v>
      </c>
      <c r="G66" s="450">
        <v>8333.33</v>
      </c>
      <c r="H66" s="450">
        <v>2490</v>
      </c>
      <c r="I66" s="43">
        <f t="shared" si="4"/>
        <v>275000.01</v>
      </c>
    </row>
    <row r="67" spans="1:40">
      <c r="A67" s="167">
        <v>45988</v>
      </c>
      <c r="B67" s="27"/>
      <c r="C67" s="27"/>
      <c r="D67" s="27"/>
      <c r="E67" s="2225">
        <v>4</v>
      </c>
      <c r="F67" s="2229" t="s">
        <v>81</v>
      </c>
      <c r="G67" s="450">
        <v>8333.33</v>
      </c>
      <c r="H67" s="450">
        <v>2490</v>
      </c>
      <c r="I67" s="43">
        <f t="shared" si="4"/>
        <v>266666.68</v>
      </c>
    </row>
    <row r="68" spans="1:40">
      <c r="A68" s="167">
        <v>46020</v>
      </c>
      <c r="B68" s="27"/>
      <c r="C68" s="27"/>
      <c r="D68" s="27"/>
      <c r="E68" s="2225">
        <v>5</v>
      </c>
      <c r="F68" s="2229" t="s">
        <v>82</v>
      </c>
      <c r="G68" s="450">
        <v>8333.33</v>
      </c>
      <c r="H68" s="450">
        <v>2490</v>
      </c>
      <c r="I68" s="43">
        <f t="shared" si="4"/>
        <v>258333.35</v>
      </c>
    </row>
    <row r="69" spans="1:40">
      <c r="A69" s="167"/>
      <c r="B69" s="27"/>
      <c r="C69" s="27"/>
      <c r="D69" s="27"/>
      <c r="E69" s="2225">
        <v>6</v>
      </c>
      <c r="F69" s="2229"/>
      <c r="G69" s="450"/>
      <c r="H69" s="450"/>
      <c r="I69" s="43"/>
    </row>
    <row r="70" spans="1:40">
      <c r="A70" s="26"/>
      <c r="B70" s="27"/>
      <c r="C70" s="27"/>
      <c r="D70" s="27"/>
      <c r="E70" s="2225">
        <v>7</v>
      </c>
      <c r="F70" s="2229"/>
      <c r="G70" s="450"/>
      <c r="H70" s="450"/>
      <c r="I70" s="43"/>
    </row>
    <row r="71" spans="1:40">
      <c r="A71" s="26"/>
      <c r="B71" s="27"/>
      <c r="C71" s="27"/>
      <c r="D71" s="27"/>
      <c r="E71" s="2225">
        <v>8</v>
      </c>
      <c r="F71" s="2250"/>
      <c r="G71" s="564"/>
      <c r="H71" s="564"/>
      <c r="I71" s="43"/>
    </row>
    <row r="72" spans="1:40">
      <c r="A72" s="26"/>
      <c r="B72" s="27"/>
      <c r="C72" s="27"/>
      <c r="D72" s="27"/>
      <c r="E72" s="2225">
        <v>9</v>
      </c>
      <c r="F72" s="2250"/>
      <c r="G72" s="564"/>
      <c r="H72" s="564"/>
      <c r="I72" s="43"/>
    </row>
    <row r="73" spans="1:40">
      <c r="A73" s="26"/>
      <c r="B73" s="27"/>
      <c r="C73" s="27"/>
      <c r="D73" s="27"/>
      <c r="E73" s="29"/>
      <c r="F73" s="2250"/>
      <c r="G73" s="564"/>
      <c r="H73" s="564"/>
      <c r="I73" s="43"/>
    </row>
    <row r="74" spans="1:40">
      <c r="A74" s="26"/>
      <c r="B74" s="27"/>
      <c r="C74" s="27"/>
      <c r="D74" s="27"/>
      <c r="E74" s="29"/>
      <c r="F74" s="2250"/>
      <c r="G74" s="564"/>
      <c r="H74" s="564"/>
      <c r="I74" s="39"/>
    </row>
  </sheetData>
  <mergeCells count="5">
    <mergeCell ref="A4:I4"/>
    <mergeCell ref="A22:I22"/>
    <mergeCell ref="A36:I36"/>
    <mergeCell ref="A48:I48"/>
    <mergeCell ref="A61:I61"/>
  </mergeCells>
  <pageMargins left="0.5" right="0.27" top="1" bottom="1" header="0.5" footer="0.5"/>
  <pageSetup paperSize="5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6">
    <tabColor rgb="FFFFFF00"/>
  </sheetPr>
  <dimension ref="A1:T92"/>
  <sheetViews>
    <sheetView topLeftCell="C19" zoomScale="130" zoomScaleNormal="130" workbookViewId="0">
      <selection activeCell="Q42" sqref="Q42"/>
    </sheetView>
  </sheetViews>
  <sheetFormatPr defaultColWidth="9.109375" defaultRowHeight="13.8"/>
  <cols>
    <col min="1" max="1" width="15.6640625" style="810" customWidth="1"/>
    <col min="2" max="2" width="17.109375" style="132" customWidth="1"/>
    <col min="3" max="3" width="10.109375" style="132" customWidth="1"/>
    <col min="4" max="4" width="8.109375" style="132" customWidth="1"/>
    <col min="5" max="5" width="8.44140625" style="133" customWidth="1"/>
    <col min="6" max="6" width="12.88671875" style="227" customWidth="1"/>
    <col min="7" max="7" width="12.109375" style="7" customWidth="1"/>
    <col min="8" max="8" width="12.88671875" style="7" customWidth="1"/>
    <col min="9" max="9" width="13.109375" style="7" customWidth="1"/>
    <col min="10" max="10" width="13.109375" style="1188" customWidth="1"/>
    <col min="11" max="11" width="15.33203125" style="228" customWidth="1"/>
    <col min="12" max="12" width="11.5546875" style="7" customWidth="1"/>
    <col min="13" max="13" width="7.33203125" style="7" customWidth="1"/>
    <col min="14" max="14" width="9.88671875" style="66" customWidth="1"/>
    <col min="15" max="15" width="11.5546875" style="134" customWidth="1"/>
    <col min="16" max="16" width="13" style="7" customWidth="1"/>
    <col min="17" max="17" width="11" style="7" customWidth="1"/>
    <col min="18" max="18" width="15.109375" style="7" customWidth="1"/>
    <col min="19" max="19" width="4.6640625" style="132" customWidth="1"/>
    <col min="20" max="16384" width="9.109375" style="132"/>
  </cols>
  <sheetData>
    <row r="1" spans="1:18" ht="27.6">
      <c r="A1" s="3103" t="s">
        <v>83</v>
      </c>
      <c r="B1" s="3103"/>
      <c r="C1" s="3103"/>
      <c r="D1" s="3103"/>
      <c r="G1" s="64"/>
      <c r="H1" s="64"/>
      <c r="I1" s="64"/>
      <c r="J1" s="2262"/>
      <c r="L1" s="64"/>
      <c r="M1" s="64"/>
      <c r="P1" s="64"/>
      <c r="Q1" s="64"/>
      <c r="R1" s="64"/>
    </row>
    <row r="2" spans="1:18">
      <c r="A2" s="2133"/>
    </row>
    <row r="3" spans="1:18" s="458" customFormat="1" ht="15">
      <c r="A3" s="3104" t="s">
        <v>1</v>
      </c>
      <c r="B3" s="3104"/>
      <c r="C3" s="3104"/>
      <c r="D3" s="3104"/>
      <c r="E3" s="3104"/>
      <c r="F3" s="3104"/>
      <c r="G3" s="3104"/>
      <c r="H3" s="3104"/>
      <c r="I3" s="3105"/>
      <c r="J3" s="2187"/>
      <c r="K3" s="3092" t="s">
        <v>20</v>
      </c>
      <c r="L3" s="3093"/>
      <c r="M3" s="3093"/>
      <c r="N3" s="3093"/>
      <c r="O3" s="3094"/>
      <c r="P3" s="3093"/>
      <c r="Q3" s="3093"/>
      <c r="R3" s="3095"/>
    </row>
    <row r="4" spans="1:18" ht="29.1" customHeight="1">
      <c r="A4" s="2134" t="s">
        <v>2</v>
      </c>
      <c r="B4" s="142" t="s">
        <v>84</v>
      </c>
      <c r="C4" s="143" t="s">
        <v>4</v>
      </c>
      <c r="D4" s="144" t="s">
        <v>5</v>
      </c>
      <c r="E4" s="144" t="s">
        <v>6</v>
      </c>
      <c r="F4" s="968" t="s">
        <v>85</v>
      </c>
      <c r="G4" s="146" t="s">
        <v>37</v>
      </c>
      <c r="H4" s="146" t="s">
        <v>86</v>
      </c>
      <c r="I4" s="171" t="s">
        <v>87</v>
      </c>
      <c r="J4" s="172"/>
      <c r="K4" s="173" t="s">
        <v>21</v>
      </c>
      <c r="L4" s="174" t="s">
        <v>22</v>
      </c>
      <c r="M4" s="174" t="s">
        <v>5</v>
      </c>
      <c r="N4" s="321" t="s">
        <v>23</v>
      </c>
      <c r="O4" s="317" t="s">
        <v>7</v>
      </c>
      <c r="P4" s="176" t="s">
        <v>24</v>
      </c>
      <c r="Q4" s="176" t="s">
        <v>25</v>
      </c>
      <c r="R4" s="203" t="s">
        <v>26</v>
      </c>
    </row>
    <row r="5" spans="1:18" ht="15" customHeight="1">
      <c r="A5" s="2135">
        <v>44779</v>
      </c>
      <c r="B5" s="1677">
        <v>40000</v>
      </c>
      <c r="C5" s="1677">
        <f>B5*0.02</f>
        <v>800</v>
      </c>
      <c r="D5" s="1678"/>
      <c r="E5" s="1150">
        <v>12</v>
      </c>
      <c r="F5" s="1151">
        <v>29577</v>
      </c>
      <c r="G5" s="1152">
        <f>B5/E5</f>
        <v>3333.3333333333335</v>
      </c>
      <c r="H5" s="1152">
        <f>+B5*0.0083</f>
        <v>332</v>
      </c>
      <c r="I5" s="2259">
        <f>B5</f>
        <v>40000</v>
      </c>
      <c r="K5" s="246">
        <v>44995</v>
      </c>
      <c r="L5" s="21">
        <v>20000</v>
      </c>
      <c r="M5" s="21"/>
      <c r="N5" s="73">
        <v>12</v>
      </c>
      <c r="O5" s="24">
        <v>30867</v>
      </c>
      <c r="P5" s="21">
        <v>1666.67</v>
      </c>
      <c r="Q5" s="92">
        <v>400</v>
      </c>
      <c r="R5" s="108">
        <v>20000</v>
      </c>
    </row>
    <row r="6" spans="1:18" ht="15" customHeight="1">
      <c r="A6" s="1852">
        <v>44799</v>
      </c>
      <c r="B6" s="151"/>
      <c r="C6" s="151"/>
      <c r="D6" s="151"/>
      <c r="E6" s="57">
        <v>1</v>
      </c>
      <c r="F6" s="42">
        <v>75783</v>
      </c>
      <c r="G6" s="43">
        <v>3333.3</v>
      </c>
      <c r="H6" s="43">
        <v>332</v>
      </c>
      <c r="I6" s="87">
        <f>I5-G6</f>
        <v>36666.699999999997</v>
      </c>
      <c r="K6" s="1065">
        <v>45017</v>
      </c>
      <c r="L6" s="43"/>
      <c r="M6" s="43"/>
      <c r="N6" s="538"/>
      <c r="O6" s="41">
        <v>78214</v>
      </c>
      <c r="P6" s="256">
        <v>1666.67</v>
      </c>
      <c r="Q6" s="256">
        <v>366.67</v>
      </c>
      <c r="R6" s="43">
        <f t="shared" ref="R6:R11" si="0">R5-P6</f>
        <v>18333.330000000002</v>
      </c>
    </row>
    <row r="7" spans="1:18" ht="15" customHeight="1">
      <c r="A7" s="235">
        <v>44832</v>
      </c>
      <c r="B7" s="151"/>
      <c r="C7" s="151"/>
      <c r="D7" s="151"/>
      <c r="E7" s="57">
        <v>2</v>
      </c>
      <c r="F7" s="42">
        <v>76151</v>
      </c>
      <c r="G7" s="43">
        <v>3333.33</v>
      </c>
      <c r="H7" s="43">
        <v>332</v>
      </c>
      <c r="I7" s="87">
        <f t="shared" ref="I7:I17" si="1">I6-G7</f>
        <v>33333.369999999995</v>
      </c>
      <c r="K7" s="1065">
        <v>45035</v>
      </c>
      <c r="L7" s="43"/>
      <c r="M7" s="43"/>
      <c r="N7" s="538"/>
      <c r="O7" s="41">
        <v>78344</v>
      </c>
      <c r="P7" s="47">
        <v>1666.67</v>
      </c>
      <c r="Q7" s="47">
        <v>333.33</v>
      </c>
      <c r="R7" s="43">
        <f t="shared" si="0"/>
        <v>16666.660000000003</v>
      </c>
    </row>
    <row r="8" spans="1:18" ht="15" customHeight="1">
      <c r="A8" s="235">
        <v>44867</v>
      </c>
      <c r="B8" s="151"/>
      <c r="C8" s="151"/>
      <c r="D8" s="151"/>
      <c r="E8" s="57">
        <v>3</v>
      </c>
      <c r="F8" s="42">
        <v>76526</v>
      </c>
      <c r="G8" s="43">
        <v>3333.33</v>
      </c>
      <c r="H8" s="43">
        <v>332</v>
      </c>
      <c r="I8" s="87">
        <f t="shared" si="1"/>
        <v>30000.039999999994</v>
      </c>
      <c r="K8" s="1065">
        <v>45063</v>
      </c>
      <c r="L8" s="43"/>
      <c r="M8" s="43"/>
      <c r="N8" s="538"/>
      <c r="O8" s="41">
        <v>78698</v>
      </c>
      <c r="P8" s="47">
        <v>1666.67</v>
      </c>
      <c r="Q8" s="47">
        <v>300</v>
      </c>
      <c r="R8" s="43">
        <f t="shared" si="0"/>
        <v>14999.990000000003</v>
      </c>
    </row>
    <row r="9" spans="1:18" ht="15" customHeight="1">
      <c r="A9" s="235">
        <v>44881</v>
      </c>
      <c r="B9" s="151"/>
      <c r="C9" s="151"/>
      <c r="D9" s="151"/>
      <c r="E9" s="57">
        <v>4</v>
      </c>
      <c r="F9" s="42">
        <v>76696</v>
      </c>
      <c r="G9" s="43">
        <v>3333.33</v>
      </c>
      <c r="H9" s="43">
        <v>332</v>
      </c>
      <c r="I9" s="87">
        <f t="shared" si="1"/>
        <v>26666.709999999992</v>
      </c>
      <c r="K9" s="1065">
        <v>45094</v>
      </c>
      <c r="L9" s="43"/>
      <c r="M9" s="43"/>
      <c r="N9" s="538"/>
      <c r="O9" s="41">
        <v>79170</v>
      </c>
      <c r="P9" s="47">
        <v>1666.67</v>
      </c>
      <c r="Q9" s="47">
        <v>266.67</v>
      </c>
      <c r="R9" s="43">
        <f t="shared" si="0"/>
        <v>13333.320000000003</v>
      </c>
    </row>
    <row r="10" spans="1:18" ht="15" customHeight="1">
      <c r="A10" s="235">
        <v>44923</v>
      </c>
      <c r="B10" s="151"/>
      <c r="C10" s="151"/>
      <c r="D10" s="151"/>
      <c r="E10" s="57">
        <v>5</v>
      </c>
      <c r="F10" s="42">
        <v>77228</v>
      </c>
      <c r="G10" s="43">
        <v>3333.33</v>
      </c>
      <c r="H10" s="43">
        <v>332</v>
      </c>
      <c r="I10" s="87">
        <f t="shared" si="1"/>
        <v>23333.37999999999</v>
      </c>
      <c r="K10" s="1065">
        <v>45111</v>
      </c>
      <c r="L10" s="43"/>
      <c r="M10" s="43"/>
      <c r="N10" s="538"/>
      <c r="O10" s="41">
        <v>79391</v>
      </c>
      <c r="P10" s="256">
        <v>13333.32</v>
      </c>
      <c r="Q10" s="256"/>
      <c r="R10" s="43">
        <f t="shared" si="0"/>
        <v>0</v>
      </c>
    </row>
    <row r="11" spans="1:18" ht="15" customHeight="1">
      <c r="A11" s="235">
        <v>44957</v>
      </c>
      <c r="B11" s="151"/>
      <c r="C11" s="151"/>
      <c r="D11" s="151"/>
      <c r="E11" s="57">
        <v>6</v>
      </c>
      <c r="F11" s="42">
        <v>77545</v>
      </c>
      <c r="G11" s="43">
        <v>3333.33</v>
      </c>
      <c r="H11" s="43">
        <v>332</v>
      </c>
      <c r="I11" s="87">
        <f t="shared" si="1"/>
        <v>20000.049999999988</v>
      </c>
      <c r="K11" s="182"/>
      <c r="L11" s="43"/>
      <c r="M11" s="43"/>
      <c r="N11" s="538"/>
      <c r="O11" s="61"/>
      <c r="P11" s="43"/>
      <c r="Q11" s="43"/>
      <c r="R11" s="43">
        <f t="shared" si="0"/>
        <v>0</v>
      </c>
    </row>
    <row r="12" spans="1:18" ht="15" customHeight="1">
      <c r="A12" s="235">
        <v>44974</v>
      </c>
      <c r="B12" s="151"/>
      <c r="C12" s="151"/>
      <c r="D12" s="151"/>
      <c r="E12" s="57">
        <v>7</v>
      </c>
      <c r="F12" s="42">
        <v>77666</v>
      </c>
      <c r="G12" s="43">
        <v>3333.33</v>
      </c>
      <c r="H12" s="43">
        <v>332</v>
      </c>
      <c r="I12" s="87">
        <f t="shared" si="1"/>
        <v>16666.719999999987</v>
      </c>
      <c r="K12" s="246">
        <v>45517</v>
      </c>
      <c r="L12" s="526">
        <v>20000</v>
      </c>
      <c r="M12" s="526"/>
      <c r="N12" s="1946"/>
      <c r="O12" s="2136">
        <v>84254</v>
      </c>
      <c r="P12" s="21">
        <v>1666.67</v>
      </c>
      <c r="Q12" s="92">
        <v>400</v>
      </c>
      <c r="R12" s="108">
        <v>20000</v>
      </c>
    </row>
    <row r="13" spans="1:18" ht="15" customHeight="1">
      <c r="A13" s="235">
        <v>45017</v>
      </c>
      <c r="B13" s="151"/>
      <c r="C13" s="151"/>
      <c r="D13" s="151"/>
      <c r="E13" s="57">
        <v>8</v>
      </c>
      <c r="F13" s="42">
        <v>78214</v>
      </c>
      <c r="G13" s="43">
        <v>3333.33</v>
      </c>
      <c r="H13" s="43">
        <v>332</v>
      </c>
      <c r="I13" s="87">
        <f t="shared" si="1"/>
        <v>13333.389999999987</v>
      </c>
      <c r="K13" s="182">
        <v>45534</v>
      </c>
      <c r="L13" s="62"/>
      <c r="M13" s="62"/>
      <c r="N13" s="538">
        <v>1</v>
      </c>
      <c r="O13" s="58">
        <v>84419</v>
      </c>
      <c r="P13" s="59">
        <v>1666.67</v>
      </c>
      <c r="Q13" s="59">
        <v>366.67</v>
      </c>
      <c r="R13" s="1068">
        <f>R12-P13</f>
        <v>18333.330000000002</v>
      </c>
    </row>
    <row r="14" spans="1:18" ht="15" customHeight="1">
      <c r="A14" s="235">
        <v>45044</v>
      </c>
      <c r="B14" s="151"/>
      <c r="C14" s="151"/>
      <c r="D14" s="151"/>
      <c r="E14" s="57">
        <v>9</v>
      </c>
      <c r="F14" s="42">
        <v>78485</v>
      </c>
      <c r="G14" s="43">
        <v>3333.33</v>
      </c>
      <c r="H14" s="43">
        <v>332</v>
      </c>
      <c r="I14" s="87">
        <f t="shared" si="1"/>
        <v>10000.059999999987</v>
      </c>
      <c r="K14" s="182">
        <v>45561</v>
      </c>
      <c r="L14" s="62"/>
      <c r="M14" s="62"/>
      <c r="N14" s="538">
        <v>2</v>
      </c>
      <c r="O14" s="58">
        <v>84747</v>
      </c>
      <c r="P14" s="59">
        <v>1666.67</v>
      </c>
      <c r="Q14" s="59">
        <v>333.33</v>
      </c>
      <c r="R14" s="1068">
        <f t="shared" ref="R14:R24" si="2">R13-P14</f>
        <v>16666.660000000003</v>
      </c>
    </row>
    <row r="15" spans="1:18" ht="15" customHeight="1">
      <c r="A15" s="235">
        <v>45063</v>
      </c>
      <c r="B15" s="151"/>
      <c r="C15" s="151"/>
      <c r="D15" s="151"/>
      <c r="E15" s="57">
        <v>10</v>
      </c>
      <c r="F15" s="42">
        <v>78698</v>
      </c>
      <c r="G15" s="43">
        <v>3333.33</v>
      </c>
      <c r="H15" s="43">
        <v>332</v>
      </c>
      <c r="I15" s="87">
        <f t="shared" si="1"/>
        <v>6666.7299999999868</v>
      </c>
      <c r="K15" s="182">
        <v>45603</v>
      </c>
      <c r="L15" s="57"/>
      <c r="M15" s="62"/>
      <c r="N15" s="538">
        <v>3</v>
      </c>
      <c r="O15" s="58">
        <v>85291</v>
      </c>
      <c r="P15" s="59">
        <v>1666.67</v>
      </c>
      <c r="Q15" s="59">
        <v>300</v>
      </c>
      <c r="R15" s="1068">
        <f t="shared" si="2"/>
        <v>14999.990000000003</v>
      </c>
    </row>
    <row r="16" spans="1:18" ht="15" customHeight="1">
      <c r="A16" s="235">
        <v>45094</v>
      </c>
      <c r="C16" s="151"/>
      <c r="D16" s="151"/>
      <c r="E16" s="57">
        <v>11</v>
      </c>
      <c r="F16" s="42">
        <v>79170</v>
      </c>
      <c r="G16" s="43">
        <v>3333.33</v>
      </c>
      <c r="H16" s="43">
        <v>332</v>
      </c>
      <c r="I16" s="87">
        <f t="shared" si="1"/>
        <v>3333.3999999999869</v>
      </c>
      <c r="K16" s="182">
        <v>45629</v>
      </c>
      <c r="L16" s="57"/>
      <c r="M16" s="62"/>
      <c r="N16" s="538">
        <v>4</v>
      </c>
      <c r="O16" s="58">
        <v>85716</v>
      </c>
      <c r="P16" s="59">
        <v>1666.67</v>
      </c>
      <c r="Q16" s="59">
        <v>266.67</v>
      </c>
      <c r="R16" s="1068">
        <f t="shared" si="2"/>
        <v>13333.320000000003</v>
      </c>
    </row>
    <row r="17" spans="1:20" ht="15" customHeight="1">
      <c r="A17" s="235">
        <v>45111</v>
      </c>
      <c r="B17" s="151"/>
      <c r="C17" s="151"/>
      <c r="D17" s="151"/>
      <c r="E17" s="57">
        <v>12</v>
      </c>
      <c r="F17" s="42">
        <v>31560</v>
      </c>
      <c r="G17" s="30">
        <v>3333.4</v>
      </c>
      <c r="H17" s="43"/>
      <c r="I17" s="87">
        <f t="shared" si="1"/>
        <v>-1.3187673175707459E-11</v>
      </c>
      <c r="K17" s="182">
        <v>45654</v>
      </c>
      <c r="L17" s="62"/>
      <c r="M17" s="62"/>
      <c r="N17" s="538">
        <v>5</v>
      </c>
      <c r="O17" s="58">
        <v>85987</v>
      </c>
      <c r="P17" s="59">
        <v>1666.67</v>
      </c>
      <c r="Q17" s="59">
        <v>233.33</v>
      </c>
      <c r="R17" s="1068">
        <f t="shared" si="2"/>
        <v>11666.650000000003</v>
      </c>
    </row>
    <row r="18" spans="1:20" ht="15" customHeight="1">
      <c r="K18" s="182">
        <v>45685</v>
      </c>
      <c r="L18" s="62"/>
      <c r="M18" s="62"/>
      <c r="N18" s="538">
        <v>6</v>
      </c>
      <c r="O18" s="61">
        <v>86266</v>
      </c>
      <c r="P18" s="59">
        <v>1666.67</v>
      </c>
      <c r="Q18" s="94">
        <v>200</v>
      </c>
      <c r="R18" s="1068">
        <f t="shared" si="2"/>
        <v>9999.9800000000032</v>
      </c>
      <c r="T18" s="214"/>
    </row>
    <row r="19" spans="1:20" ht="15" customHeight="1">
      <c r="K19" s="182">
        <v>45720</v>
      </c>
      <c r="L19" s="62"/>
      <c r="M19" s="62"/>
      <c r="N19" s="538">
        <v>7</v>
      </c>
      <c r="O19" s="61">
        <v>86725</v>
      </c>
      <c r="P19" s="62">
        <v>1666.67</v>
      </c>
      <c r="Q19" s="94">
        <v>166.67</v>
      </c>
      <c r="R19" s="1068">
        <f t="shared" si="2"/>
        <v>8333.3100000000031</v>
      </c>
    </row>
    <row r="20" spans="1:20" ht="15" customHeight="1">
      <c r="A20" s="3106" t="s">
        <v>1</v>
      </c>
      <c r="B20" s="3106"/>
      <c r="C20" s="3106"/>
      <c r="D20" s="3106"/>
      <c r="E20" s="3106"/>
      <c r="F20" s="3106"/>
      <c r="G20" s="3106"/>
      <c r="H20" s="3106"/>
      <c r="I20" s="3107"/>
      <c r="J20" s="2263"/>
      <c r="K20" s="182">
        <v>45744</v>
      </c>
      <c r="L20" s="62"/>
      <c r="M20" s="62"/>
      <c r="N20" s="538">
        <v>8</v>
      </c>
      <c r="O20" s="61">
        <v>87012</v>
      </c>
      <c r="P20" s="62">
        <v>1666.67</v>
      </c>
      <c r="Q20" s="94">
        <v>133.33000000000001</v>
      </c>
      <c r="R20" s="1068">
        <f t="shared" si="2"/>
        <v>6666.6400000000031</v>
      </c>
    </row>
    <row r="21" spans="1:20" ht="15" customHeight="1">
      <c r="A21" s="2134" t="s">
        <v>2</v>
      </c>
      <c r="B21" s="142" t="s">
        <v>84</v>
      </c>
      <c r="C21" s="143" t="s">
        <v>4</v>
      </c>
      <c r="D21" s="144" t="s">
        <v>5</v>
      </c>
      <c r="E21" s="144" t="s">
        <v>6</v>
      </c>
      <c r="F21" s="968" t="s">
        <v>85</v>
      </c>
      <c r="G21" s="146" t="s">
        <v>37</v>
      </c>
      <c r="H21" s="146" t="s">
        <v>86</v>
      </c>
      <c r="I21" s="171" t="s">
        <v>87</v>
      </c>
      <c r="J21" s="172"/>
      <c r="K21" s="182">
        <v>45776</v>
      </c>
      <c r="L21" s="43"/>
      <c r="M21" s="43"/>
      <c r="N21" s="538">
        <v>9</v>
      </c>
      <c r="O21" s="61">
        <v>87388</v>
      </c>
      <c r="P21" s="62">
        <v>1666.67</v>
      </c>
      <c r="Q21" s="94">
        <v>133.33000000000001</v>
      </c>
      <c r="R21" s="210">
        <f t="shared" si="2"/>
        <v>4999.970000000003</v>
      </c>
    </row>
    <row r="22" spans="1:20" ht="15" customHeight="1">
      <c r="A22" s="162">
        <v>45111</v>
      </c>
      <c r="B22" s="55">
        <v>300000</v>
      </c>
      <c r="C22" s="666">
        <f>B22*0.02</f>
        <v>6000</v>
      </c>
      <c r="D22" s="667"/>
      <c r="E22" s="667">
        <v>36</v>
      </c>
      <c r="F22" s="518">
        <v>31560</v>
      </c>
      <c r="G22" s="668">
        <f>B22/E22</f>
        <v>8333.3333333333339</v>
      </c>
      <c r="H22" s="668">
        <f>B22*0.83%</f>
        <v>2490</v>
      </c>
      <c r="I22" s="2260">
        <f>B22</f>
        <v>300000</v>
      </c>
      <c r="J22" s="136"/>
      <c r="K22" s="182">
        <v>45815</v>
      </c>
      <c r="L22" s="43"/>
      <c r="M22" s="43"/>
      <c r="N22" s="538">
        <v>10</v>
      </c>
      <c r="O22" s="61" t="s">
        <v>88</v>
      </c>
      <c r="P22" s="43">
        <v>1666.67</v>
      </c>
      <c r="Q22" s="87">
        <v>66.67</v>
      </c>
      <c r="R22" s="210">
        <f t="shared" si="2"/>
        <v>3333.3000000000029</v>
      </c>
    </row>
    <row r="23" spans="1:20" ht="15" customHeight="1">
      <c r="A23" s="50">
        <v>45134</v>
      </c>
      <c r="B23" s="57"/>
      <c r="C23" s="57"/>
      <c r="D23" s="57"/>
      <c r="E23" s="57">
        <v>1</v>
      </c>
      <c r="F23" s="42">
        <v>79632</v>
      </c>
      <c r="G23" s="62">
        <v>8333.33</v>
      </c>
      <c r="H23" s="62">
        <v>2490</v>
      </c>
      <c r="I23" s="94">
        <f>I22-G23</f>
        <v>291666.67</v>
      </c>
      <c r="J23" s="136"/>
      <c r="K23" s="182">
        <v>45836</v>
      </c>
      <c r="L23" s="43"/>
      <c r="M23" s="43"/>
      <c r="N23" s="538">
        <v>11</v>
      </c>
      <c r="O23" s="61" t="s">
        <v>89</v>
      </c>
      <c r="P23" s="43">
        <v>1666.67</v>
      </c>
      <c r="Q23" s="87">
        <v>33.33</v>
      </c>
      <c r="R23" s="210">
        <f t="shared" si="2"/>
        <v>1666.6300000000028</v>
      </c>
    </row>
    <row r="24" spans="1:20" ht="15" customHeight="1">
      <c r="A24" s="50">
        <v>45169</v>
      </c>
      <c r="B24" s="57"/>
      <c r="C24" s="57"/>
      <c r="D24" s="57"/>
      <c r="E24" s="57">
        <v>2</v>
      </c>
      <c r="F24" s="42">
        <v>80059</v>
      </c>
      <c r="G24" s="62">
        <v>8333.33</v>
      </c>
      <c r="H24" s="62">
        <v>2490</v>
      </c>
      <c r="I24" s="94">
        <f t="shared" ref="I24:I51" si="3">I23-G24</f>
        <v>283333.33999999997</v>
      </c>
      <c r="J24" s="136"/>
      <c r="K24" s="182">
        <v>45874</v>
      </c>
      <c r="L24" s="43"/>
      <c r="M24" s="43"/>
      <c r="N24" s="538">
        <v>12</v>
      </c>
      <c r="O24" s="61" t="s">
        <v>90</v>
      </c>
      <c r="P24" s="43">
        <v>1666.67</v>
      </c>
      <c r="Q24" s="87"/>
      <c r="R24" s="210">
        <f t="shared" si="2"/>
        <v>-3.9999999997235136E-2</v>
      </c>
    </row>
    <row r="25" spans="1:20" ht="15" customHeight="1">
      <c r="A25" s="50">
        <v>45196</v>
      </c>
      <c r="B25" s="178"/>
      <c r="C25" s="59"/>
      <c r="D25" s="59"/>
      <c r="E25" s="57">
        <v>3</v>
      </c>
      <c r="F25" s="42">
        <v>80374</v>
      </c>
      <c r="G25" s="59">
        <v>8333.33</v>
      </c>
      <c r="H25" s="59">
        <v>2490</v>
      </c>
      <c r="I25" s="94">
        <f t="shared" si="3"/>
        <v>275000.00999999995</v>
      </c>
      <c r="J25" s="136"/>
      <c r="K25" s="182"/>
      <c r="L25" s="43"/>
      <c r="M25" s="43"/>
      <c r="N25" s="538"/>
      <c r="O25" s="61"/>
      <c r="P25" s="43"/>
      <c r="Q25" s="87"/>
      <c r="R25" s="210"/>
    </row>
    <row r="26" spans="1:20" ht="15" customHeight="1">
      <c r="A26" s="50">
        <v>45227</v>
      </c>
      <c r="B26" s="178"/>
      <c r="C26" s="59"/>
      <c r="D26" s="59"/>
      <c r="E26" s="57">
        <v>4</v>
      </c>
      <c r="F26" s="42">
        <v>80759</v>
      </c>
      <c r="G26" s="59">
        <v>8333.33</v>
      </c>
      <c r="H26" s="59">
        <v>2490</v>
      </c>
      <c r="I26" s="94">
        <f t="shared" si="3"/>
        <v>266666.67999999993</v>
      </c>
      <c r="J26" s="136"/>
      <c r="K26" s="182"/>
      <c r="L26" s="43"/>
      <c r="M26" s="43"/>
      <c r="N26" s="538"/>
      <c r="O26" s="61"/>
      <c r="P26" s="43"/>
      <c r="Q26" s="87"/>
      <c r="R26" s="210"/>
    </row>
    <row r="27" spans="1:20" ht="15" customHeight="1">
      <c r="A27" s="50">
        <v>45258</v>
      </c>
      <c r="B27" s="57"/>
      <c r="C27" s="57"/>
      <c r="D27" s="57"/>
      <c r="E27" s="57">
        <v>5</v>
      </c>
      <c r="F27" s="42">
        <v>81114</v>
      </c>
      <c r="G27" s="62">
        <v>8333.33</v>
      </c>
      <c r="H27" s="59">
        <v>2490</v>
      </c>
      <c r="I27" s="94">
        <f t="shared" si="3"/>
        <v>258333.34999999995</v>
      </c>
      <c r="J27" s="136"/>
      <c r="K27" s="2261">
        <v>45925</v>
      </c>
      <c r="L27" s="526">
        <v>20000</v>
      </c>
      <c r="M27" s="526"/>
      <c r="N27" s="1946"/>
      <c r="O27" s="2258">
        <v>36462</v>
      </c>
      <c r="P27" s="812">
        <v>1666.67</v>
      </c>
      <c r="Q27" s="2080">
        <v>400</v>
      </c>
      <c r="R27" s="1948">
        <v>20000</v>
      </c>
    </row>
    <row r="28" spans="1:20" ht="15" customHeight="1">
      <c r="A28" s="50">
        <v>45288</v>
      </c>
      <c r="B28" s="57"/>
      <c r="C28" s="57"/>
      <c r="D28" s="57"/>
      <c r="E28" s="57">
        <v>6</v>
      </c>
      <c r="F28" s="42">
        <v>81528</v>
      </c>
      <c r="G28" s="62">
        <v>8333.33</v>
      </c>
      <c r="H28" s="59">
        <v>2490</v>
      </c>
      <c r="I28" s="94">
        <f t="shared" si="3"/>
        <v>250000.01999999996</v>
      </c>
      <c r="J28" s="136"/>
      <c r="K28" s="182">
        <v>45969</v>
      </c>
      <c r="L28" s="1022"/>
      <c r="M28" s="43"/>
      <c r="N28" s="538"/>
      <c r="O28" s="655" t="s">
        <v>91</v>
      </c>
      <c r="P28" s="654">
        <v>1666.67</v>
      </c>
      <c r="Q28" s="654">
        <v>366.67</v>
      </c>
      <c r="R28" s="43">
        <f>R27-P28</f>
        <v>18333.330000000002</v>
      </c>
    </row>
    <row r="29" spans="1:20" ht="15" customHeight="1">
      <c r="A29" s="50">
        <v>45322</v>
      </c>
      <c r="B29" s="178"/>
      <c r="C29" s="59"/>
      <c r="D29" s="59"/>
      <c r="E29" s="57">
        <v>7</v>
      </c>
      <c r="F29" s="42">
        <v>81900</v>
      </c>
      <c r="G29" s="59">
        <v>8333.33</v>
      </c>
      <c r="H29" s="59">
        <v>2490</v>
      </c>
      <c r="I29" s="94">
        <f t="shared" si="3"/>
        <v>241666.68999999997</v>
      </c>
      <c r="J29" s="136"/>
      <c r="K29" s="182">
        <v>45987</v>
      </c>
      <c r="L29" s="1022"/>
      <c r="M29" s="43"/>
      <c r="N29" s="538"/>
      <c r="O29" s="655" t="s">
        <v>92</v>
      </c>
      <c r="P29" s="539">
        <v>1666.67</v>
      </c>
      <c r="Q29" s="539">
        <v>333.33</v>
      </c>
      <c r="R29" s="43">
        <f t="shared" ref="R29:R36" si="4">R28-P29</f>
        <v>16666.660000000003</v>
      </c>
    </row>
    <row r="30" spans="1:20" ht="15" customHeight="1">
      <c r="A30" s="50">
        <v>45350</v>
      </c>
      <c r="B30" s="178"/>
      <c r="C30" s="59"/>
      <c r="D30" s="59"/>
      <c r="E30" s="57">
        <v>8</v>
      </c>
      <c r="F30" s="42">
        <v>82196</v>
      </c>
      <c r="G30" s="59">
        <v>8333.33</v>
      </c>
      <c r="H30" s="59">
        <v>2490</v>
      </c>
      <c r="I30" s="94">
        <f t="shared" si="3"/>
        <v>233333.36</v>
      </c>
      <c r="J30" s="136"/>
      <c r="K30" s="1065"/>
      <c r="O30" s="655"/>
      <c r="P30" s="671"/>
      <c r="Q30" s="671"/>
      <c r="R30" s="43">
        <f t="shared" si="4"/>
        <v>16666.660000000003</v>
      </c>
    </row>
    <row r="31" spans="1:20" ht="15" customHeight="1">
      <c r="A31" s="50">
        <v>45378</v>
      </c>
      <c r="B31" s="178"/>
      <c r="C31" s="59"/>
      <c r="D31" s="59"/>
      <c r="E31" s="57">
        <v>9</v>
      </c>
      <c r="F31" s="42">
        <v>82615</v>
      </c>
      <c r="G31" s="59">
        <v>8333.33</v>
      </c>
      <c r="H31" s="59">
        <v>2490</v>
      </c>
      <c r="I31" s="94">
        <f t="shared" si="3"/>
        <v>225000.03</v>
      </c>
      <c r="J31" s="136"/>
      <c r="K31" s="182"/>
      <c r="L31" s="43"/>
      <c r="M31" s="43"/>
      <c r="N31" s="538"/>
      <c r="O31" s="61"/>
      <c r="P31" s="656"/>
      <c r="Q31" s="43"/>
      <c r="R31" s="43">
        <f t="shared" si="4"/>
        <v>16666.660000000003</v>
      </c>
    </row>
    <row r="32" spans="1:20" ht="15" customHeight="1">
      <c r="A32" s="50">
        <v>45408</v>
      </c>
      <c r="B32" s="178"/>
      <c r="C32" s="59"/>
      <c r="D32" s="59"/>
      <c r="E32" s="57">
        <v>10</v>
      </c>
      <c r="F32" s="42">
        <v>82878</v>
      </c>
      <c r="G32" s="59">
        <v>8333.33</v>
      </c>
      <c r="H32" s="59">
        <v>2490</v>
      </c>
      <c r="I32" s="94">
        <f t="shared" si="3"/>
        <v>216666.7</v>
      </c>
      <c r="J32" s="136"/>
      <c r="K32" s="182"/>
      <c r="L32" s="43"/>
      <c r="M32" s="43"/>
      <c r="N32" s="538"/>
      <c r="O32" s="61"/>
      <c r="P32" s="656"/>
      <c r="Q32" s="43"/>
      <c r="R32" s="43">
        <f t="shared" si="4"/>
        <v>16666.660000000003</v>
      </c>
    </row>
    <row r="33" spans="1:18" ht="15" customHeight="1">
      <c r="A33" s="50">
        <v>45443</v>
      </c>
      <c r="B33" s="178"/>
      <c r="C33" s="59"/>
      <c r="D33" s="59"/>
      <c r="E33" s="57">
        <v>11</v>
      </c>
      <c r="F33" s="42">
        <v>83420</v>
      </c>
      <c r="G33" s="59">
        <v>8333.2999999999993</v>
      </c>
      <c r="H33" s="59">
        <v>2490</v>
      </c>
      <c r="I33" s="94">
        <f t="shared" si="3"/>
        <v>208333.40000000002</v>
      </c>
      <c r="J33" s="136"/>
      <c r="K33" s="182"/>
      <c r="L33" s="43"/>
      <c r="M33" s="43"/>
      <c r="N33" s="538"/>
      <c r="O33" s="61"/>
      <c r="P33" s="43"/>
      <c r="Q33" s="43"/>
      <c r="R33" s="43">
        <f t="shared" si="4"/>
        <v>16666.660000000003</v>
      </c>
    </row>
    <row r="34" spans="1:18" ht="15" customHeight="1">
      <c r="A34" s="50">
        <v>45470</v>
      </c>
      <c r="B34" s="57"/>
      <c r="C34" s="57"/>
      <c r="D34" s="57"/>
      <c r="E34" s="57">
        <v>12</v>
      </c>
      <c r="F34" s="42">
        <v>83684</v>
      </c>
      <c r="G34" s="62">
        <v>8333.33</v>
      </c>
      <c r="H34" s="62">
        <v>2490</v>
      </c>
      <c r="I34" s="94">
        <f t="shared" si="3"/>
        <v>200000.07000000004</v>
      </c>
      <c r="J34" s="136"/>
      <c r="K34" s="182"/>
      <c r="L34" s="43"/>
      <c r="M34" s="43"/>
      <c r="N34" s="538"/>
      <c r="O34" s="61"/>
      <c r="P34" s="43"/>
      <c r="Q34" s="87"/>
      <c r="R34" s="43">
        <f t="shared" si="4"/>
        <v>16666.660000000003</v>
      </c>
    </row>
    <row r="35" spans="1:18" ht="15" customHeight="1">
      <c r="A35" s="50">
        <v>45503</v>
      </c>
      <c r="B35" s="57"/>
      <c r="C35" s="57"/>
      <c r="D35" s="57"/>
      <c r="E35" s="57">
        <v>13</v>
      </c>
      <c r="F35" s="42">
        <v>84059</v>
      </c>
      <c r="G35" s="59">
        <v>8333.33</v>
      </c>
      <c r="H35" s="59">
        <v>2490</v>
      </c>
      <c r="I35" s="94">
        <f t="shared" si="3"/>
        <v>191666.74000000005</v>
      </c>
      <c r="J35" s="136"/>
      <c r="K35" s="182"/>
      <c r="L35" s="43"/>
      <c r="M35" s="43"/>
      <c r="N35" s="538"/>
      <c r="O35" s="61"/>
      <c r="P35" s="43"/>
      <c r="Q35" s="87"/>
      <c r="R35" s="43">
        <f t="shared" si="4"/>
        <v>16666.660000000003</v>
      </c>
    </row>
    <row r="36" spans="1:18" ht="15" customHeight="1">
      <c r="A36" s="50">
        <v>45534</v>
      </c>
      <c r="B36" s="57"/>
      <c r="C36" s="57"/>
      <c r="D36" s="57"/>
      <c r="E36" s="57">
        <v>14</v>
      </c>
      <c r="F36" s="42">
        <v>84419</v>
      </c>
      <c r="G36" s="59">
        <v>8333.33</v>
      </c>
      <c r="H36" s="59">
        <v>2490</v>
      </c>
      <c r="I36" s="94">
        <f t="shared" si="3"/>
        <v>183333.41000000006</v>
      </c>
      <c r="J36" s="136"/>
      <c r="K36" s="182"/>
      <c r="L36" s="43"/>
      <c r="M36" s="43"/>
      <c r="N36" s="538"/>
      <c r="O36" s="61"/>
      <c r="P36" s="43"/>
      <c r="Q36" s="87"/>
      <c r="R36" s="43">
        <f t="shared" si="4"/>
        <v>16666.660000000003</v>
      </c>
    </row>
    <row r="37" spans="1:18" ht="15" customHeight="1">
      <c r="A37" s="50">
        <v>45561</v>
      </c>
      <c r="B37" s="178"/>
      <c r="C37" s="59"/>
      <c r="D37" s="59"/>
      <c r="E37" s="57">
        <v>15</v>
      </c>
      <c r="F37" s="42">
        <v>84747</v>
      </c>
      <c r="G37" s="59">
        <v>8333.33</v>
      </c>
      <c r="H37" s="59">
        <v>2490</v>
      </c>
      <c r="I37" s="94">
        <f t="shared" si="3"/>
        <v>175000.08000000007</v>
      </c>
      <c r="J37" s="136"/>
      <c r="K37" s="182"/>
      <c r="L37" s="43"/>
      <c r="M37" s="43"/>
      <c r="N37" s="538"/>
      <c r="O37" s="61"/>
      <c r="P37" s="43"/>
      <c r="Q37" s="87"/>
      <c r="R37" s="210"/>
    </row>
    <row r="38" spans="1:18" ht="15" customHeight="1">
      <c r="A38" s="50">
        <v>45603</v>
      </c>
      <c r="B38" s="57"/>
      <c r="C38" s="57"/>
      <c r="D38" s="57"/>
      <c r="E38" s="57">
        <v>16</v>
      </c>
      <c r="F38" s="42">
        <v>85291</v>
      </c>
      <c r="G38" s="59">
        <v>8333.33</v>
      </c>
      <c r="H38" s="59">
        <v>2490</v>
      </c>
      <c r="I38" s="94">
        <f t="shared" si="3"/>
        <v>166666.75000000009</v>
      </c>
      <c r="J38" s="136"/>
      <c r="K38" s="182"/>
      <c r="L38" s="43"/>
      <c r="M38" s="43"/>
      <c r="N38" s="538"/>
      <c r="O38" s="61"/>
      <c r="P38" s="43"/>
      <c r="Q38" s="87"/>
      <c r="R38" s="210"/>
    </row>
    <row r="39" spans="1:18" ht="15" customHeight="1">
      <c r="A39" s="50">
        <v>45629</v>
      </c>
      <c r="B39" s="57"/>
      <c r="C39" s="57"/>
      <c r="D39" s="57"/>
      <c r="E39" s="57">
        <v>17</v>
      </c>
      <c r="F39" s="42">
        <v>85716</v>
      </c>
      <c r="G39" s="59">
        <v>8333.33</v>
      </c>
      <c r="H39" s="59">
        <v>2490</v>
      </c>
      <c r="I39" s="94">
        <f t="shared" si="3"/>
        <v>158333.4200000001</v>
      </c>
      <c r="J39" s="136"/>
      <c r="K39" s="182"/>
      <c r="L39" s="43"/>
      <c r="M39" s="43"/>
      <c r="N39" s="538"/>
      <c r="O39" s="61"/>
      <c r="P39" s="43"/>
      <c r="Q39" s="87"/>
      <c r="R39" s="210"/>
    </row>
    <row r="40" spans="1:18" ht="15" customHeight="1">
      <c r="A40" s="60">
        <v>45654</v>
      </c>
      <c r="B40" s="57"/>
      <c r="C40" s="57"/>
      <c r="D40" s="57"/>
      <c r="E40" s="57">
        <v>18</v>
      </c>
      <c r="F40" s="42">
        <v>85987</v>
      </c>
      <c r="G40" s="59">
        <v>8333.33</v>
      </c>
      <c r="H40" s="59">
        <v>2490</v>
      </c>
      <c r="I40" s="94">
        <f t="shared" si="3"/>
        <v>150000.09000000011</v>
      </c>
      <c r="J40" s="136"/>
      <c r="K40" s="182"/>
      <c r="L40" s="43"/>
      <c r="M40" s="43"/>
      <c r="N40" s="538"/>
      <c r="O40" s="61"/>
      <c r="P40" s="43"/>
      <c r="Q40" s="87"/>
      <c r="R40" s="210"/>
    </row>
    <row r="41" spans="1:18" ht="15" customHeight="1">
      <c r="A41" s="50">
        <v>45685</v>
      </c>
      <c r="B41" s="167"/>
      <c r="C41" s="57"/>
      <c r="D41" s="57"/>
      <c r="E41" s="57">
        <v>19</v>
      </c>
      <c r="F41" s="42">
        <v>86266</v>
      </c>
      <c r="G41" s="59">
        <v>8333.33</v>
      </c>
      <c r="H41" s="59">
        <v>2490</v>
      </c>
      <c r="I41" s="94">
        <f t="shared" si="3"/>
        <v>141666.76000000013</v>
      </c>
      <c r="J41" s="136"/>
      <c r="K41" s="339"/>
      <c r="L41" s="613"/>
      <c r="M41" s="464"/>
      <c r="N41" s="615"/>
      <c r="O41" s="615"/>
      <c r="P41" s="615"/>
      <c r="Q41" s="617"/>
      <c r="R41" s="617"/>
    </row>
    <row r="42" spans="1:18" ht="15" customHeight="1">
      <c r="A42" s="50">
        <v>45720</v>
      </c>
      <c r="B42" s="167"/>
      <c r="C42" s="57"/>
      <c r="D42" s="57"/>
      <c r="E42" s="57">
        <v>20</v>
      </c>
      <c r="F42" s="42">
        <v>86725</v>
      </c>
      <c r="G42" s="62">
        <v>8333.33</v>
      </c>
      <c r="H42" s="62">
        <v>2490</v>
      </c>
      <c r="I42" s="94">
        <f t="shared" si="3"/>
        <v>133333.43000000014</v>
      </c>
      <c r="J42" s="136"/>
      <c r="K42" s="339"/>
      <c r="L42" s="613"/>
      <c r="M42" s="464"/>
      <c r="N42" s="614"/>
      <c r="O42" s="614"/>
      <c r="P42" s="614"/>
      <c r="Q42" s="617"/>
      <c r="R42" s="617"/>
    </row>
    <row r="43" spans="1:18" ht="15" customHeight="1">
      <c r="A43" s="50">
        <v>45744</v>
      </c>
      <c r="B43" s="167"/>
      <c r="C43" s="57"/>
      <c r="D43" s="57"/>
      <c r="E43" s="57">
        <v>21</v>
      </c>
      <c r="F43" s="42">
        <v>87012</v>
      </c>
      <c r="G43" s="62">
        <v>8333.33</v>
      </c>
      <c r="H43" s="62">
        <v>2490</v>
      </c>
      <c r="I43" s="94">
        <f t="shared" si="3"/>
        <v>125000.10000000014</v>
      </c>
      <c r="J43" s="136"/>
      <c r="K43" s="339"/>
      <c r="L43" s="613"/>
      <c r="M43" s="464"/>
      <c r="N43" s="615"/>
      <c r="O43" s="615"/>
      <c r="P43" s="615"/>
      <c r="Q43" s="617"/>
      <c r="R43" s="617"/>
    </row>
    <row r="44" spans="1:18" ht="15" customHeight="1">
      <c r="A44" s="50">
        <v>45776</v>
      </c>
      <c r="B44" s="167"/>
      <c r="C44" s="57"/>
      <c r="D44" s="57"/>
      <c r="E44" s="57">
        <v>22</v>
      </c>
      <c r="F44" s="42">
        <v>87388</v>
      </c>
      <c r="G44" s="62">
        <v>8333.33</v>
      </c>
      <c r="H44" s="62">
        <v>2490</v>
      </c>
      <c r="I44" s="94">
        <f t="shared" si="3"/>
        <v>116666.77000000014</v>
      </c>
      <c r="J44" s="136"/>
      <c r="K44" s="339"/>
      <c r="L44" s="613"/>
      <c r="M44" s="464"/>
      <c r="N44" s="615"/>
      <c r="O44" s="615"/>
      <c r="P44" s="615"/>
      <c r="Q44" s="617"/>
      <c r="R44" s="617"/>
    </row>
    <row r="45" spans="1:18" ht="15" customHeight="1">
      <c r="A45" s="50">
        <v>45815</v>
      </c>
      <c r="B45" s="167"/>
      <c r="C45" s="57"/>
      <c r="D45" s="57"/>
      <c r="E45" s="57">
        <v>23</v>
      </c>
      <c r="F45" s="42" t="s">
        <v>88</v>
      </c>
      <c r="G45" s="62">
        <v>8333.33</v>
      </c>
      <c r="H45" s="62">
        <v>2490</v>
      </c>
      <c r="I45" s="94">
        <f t="shared" si="3"/>
        <v>108333.44000000013</v>
      </c>
      <c r="J45" s="136"/>
      <c r="K45" s="339"/>
      <c r="L45" s="613"/>
      <c r="M45" s="340"/>
      <c r="N45" s="614"/>
      <c r="O45" s="614"/>
      <c r="P45" s="614"/>
      <c r="Q45" s="617"/>
      <c r="R45" s="617"/>
    </row>
    <row r="46" spans="1:18" ht="15" customHeight="1">
      <c r="A46" s="50">
        <v>45836</v>
      </c>
      <c r="B46" s="167"/>
      <c r="C46" s="57"/>
      <c r="D46" s="57"/>
      <c r="E46" s="57">
        <v>24</v>
      </c>
      <c r="F46" s="42" t="s">
        <v>89</v>
      </c>
      <c r="G46" s="62">
        <v>8333.33</v>
      </c>
      <c r="H46" s="62">
        <v>2490</v>
      </c>
      <c r="I46" s="94">
        <f t="shared" si="3"/>
        <v>100000.11000000013</v>
      </c>
      <c r="J46" s="136"/>
      <c r="K46" s="339"/>
      <c r="L46" s="613"/>
      <c r="M46" s="340"/>
      <c r="N46" s="615"/>
      <c r="O46" s="615"/>
      <c r="P46" s="615"/>
      <c r="Q46" s="617"/>
      <c r="R46" s="617"/>
    </row>
    <row r="47" spans="1:18" ht="15" customHeight="1">
      <c r="A47" s="50">
        <v>45874</v>
      </c>
      <c r="B47" s="167"/>
      <c r="C47" s="57"/>
      <c r="D47" s="57"/>
      <c r="E47" s="57">
        <v>25</v>
      </c>
      <c r="F47" s="42" t="s">
        <v>90</v>
      </c>
      <c r="G47" s="62">
        <v>8333.33</v>
      </c>
      <c r="H47" s="62">
        <v>2490</v>
      </c>
      <c r="I47" s="94">
        <f t="shared" si="3"/>
        <v>91666.78000000013</v>
      </c>
      <c r="J47" s="136"/>
      <c r="K47" s="339"/>
      <c r="L47" s="616"/>
      <c r="M47" s="464"/>
      <c r="N47" s="614"/>
      <c r="O47" s="614"/>
      <c r="P47" s="614"/>
      <c r="Q47" s="617"/>
      <c r="R47" s="617"/>
    </row>
    <row r="48" spans="1:18" ht="15" customHeight="1">
      <c r="A48" s="167">
        <v>45899</v>
      </c>
      <c r="B48" s="167"/>
      <c r="C48" s="151"/>
      <c r="D48" s="151"/>
      <c r="E48" s="57">
        <v>26</v>
      </c>
      <c r="F48" s="2179" t="s">
        <v>93</v>
      </c>
      <c r="G48" s="188">
        <v>8333.33</v>
      </c>
      <c r="H48" s="188">
        <v>2490</v>
      </c>
      <c r="I48" s="94">
        <f t="shared" si="3"/>
        <v>83333.450000000128</v>
      </c>
      <c r="J48" s="136"/>
      <c r="K48" s="339"/>
      <c r="L48" s="613"/>
      <c r="M48" s="464"/>
      <c r="N48" s="615"/>
      <c r="O48" s="615"/>
      <c r="P48" s="615"/>
      <c r="Q48" s="617"/>
      <c r="R48" s="617"/>
    </row>
    <row r="49" spans="1:18" ht="15" customHeight="1">
      <c r="A49" s="167">
        <v>45932</v>
      </c>
      <c r="B49" s="167"/>
      <c r="C49" s="151"/>
      <c r="D49" s="151"/>
      <c r="E49" s="57">
        <v>27</v>
      </c>
      <c r="F49" s="42" t="s">
        <v>94</v>
      </c>
      <c r="G49" s="158">
        <v>8333.33</v>
      </c>
      <c r="H49" s="158">
        <v>2490</v>
      </c>
      <c r="I49" s="94">
        <f t="shared" si="3"/>
        <v>75000.120000000126</v>
      </c>
      <c r="J49" s="136"/>
      <c r="K49" s="339"/>
      <c r="L49" s="613"/>
      <c r="M49" s="340"/>
      <c r="N49" s="614"/>
      <c r="O49" s="614"/>
      <c r="P49" s="614"/>
      <c r="Q49" s="617"/>
      <c r="R49" s="617"/>
    </row>
    <row r="50" spans="1:18" ht="15" customHeight="1">
      <c r="A50" s="167">
        <v>45969</v>
      </c>
      <c r="B50" s="167"/>
      <c r="C50" s="151"/>
      <c r="D50" s="151"/>
      <c r="E50" s="57">
        <v>28</v>
      </c>
      <c r="F50" s="42" t="s">
        <v>91</v>
      </c>
      <c r="G50" s="158">
        <v>8333.33</v>
      </c>
      <c r="H50" s="158">
        <v>2490</v>
      </c>
      <c r="I50" s="94">
        <f t="shared" si="3"/>
        <v>66666.790000000125</v>
      </c>
      <c r="J50" s="136"/>
      <c r="K50" s="339"/>
      <c r="L50" s="613"/>
      <c r="M50" s="340"/>
      <c r="N50" s="614"/>
      <c r="O50" s="614"/>
      <c r="P50" s="614"/>
      <c r="Q50" s="617"/>
      <c r="R50" s="617"/>
    </row>
    <row r="51" spans="1:18" ht="15" customHeight="1">
      <c r="A51" s="167">
        <v>45987</v>
      </c>
      <c r="B51" s="167"/>
      <c r="C51" s="151"/>
      <c r="D51" s="151"/>
      <c r="E51" s="57">
        <v>29</v>
      </c>
      <c r="F51" s="42" t="s">
        <v>92</v>
      </c>
      <c r="G51" s="188">
        <v>8333.33</v>
      </c>
      <c r="H51" s="188">
        <v>2490</v>
      </c>
      <c r="I51" s="94">
        <f t="shared" si="3"/>
        <v>58333.460000000123</v>
      </c>
      <c r="J51" s="136"/>
      <c r="K51" s="339"/>
      <c r="L51" s="613"/>
      <c r="M51" s="340"/>
      <c r="N51" s="615"/>
      <c r="O51" s="615"/>
      <c r="P51" s="615"/>
      <c r="Q51" s="617"/>
      <c r="R51" s="617"/>
    </row>
    <row r="52" spans="1:18" ht="15" customHeight="1">
      <c r="A52" s="235"/>
      <c r="B52" s="151"/>
      <c r="C52" s="151"/>
      <c r="D52" s="151"/>
      <c r="E52" s="57"/>
      <c r="F52" s="42"/>
      <c r="G52" s="188"/>
      <c r="H52" s="188"/>
      <c r="I52" s="94"/>
      <c r="J52" s="136"/>
    </row>
    <row r="53" spans="1:18" ht="15" customHeight="1">
      <c r="A53" s="235"/>
      <c r="B53" s="151"/>
      <c r="C53" s="151"/>
      <c r="D53" s="151"/>
      <c r="E53" s="57"/>
      <c r="F53" s="42"/>
      <c r="G53" s="43"/>
      <c r="H53" s="43"/>
      <c r="I53" s="94"/>
      <c r="J53" s="136"/>
    </row>
    <row r="54" spans="1:18" ht="15" customHeight="1">
      <c r="A54" s="235"/>
      <c r="B54" s="151"/>
      <c r="C54" s="151"/>
      <c r="D54" s="151"/>
      <c r="E54" s="57"/>
      <c r="F54" s="42"/>
      <c r="G54" s="43"/>
      <c r="H54" s="43"/>
      <c r="I54" s="94"/>
      <c r="J54" s="136"/>
    </row>
    <row r="55" spans="1:18" ht="15" customHeight="1">
      <c r="A55" s="235"/>
      <c r="B55" s="151"/>
      <c r="C55" s="151"/>
      <c r="D55" s="151"/>
      <c r="E55" s="57"/>
      <c r="F55" s="42"/>
      <c r="G55" s="43"/>
      <c r="H55" s="43"/>
      <c r="I55" s="94"/>
      <c r="J55" s="136"/>
    </row>
    <row r="56" spans="1:18" ht="15" customHeight="1">
      <c r="A56" s="235"/>
      <c r="B56" s="151"/>
      <c r="C56" s="151"/>
      <c r="D56" s="151"/>
      <c r="E56" s="57"/>
      <c r="F56" s="42"/>
      <c r="G56" s="43"/>
      <c r="H56" s="43"/>
      <c r="I56" s="94"/>
      <c r="J56" s="136"/>
    </row>
    <row r="57" spans="1:18" ht="15" customHeight="1">
      <c r="A57" s="235"/>
      <c r="B57" s="151"/>
      <c r="C57" s="151"/>
      <c r="D57" s="151"/>
      <c r="E57" s="57"/>
      <c r="F57" s="42"/>
      <c r="G57" s="43"/>
      <c r="H57" s="43"/>
      <c r="I57" s="94"/>
      <c r="J57" s="136"/>
    </row>
    <row r="58" spans="1:18" ht="15" customHeight="1">
      <c r="A58" s="235"/>
      <c r="B58" s="151"/>
      <c r="C58" s="151"/>
      <c r="D58" s="151"/>
      <c r="E58" s="57"/>
      <c r="F58" s="42"/>
      <c r="G58" s="43"/>
      <c r="H58" s="43"/>
      <c r="I58" s="94"/>
      <c r="J58" s="136"/>
    </row>
    <row r="59" spans="1:18" ht="15" customHeight="1">
      <c r="A59" s="235"/>
      <c r="B59" s="151"/>
      <c r="C59" s="151"/>
      <c r="D59" s="151"/>
      <c r="E59" s="57"/>
      <c r="F59" s="42"/>
      <c r="G59" s="43"/>
      <c r="H59" s="43"/>
      <c r="I59" s="94"/>
      <c r="J59" s="136"/>
    </row>
    <row r="60" spans="1:18" ht="21" customHeight="1"/>
    <row r="61" spans="1:18" ht="15" customHeight="1"/>
    <row r="62" spans="1:18" ht="20.25" customHeight="1"/>
    <row r="63" spans="1:18" ht="15" customHeight="1"/>
    <row r="64" spans="1:1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8" ht="30" customHeight="1"/>
    <row r="81" ht="21.75" customHeight="1"/>
    <row r="82" ht="21.75" customHeight="1"/>
    <row r="83" ht="21.75" customHeight="1"/>
    <row r="84" ht="21.75" customHeight="1"/>
    <row r="85" ht="21.7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</sheetData>
  <mergeCells count="4">
    <mergeCell ref="A1:D1"/>
    <mergeCell ref="A3:I3"/>
    <mergeCell ref="K3:R3"/>
    <mergeCell ref="A20:I20"/>
  </mergeCells>
  <pageMargins left="0.5" right="0.5" top="1" bottom="1" header="0.5" footer="0.5"/>
  <pageSetup paperSize="5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FFFF00"/>
  </sheetPr>
  <dimension ref="A1:R40"/>
  <sheetViews>
    <sheetView topLeftCell="D1" zoomScale="130" zoomScaleNormal="130" workbookViewId="0">
      <selection activeCell="M20" sqref="M20"/>
    </sheetView>
  </sheetViews>
  <sheetFormatPr defaultColWidth="9.109375" defaultRowHeight="13.2"/>
  <cols>
    <col min="1" max="1" width="14.6640625" style="514" customWidth="1"/>
    <col min="2" max="2" width="17.5546875" style="3" customWidth="1"/>
    <col min="3" max="5" width="9.109375" style="3"/>
    <col min="6" max="6" width="12.5546875" style="2289" customWidth="1"/>
    <col min="7" max="7" width="13.5546875" style="2271" customWidth="1"/>
    <col min="8" max="8" width="13.5546875" style="7" customWidth="1"/>
    <col min="9" max="9" width="13.5546875" style="2271" customWidth="1"/>
    <col min="10" max="10" width="9.109375" style="3"/>
    <col min="11" max="11" width="10.5546875" style="3" customWidth="1"/>
    <col min="12" max="12" width="11" style="3" customWidth="1"/>
    <col min="13" max="14" width="9.109375" style="3"/>
    <col min="15" max="15" width="11.44140625" style="3" customWidth="1"/>
    <col min="16" max="16" width="14.109375" style="3" customWidth="1"/>
    <col min="17" max="17" width="11" style="3" customWidth="1"/>
    <col min="18" max="18" width="11.6640625" style="3" customWidth="1"/>
    <col min="19" max="16384" width="9.109375" style="3"/>
  </cols>
  <sheetData>
    <row r="1" spans="1:18" ht="24">
      <c r="A1" s="2292" t="s">
        <v>95</v>
      </c>
      <c r="B1" s="132"/>
      <c r="C1" s="132"/>
      <c r="D1" s="132"/>
      <c r="E1" s="133"/>
      <c r="F1" s="2280"/>
      <c r="G1" s="2266"/>
      <c r="H1" s="64"/>
      <c r="I1" s="2266"/>
    </row>
    <row r="2" spans="1:18" ht="15">
      <c r="A2" s="2293"/>
      <c r="C2" s="3109"/>
      <c r="D2" s="3109"/>
      <c r="E2" s="5"/>
      <c r="F2" s="2281"/>
      <c r="G2" s="2242"/>
      <c r="H2" s="135"/>
      <c r="I2" s="2267"/>
    </row>
    <row r="3" spans="1:18" ht="15">
      <c r="A3" s="3104" t="s">
        <v>1</v>
      </c>
      <c r="B3" s="3104"/>
      <c r="C3" s="3104"/>
      <c r="D3" s="3104"/>
      <c r="E3" s="3104"/>
      <c r="F3" s="3104"/>
      <c r="G3" s="3104"/>
      <c r="H3" s="3104"/>
      <c r="I3" s="3105"/>
      <c r="K3" s="3092" t="s">
        <v>20</v>
      </c>
      <c r="L3" s="3093"/>
      <c r="M3" s="3093"/>
      <c r="N3" s="3093"/>
      <c r="O3" s="3094"/>
      <c r="P3" s="3093"/>
      <c r="Q3" s="3093"/>
      <c r="R3" s="3095"/>
    </row>
    <row r="4" spans="1:18" ht="25.2">
      <c r="A4" s="2290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282" t="s">
        <v>85</v>
      </c>
      <c r="G4" s="2272" t="s">
        <v>37</v>
      </c>
      <c r="H4" s="146" t="s">
        <v>86</v>
      </c>
      <c r="I4" s="2268" t="s">
        <v>87</v>
      </c>
      <c r="K4" s="102" t="s">
        <v>21</v>
      </c>
      <c r="L4" s="70" t="s">
        <v>22</v>
      </c>
      <c r="M4" s="70" t="s">
        <v>5</v>
      </c>
      <c r="N4" s="294" t="s">
        <v>23</v>
      </c>
      <c r="O4" s="314" t="s">
        <v>7</v>
      </c>
      <c r="P4" s="70" t="s">
        <v>53</v>
      </c>
      <c r="Q4" s="70" t="s">
        <v>25</v>
      </c>
      <c r="R4" s="101" t="s">
        <v>26</v>
      </c>
    </row>
    <row r="5" spans="1:18">
      <c r="A5" s="2294">
        <v>44908</v>
      </c>
      <c r="B5" s="2131">
        <v>50000</v>
      </c>
      <c r="C5" s="2131">
        <v>400</v>
      </c>
      <c r="D5" s="2132"/>
      <c r="E5" s="1697">
        <v>24</v>
      </c>
      <c r="F5" s="2283">
        <v>30385</v>
      </c>
      <c r="G5" s="2273">
        <f>B5/E5</f>
        <v>2083.3333333333298</v>
      </c>
      <c r="H5" s="1698">
        <f>B5*0.83%</f>
        <v>415</v>
      </c>
      <c r="I5" s="2269">
        <f>B5</f>
        <v>50000</v>
      </c>
      <c r="K5" s="982">
        <v>45203</v>
      </c>
      <c r="L5" s="55">
        <v>10000</v>
      </c>
      <c r="M5" s="55"/>
      <c r="N5" s="73">
        <v>12</v>
      </c>
      <c r="O5" s="25">
        <v>32134</v>
      </c>
      <c r="P5" s="55">
        <f>L5/N5</f>
        <v>833.33333333333303</v>
      </c>
      <c r="Q5" s="93">
        <v>200</v>
      </c>
      <c r="R5" s="1262">
        <f>L5</f>
        <v>10000</v>
      </c>
    </row>
    <row r="6" spans="1:18">
      <c r="A6" s="520">
        <v>44936</v>
      </c>
      <c r="B6" s="27"/>
      <c r="C6" s="178"/>
      <c r="D6" s="27"/>
      <c r="E6" s="29">
        <v>1</v>
      </c>
      <c r="F6" s="2192">
        <v>77340</v>
      </c>
      <c r="G6" s="2274">
        <v>2083.33</v>
      </c>
      <c r="H6" s="43">
        <v>415</v>
      </c>
      <c r="I6" s="2219">
        <f t="shared" ref="I6:I11" si="0">I5-G6</f>
        <v>47916.67</v>
      </c>
      <c r="K6" s="865">
        <v>45234</v>
      </c>
      <c r="L6" s="43"/>
      <c r="M6" s="43"/>
      <c r="N6" s="538">
        <v>1</v>
      </c>
      <c r="O6" s="57">
        <v>80812</v>
      </c>
      <c r="P6" s="43">
        <v>833.33</v>
      </c>
      <c r="Q6" s="43">
        <v>183.33</v>
      </c>
      <c r="R6" s="43">
        <f t="shared" ref="R6:R11" si="1">R5-P6</f>
        <v>9166.67</v>
      </c>
    </row>
    <row r="7" spans="1:18">
      <c r="A7" s="520">
        <v>45073</v>
      </c>
      <c r="B7" s="27"/>
      <c r="C7" s="178"/>
      <c r="D7" s="27"/>
      <c r="E7" s="29">
        <v>2</v>
      </c>
      <c r="F7" s="2192">
        <v>78843</v>
      </c>
      <c r="G7" s="2275">
        <v>2585</v>
      </c>
      <c r="H7" s="43">
        <v>415</v>
      </c>
      <c r="I7" s="2219">
        <f t="shared" si="0"/>
        <v>45331.67</v>
      </c>
      <c r="K7" s="50">
        <v>45325</v>
      </c>
      <c r="L7" s="151"/>
      <c r="M7" s="151"/>
      <c r="N7" s="151"/>
      <c r="O7" s="178">
        <v>81989</v>
      </c>
      <c r="P7" s="59">
        <v>1000</v>
      </c>
      <c r="Q7" s="59">
        <v>150</v>
      </c>
      <c r="R7" s="43">
        <f t="shared" si="1"/>
        <v>8166.67</v>
      </c>
    </row>
    <row r="8" spans="1:18">
      <c r="A8" s="520">
        <v>45157</v>
      </c>
      <c r="C8" s="27"/>
      <c r="D8" s="27"/>
      <c r="E8" s="29">
        <v>3</v>
      </c>
      <c r="F8" s="2192">
        <v>79926</v>
      </c>
      <c r="G8" s="2219">
        <v>11998.34</v>
      </c>
      <c r="H8" s="43">
        <v>2490</v>
      </c>
      <c r="I8" s="2219">
        <f t="shared" si="0"/>
        <v>33333.33</v>
      </c>
      <c r="K8" s="50">
        <v>45351</v>
      </c>
      <c r="L8" s="151"/>
      <c r="M8" s="151"/>
      <c r="N8" s="151"/>
      <c r="O8" s="178">
        <v>82232</v>
      </c>
      <c r="P8" s="30">
        <v>8166.67</v>
      </c>
      <c r="Q8" s="30"/>
      <c r="R8" s="43">
        <f t="shared" si="1"/>
        <v>0</v>
      </c>
    </row>
    <row r="9" spans="1:18">
      <c r="A9" s="520">
        <v>45162</v>
      </c>
      <c r="B9" s="27"/>
      <c r="C9" s="27"/>
      <c r="D9" s="27"/>
      <c r="E9" s="29">
        <v>4</v>
      </c>
      <c r="F9" s="2192">
        <v>31878</v>
      </c>
      <c r="G9" s="2219">
        <v>33333.33</v>
      </c>
      <c r="H9" s="43"/>
      <c r="I9" s="2219">
        <f t="shared" si="0"/>
        <v>0</v>
      </c>
      <c r="K9" s="151"/>
      <c r="L9" s="151"/>
      <c r="M9" s="151"/>
      <c r="N9" s="151"/>
      <c r="O9" s="151"/>
      <c r="P9" s="151"/>
      <c r="Q9" s="151"/>
      <c r="R9" s="43">
        <f t="shared" si="1"/>
        <v>0</v>
      </c>
    </row>
    <row r="10" spans="1:18">
      <c r="A10" s="521"/>
      <c r="B10" s="27"/>
      <c r="C10" s="27"/>
      <c r="D10" s="27"/>
      <c r="E10" s="29">
        <v>5</v>
      </c>
      <c r="F10" s="2192"/>
      <c r="G10" s="2219"/>
      <c r="H10" s="43"/>
      <c r="I10" s="2219">
        <f t="shared" si="0"/>
        <v>0</v>
      </c>
      <c r="K10" s="132"/>
      <c r="L10" s="132"/>
      <c r="M10" s="132"/>
      <c r="N10" s="132"/>
      <c r="O10" s="132"/>
      <c r="P10" s="132"/>
      <c r="Q10" s="132"/>
      <c r="R10" s="1693">
        <f t="shared" si="1"/>
        <v>0</v>
      </c>
    </row>
    <row r="11" spans="1:18">
      <c r="A11" s="521"/>
      <c r="B11" s="27"/>
      <c r="C11" s="27"/>
      <c r="D11" s="27"/>
      <c r="E11" s="29">
        <v>6</v>
      </c>
      <c r="F11" s="2192"/>
      <c r="G11" s="2224"/>
      <c r="H11" s="43"/>
      <c r="I11" s="2219">
        <f t="shared" si="0"/>
        <v>0</v>
      </c>
      <c r="K11" s="132"/>
      <c r="L11" s="132"/>
      <c r="M11" s="132"/>
      <c r="N11" s="132"/>
      <c r="O11" s="132"/>
      <c r="P11" s="132"/>
      <c r="Q11" s="132"/>
      <c r="R11" s="210">
        <f t="shared" si="1"/>
        <v>0</v>
      </c>
    </row>
    <row r="12" spans="1:18" ht="15">
      <c r="A12" s="3104" t="s">
        <v>1</v>
      </c>
      <c r="B12" s="3104"/>
      <c r="C12" s="3104"/>
      <c r="D12" s="3104"/>
      <c r="E12" s="3104"/>
      <c r="F12" s="3104"/>
      <c r="G12" s="3104"/>
      <c r="H12" s="3104"/>
      <c r="I12" s="3105"/>
      <c r="K12" s="3092" t="s">
        <v>20</v>
      </c>
      <c r="L12" s="3093"/>
      <c r="M12" s="3093"/>
      <c r="N12" s="3093"/>
      <c r="O12" s="3094"/>
      <c r="P12" s="3093"/>
      <c r="Q12" s="3093"/>
      <c r="R12" s="3095"/>
    </row>
    <row r="13" spans="1:18" ht="25.2">
      <c r="A13" s="2290" t="s">
        <v>2</v>
      </c>
      <c r="B13" s="142" t="s">
        <v>96</v>
      </c>
      <c r="C13" s="143" t="s">
        <v>4</v>
      </c>
      <c r="D13" s="144" t="s">
        <v>5</v>
      </c>
      <c r="E13" s="144" t="s">
        <v>6</v>
      </c>
      <c r="F13" s="2282" t="s">
        <v>85</v>
      </c>
      <c r="G13" s="2272" t="s">
        <v>37</v>
      </c>
      <c r="H13" s="146" t="s">
        <v>86</v>
      </c>
      <c r="I13" s="2268" t="s">
        <v>87</v>
      </c>
      <c r="K13" s="102" t="s">
        <v>21</v>
      </c>
      <c r="L13" s="70" t="s">
        <v>22</v>
      </c>
      <c r="M13" s="70" t="s">
        <v>5</v>
      </c>
      <c r="N13" s="294" t="s">
        <v>23</v>
      </c>
      <c r="O13" s="314" t="s">
        <v>7</v>
      </c>
      <c r="P13" s="70" t="s">
        <v>53</v>
      </c>
      <c r="Q13" s="70" t="s">
        <v>25</v>
      </c>
      <c r="R13" s="101" t="s">
        <v>26</v>
      </c>
    </row>
    <row r="14" spans="1:18" ht="15">
      <c r="A14" s="517">
        <v>45162</v>
      </c>
      <c r="B14" s="2131">
        <v>70000</v>
      </c>
      <c r="C14" s="2131">
        <v>400</v>
      </c>
      <c r="D14" s="2132"/>
      <c r="E14" s="1697">
        <v>36</v>
      </c>
      <c r="F14" s="2284">
        <v>31878</v>
      </c>
      <c r="G14" s="2273">
        <f>B14/E14</f>
        <v>1944.44444444444</v>
      </c>
      <c r="H14" s="1698">
        <f>B14*0.83%</f>
        <v>581</v>
      </c>
      <c r="I14" s="2269">
        <f>B14</f>
        <v>70000</v>
      </c>
      <c r="K14" s="228">
        <v>45896</v>
      </c>
      <c r="L14" s="55">
        <v>20000</v>
      </c>
      <c r="M14" s="55"/>
      <c r="N14" s="73">
        <v>20</v>
      </c>
      <c r="O14" s="746">
        <v>36285</v>
      </c>
      <c r="P14" s="55">
        <f>L14/N14</f>
        <v>1000</v>
      </c>
      <c r="Q14" s="93">
        <v>400</v>
      </c>
      <c r="R14" s="1262">
        <f>L14</f>
        <v>20000</v>
      </c>
    </row>
    <row r="15" spans="1:18" ht="16.5" customHeight="1">
      <c r="A15" s="520">
        <v>45198</v>
      </c>
      <c r="B15" s="178"/>
      <c r="C15" s="35"/>
      <c r="D15" s="35"/>
      <c r="E15" s="57">
        <v>1</v>
      </c>
      <c r="F15" s="2192">
        <v>80412</v>
      </c>
      <c r="G15" s="2275">
        <v>1944.44</v>
      </c>
      <c r="H15" s="35">
        <v>581</v>
      </c>
      <c r="I15" s="2219">
        <f>I14-G15</f>
        <v>68055.56</v>
      </c>
      <c r="K15" s="50">
        <v>45930</v>
      </c>
      <c r="L15" s="43"/>
      <c r="M15" s="43"/>
      <c r="N15" s="538">
        <v>1</v>
      </c>
      <c r="O15" s="655" t="s">
        <v>97</v>
      </c>
      <c r="P15" s="539">
        <v>1000</v>
      </c>
      <c r="Q15" s="539">
        <v>390</v>
      </c>
      <c r="R15" s="43">
        <f>R14-P15</f>
        <v>19000</v>
      </c>
    </row>
    <row r="16" spans="1:18" ht="16.5" customHeight="1">
      <c r="A16" s="520">
        <v>45227</v>
      </c>
      <c r="B16" s="178"/>
      <c r="C16" s="35"/>
      <c r="D16" s="35"/>
      <c r="E16" s="57">
        <v>2</v>
      </c>
      <c r="F16" s="2192">
        <v>80742</v>
      </c>
      <c r="G16" s="2275">
        <v>1944</v>
      </c>
      <c r="H16" s="35">
        <v>581</v>
      </c>
      <c r="I16" s="2219">
        <f>I15-G16</f>
        <v>66111.56</v>
      </c>
      <c r="K16" s="50">
        <v>45960</v>
      </c>
      <c r="L16" s="27"/>
      <c r="M16" s="27"/>
      <c r="N16" s="27"/>
      <c r="O16" s="655" t="s">
        <v>98</v>
      </c>
      <c r="P16" s="539">
        <v>1000</v>
      </c>
      <c r="Q16" s="539">
        <v>380</v>
      </c>
      <c r="R16" s="43">
        <f t="shared" ref="R16:R21" si="2">R15-P16</f>
        <v>18000</v>
      </c>
    </row>
    <row r="17" spans="1:18" ht="16.5" customHeight="1">
      <c r="A17" s="520">
        <v>45325</v>
      </c>
      <c r="B17" s="151"/>
      <c r="C17" s="151"/>
      <c r="D17" s="151"/>
      <c r="E17" s="57">
        <v>3</v>
      </c>
      <c r="F17" s="2192">
        <v>81989</v>
      </c>
      <c r="G17" s="2274">
        <v>3888.89</v>
      </c>
      <c r="H17" s="43">
        <v>1162</v>
      </c>
      <c r="I17" s="2219">
        <f>I16-G17</f>
        <v>62222.67</v>
      </c>
      <c r="K17" s="50">
        <v>45990</v>
      </c>
      <c r="L17" s="27"/>
      <c r="M17" s="27"/>
      <c r="N17" s="27"/>
      <c r="O17" s="655" t="s">
        <v>99</v>
      </c>
      <c r="P17" s="539">
        <v>1000</v>
      </c>
      <c r="Q17" s="539">
        <v>370</v>
      </c>
      <c r="R17" s="43">
        <f t="shared" si="2"/>
        <v>17000</v>
      </c>
    </row>
    <row r="18" spans="1:18" ht="16.5" customHeight="1">
      <c r="A18" s="520">
        <v>45339</v>
      </c>
      <c r="B18" s="151"/>
      <c r="C18" s="151"/>
      <c r="D18" s="151"/>
      <c r="E18" s="57">
        <v>4</v>
      </c>
      <c r="F18" s="2192">
        <v>82092</v>
      </c>
      <c r="G18" s="2219">
        <v>3888.08</v>
      </c>
      <c r="H18" s="43">
        <v>1162</v>
      </c>
      <c r="I18" s="2219">
        <f>I17-G18</f>
        <v>58334.59</v>
      </c>
      <c r="K18" s="27"/>
      <c r="L18" s="27"/>
      <c r="M18" s="27"/>
      <c r="N18" s="27"/>
      <c r="O18" s="27"/>
      <c r="P18" s="27"/>
      <c r="Q18" s="27"/>
      <c r="R18" s="43">
        <f t="shared" si="2"/>
        <v>17000</v>
      </c>
    </row>
    <row r="19" spans="1:18" ht="16.5" customHeight="1">
      <c r="A19" s="519">
        <v>45351</v>
      </c>
      <c r="B19" s="1157"/>
      <c r="C19" s="35"/>
      <c r="D19" s="151"/>
      <c r="E19" s="57">
        <v>5</v>
      </c>
      <c r="F19" s="2192">
        <v>32989</v>
      </c>
      <c r="G19" s="2275">
        <v>58333.33</v>
      </c>
      <c r="H19" s="43"/>
      <c r="I19" s="2219">
        <f>I18-G19</f>
        <v>1.25999999999476</v>
      </c>
      <c r="K19" s="27"/>
      <c r="L19" s="27"/>
      <c r="M19" s="27"/>
      <c r="N19" s="27"/>
      <c r="O19" s="27"/>
      <c r="P19" s="27"/>
      <c r="Q19" s="27"/>
      <c r="R19" s="43">
        <f t="shared" si="2"/>
        <v>17000</v>
      </c>
    </row>
    <row r="20" spans="1:18" ht="16.5" customHeight="1">
      <c r="A20" s="520"/>
      <c r="B20" s="151"/>
      <c r="C20" s="151"/>
      <c r="D20" s="151"/>
      <c r="E20" s="57">
        <v>6</v>
      </c>
      <c r="F20" s="2285"/>
      <c r="G20" s="2219"/>
      <c r="H20" s="43"/>
      <c r="I20" s="2224"/>
      <c r="K20" s="27"/>
      <c r="L20" s="27"/>
      <c r="M20" s="255"/>
      <c r="N20" s="255"/>
      <c r="O20" s="657"/>
      <c r="P20" s="27"/>
      <c r="Q20" s="27"/>
      <c r="R20" s="43">
        <f t="shared" si="2"/>
        <v>17000</v>
      </c>
    </row>
    <row r="21" spans="1:18" ht="16.5" customHeight="1">
      <c r="A21" s="520"/>
      <c r="B21" s="178"/>
      <c r="C21" s="213"/>
      <c r="D21" s="213"/>
      <c r="E21" s="57">
        <v>7</v>
      </c>
      <c r="F21" s="2286"/>
      <c r="G21" s="2219"/>
      <c r="H21" s="43"/>
      <c r="I21" s="2224"/>
      <c r="K21" s="50"/>
      <c r="L21" s="574"/>
      <c r="M21" s="539"/>
      <c r="N21" s="539"/>
      <c r="O21" s="656"/>
      <c r="P21" s="27"/>
      <c r="Q21" s="27"/>
      <c r="R21" s="43">
        <f t="shared" si="2"/>
        <v>17000</v>
      </c>
    </row>
    <row r="22" spans="1:18" ht="15">
      <c r="A22" s="3104" t="s">
        <v>1</v>
      </c>
      <c r="B22" s="3104"/>
      <c r="C22" s="3104"/>
      <c r="D22" s="3104"/>
      <c r="E22" s="3104"/>
      <c r="F22" s="3104"/>
      <c r="G22" s="3104"/>
      <c r="H22" s="3104"/>
      <c r="I22" s="3105"/>
      <c r="K22" s="27"/>
      <c r="L22" s="27"/>
      <c r="M22" s="27"/>
      <c r="N22" s="27"/>
      <c r="O22" s="656"/>
      <c r="P22" s="27"/>
      <c r="Q22" s="27"/>
      <c r="R22" s="27"/>
    </row>
    <row r="23" spans="1:18" ht="25.2">
      <c r="A23" s="2290" t="s">
        <v>2</v>
      </c>
      <c r="B23" s="142" t="s">
        <v>96</v>
      </c>
      <c r="C23" s="143" t="s">
        <v>4</v>
      </c>
      <c r="D23" s="144" t="s">
        <v>5</v>
      </c>
      <c r="E23" s="144" t="s">
        <v>6</v>
      </c>
      <c r="F23" s="2282" t="s">
        <v>85</v>
      </c>
      <c r="G23" s="2272" t="s">
        <v>37</v>
      </c>
      <c r="H23" s="146" t="s">
        <v>86</v>
      </c>
      <c r="I23" s="2268" t="s">
        <v>87</v>
      </c>
      <c r="K23" s="27"/>
      <c r="L23" s="27"/>
      <c r="M23" s="27"/>
      <c r="N23" s="27"/>
      <c r="O23" s="656"/>
      <c r="P23" s="27"/>
      <c r="Q23" s="27"/>
      <c r="R23" s="27"/>
    </row>
    <row r="24" spans="1:18" ht="15">
      <c r="A24" s="2291">
        <v>45351</v>
      </c>
      <c r="B24" s="2131">
        <v>150000</v>
      </c>
      <c r="C24" s="2131">
        <v>400</v>
      </c>
      <c r="D24" s="2132"/>
      <c r="E24" s="1697">
        <v>60</v>
      </c>
      <c r="F24" s="2287">
        <v>32989</v>
      </c>
      <c r="G24" s="2273">
        <f>B24/E24</f>
        <v>2500</v>
      </c>
      <c r="H24" s="1698">
        <f>B24*0.83%</f>
        <v>1245</v>
      </c>
      <c r="I24" s="2269">
        <f>B24</f>
        <v>150000</v>
      </c>
      <c r="K24" s="27"/>
      <c r="L24" s="27"/>
      <c r="M24" s="27"/>
      <c r="N24" s="27"/>
      <c r="O24" s="656"/>
      <c r="P24" s="27"/>
      <c r="Q24" s="27"/>
      <c r="R24" s="27"/>
    </row>
    <row r="25" spans="1:18">
      <c r="A25" s="520">
        <v>45385</v>
      </c>
      <c r="B25" s="151"/>
      <c r="C25" s="151"/>
      <c r="D25" s="151"/>
      <c r="E25" s="151"/>
      <c r="F25" s="2192">
        <v>82681</v>
      </c>
      <c r="G25" s="2274">
        <v>2500</v>
      </c>
      <c r="H25" s="59">
        <v>1245</v>
      </c>
      <c r="I25" s="2270">
        <f t="shared" ref="I25:I30" si="3">I24-G25</f>
        <v>147500</v>
      </c>
      <c r="K25" s="27"/>
      <c r="L25" s="27"/>
      <c r="M25" s="27"/>
      <c r="N25" s="27"/>
      <c r="O25" s="27"/>
      <c r="P25" s="27"/>
      <c r="Q25" s="27"/>
      <c r="R25" s="27"/>
    </row>
    <row r="26" spans="1:18" ht="13.8">
      <c r="A26" s="520">
        <v>45512</v>
      </c>
      <c r="B26" s="151"/>
      <c r="C26" s="151"/>
      <c r="D26" s="151"/>
      <c r="E26" s="151"/>
      <c r="F26" s="2191">
        <v>84217</v>
      </c>
      <c r="G26" s="2219">
        <v>5000</v>
      </c>
      <c r="H26" s="43">
        <v>4980</v>
      </c>
      <c r="I26" s="2270">
        <f t="shared" si="3"/>
        <v>142500</v>
      </c>
    </row>
    <row r="27" spans="1:18" ht="13.8">
      <c r="A27" s="520">
        <v>45514</v>
      </c>
      <c r="B27" s="151"/>
      <c r="C27" s="151"/>
      <c r="D27" s="151"/>
      <c r="E27" s="151"/>
      <c r="F27" s="2191">
        <v>84239</v>
      </c>
      <c r="G27" s="2219">
        <v>7500</v>
      </c>
      <c r="H27" s="43">
        <v>1245</v>
      </c>
      <c r="I27" s="2270">
        <f t="shared" si="3"/>
        <v>135000</v>
      </c>
    </row>
    <row r="28" spans="1:18">
      <c r="A28" s="519">
        <v>45525</v>
      </c>
      <c r="B28" s="27"/>
      <c r="C28" s="151"/>
      <c r="D28" s="151"/>
      <c r="E28" s="151"/>
      <c r="F28" s="2288">
        <v>34052</v>
      </c>
      <c r="G28" s="2278">
        <v>135000</v>
      </c>
      <c r="H28" s="43"/>
      <c r="I28" s="2270">
        <f t="shared" si="3"/>
        <v>0</v>
      </c>
    </row>
    <row r="29" spans="1:18">
      <c r="A29" s="520"/>
      <c r="B29" s="27"/>
      <c r="C29" s="151"/>
      <c r="D29" s="151"/>
      <c r="E29" s="151"/>
      <c r="F29" s="2285"/>
      <c r="G29" s="2224"/>
      <c r="H29" s="43"/>
      <c r="I29" s="2270">
        <f t="shared" si="3"/>
        <v>0</v>
      </c>
    </row>
    <row r="30" spans="1:18">
      <c r="A30" s="520"/>
      <c r="B30" s="151"/>
      <c r="C30" s="151"/>
      <c r="D30" s="151"/>
      <c r="E30" s="151"/>
      <c r="F30" s="2285"/>
      <c r="G30" s="2224"/>
      <c r="H30" s="43"/>
      <c r="I30" s="2270">
        <f t="shared" si="3"/>
        <v>0</v>
      </c>
    </row>
    <row r="31" spans="1:18" ht="15">
      <c r="A31" s="3108" t="s">
        <v>1</v>
      </c>
      <c r="B31" s="3108"/>
      <c r="C31" s="3108"/>
      <c r="D31" s="3108"/>
      <c r="E31" s="3108"/>
      <c r="F31" s="3108"/>
      <c r="G31" s="3108"/>
      <c r="H31" s="3108"/>
      <c r="I31" s="3108"/>
    </row>
    <row r="32" spans="1:18" ht="25.2">
      <c r="A32" s="2290" t="s">
        <v>2</v>
      </c>
      <c r="B32" s="509" t="s">
        <v>96</v>
      </c>
      <c r="C32" s="231" t="s">
        <v>4</v>
      </c>
      <c r="D32" s="232" t="s">
        <v>5</v>
      </c>
      <c r="E32" s="232" t="s">
        <v>6</v>
      </c>
      <c r="F32" s="2295" t="s">
        <v>85</v>
      </c>
      <c r="G32" s="2296" t="s">
        <v>37</v>
      </c>
      <c r="H32" s="68" t="s">
        <v>86</v>
      </c>
      <c r="I32" s="2297" t="s">
        <v>87</v>
      </c>
    </row>
    <row r="33" spans="1:18">
      <c r="A33" s="517">
        <v>45525</v>
      </c>
      <c r="B33" s="720">
        <v>150000</v>
      </c>
      <c r="C33" s="720">
        <v>400</v>
      </c>
      <c r="D33" s="721"/>
      <c r="E33" s="667">
        <v>60</v>
      </c>
      <c r="F33" s="2284">
        <v>34052</v>
      </c>
      <c r="G33" s="2298">
        <f>B33/E33</f>
        <v>2500</v>
      </c>
      <c r="H33" s="668">
        <f>B33*0.83%</f>
        <v>1245</v>
      </c>
      <c r="I33" s="2299">
        <f>B33</f>
        <v>150000</v>
      </c>
    </row>
    <row r="34" spans="1:18" ht="13.8">
      <c r="A34" s="519">
        <v>45836</v>
      </c>
      <c r="B34" s="27"/>
      <c r="C34" s="27"/>
      <c r="D34" s="27"/>
      <c r="E34" s="151">
        <v>1</v>
      </c>
      <c r="F34" s="2195" t="s">
        <v>100</v>
      </c>
      <c r="G34" s="2279">
        <v>1000</v>
      </c>
      <c r="H34" s="450"/>
      <c r="I34" s="2270">
        <f>I33-G34</f>
        <v>149000</v>
      </c>
      <c r="K34" s="575"/>
      <c r="L34" s="576"/>
      <c r="M34" s="120"/>
      <c r="N34" s="122"/>
      <c r="O34" s="122"/>
      <c r="P34" s="122"/>
      <c r="Q34" s="728"/>
      <c r="R34" s="728"/>
    </row>
    <row r="35" spans="1:18" ht="13.8">
      <c r="A35" s="519">
        <v>45899</v>
      </c>
      <c r="B35" s="27"/>
      <c r="C35" s="27"/>
      <c r="D35" s="27"/>
      <c r="E35" s="27"/>
      <c r="F35" s="2196" t="s">
        <v>101</v>
      </c>
      <c r="G35" s="2279">
        <v>2500</v>
      </c>
      <c r="H35" s="450">
        <v>1245</v>
      </c>
      <c r="I35" s="2270">
        <f t="shared" ref="I35:I40" si="4">I34-G35</f>
        <v>146500</v>
      </c>
      <c r="K35" s="575"/>
      <c r="L35" s="576"/>
      <c r="M35" s="2178"/>
      <c r="N35" s="122"/>
      <c r="O35" s="122"/>
      <c r="P35" s="122"/>
      <c r="Q35" s="728"/>
      <c r="R35" s="728"/>
    </row>
    <row r="36" spans="1:18" ht="13.8">
      <c r="A36" s="519">
        <v>45930</v>
      </c>
      <c r="B36" s="27"/>
      <c r="C36" s="27"/>
      <c r="D36" s="27"/>
      <c r="E36" s="27"/>
      <c r="F36" s="2195" t="s">
        <v>97</v>
      </c>
      <c r="G36" s="2279">
        <v>2500</v>
      </c>
      <c r="H36" s="450">
        <v>1245</v>
      </c>
      <c r="I36" s="2270">
        <f t="shared" si="4"/>
        <v>144000</v>
      </c>
      <c r="K36" s="575"/>
      <c r="L36" s="576"/>
      <c r="M36" s="120"/>
      <c r="N36" s="122"/>
      <c r="O36" s="122"/>
      <c r="P36" s="122"/>
      <c r="Q36" s="728"/>
      <c r="R36" s="728"/>
    </row>
    <row r="37" spans="1:18" ht="13.8">
      <c r="A37" s="519">
        <v>45960</v>
      </c>
      <c r="B37" s="27"/>
      <c r="C37" s="27"/>
      <c r="D37" s="27"/>
      <c r="E37" s="27"/>
      <c r="F37" s="2195" t="s">
        <v>98</v>
      </c>
      <c r="G37" s="2279">
        <v>2500</v>
      </c>
      <c r="H37" s="450">
        <v>1245</v>
      </c>
      <c r="I37" s="2270">
        <f t="shared" si="4"/>
        <v>141500</v>
      </c>
      <c r="K37" s="575"/>
      <c r="L37" s="576"/>
      <c r="M37" s="120"/>
      <c r="N37" s="122"/>
      <c r="O37" s="122"/>
      <c r="P37" s="122"/>
      <c r="Q37" s="728"/>
      <c r="R37" s="728"/>
    </row>
    <row r="38" spans="1:18" ht="13.8">
      <c r="A38" s="519">
        <v>45990</v>
      </c>
      <c r="B38" s="27"/>
      <c r="C38" s="27"/>
      <c r="D38" s="27"/>
      <c r="E38" s="27"/>
      <c r="F38" s="2195" t="s">
        <v>99</v>
      </c>
      <c r="G38" s="2279">
        <v>2500</v>
      </c>
      <c r="H38" s="450">
        <v>1245</v>
      </c>
      <c r="I38" s="2270">
        <f t="shared" si="4"/>
        <v>139000</v>
      </c>
      <c r="K38" s="575"/>
      <c r="L38" s="576"/>
      <c r="M38" s="120"/>
      <c r="N38" s="122"/>
      <c r="O38" s="122"/>
      <c r="P38" s="122"/>
      <c r="Q38" s="728"/>
      <c r="R38" s="728"/>
    </row>
    <row r="39" spans="1:18" ht="13.8">
      <c r="A39" s="519">
        <v>46018</v>
      </c>
      <c r="B39" s="27"/>
      <c r="C39" s="27"/>
      <c r="D39" s="27"/>
      <c r="E39" s="27"/>
      <c r="F39" s="2195" t="s">
        <v>102</v>
      </c>
      <c r="G39" s="2279">
        <v>2500</v>
      </c>
      <c r="H39" s="450">
        <v>1245</v>
      </c>
      <c r="I39" s="2270">
        <f t="shared" si="4"/>
        <v>136500</v>
      </c>
      <c r="K39" s="575"/>
      <c r="L39" s="576"/>
      <c r="M39" s="120"/>
      <c r="N39" s="122"/>
      <c r="O39" s="122"/>
      <c r="P39" s="122"/>
      <c r="Q39" s="728"/>
      <c r="R39" s="728"/>
    </row>
    <row r="40" spans="1:18">
      <c r="A40" s="521"/>
      <c r="B40" s="27"/>
      <c r="C40" s="27"/>
      <c r="D40" s="27"/>
      <c r="E40" s="27"/>
      <c r="F40" s="2300"/>
      <c r="G40" s="2224"/>
      <c r="H40" s="43"/>
      <c r="I40" s="2270">
        <f t="shared" si="4"/>
        <v>136500</v>
      </c>
    </row>
  </sheetData>
  <mergeCells count="7">
    <mergeCell ref="A22:I22"/>
    <mergeCell ref="A31:I31"/>
    <mergeCell ref="C2:D2"/>
    <mergeCell ref="A3:I3"/>
    <mergeCell ref="K3:R3"/>
    <mergeCell ref="A12:I12"/>
    <mergeCell ref="K12:R1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90">
    <tabColor rgb="FFFFFF00"/>
  </sheetPr>
  <dimension ref="A3:R115"/>
  <sheetViews>
    <sheetView topLeftCell="A4" zoomScale="130" zoomScaleNormal="130" workbookViewId="0">
      <pane ySplit="2" topLeftCell="A6" activePane="bottomLeft" state="frozen"/>
      <selection pane="bottomLeft" activeCell="K15" sqref="K15"/>
    </sheetView>
  </sheetViews>
  <sheetFormatPr defaultColWidth="9.109375" defaultRowHeight="13.2"/>
  <cols>
    <col min="1" max="1" width="12.5546875" style="2301" customWidth="1"/>
    <col min="2" max="2" width="15" style="132" customWidth="1"/>
    <col min="3" max="3" width="11.5546875" style="132" customWidth="1"/>
    <col min="4" max="4" width="9.33203125" style="132" customWidth="1"/>
    <col min="5" max="5" width="9.33203125" style="133" customWidth="1"/>
    <col min="6" max="6" width="12" style="2308" customWidth="1"/>
    <col min="7" max="7" width="12.44140625" style="7" customWidth="1"/>
    <col min="8" max="8" width="11.88671875" style="7" customWidth="1"/>
    <col min="9" max="9" width="13.5546875" style="7" customWidth="1"/>
    <col min="10" max="16384" width="9.109375" style="3"/>
  </cols>
  <sheetData>
    <row r="3" spans="1:9" s="1" customFormat="1" ht="15">
      <c r="A3" s="2301"/>
      <c r="B3" s="458"/>
      <c r="C3" s="458"/>
      <c r="D3" s="458"/>
      <c r="E3" s="460"/>
      <c r="F3" s="2308"/>
      <c r="G3" s="1352"/>
      <c r="H3" s="1352"/>
      <c r="I3" s="1352"/>
    </row>
    <row r="4" spans="1:9" s="1" customFormat="1" ht="24">
      <c r="A4" s="2317" t="s">
        <v>106</v>
      </c>
      <c r="B4" s="458"/>
      <c r="C4" s="458"/>
      <c r="D4" s="458"/>
      <c r="E4" s="460"/>
      <c r="F4" s="2308"/>
      <c r="G4" s="1352"/>
      <c r="H4" s="1352"/>
      <c r="I4" s="1352"/>
    </row>
    <row r="5" spans="1:9" s="1" customFormat="1" ht="15">
      <c r="A5" s="2301"/>
      <c r="B5" s="458"/>
      <c r="C5" s="458"/>
      <c r="D5" s="458"/>
      <c r="E5" s="460"/>
      <c r="F5" s="2308"/>
      <c r="G5" s="1352"/>
      <c r="H5" s="1352"/>
      <c r="I5" s="1352"/>
    </row>
    <row r="6" spans="1:9" ht="27" customHeight="1">
      <c r="B6" s="977"/>
      <c r="C6" s="977"/>
      <c r="D6" s="977"/>
      <c r="E6" s="977"/>
      <c r="F6" s="2314"/>
      <c r="G6" s="2129"/>
      <c r="H6" s="2129"/>
      <c r="I6" s="2129"/>
    </row>
    <row r="7" spans="1:9" ht="21" customHeight="1" thickBot="1">
      <c r="A7" s="3114" t="s">
        <v>1</v>
      </c>
      <c r="B7" s="3114"/>
      <c r="C7" s="3114"/>
      <c r="D7" s="3114"/>
      <c r="E7" s="3114"/>
      <c r="F7" s="3114"/>
      <c r="G7" s="3114"/>
      <c r="H7" s="3114"/>
      <c r="I7" s="3114"/>
    </row>
    <row r="8" spans="1:9" ht="23.25" customHeight="1" thickTop="1">
      <c r="A8" s="2302" t="s">
        <v>2</v>
      </c>
      <c r="B8" s="1413" t="s">
        <v>35</v>
      </c>
      <c r="C8" s="1411" t="s">
        <v>4</v>
      </c>
      <c r="D8" s="1412" t="s">
        <v>5</v>
      </c>
      <c r="E8" s="1412" t="s">
        <v>6</v>
      </c>
      <c r="F8" s="2310" t="s">
        <v>36</v>
      </c>
      <c r="G8" s="1413" t="s">
        <v>37</v>
      </c>
      <c r="H8" s="1413" t="s">
        <v>38</v>
      </c>
      <c r="I8" s="1378" t="s">
        <v>39</v>
      </c>
    </row>
    <row r="9" spans="1:9" ht="15" customHeight="1">
      <c r="A9" s="2303">
        <v>44784</v>
      </c>
      <c r="B9" s="55">
        <v>200000</v>
      </c>
      <c r="C9" s="56">
        <f>B9*0.02</f>
        <v>4000</v>
      </c>
      <c r="D9" s="25"/>
      <c r="E9" s="25">
        <v>36</v>
      </c>
      <c r="F9" s="2248">
        <v>29603</v>
      </c>
      <c r="G9" s="21">
        <f>+B9/E9</f>
        <v>5555.5555555555557</v>
      </c>
      <c r="H9" s="21">
        <f>B9*0.83%</f>
        <v>1660</v>
      </c>
      <c r="I9" s="21">
        <f>B9</f>
        <v>200000</v>
      </c>
    </row>
    <row r="10" spans="1:9" ht="21" customHeight="1">
      <c r="A10" s="2304">
        <v>44821</v>
      </c>
      <c r="B10" s="151"/>
      <c r="C10" s="151"/>
      <c r="D10" s="151"/>
      <c r="E10" s="57">
        <v>1</v>
      </c>
      <c r="F10" s="2229">
        <v>76042</v>
      </c>
      <c r="G10" s="35">
        <v>5555.56</v>
      </c>
      <c r="H10" s="43">
        <v>1660</v>
      </c>
      <c r="I10" s="43">
        <f>I9-G10</f>
        <v>194444.44</v>
      </c>
    </row>
    <row r="11" spans="1:9" ht="21" customHeight="1">
      <c r="A11" s="2304">
        <v>44923</v>
      </c>
      <c r="B11" s="151"/>
      <c r="C11" s="151"/>
      <c r="D11" s="151"/>
      <c r="E11" s="61" t="s">
        <v>107</v>
      </c>
      <c r="F11" s="2229">
        <v>77229</v>
      </c>
      <c r="G11" s="35">
        <v>11872.4</v>
      </c>
      <c r="H11" s="43">
        <v>1660</v>
      </c>
      <c r="I11" s="43">
        <f t="shared" ref="I11:I24" si="0">I10-G11</f>
        <v>182572.04</v>
      </c>
    </row>
    <row r="12" spans="1:9" ht="21" customHeight="1">
      <c r="A12" s="2304">
        <v>44923</v>
      </c>
      <c r="B12" s="151"/>
      <c r="C12" s="151"/>
      <c r="D12" s="151"/>
      <c r="E12" s="57"/>
      <c r="F12" s="2229">
        <v>77230</v>
      </c>
      <c r="G12" s="35">
        <v>4794.28</v>
      </c>
      <c r="H12" s="43">
        <v>3320</v>
      </c>
      <c r="I12" s="43">
        <f t="shared" si="0"/>
        <v>177777.76</v>
      </c>
    </row>
    <row r="13" spans="1:9" ht="21" customHeight="1">
      <c r="A13" s="2305" t="s">
        <v>108</v>
      </c>
      <c r="B13" s="3110" t="s">
        <v>57</v>
      </c>
      <c r="C13" s="3111"/>
      <c r="D13" s="151"/>
      <c r="E13" s="57"/>
      <c r="F13" s="2229"/>
      <c r="G13" s="35"/>
      <c r="H13" s="43"/>
      <c r="I13" s="43">
        <f t="shared" si="0"/>
        <v>177777.76</v>
      </c>
    </row>
    <row r="14" spans="1:9" ht="21" customHeight="1">
      <c r="A14" s="2304">
        <v>44975</v>
      </c>
      <c r="B14" s="2130"/>
      <c r="C14" s="2130"/>
      <c r="D14" s="151"/>
      <c r="E14" s="57">
        <v>5</v>
      </c>
      <c r="F14" s="2229">
        <v>77678</v>
      </c>
      <c r="G14" s="30">
        <v>5555.56</v>
      </c>
      <c r="H14" s="30">
        <v>1660</v>
      </c>
      <c r="I14" s="43">
        <f t="shared" si="0"/>
        <v>172222.2</v>
      </c>
    </row>
    <row r="15" spans="1:9" ht="21" customHeight="1">
      <c r="A15" s="2305" t="s">
        <v>109</v>
      </c>
      <c r="B15" s="3110" t="s">
        <v>57</v>
      </c>
      <c r="C15" s="3111"/>
      <c r="D15" s="151"/>
      <c r="E15" s="57"/>
      <c r="F15" s="2229"/>
      <c r="G15" s="30"/>
      <c r="H15" s="30"/>
      <c r="I15" s="43">
        <f t="shared" si="0"/>
        <v>172222.2</v>
      </c>
    </row>
    <row r="16" spans="1:9" ht="21" customHeight="1">
      <c r="A16" s="2304">
        <v>45037</v>
      </c>
      <c r="B16" s="2130"/>
      <c r="C16" s="2130"/>
      <c r="D16" s="151"/>
      <c r="E16" s="57">
        <v>6</v>
      </c>
      <c r="F16" s="2229">
        <v>78367</v>
      </c>
      <c r="G16" s="30">
        <v>8370.61</v>
      </c>
      <c r="H16" s="30">
        <v>3320</v>
      </c>
      <c r="I16" s="43">
        <f t="shared" si="0"/>
        <v>163851.59000000003</v>
      </c>
    </row>
    <row r="17" spans="1:9" ht="21" customHeight="1">
      <c r="A17" s="2304">
        <v>45066</v>
      </c>
      <c r="B17" s="2130"/>
      <c r="C17" s="2130"/>
      <c r="D17" s="151"/>
      <c r="E17" s="57">
        <v>7</v>
      </c>
      <c r="F17" s="2229">
        <v>78769</v>
      </c>
      <c r="G17" s="30">
        <v>5555.56</v>
      </c>
      <c r="H17" s="30">
        <v>1660</v>
      </c>
      <c r="I17" s="43">
        <f t="shared" si="0"/>
        <v>158296.03000000003</v>
      </c>
    </row>
    <row r="18" spans="1:9" ht="21" customHeight="1">
      <c r="A18" s="2305" t="s">
        <v>110</v>
      </c>
      <c r="B18" s="3110" t="s">
        <v>57</v>
      </c>
      <c r="C18" s="3111"/>
      <c r="D18" s="151"/>
      <c r="E18" s="57"/>
      <c r="F18" s="2229"/>
      <c r="G18" s="30"/>
      <c r="H18" s="30"/>
      <c r="I18" s="43">
        <f t="shared" si="0"/>
        <v>158296.03000000003</v>
      </c>
    </row>
    <row r="19" spans="1:9" ht="21" customHeight="1">
      <c r="A19" s="2304">
        <v>45129</v>
      </c>
      <c r="B19" s="151"/>
      <c r="C19" s="151"/>
      <c r="D19" s="151"/>
      <c r="E19" s="61" t="s">
        <v>111</v>
      </c>
      <c r="F19" s="2229">
        <v>79562</v>
      </c>
      <c r="G19" s="43">
        <v>11111.12</v>
      </c>
      <c r="H19" s="43">
        <v>3320</v>
      </c>
      <c r="I19" s="43">
        <f t="shared" si="0"/>
        <v>147184.91000000003</v>
      </c>
    </row>
    <row r="20" spans="1:9" ht="21" customHeight="1">
      <c r="A20" s="2305" t="s">
        <v>112</v>
      </c>
      <c r="B20" s="3110" t="s">
        <v>57</v>
      </c>
      <c r="C20" s="3111"/>
      <c r="D20" s="151"/>
      <c r="E20" s="57"/>
      <c r="F20" s="2229"/>
      <c r="G20" s="43"/>
      <c r="H20" s="43"/>
      <c r="I20" s="43">
        <f t="shared" si="0"/>
        <v>147184.91000000003</v>
      </c>
    </row>
    <row r="21" spans="1:9" ht="21" customHeight="1">
      <c r="A21" s="2304" t="s">
        <v>113</v>
      </c>
      <c r="B21" s="3112"/>
      <c r="C21" s="3112"/>
      <c r="D21" s="151">
        <v>388.14</v>
      </c>
      <c r="E21" s="57"/>
      <c r="F21" s="2229">
        <v>80310</v>
      </c>
      <c r="G21" s="43">
        <v>19407.189999999999</v>
      </c>
      <c r="H21" s="43">
        <v>4980</v>
      </c>
      <c r="I21" s="43">
        <f t="shared" si="0"/>
        <v>127777.72000000003</v>
      </c>
    </row>
    <row r="22" spans="1:9" ht="21" customHeight="1">
      <c r="A22" s="2304">
        <v>45255</v>
      </c>
      <c r="B22" s="151"/>
      <c r="C22" s="151"/>
      <c r="D22" s="151"/>
      <c r="E22" s="57"/>
      <c r="F22" s="2229">
        <v>81113</v>
      </c>
      <c r="G22" s="43">
        <v>5555.56</v>
      </c>
      <c r="H22" s="43">
        <v>1660</v>
      </c>
      <c r="I22" s="43">
        <f t="shared" si="0"/>
        <v>122222.16000000003</v>
      </c>
    </row>
    <row r="23" spans="1:9" ht="21" customHeight="1">
      <c r="A23" s="2304">
        <v>45272</v>
      </c>
      <c r="B23" s="151"/>
      <c r="C23" s="151"/>
      <c r="D23" s="151"/>
      <c r="E23" s="57"/>
      <c r="F23" s="2229">
        <v>81353</v>
      </c>
      <c r="G23" s="43">
        <v>5555.56</v>
      </c>
      <c r="H23" s="43">
        <v>1660</v>
      </c>
      <c r="I23" s="43">
        <f t="shared" si="0"/>
        <v>116666.60000000003</v>
      </c>
    </row>
    <row r="24" spans="1:9" ht="21" customHeight="1">
      <c r="A24" s="2304">
        <v>45273</v>
      </c>
      <c r="B24" s="151"/>
      <c r="C24" s="151"/>
      <c r="D24" s="151"/>
      <c r="E24" s="57"/>
      <c r="F24" s="2229">
        <v>32532</v>
      </c>
      <c r="G24" s="43">
        <v>116666.6</v>
      </c>
      <c r="H24" s="43"/>
      <c r="I24" s="43">
        <f t="shared" si="0"/>
        <v>0</v>
      </c>
    </row>
    <row r="25" spans="1:9" ht="15" customHeight="1">
      <c r="A25" s="2306"/>
    </row>
    <row r="26" spans="1:9" ht="15" customHeight="1">
      <c r="A26" s="3113"/>
      <c r="B26" s="3113"/>
      <c r="C26" s="3113"/>
      <c r="D26" s="3113"/>
      <c r="E26" s="3113"/>
      <c r="F26" s="3113"/>
      <c r="G26" s="3113"/>
      <c r="H26" s="3113"/>
      <c r="I26" s="3113"/>
    </row>
    <row r="27" spans="1:9" ht="15" customHeight="1" thickBot="1">
      <c r="A27" s="3114" t="s">
        <v>1</v>
      </c>
      <c r="B27" s="3114"/>
      <c r="C27" s="3114"/>
      <c r="D27" s="3114"/>
      <c r="E27" s="3114"/>
      <c r="F27" s="3114"/>
      <c r="G27" s="3114"/>
      <c r="H27" s="3114"/>
      <c r="I27" s="3114"/>
    </row>
    <row r="28" spans="1:9" ht="15" customHeight="1" thickTop="1">
      <c r="A28" s="2302" t="s">
        <v>2</v>
      </c>
      <c r="B28" s="1413" t="s">
        <v>35</v>
      </c>
      <c r="C28" s="1411" t="s">
        <v>4</v>
      </c>
      <c r="D28" s="1412" t="s">
        <v>5</v>
      </c>
      <c r="E28" s="1412" t="s">
        <v>6</v>
      </c>
      <c r="F28" s="2310" t="s">
        <v>36</v>
      </c>
      <c r="G28" s="1413" t="s">
        <v>37</v>
      </c>
      <c r="H28" s="1413" t="s">
        <v>38</v>
      </c>
      <c r="I28" s="1378" t="s">
        <v>39</v>
      </c>
    </row>
    <row r="29" spans="1:9" ht="15" customHeight="1">
      <c r="A29" s="2307">
        <v>45273</v>
      </c>
      <c r="B29" s="452">
        <v>200000</v>
      </c>
      <c r="C29" s="453">
        <f>B29*0.02</f>
        <v>4000</v>
      </c>
      <c r="D29" s="454"/>
      <c r="E29" s="454">
        <v>36</v>
      </c>
      <c r="F29" s="2311">
        <v>32532</v>
      </c>
      <c r="G29" s="812">
        <f>+B29/E29</f>
        <v>5555.5555555555557</v>
      </c>
      <c r="H29" s="812">
        <f>B29*0.83%</f>
        <v>1660</v>
      </c>
      <c r="I29" s="812">
        <f>B29</f>
        <v>200000</v>
      </c>
    </row>
    <row r="30" spans="1:9" ht="24" customHeight="1">
      <c r="A30" s="2304">
        <v>45310</v>
      </c>
      <c r="B30" s="178"/>
      <c r="C30" s="59"/>
      <c r="D30" s="59"/>
      <c r="E30" s="57">
        <v>1</v>
      </c>
      <c r="F30" s="2229">
        <v>81770</v>
      </c>
      <c r="G30" s="59">
        <v>5555.56</v>
      </c>
      <c r="H30" s="59">
        <v>1660</v>
      </c>
      <c r="I30" s="62">
        <f>I29-G30</f>
        <v>194444.44</v>
      </c>
    </row>
    <row r="31" spans="1:9" ht="24" customHeight="1">
      <c r="A31" s="2304">
        <v>45364</v>
      </c>
      <c r="B31" s="178"/>
      <c r="C31" s="59"/>
      <c r="D31" s="59"/>
      <c r="E31" s="57">
        <v>2</v>
      </c>
      <c r="F31" s="2229">
        <v>82415</v>
      </c>
      <c r="G31" s="59">
        <v>5555.56</v>
      </c>
      <c r="H31" s="59">
        <v>1660</v>
      </c>
      <c r="I31" s="62">
        <f t="shared" ref="I31:I41" si="1">I30-G31</f>
        <v>188888.88</v>
      </c>
    </row>
    <row r="32" spans="1:9" ht="24" customHeight="1">
      <c r="A32" s="2304">
        <v>45398</v>
      </c>
      <c r="B32" s="178"/>
      <c r="C32" s="59"/>
      <c r="D32" s="59"/>
      <c r="E32" s="57">
        <v>3</v>
      </c>
      <c r="F32" s="2229">
        <v>82784</v>
      </c>
      <c r="G32" s="59">
        <v>6040</v>
      </c>
      <c r="H32" s="59">
        <v>1660</v>
      </c>
      <c r="I32" s="62">
        <f t="shared" si="1"/>
        <v>182848.88</v>
      </c>
    </row>
    <row r="33" spans="1:18" ht="24" customHeight="1">
      <c r="A33" s="2304">
        <v>45442</v>
      </c>
      <c r="B33" s="178"/>
      <c r="C33" s="59"/>
      <c r="D33" s="59"/>
      <c r="E33" s="57">
        <v>4</v>
      </c>
      <c r="F33" s="2229">
        <v>83402</v>
      </c>
      <c r="G33" s="59">
        <v>6718.05</v>
      </c>
      <c r="H33" s="59">
        <v>1660</v>
      </c>
      <c r="I33" s="62">
        <f t="shared" si="1"/>
        <v>176130.83000000002</v>
      </c>
    </row>
    <row r="34" spans="1:18" ht="15" customHeight="1">
      <c r="A34" s="2304">
        <v>45498</v>
      </c>
      <c r="B34" s="57"/>
      <c r="C34" s="57"/>
      <c r="D34" s="57"/>
      <c r="E34" s="57">
        <v>5</v>
      </c>
      <c r="F34" s="2229">
        <v>84008</v>
      </c>
      <c r="G34" s="59">
        <v>16080</v>
      </c>
      <c r="H34" s="59">
        <v>3320</v>
      </c>
      <c r="I34" s="62">
        <f t="shared" si="1"/>
        <v>160050.83000000002</v>
      </c>
    </row>
    <row r="35" spans="1:18" ht="15" customHeight="1">
      <c r="A35" s="2304">
        <v>45581</v>
      </c>
      <c r="B35" s="57"/>
      <c r="C35" s="57"/>
      <c r="D35" s="57"/>
      <c r="E35" s="57">
        <v>6</v>
      </c>
      <c r="F35" s="2229">
        <v>85058</v>
      </c>
      <c r="G35" s="59">
        <v>9829.52</v>
      </c>
      <c r="H35" s="59">
        <v>1660</v>
      </c>
      <c r="I35" s="62">
        <f t="shared" si="1"/>
        <v>150221.31000000003</v>
      </c>
    </row>
    <row r="36" spans="1:18" ht="15" customHeight="1">
      <c r="A36" s="2304">
        <v>45625</v>
      </c>
      <c r="B36" s="57"/>
      <c r="C36" s="57"/>
      <c r="D36" s="57"/>
      <c r="E36" s="57">
        <v>7</v>
      </c>
      <c r="F36" s="2229">
        <v>85679</v>
      </c>
      <c r="G36" s="59">
        <v>5555.56</v>
      </c>
      <c r="H36" s="59">
        <v>1660</v>
      </c>
      <c r="I36" s="62">
        <f t="shared" si="1"/>
        <v>144665.75000000003</v>
      </c>
    </row>
    <row r="37" spans="1:18" ht="15" customHeight="1">
      <c r="A37" s="2304">
        <v>45688</v>
      </c>
      <c r="B37" s="57"/>
      <c r="C37" s="57"/>
      <c r="D37" s="57"/>
      <c r="E37" s="57">
        <v>8</v>
      </c>
      <c r="F37" s="2192">
        <v>86460</v>
      </c>
      <c r="G37" s="188">
        <v>7040</v>
      </c>
      <c r="H37" s="188">
        <v>1660</v>
      </c>
      <c r="I37" s="62">
        <f t="shared" si="1"/>
        <v>137625.75000000003</v>
      </c>
      <c r="K37" s="339"/>
      <c r="L37" s="613"/>
      <c r="M37" s="464"/>
      <c r="N37" s="615"/>
      <c r="O37" s="615"/>
      <c r="P37" s="615"/>
      <c r="Q37" s="617"/>
      <c r="R37" s="617"/>
    </row>
    <row r="38" spans="1:18" ht="15" customHeight="1">
      <c r="A38" s="2304">
        <v>45751</v>
      </c>
      <c r="B38" s="57"/>
      <c r="C38" s="57"/>
      <c r="D38" s="57"/>
      <c r="E38" s="57">
        <v>9</v>
      </c>
      <c r="F38" s="2192">
        <v>87147</v>
      </c>
      <c r="G38" s="158">
        <v>5555.56</v>
      </c>
      <c r="H38" s="158">
        <v>1660</v>
      </c>
      <c r="I38" s="62">
        <f t="shared" si="1"/>
        <v>132070.19000000003</v>
      </c>
      <c r="K38" s="339"/>
      <c r="L38" s="613"/>
      <c r="M38" s="464"/>
      <c r="N38" s="614"/>
      <c r="O38" s="614"/>
      <c r="P38" s="614"/>
      <c r="Q38" s="617"/>
      <c r="R38" s="617"/>
    </row>
    <row r="39" spans="1:18" ht="15" customHeight="1">
      <c r="A39" s="2304">
        <v>45792</v>
      </c>
      <c r="B39" s="57"/>
      <c r="C39" s="57"/>
      <c r="D39" s="57"/>
      <c r="E39" s="57">
        <v>10</v>
      </c>
      <c r="F39" s="2229" t="s">
        <v>114</v>
      </c>
      <c r="G39" s="188">
        <v>6548.3</v>
      </c>
      <c r="H39" s="188">
        <v>1660</v>
      </c>
      <c r="I39" s="62">
        <f t="shared" si="1"/>
        <v>125521.89000000003</v>
      </c>
      <c r="K39" s="339"/>
      <c r="L39" s="613"/>
      <c r="M39" s="340"/>
      <c r="N39" s="615"/>
      <c r="O39" s="615"/>
      <c r="P39" s="615"/>
      <c r="Q39" s="617"/>
      <c r="R39" s="617"/>
    </row>
    <row r="40" spans="1:18" ht="15" customHeight="1">
      <c r="A40" s="2304">
        <v>45919</v>
      </c>
      <c r="B40" s="151"/>
      <c r="C40" s="151"/>
      <c r="D40" s="151"/>
      <c r="E40" s="57">
        <v>11</v>
      </c>
      <c r="F40" s="2229" t="s">
        <v>115</v>
      </c>
      <c r="G40" s="188">
        <v>18248.169999999998</v>
      </c>
      <c r="H40" s="188">
        <v>1660</v>
      </c>
      <c r="I40" s="62">
        <f t="shared" si="1"/>
        <v>107273.72000000003</v>
      </c>
      <c r="K40" s="339"/>
      <c r="L40" s="613"/>
      <c r="M40" s="340"/>
      <c r="N40" s="615"/>
      <c r="O40" s="615"/>
      <c r="P40" s="615"/>
      <c r="Q40" s="617"/>
      <c r="R40" s="617"/>
    </row>
    <row r="41" spans="1:18" ht="15" customHeight="1">
      <c r="A41" s="2304">
        <v>45981</v>
      </c>
      <c r="B41" s="151"/>
      <c r="C41" s="151"/>
      <c r="D41" s="151"/>
      <c r="E41" s="57">
        <v>12</v>
      </c>
      <c r="F41" s="2229" t="s">
        <v>116</v>
      </c>
      <c r="G41" s="188">
        <v>12862.65</v>
      </c>
      <c r="H41" s="188">
        <v>1660</v>
      </c>
      <c r="I41" s="62">
        <f t="shared" si="1"/>
        <v>94411.070000000036</v>
      </c>
      <c r="K41" s="339"/>
      <c r="L41" s="613"/>
      <c r="M41" s="340"/>
      <c r="N41" s="615"/>
      <c r="O41" s="615"/>
      <c r="P41" s="615"/>
      <c r="Q41" s="617"/>
      <c r="R41" s="617"/>
    </row>
    <row r="42" spans="1:18" ht="15" customHeight="1">
      <c r="A42" s="2304"/>
      <c r="B42" s="151"/>
      <c r="C42" s="151"/>
      <c r="D42" s="151"/>
      <c r="E42" s="57"/>
      <c r="F42" s="2229"/>
      <c r="G42" s="188"/>
      <c r="H42" s="188"/>
      <c r="I42" s="62"/>
    </row>
    <row r="43" spans="1:18" ht="15" customHeight="1">
      <c r="A43" s="2304"/>
      <c r="B43" s="151"/>
      <c r="C43" s="151"/>
      <c r="D43" s="151"/>
      <c r="E43" s="57"/>
      <c r="F43" s="2229"/>
      <c r="G43" s="188"/>
      <c r="H43" s="188"/>
      <c r="I43" s="62"/>
    </row>
    <row r="44" spans="1:18" ht="15" customHeight="1">
      <c r="A44" s="2304"/>
      <c r="B44" s="151"/>
      <c r="C44" s="151"/>
      <c r="D44" s="151"/>
      <c r="E44" s="57"/>
      <c r="F44" s="2229"/>
      <c r="G44" s="188"/>
      <c r="H44" s="188"/>
      <c r="I44" s="62"/>
    </row>
    <row r="45" spans="1:18" ht="15" customHeight="1">
      <c r="A45" s="2223"/>
      <c r="B45" s="151"/>
      <c r="C45" s="151"/>
      <c r="D45" s="151"/>
      <c r="E45" s="57"/>
      <c r="F45" s="2229"/>
      <c r="G45" s="43"/>
      <c r="H45" s="43"/>
      <c r="I45" s="62"/>
    </row>
    <row r="46" spans="1:18" ht="15" customHeight="1">
      <c r="A46" s="2223"/>
      <c r="B46" s="151"/>
      <c r="C46" s="151"/>
      <c r="D46" s="151"/>
      <c r="E46" s="57"/>
      <c r="F46" s="2229"/>
      <c r="G46" s="43"/>
      <c r="H46" s="43"/>
      <c r="I46" s="62"/>
    </row>
    <row r="47" spans="1:18" ht="15" customHeight="1">
      <c r="A47" s="2223"/>
      <c r="B47" s="151"/>
      <c r="C47" s="151"/>
      <c r="D47" s="151"/>
      <c r="E47" s="57"/>
      <c r="F47" s="2229"/>
      <c r="G47" s="43"/>
      <c r="H47" s="43"/>
      <c r="I47" s="43"/>
    </row>
    <row r="48" spans="1:18" ht="15" customHeight="1">
      <c r="A48" s="2223"/>
      <c r="B48" s="151"/>
      <c r="C48" s="151"/>
      <c r="D48" s="151"/>
      <c r="E48" s="57"/>
      <c r="F48" s="2229"/>
      <c r="G48" s="43"/>
      <c r="H48" s="43"/>
      <c r="I48" s="43"/>
    </row>
    <row r="49" spans="1:9" ht="15" customHeight="1">
      <c r="A49" s="2223"/>
      <c r="B49" s="151"/>
      <c r="C49" s="151"/>
      <c r="D49" s="151"/>
      <c r="E49" s="57"/>
      <c r="F49" s="2229"/>
      <c r="G49" s="43"/>
      <c r="H49" s="43"/>
      <c r="I49" s="43"/>
    </row>
    <row r="50" spans="1:9" ht="15" customHeight="1">
      <c r="A50" s="2223"/>
      <c r="B50" s="151"/>
      <c r="C50" s="151"/>
      <c r="D50" s="151"/>
      <c r="E50" s="57"/>
      <c r="F50" s="2229"/>
      <c r="G50" s="43"/>
      <c r="H50" s="43"/>
      <c r="I50" s="43"/>
    </row>
    <row r="51" spans="1:9" ht="15" customHeight="1">
      <c r="A51" s="2223"/>
      <c r="B51" s="151"/>
      <c r="C51" s="151"/>
      <c r="D51" s="151"/>
      <c r="E51" s="57"/>
      <c r="F51" s="2229"/>
      <c r="G51" s="43"/>
      <c r="H51" s="43"/>
      <c r="I51" s="43"/>
    </row>
    <row r="52" spans="1:9" ht="15" customHeight="1">
      <c r="A52" s="2223"/>
      <c r="B52" s="151"/>
      <c r="C52" s="151"/>
      <c r="D52" s="151"/>
      <c r="E52" s="57"/>
      <c r="F52" s="2229"/>
      <c r="G52" s="43"/>
      <c r="H52" s="43"/>
      <c r="I52" s="43"/>
    </row>
    <row r="53" spans="1:9" ht="15" customHeight="1">
      <c r="A53" s="2223"/>
      <c r="B53" s="151"/>
      <c r="C53" s="151"/>
      <c r="D53" s="151"/>
      <c r="E53" s="57"/>
      <c r="F53" s="2229"/>
      <c r="G53" s="43"/>
      <c r="H53" s="43"/>
      <c r="I53" s="43"/>
    </row>
    <row r="54" spans="1:9" ht="15" customHeight="1"/>
    <row r="55" spans="1:9" ht="15" customHeight="1"/>
    <row r="56" spans="1:9" ht="15" customHeight="1"/>
    <row r="57" spans="1:9" ht="15" customHeight="1"/>
    <row r="58" spans="1:9" ht="15" customHeight="1"/>
    <row r="59" spans="1:9" ht="15" customHeight="1"/>
    <row r="60" spans="1:9" ht="15" customHeight="1"/>
    <row r="61" spans="1:9" ht="15" customHeight="1"/>
    <row r="62" spans="1:9" ht="15" customHeight="1"/>
    <row r="63" spans="1:9" ht="15" customHeight="1"/>
    <row r="64" spans="1:9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</sheetData>
  <mergeCells count="8">
    <mergeCell ref="B20:C20"/>
    <mergeCell ref="B21:C21"/>
    <mergeCell ref="A26:I26"/>
    <mergeCell ref="A27:I27"/>
    <mergeCell ref="A7:I7"/>
    <mergeCell ref="B13:C13"/>
    <mergeCell ref="B15:C15"/>
    <mergeCell ref="B18:C18"/>
  </mergeCells>
  <pageMargins left="0.17" right="0.12" top="1" bottom="1" header="0.5" footer="0.5"/>
  <pageSetup paperSize="256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FFFF00"/>
  </sheetPr>
  <dimension ref="A1:S57"/>
  <sheetViews>
    <sheetView topLeftCell="C43" zoomScale="130" zoomScaleNormal="130" workbookViewId="0">
      <selection activeCell="M58" sqref="M58"/>
    </sheetView>
  </sheetViews>
  <sheetFormatPr defaultColWidth="9.109375" defaultRowHeight="13.2"/>
  <cols>
    <col min="1" max="1" width="12.44140625" style="131" customWidth="1"/>
    <col min="2" max="2" width="16" style="132" customWidth="1"/>
    <col min="3" max="3" width="10.5546875" style="132" customWidth="1"/>
    <col min="4" max="4" width="9.5546875" style="132"/>
    <col min="5" max="5" width="10.109375" style="133" customWidth="1"/>
    <col min="6" max="6" width="14.88671875" style="2280" customWidth="1"/>
    <col min="7" max="9" width="14.88671875" style="7" customWidth="1"/>
    <col min="10" max="10" width="9.109375" style="3"/>
    <col min="11" max="11" width="13.88671875" style="2318" customWidth="1"/>
    <col min="12" max="12" width="11.88671875" style="2271" customWidth="1"/>
    <col min="13" max="13" width="9.109375" style="2271"/>
    <col min="14" max="14" width="9.33203125" style="2271" customWidth="1"/>
    <col min="15" max="15" width="11.5546875" style="2271" customWidth="1"/>
    <col min="16" max="16" width="11.33203125" style="2271" customWidth="1"/>
    <col min="17" max="17" width="10.88671875" style="2271" customWidth="1"/>
    <col min="18" max="18" width="12.5546875" style="2271" customWidth="1"/>
    <col min="19" max="19" width="9.33203125" style="3" customWidth="1"/>
    <col min="20" max="16384" width="9.109375" style="3"/>
  </cols>
  <sheetData>
    <row r="1" spans="1:18" ht="20.399999999999999">
      <c r="A1" s="2316" t="s">
        <v>117</v>
      </c>
    </row>
    <row r="3" spans="1:18" ht="20.399999999999999">
      <c r="A3" s="3090" t="s">
        <v>1</v>
      </c>
      <c r="B3" s="3090"/>
      <c r="C3" s="3090"/>
      <c r="D3" s="3090"/>
      <c r="E3" s="3090"/>
      <c r="F3" s="3090"/>
      <c r="G3" s="3090"/>
      <c r="H3" s="3090"/>
      <c r="I3" s="3090"/>
      <c r="K3" s="3092" t="s">
        <v>20</v>
      </c>
      <c r="L3" s="3093"/>
      <c r="M3" s="3093"/>
      <c r="N3" s="3093"/>
      <c r="O3" s="3094"/>
      <c r="P3" s="3093"/>
      <c r="Q3" s="3093"/>
      <c r="R3" s="3095"/>
    </row>
    <row r="4" spans="1:18" ht="25.2">
      <c r="A4" s="961" t="s">
        <v>2</v>
      </c>
      <c r="B4" s="1410" t="s">
        <v>3</v>
      </c>
      <c r="C4" s="1411" t="s">
        <v>4</v>
      </c>
      <c r="D4" s="1412" t="s">
        <v>5</v>
      </c>
      <c r="E4" s="1412" t="s">
        <v>6</v>
      </c>
      <c r="F4" s="2348" t="s">
        <v>7</v>
      </c>
      <c r="G4" s="1413" t="s">
        <v>8</v>
      </c>
      <c r="H4" s="1413" t="s">
        <v>9</v>
      </c>
      <c r="I4" s="1378" t="s">
        <v>10</v>
      </c>
      <c r="K4" s="2319" t="s">
        <v>21</v>
      </c>
      <c r="L4" s="2325" t="s">
        <v>22</v>
      </c>
      <c r="M4" s="2325" t="s">
        <v>5</v>
      </c>
      <c r="N4" s="2326" t="s">
        <v>23</v>
      </c>
      <c r="O4" s="2327" t="s">
        <v>7</v>
      </c>
      <c r="P4" s="2325" t="s">
        <v>24</v>
      </c>
      <c r="Q4" s="2325" t="s">
        <v>25</v>
      </c>
      <c r="R4" s="2328" t="s">
        <v>26</v>
      </c>
    </row>
    <row r="5" spans="1:18">
      <c r="A5" s="147">
        <v>44910</v>
      </c>
      <c r="B5" s="21">
        <v>250000</v>
      </c>
      <c r="C5" s="21">
        <f>B5*0.02</f>
        <v>5000</v>
      </c>
      <c r="D5" s="23"/>
      <c r="E5" s="25">
        <v>36</v>
      </c>
      <c r="F5" s="2193">
        <v>60392</v>
      </c>
      <c r="G5" s="21">
        <f>+B5/E5</f>
        <v>6944.4444444444443</v>
      </c>
      <c r="H5" s="21">
        <f>B5*0.83%</f>
        <v>2075</v>
      </c>
      <c r="I5" s="21">
        <f>B5</f>
        <v>250000</v>
      </c>
      <c r="K5" s="2320">
        <v>44876</v>
      </c>
      <c r="L5" s="2329">
        <v>5000</v>
      </c>
      <c r="M5" s="2329"/>
      <c r="N5" s="2330">
        <v>6</v>
      </c>
      <c r="O5" s="2331">
        <v>30177</v>
      </c>
      <c r="P5" s="2329">
        <f>L5/N5</f>
        <v>833.33333333333337</v>
      </c>
      <c r="Q5" s="2332">
        <v>100</v>
      </c>
      <c r="R5" s="2333">
        <v>5000</v>
      </c>
    </row>
    <row r="6" spans="1:18" ht="13.8">
      <c r="A6" s="50">
        <v>44944</v>
      </c>
      <c r="B6" s="151"/>
      <c r="C6" s="151"/>
      <c r="D6" s="151"/>
      <c r="E6" s="57">
        <v>1</v>
      </c>
      <c r="F6" s="2192">
        <v>77381</v>
      </c>
      <c r="G6" s="59">
        <v>6944.44</v>
      </c>
      <c r="H6" s="59">
        <v>2075</v>
      </c>
      <c r="I6" s="43">
        <f>I5-G6</f>
        <v>243055.56</v>
      </c>
      <c r="K6" s="2321">
        <v>45015</v>
      </c>
      <c r="L6" s="2219"/>
      <c r="M6" s="2219"/>
      <c r="N6" s="2334"/>
      <c r="O6" s="2191">
        <v>78097</v>
      </c>
      <c r="P6" s="2219">
        <v>833.33</v>
      </c>
      <c r="Q6" s="2219">
        <v>83.33</v>
      </c>
      <c r="R6" s="2219">
        <f>R5-P6</f>
        <v>4166.67</v>
      </c>
    </row>
    <row r="7" spans="1:18">
      <c r="A7" s="50">
        <v>44986</v>
      </c>
      <c r="B7" s="151"/>
      <c r="C7" s="151"/>
      <c r="D7" s="151"/>
      <c r="E7" s="57">
        <v>2</v>
      </c>
      <c r="F7" s="2192">
        <v>77784</v>
      </c>
      <c r="G7" s="59">
        <v>6944.44</v>
      </c>
      <c r="H7" s="59">
        <v>2075</v>
      </c>
      <c r="I7" s="43">
        <f t="shared" ref="I7:I18" si="0">I6-G7</f>
        <v>236111.12</v>
      </c>
      <c r="K7" s="2321">
        <v>45045</v>
      </c>
      <c r="L7" s="2224"/>
      <c r="M7" s="2224"/>
      <c r="N7" s="2224"/>
      <c r="O7" s="2192">
        <v>78513</v>
      </c>
      <c r="P7" s="2224"/>
      <c r="Q7" s="2224">
        <v>66.67</v>
      </c>
      <c r="R7" s="2219">
        <f>R6-P7</f>
        <v>4166.67</v>
      </c>
    </row>
    <row r="8" spans="1:18">
      <c r="A8" s="50">
        <v>45015</v>
      </c>
      <c r="B8" s="151"/>
      <c r="C8" s="151"/>
      <c r="D8" s="151"/>
      <c r="E8" s="57">
        <v>3</v>
      </c>
      <c r="F8" s="2192">
        <v>78097</v>
      </c>
      <c r="G8" s="30">
        <v>6944.44</v>
      </c>
      <c r="H8" s="30">
        <v>2075</v>
      </c>
      <c r="I8" s="43">
        <f t="shared" si="0"/>
        <v>229166.68</v>
      </c>
      <c r="K8" s="2321">
        <v>45050</v>
      </c>
      <c r="L8" s="2224"/>
      <c r="M8" s="2224"/>
      <c r="N8" s="2224"/>
      <c r="O8" s="2192">
        <v>78563</v>
      </c>
      <c r="P8" s="2224">
        <v>833.33</v>
      </c>
      <c r="Q8" s="2224"/>
      <c r="R8" s="2219">
        <f>R7-P8</f>
        <v>3333.34</v>
      </c>
    </row>
    <row r="9" spans="1:18">
      <c r="A9" s="50">
        <v>45045</v>
      </c>
      <c r="B9" s="151"/>
      <c r="C9" s="151"/>
      <c r="D9" s="151"/>
      <c r="E9" s="57">
        <v>4</v>
      </c>
      <c r="F9" s="2192">
        <v>78513</v>
      </c>
      <c r="G9" s="30">
        <v>6944.44</v>
      </c>
      <c r="H9" s="30">
        <v>2075</v>
      </c>
      <c r="I9" s="43">
        <f t="shared" si="0"/>
        <v>222222.24</v>
      </c>
      <c r="K9" s="2321">
        <v>45050</v>
      </c>
      <c r="L9" s="2224"/>
      <c r="M9" s="2224"/>
      <c r="N9" s="2224"/>
      <c r="O9" s="2192">
        <v>78564</v>
      </c>
      <c r="P9" s="2224">
        <v>3333.33</v>
      </c>
      <c r="Q9" s="2224">
        <v>700</v>
      </c>
      <c r="R9" s="2219">
        <f>R8-P9</f>
        <v>1.0000000000218279E-2</v>
      </c>
    </row>
    <row r="10" spans="1:18">
      <c r="A10" s="894" t="s">
        <v>118</v>
      </c>
      <c r="B10" s="44" t="s">
        <v>57</v>
      </c>
      <c r="C10" s="151"/>
      <c r="D10" s="151"/>
      <c r="E10" s="57"/>
      <c r="F10" s="2192"/>
      <c r="G10" s="43"/>
      <c r="H10" s="43"/>
      <c r="I10" s="43">
        <f t="shared" si="0"/>
        <v>222222.24</v>
      </c>
    </row>
    <row r="11" spans="1:18">
      <c r="A11" s="894" t="s">
        <v>119</v>
      </c>
      <c r="B11" s="44" t="s">
        <v>57</v>
      </c>
      <c r="C11" s="151"/>
      <c r="D11" s="151"/>
      <c r="E11" s="57"/>
      <c r="F11" s="2192"/>
      <c r="G11" s="43"/>
      <c r="H11" s="43"/>
      <c r="I11" s="43">
        <f t="shared" si="0"/>
        <v>222222.24</v>
      </c>
    </row>
    <row r="12" spans="1:18">
      <c r="A12" s="50">
        <v>45127</v>
      </c>
      <c r="B12" s="44"/>
      <c r="C12" s="151"/>
      <c r="D12" s="151"/>
      <c r="E12" s="57">
        <v>5</v>
      </c>
      <c r="F12" s="2192">
        <v>79549</v>
      </c>
      <c r="G12" s="43">
        <v>6944.44</v>
      </c>
      <c r="H12" s="30">
        <v>2075</v>
      </c>
      <c r="I12" s="43">
        <f t="shared" si="0"/>
        <v>215277.8</v>
      </c>
    </row>
    <row r="13" spans="1:18" ht="15">
      <c r="A13" s="894" t="s">
        <v>120</v>
      </c>
      <c r="B13" s="44" t="s">
        <v>57</v>
      </c>
      <c r="C13" s="151"/>
      <c r="D13" s="151"/>
      <c r="E13" s="57"/>
      <c r="F13" s="2192"/>
      <c r="G13" s="43"/>
      <c r="H13" s="30"/>
      <c r="I13" s="43">
        <f t="shared" si="0"/>
        <v>215277.8</v>
      </c>
      <c r="K13" s="3092" t="s">
        <v>20</v>
      </c>
      <c r="L13" s="3093"/>
      <c r="M13" s="3093"/>
      <c r="N13" s="3093"/>
      <c r="O13" s="3094"/>
      <c r="P13" s="3093"/>
      <c r="Q13" s="3093"/>
      <c r="R13" s="3095"/>
    </row>
    <row r="14" spans="1:18">
      <c r="A14" s="50">
        <v>45188</v>
      </c>
      <c r="B14" s="151"/>
      <c r="C14" s="151"/>
      <c r="D14" s="151"/>
      <c r="E14" s="57">
        <v>6</v>
      </c>
      <c r="F14" s="2192">
        <v>80268</v>
      </c>
      <c r="G14" s="43">
        <v>6944.44</v>
      </c>
      <c r="H14" s="30">
        <v>2075</v>
      </c>
      <c r="I14" s="43">
        <f t="shared" si="0"/>
        <v>208333.36</v>
      </c>
      <c r="K14" s="2319" t="s">
        <v>21</v>
      </c>
      <c r="L14" s="2325" t="s">
        <v>22</v>
      </c>
      <c r="M14" s="2325" t="s">
        <v>5</v>
      </c>
      <c r="N14" s="2326" t="s">
        <v>23</v>
      </c>
      <c r="O14" s="2327" t="s">
        <v>7</v>
      </c>
      <c r="P14" s="2325" t="s">
        <v>24</v>
      </c>
      <c r="Q14" s="2325" t="s">
        <v>25</v>
      </c>
      <c r="R14" s="2328" t="s">
        <v>26</v>
      </c>
    </row>
    <row r="15" spans="1:18">
      <c r="A15" s="50">
        <v>45266</v>
      </c>
      <c r="B15" s="151"/>
      <c r="C15" s="151"/>
      <c r="D15" s="151"/>
      <c r="E15" s="679"/>
      <c r="F15" s="2192">
        <v>81293</v>
      </c>
      <c r="G15" s="43">
        <v>19625</v>
      </c>
      <c r="H15" s="43">
        <v>10375</v>
      </c>
      <c r="I15" s="43">
        <f t="shared" si="0"/>
        <v>188708.36</v>
      </c>
      <c r="K15" s="2320">
        <v>45050</v>
      </c>
      <c r="L15" s="2329">
        <v>20000</v>
      </c>
      <c r="M15" s="2329"/>
      <c r="N15" s="2330">
        <v>12</v>
      </c>
      <c r="O15" s="2331">
        <v>31174</v>
      </c>
      <c r="P15" s="2329">
        <f>L15/N15</f>
        <v>1666.6666666666667</v>
      </c>
      <c r="Q15" s="2332">
        <v>400</v>
      </c>
      <c r="R15" s="2333">
        <f>L15</f>
        <v>20000</v>
      </c>
    </row>
    <row r="16" spans="1:18">
      <c r="A16" s="50">
        <v>45275</v>
      </c>
      <c r="B16" s="151"/>
      <c r="C16" s="151"/>
      <c r="D16" s="151"/>
      <c r="E16" s="57"/>
      <c r="F16" s="2192"/>
      <c r="G16" s="43"/>
      <c r="H16" s="43">
        <v>2075</v>
      </c>
      <c r="I16" s="43">
        <f t="shared" si="0"/>
        <v>188708.36</v>
      </c>
      <c r="K16" s="2322" t="s">
        <v>119</v>
      </c>
      <c r="L16" s="2274"/>
      <c r="M16" s="2274"/>
      <c r="N16" s="2335"/>
      <c r="O16" s="2225"/>
      <c r="P16" s="2274"/>
      <c r="Q16" s="2336"/>
      <c r="R16" s="2336">
        <f>R15-P16</f>
        <v>20000</v>
      </c>
    </row>
    <row r="17" spans="1:19" ht="13.8">
      <c r="A17" s="50">
        <v>45275</v>
      </c>
      <c r="B17" s="151"/>
      <c r="C17" s="151"/>
      <c r="D17" s="151"/>
      <c r="E17" s="57"/>
      <c r="F17" s="2192">
        <v>32556</v>
      </c>
      <c r="G17" s="43">
        <v>188708.36</v>
      </c>
      <c r="H17" s="43"/>
      <c r="I17" s="43">
        <f t="shared" si="0"/>
        <v>0</v>
      </c>
      <c r="K17" s="2321">
        <v>45127</v>
      </c>
      <c r="L17" s="2224"/>
      <c r="M17" s="2224"/>
      <c r="N17" s="2224"/>
      <c r="O17" s="2337">
        <v>79549</v>
      </c>
      <c r="P17" s="2219">
        <v>1666.67</v>
      </c>
      <c r="Q17" s="2224">
        <v>366.69</v>
      </c>
      <c r="R17" s="2336">
        <f t="shared" ref="R17:R22" si="1">R16-P17</f>
        <v>18333.330000000002</v>
      </c>
    </row>
    <row r="18" spans="1:19" ht="13.8">
      <c r="I18" s="43">
        <f t="shared" si="0"/>
        <v>0</v>
      </c>
      <c r="K18" s="2322" t="s">
        <v>120</v>
      </c>
      <c r="L18" s="2224"/>
      <c r="M18" s="2224"/>
      <c r="N18" s="2224"/>
      <c r="O18" s="2337"/>
      <c r="P18" s="2219"/>
      <c r="Q18" s="2224"/>
      <c r="R18" s="2336">
        <f t="shared" si="1"/>
        <v>18333.330000000002</v>
      </c>
    </row>
    <row r="19" spans="1:19" ht="13.8">
      <c r="K19" s="2221">
        <v>45188</v>
      </c>
      <c r="L19" s="2224"/>
      <c r="M19" s="2224"/>
      <c r="N19" s="2224"/>
      <c r="O19" s="2337">
        <v>80006</v>
      </c>
      <c r="P19" s="2219">
        <v>1666.67</v>
      </c>
      <c r="Q19" s="2224">
        <v>733.33</v>
      </c>
      <c r="R19" s="2336">
        <f t="shared" si="1"/>
        <v>16666.660000000003</v>
      </c>
    </row>
    <row r="20" spans="1:19" ht="20.399999999999999">
      <c r="A20" s="3090" t="s">
        <v>1</v>
      </c>
      <c r="B20" s="3090"/>
      <c r="C20" s="3090"/>
      <c r="D20" s="3090"/>
      <c r="E20" s="3090"/>
      <c r="F20" s="3090"/>
      <c r="G20" s="3090"/>
      <c r="H20" s="3090"/>
      <c r="I20" s="3090"/>
      <c r="K20" s="2321">
        <v>45275</v>
      </c>
      <c r="L20" s="2224"/>
      <c r="M20" s="2224"/>
      <c r="N20" s="2224"/>
      <c r="O20" s="2225">
        <v>81392</v>
      </c>
      <c r="P20" s="2219">
        <v>16666.669999999998</v>
      </c>
      <c r="Q20" s="2224">
        <v>1333.33</v>
      </c>
      <c r="R20" s="2336">
        <f t="shared" si="1"/>
        <v>-9.9999999947613105E-3</v>
      </c>
    </row>
    <row r="21" spans="1:19" ht="25.2">
      <c r="A21" s="141" t="s">
        <v>2</v>
      </c>
      <c r="B21" s="509" t="s">
        <v>3</v>
      </c>
      <c r="C21" s="231" t="s">
        <v>4</v>
      </c>
      <c r="D21" s="232" t="s">
        <v>5</v>
      </c>
      <c r="E21" s="232" t="s">
        <v>6</v>
      </c>
      <c r="F21" s="2295" t="s">
        <v>7</v>
      </c>
      <c r="G21" s="68" t="s">
        <v>8</v>
      </c>
      <c r="H21" s="68" t="s">
        <v>9</v>
      </c>
      <c r="I21" s="68" t="s">
        <v>10</v>
      </c>
      <c r="K21" s="2225"/>
      <c r="L21" s="2224"/>
      <c r="M21" s="2224"/>
      <c r="N21" s="2224"/>
      <c r="O21" s="2224"/>
      <c r="P21" s="2219"/>
      <c r="Q21" s="2224"/>
      <c r="R21" s="2336">
        <f t="shared" si="1"/>
        <v>-9.9999999947613105E-3</v>
      </c>
    </row>
    <row r="22" spans="1:19">
      <c r="A22" s="162">
        <v>45275</v>
      </c>
      <c r="B22" s="55">
        <v>250000</v>
      </c>
      <c r="C22" s="55">
        <f>B22*0.02</f>
        <v>5000</v>
      </c>
      <c r="D22" s="25"/>
      <c r="E22" s="25">
        <v>48</v>
      </c>
      <c r="F22" s="2193">
        <v>32556</v>
      </c>
      <c r="G22" s="55">
        <f>B22/E22</f>
        <v>5208.333333333333</v>
      </c>
      <c r="H22" s="55">
        <f>B22*0.83%</f>
        <v>2075</v>
      </c>
      <c r="I22" s="55">
        <f>B22</f>
        <v>250000</v>
      </c>
      <c r="K22" s="2225"/>
      <c r="L22" s="2224"/>
      <c r="M22" s="2270"/>
      <c r="N22" s="2224"/>
      <c r="O22" s="2224"/>
      <c r="P22" s="2219"/>
      <c r="Q22" s="2224"/>
      <c r="R22" s="2336">
        <f t="shared" si="1"/>
        <v>-9.9999999947613105E-3</v>
      </c>
      <c r="S22" s="6"/>
    </row>
    <row r="23" spans="1:19">
      <c r="A23" s="50">
        <v>45321</v>
      </c>
      <c r="B23" s="57"/>
      <c r="C23" s="57"/>
      <c r="D23" s="57"/>
      <c r="E23" s="57">
        <v>1</v>
      </c>
      <c r="F23" s="2192">
        <v>81856</v>
      </c>
      <c r="G23" s="59">
        <v>4725</v>
      </c>
      <c r="H23" s="59">
        <v>2075</v>
      </c>
      <c r="I23" s="62">
        <f>I22-G23</f>
        <v>245275</v>
      </c>
    </row>
    <row r="24" spans="1:19">
      <c r="A24" s="50">
        <v>45351</v>
      </c>
      <c r="B24" s="57"/>
      <c r="C24" s="57"/>
      <c r="D24" s="57"/>
      <c r="E24" s="57">
        <v>2</v>
      </c>
      <c r="F24" s="2192">
        <v>82260</v>
      </c>
      <c r="G24" s="59">
        <v>5208</v>
      </c>
      <c r="H24" s="59">
        <v>2075</v>
      </c>
      <c r="I24" s="62">
        <f t="shared" ref="I24:I33" si="2">I23-G24</f>
        <v>240067</v>
      </c>
      <c r="Q24" s="2338"/>
      <c r="S24" s="99"/>
    </row>
    <row r="25" spans="1:19">
      <c r="A25" s="894" t="s">
        <v>109</v>
      </c>
      <c r="B25" s="57"/>
      <c r="C25" s="57"/>
      <c r="D25" s="57">
        <f>5208.33*2%</f>
        <v>104.1666</v>
      </c>
      <c r="E25" s="57">
        <v>3</v>
      </c>
      <c r="F25" s="2192" t="s">
        <v>57</v>
      </c>
      <c r="G25" s="59"/>
      <c r="H25" s="59"/>
      <c r="I25" s="62">
        <f t="shared" si="2"/>
        <v>240067</v>
      </c>
      <c r="S25" s="99"/>
    </row>
    <row r="26" spans="1:19">
      <c r="A26" s="894" t="s">
        <v>121</v>
      </c>
      <c r="B26" s="57"/>
      <c r="C26" s="57"/>
      <c r="D26" s="57">
        <f>5208.33*2%</f>
        <v>104.1666</v>
      </c>
      <c r="E26" s="57">
        <v>4</v>
      </c>
      <c r="F26" s="2192" t="s">
        <v>57</v>
      </c>
      <c r="G26" s="59"/>
      <c r="H26" s="59"/>
      <c r="I26" s="62">
        <f t="shared" si="2"/>
        <v>240067</v>
      </c>
      <c r="N26" s="2338"/>
      <c r="S26" s="99"/>
    </row>
    <row r="27" spans="1:19">
      <c r="A27" s="50">
        <v>45421</v>
      </c>
      <c r="B27" s="57"/>
      <c r="C27" s="57"/>
      <c r="D27" s="57"/>
      <c r="E27" s="57">
        <v>5</v>
      </c>
      <c r="F27" s="2192">
        <v>83075</v>
      </c>
      <c r="G27" s="59">
        <v>5208</v>
      </c>
      <c r="H27" s="59">
        <v>2075</v>
      </c>
      <c r="I27" s="62">
        <f t="shared" si="2"/>
        <v>234859</v>
      </c>
      <c r="S27" s="99"/>
    </row>
    <row r="28" spans="1:19">
      <c r="A28" s="894" t="s">
        <v>119</v>
      </c>
      <c r="B28" s="57"/>
      <c r="C28" s="57"/>
      <c r="D28" s="57">
        <f>5208.33*2%</f>
        <v>104.1666</v>
      </c>
      <c r="E28" s="57"/>
      <c r="F28" s="2192"/>
      <c r="G28" s="59"/>
      <c r="H28" s="59"/>
      <c r="I28" s="62">
        <f t="shared" si="2"/>
        <v>234859</v>
      </c>
      <c r="S28" s="99"/>
    </row>
    <row r="29" spans="1:19">
      <c r="A29" s="50">
        <v>45498</v>
      </c>
      <c r="B29" s="57"/>
      <c r="C29" s="57"/>
      <c r="D29" s="57"/>
      <c r="E29" s="57">
        <v>6</v>
      </c>
      <c r="F29" s="2192">
        <v>84011</v>
      </c>
      <c r="G29" s="59">
        <v>5208</v>
      </c>
      <c r="H29" s="59">
        <v>2075</v>
      </c>
      <c r="I29" s="62">
        <f t="shared" si="2"/>
        <v>229651</v>
      </c>
      <c r="Q29" s="2338"/>
      <c r="S29" s="99"/>
    </row>
    <row r="30" spans="1:19">
      <c r="A30" s="894" t="s">
        <v>112</v>
      </c>
      <c r="B30" s="57"/>
      <c r="C30" s="57"/>
      <c r="D30" s="57">
        <f>5208.33*2%</f>
        <v>104.1666</v>
      </c>
      <c r="E30" s="57"/>
      <c r="F30" s="2192"/>
      <c r="G30" s="59"/>
      <c r="H30" s="59"/>
      <c r="I30" s="62">
        <f t="shared" si="2"/>
        <v>229651</v>
      </c>
      <c r="Q30" s="2338"/>
      <c r="S30" s="99"/>
    </row>
    <row r="31" spans="1:19">
      <c r="A31" s="50">
        <v>45563</v>
      </c>
      <c r="B31" s="57"/>
      <c r="C31" s="57"/>
      <c r="D31" s="57"/>
      <c r="E31" s="57">
        <v>7</v>
      </c>
      <c r="F31" s="2192">
        <v>84834</v>
      </c>
      <c r="G31" s="59">
        <v>5208</v>
      </c>
      <c r="H31" s="59">
        <v>2075</v>
      </c>
      <c r="I31" s="62">
        <f t="shared" si="2"/>
        <v>224443</v>
      </c>
      <c r="S31" s="99"/>
    </row>
    <row r="32" spans="1:19">
      <c r="A32" s="894" t="s">
        <v>122</v>
      </c>
      <c r="B32" s="57"/>
      <c r="C32" s="57"/>
      <c r="D32" s="57">
        <f t="shared" ref="D32:D39" si="3">5208.33*2%</f>
        <v>104.1666</v>
      </c>
      <c r="E32" s="57"/>
      <c r="F32" s="2192"/>
      <c r="G32" s="59"/>
      <c r="H32" s="59"/>
      <c r="I32" s="62">
        <f t="shared" si="2"/>
        <v>224443</v>
      </c>
      <c r="S32" s="99"/>
    </row>
    <row r="33" spans="1:19">
      <c r="A33" s="894" t="s">
        <v>123</v>
      </c>
      <c r="B33" s="57"/>
      <c r="C33" s="57"/>
      <c r="D33" s="57">
        <f t="shared" si="3"/>
        <v>104.1666</v>
      </c>
      <c r="E33" s="57"/>
      <c r="F33" s="2192"/>
      <c r="G33" s="59"/>
      <c r="H33" s="59"/>
      <c r="I33" s="62">
        <f t="shared" si="2"/>
        <v>224443</v>
      </c>
      <c r="S33" s="99"/>
    </row>
    <row r="34" spans="1:19">
      <c r="A34" s="50">
        <v>45630</v>
      </c>
      <c r="B34" s="57"/>
      <c r="C34" s="57"/>
      <c r="D34" s="57"/>
      <c r="E34" s="57">
        <v>8</v>
      </c>
      <c r="F34" s="2192">
        <v>85718</v>
      </c>
      <c r="G34" s="59">
        <v>5208</v>
      </c>
      <c r="H34" s="59">
        <v>2075</v>
      </c>
      <c r="I34" s="62">
        <f t="shared" ref="I34:I42" si="4">I33-G34</f>
        <v>219235</v>
      </c>
      <c r="S34" s="99"/>
    </row>
    <row r="35" spans="1:19">
      <c r="A35" s="50" t="s">
        <v>124</v>
      </c>
      <c r="B35" s="57"/>
      <c r="C35" s="57"/>
      <c r="D35" s="57">
        <f t="shared" si="3"/>
        <v>104.1666</v>
      </c>
      <c r="E35" s="57"/>
      <c r="F35" s="2192"/>
      <c r="G35" s="59"/>
      <c r="H35" s="59"/>
      <c r="I35" s="62">
        <f t="shared" si="4"/>
        <v>219235</v>
      </c>
      <c r="S35" s="99"/>
    </row>
    <row r="36" spans="1:19">
      <c r="A36" s="50">
        <v>45716</v>
      </c>
      <c r="B36" s="57"/>
      <c r="C36" s="57"/>
      <c r="D36" s="57"/>
      <c r="E36" s="57">
        <v>9</v>
      </c>
      <c r="F36" s="2192">
        <v>86683</v>
      </c>
      <c r="G36" s="62">
        <v>5208</v>
      </c>
      <c r="H36" s="62">
        <v>2075</v>
      </c>
      <c r="I36" s="62">
        <f t="shared" si="4"/>
        <v>214027</v>
      </c>
      <c r="S36" s="99"/>
    </row>
    <row r="37" spans="1:19">
      <c r="A37" s="894" t="s">
        <v>109</v>
      </c>
      <c r="B37" s="57"/>
      <c r="C37" s="57"/>
      <c r="D37" s="57">
        <f t="shared" si="3"/>
        <v>104.1666</v>
      </c>
      <c r="E37" s="57"/>
      <c r="F37" s="2192"/>
      <c r="G37" s="62"/>
      <c r="H37" s="62"/>
      <c r="I37" s="62">
        <f t="shared" si="4"/>
        <v>214027</v>
      </c>
      <c r="S37" s="99"/>
    </row>
    <row r="38" spans="1:19">
      <c r="A38" s="894" t="s">
        <v>125</v>
      </c>
      <c r="B38" s="57"/>
      <c r="C38" s="57"/>
      <c r="D38" s="57">
        <f t="shared" si="3"/>
        <v>104.1666</v>
      </c>
      <c r="E38" s="57"/>
      <c r="F38" s="2192"/>
      <c r="G38" s="62"/>
      <c r="H38" s="62"/>
      <c r="I38" s="62">
        <f t="shared" si="4"/>
        <v>214027</v>
      </c>
      <c r="K38" s="2323"/>
    </row>
    <row r="39" spans="1:19">
      <c r="A39" s="894" t="s">
        <v>118</v>
      </c>
      <c r="B39" s="57"/>
      <c r="C39" s="57"/>
      <c r="D39" s="57">
        <f t="shared" si="3"/>
        <v>104.1666</v>
      </c>
      <c r="E39" s="57"/>
      <c r="F39" s="2192"/>
      <c r="G39" s="62"/>
      <c r="H39" s="62"/>
      <c r="I39" s="62">
        <f t="shared" si="4"/>
        <v>214027</v>
      </c>
      <c r="K39" s="2323"/>
    </row>
    <row r="40" spans="1:19" ht="15">
      <c r="A40" s="1011">
        <v>45850</v>
      </c>
      <c r="B40" s="151"/>
      <c r="C40" s="450"/>
      <c r="D40" s="450">
        <v>1250</v>
      </c>
      <c r="E40" s="57"/>
      <c r="F40" s="2195" t="s">
        <v>126</v>
      </c>
      <c r="G40" s="62">
        <v>5427</v>
      </c>
      <c r="H40" s="62"/>
      <c r="I40" s="62">
        <f t="shared" si="4"/>
        <v>208600</v>
      </c>
      <c r="K40" s="2324"/>
      <c r="L40" s="2339"/>
      <c r="M40" s="2340"/>
      <c r="N40" s="2341"/>
      <c r="O40" s="2341"/>
      <c r="P40" s="2341"/>
      <c r="Q40" s="2342"/>
      <c r="R40" s="2342"/>
    </row>
    <row r="41" spans="1:19" ht="13.8">
      <c r="A41" s="1011">
        <v>45850</v>
      </c>
      <c r="B41" s="151"/>
      <c r="C41" s="151"/>
      <c r="D41" s="151"/>
      <c r="E41" s="450"/>
      <c r="F41" s="2195" t="s">
        <v>127</v>
      </c>
      <c r="G41" s="450">
        <v>8600</v>
      </c>
      <c r="H41" s="450">
        <v>24900</v>
      </c>
      <c r="I41" s="62">
        <f t="shared" si="4"/>
        <v>200000</v>
      </c>
      <c r="K41" s="2324"/>
      <c r="L41" s="2339"/>
      <c r="M41" s="2343"/>
      <c r="N41" s="2341"/>
      <c r="O41" s="2341"/>
      <c r="P41" s="2341"/>
      <c r="Q41" s="2342"/>
      <c r="R41" s="2342"/>
    </row>
    <row r="42" spans="1:19" ht="13.8">
      <c r="A42" s="1011">
        <v>45850</v>
      </c>
      <c r="B42" s="151"/>
      <c r="C42" s="151"/>
      <c r="D42" s="151"/>
      <c r="E42" s="57"/>
      <c r="F42" s="2192">
        <v>36007</v>
      </c>
      <c r="G42" s="35">
        <v>200000</v>
      </c>
      <c r="H42" s="43"/>
      <c r="I42" s="62">
        <f t="shared" si="4"/>
        <v>0</v>
      </c>
      <c r="K42" s="2324"/>
      <c r="L42" s="2339"/>
      <c r="M42" s="2343"/>
      <c r="N42" s="2341"/>
      <c r="O42" s="2341"/>
      <c r="P42" s="2341"/>
      <c r="Q42" s="2342"/>
      <c r="R42" s="2342"/>
    </row>
    <row r="43" spans="1:19">
      <c r="K43" s="2324"/>
      <c r="L43" s="2339"/>
      <c r="M43" s="2344"/>
      <c r="N43" s="2341"/>
      <c r="O43" s="2341"/>
      <c r="P43" s="2341"/>
      <c r="Q43" s="2345"/>
      <c r="R43" s="2345"/>
    </row>
    <row r="44" spans="1:19" ht="13.8">
      <c r="K44" s="2324"/>
      <c r="L44" s="2339"/>
      <c r="M44" s="2346"/>
      <c r="N44" s="2341"/>
      <c r="O44" s="2341"/>
      <c r="P44" s="2341"/>
      <c r="Q44" s="2342"/>
      <c r="R44" s="2342"/>
    </row>
    <row r="45" spans="1:19" ht="20.399999999999999">
      <c r="A45" s="3090" t="s">
        <v>1</v>
      </c>
      <c r="B45" s="3090"/>
      <c r="C45" s="3090"/>
      <c r="D45" s="3090"/>
      <c r="E45" s="3090"/>
      <c r="F45" s="3090"/>
      <c r="G45" s="3090"/>
      <c r="H45" s="3090"/>
      <c r="I45" s="3090"/>
      <c r="K45" s="2324"/>
      <c r="L45" s="2339"/>
      <c r="M45" s="2343"/>
      <c r="N45" s="2341"/>
      <c r="O45" s="2341"/>
      <c r="P45" s="2341"/>
      <c r="Q45" s="2342"/>
      <c r="R45" s="2342"/>
    </row>
    <row r="46" spans="1:19" ht="25.2">
      <c r="A46" s="141" t="s">
        <v>2</v>
      </c>
      <c r="B46" s="509" t="s">
        <v>3</v>
      </c>
      <c r="C46" s="231" t="s">
        <v>4</v>
      </c>
      <c r="D46" s="232" t="s">
        <v>5</v>
      </c>
      <c r="E46" s="232" t="s">
        <v>6</v>
      </c>
      <c r="F46" s="2295" t="s">
        <v>7</v>
      </c>
      <c r="G46" s="68" t="s">
        <v>8</v>
      </c>
      <c r="H46" s="68" t="s">
        <v>9</v>
      </c>
      <c r="I46" s="68" t="s">
        <v>10</v>
      </c>
      <c r="K46" s="2324"/>
      <c r="L46" s="2339"/>
      <c r="M46" s="2343"/>
      <c r="N46" s="2347"/>
      <c r="O46" s="2347"/>
      <c r="P46" s="2347"/>
      <c r="Q46" s="2342"/>
      <c r="R46" s="2342"/>
    </row>
    <row r="47" spans="1:19" ht="13.8">
      <c r="A47" s="162">
        <v>45850</v>
      </c>
      <c r="B47" s="55">
        <v>200000</v>
      </c>
      <c r="C47" s="55">
        <f>B47*0.02</f>
        <v>4000</v>
      </c>
      <c r="D47" s="25"/>
      <c r="E47" s="25">
        <v>30</v>
      </c>
      <c r="F47" s="2193">
        <v>36007</v>
      </c>
      <c r="G47" s="55">
        <f>B47/E47</f>
        <v>6666.666666666667</v>
      </c>
      <c r="H47" s="55">
        <f>B47*0.83%</f>
        <v>1660</v>
      </c>
      <c r="I47" s="55">
        <f>B47</f>
        <v>200000</v>
      </c>
      <c r="K47" s="2324"/>
      <c r="L47" s="2339"/>
      <c r="M47" s="2343"/>
      <c r="N47" s="2347"/>
      <c r="O47" s="2347"/>
      <c r="P47" s="2347"/>
      <c r="Q47" s="2342"/>
      <c r="R47" s="2342"/>
    </row>
    <row r="48" spans="1:19" ht="13.8">
      <c r="A48" s="167">
        <v>45899</v>
      </c>
      <c r="B48" s="151"/>
      <c r="C48" s="151"/>
      <c r="D48" s="151"/>
      <c r="E48" s="57"/>
      <c r="F48" s="2196" t="s">
        <v>128</v>
      </c>
      <c r="G48" s="450">
        <v>6340</v>
      </c>
      <c r="H48" s="450">
        <v>1660</v>
      </c>
      <c r="I48" s="43">
        <f>I47-G48</f>
        <v>193660</v>
      </c>
    </row>
    <row r="49" spans="1:9" ht="13.8">
      <c r="A49" s="167">
        <v>45930</v>
      </c>
      <c r="B49" s="151"/>
      <c r="C49" s="151"/>
      <c r="D49" s="151"/>
      <c r="E49" s="57"/>
      <c r="F49" s="2195" t="s">
        <v>129</v>
      </c>
      <c r="G49" s="450">
        <v>6640</v>
      </c>
      <c r="H49" s="450">
        <v>1660</v>
      </c>
      <c r="I49" s="43">
        <f t="shared" ref="I49:I51" si="5">I48-G49</f>
        <v>187020</v>
      </c>
    </row>
    <row r="50" spans="1:9" ht="13.8">
      <c r="A50" s="167">
        <v>45967</v>
      </c>
      <c r="B50" s="151"/>
      <c r="C50" s="151"/>
      <c r="D50" s="151"/>
      <c r="E50" s="57"/>
      <c r="F50" s="2195" t="s">
        <v>130</v>
      </c>
      <c r="G50" s="168">
        <v>6640</v>
      </c>
      <c r="H50" s="168">
        <v>1660</v>
      </c>
      <c r="I50" s="43">
        <f t="shared" si="5"/>
        <v>180380</v>
      </c>
    </row>
    <row r="51" spans="1:9" ht="13.8">
      <c r="A51" s="167">
        <v>45994</v>
      </c>
      <c r="B51" s="151"/>
      <c r="C51" s="151"/>
      <c r="D51" s="151"/>
      <c r="E51" s="57"/>
      <c r="F51" s="2195" t="s">
        <v>131</v>
      </c>
      <c r="G51" s="168">
        <v>6640</v>
      </c>
      <c r="H51" s="168">
        <v>1660</v>
      </c>
      <c r="I51" s="43">
        <f t="shared" si="5"/>
        <v>173740</v>
      </c>
    </row>
    <row r="52" spans="1:9">
      <c r="A52" s="160"/>
      <c r="B52" s="151"/>
      <c r="C52" s="151"/>
      <c r="D52" s="151"/>
      <c r="E52" s="57"/>
      <c r="F52" s="2192"/>
      <c r="G52" s="43"/>
      <c r="H52" s="43"/>
      <c r="I52" s="43"/>
    </row>
    <row r="53" spans="1:9">
      <c r="A53" s="160"/>
      <c r="B53" s="151"/>
      <c r="C53" s="151"/>
      <c r="D53" s="151"/>
      <c r="E53" s="57"/>
      <c r="F53" s="2192"/>
      <c r="G53" s="43"/>
      <c r="H53" s="43"/>
      <c r="I53" s="43"/>
    </row>
    <row r="54" spans="1:9">
      <c r="A54" s="160"/>
      <c r="B54" s="151"/>
      <c r="C54" s="151"/>
      <c r="D54" s="151"/>
      <c r="E54" s="57"/>
      <c r="F54" s="2192"/>
      <c r="G54" s="43"/>
      <c r="H54" s="43"/>
      <c r="I54" s="43"/>
    </row>
    <row r="55" spans="1:9">
      <c r="A55" s="160"/>
      <c r="B55" s="151"/>
      <c r="C55" s="151"/>
      <c r="D55" s="151"/>
      <c r="E55" s="57"/>
      <c r="F55" s="2192"/>
      <c r="G55" s="43"/>
      <c r="H55" s="43"/>
      <c r="I55" s="43"/>
    </row>
    <row r="56" spans="1:9">
      <c r="I56" s="43"/>
    </row>
    <row r="57" spans="1:9">
      <c r="I57" s="43"/>
    </row>
  </sheetData>
  <mergeCells count="5">
    <mergeCell ref="A3:I3"/>
    <mergeCell ref="K3:R3"/>
    <mergeCell ref="K13:R13"/>
    <mergeCell ref="A20:I20"/>
    <mergeCell ref="A45:I45"/>
  </mergeCells>
  <pageMargins left="0.7" right="0.7" top="0.75" bottom="0.75" header="0.3" footer="0.3"/>
  <pageSetup paperSize="25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3">
    <tabColor rgb="FFFFFF00"/>
  </sheetPr>
  <dimension ref="A1:R64"/>
  <sheetViews>
    <sheetView zoomScale="130" zoomScaleNormal="130" workbookViewId="0">
      <selection activeCell="I15" sqref="I15"/>
    </sheetView>
  </sheetViews>
  <sheetFormatPr defaultColWidth="9.109375" defaultRowHeight="13.2"/>
  <cols>
    <col min="1" max="1" width="12.44140625" style="131" customWidth="1"/>
    <col min="2" max="2" width="16" style="132" customWidth="1"/>
    <col min="3" max="3" width="10.6640625" style="132" customWidth="1"/>
    <col min="4" max="4" width="9.109375" style="132"/>
    <col min="5" max="5" width="9.5546875" style="133" customWidth="1"/>
    <col min="6" max="6" width="14.88671875" style="227" customWidth="1"/>
    <col min="7" max="9" width="14.88671875" style="7" customWidth="1"/>
    <col min="10" max="10" width="9.109375" style="132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8" width="9.88671875" style="3" customWidth="1"/>
    <col min="19" max="16384" width="9.109375" style="3"/>
  </cols>
  <sheetData>
    <row r="1" spans="1:9" ht="24">
      <c r="A1" s="11" t="s">
        <v>132</v>
      </c>
    </row>
    <row r="3" spans="1:9" ht="23.4">
      <c r="A3" s="3115" t="s">
        <v>1</v>
      </c>
      <c r="B3" s="3115"/>
      <c r="C3" s="3115"/>
      <c r="D3" s="3115"/>
      <c r="E3" s="3115"/>
      <c r="F3" s="3115"/>
      <c r="G3" s="3115"/>
      <c r="H3" s="3115"/>
      <c r="I3" s="3115"/>
    </row>
    <row r="4" spans="1:9" ht="25.2">
      <c r="A4" s="961" t="s">
        <v>2</v>
      </c>
      <c r="B4" s="1410" t="s">
        <v>3</v>
      </c>
      <c r="C4" s="1411" t="s">
        <v>4</v>
      </c>
      <c r="D4" s="1412" t="s">
        <v>5</v>
      </c>
      <c r="E4" s="1412" t="s">
        <v>6</v>
      </c>
      <c r="F4" s="2098" t="s">
        <v>7</v>
      </c>
      <c r="G4" s="1413" t="s">
        <v>8</v>
      </c>
      <c r="H4" s="1413" t="s">
        <v>9</v>
      </c>
      <c r="I4" s="1378" t="s">
        <v>10</v>
      </c>
    </row>
    <row r="5" spans="1:9" ht="13.8">
      <c r="A5" s="147">
        <v>44810</v>
      </c>
      <c r="B5" s="21">
        <v>470000</v>
      </c>
      <c r="C5" s="21">
        <f>B5*0.02</f>
        <v>9400</v>
      </c>
      <c r="D5" s="23"/>
      <c r="E5" s="25">
        <v>60</v>
      </c>
      <c r="F5" s="1679">
        <v>29774</v>
      </c>
      <c r="G5" s="21">
        <f>B5/E5</f>
        <v>7833.3333333333303</v>
      </c>
      <c r="H5" s="21">
        <f>B5*0.0083</f>
        <v>3901</v>
      </c>
      <c r="I5" s="21">
        <f>B5</f>
        <v>470000</v>
      </c>
    </row>
    <row r="6" spans="1:9" ht="13.8">
      <c r="A6" s="167">
        <v>44831</v>
      </c>
      <c r="B6" s="151"/>
      <c r="C6" s="151"/>
      <c r="D6" s="151"/>
      <c r="E6" s="57">
        <v>1</v>
      </c>
      <c r="F6" s="41">
        <v>76115</v>
      </c>
      <c r="G6" s="35">
        <v>7833.33</v>
      </c>
      <c r="H6" s="35">
        <v>3901</v>
      </c>
      <c r="I6" s="43">
        <f>I5-G6</f>
        <v>462166.67</v>
      </c>
    </row>
    <row r="7" spans="1:9" ht="13.8">
      <c r="A7" s="167">
        <v>44861</v>
      </c>
      <c r="B7" s="151"/>
      <c r="C7" s="151"/>
      <c r="D7" s="151"/>
      <c r="E7" s="57">
        <v>2</v>
      </c>
      <c r="F7" s="41">
        <v>76416</v>
      </c>
      <c r="G7" s="35">
        <v>7833.33</v>
      </c>
      <c r="H7" s="35">
        <v>3901</v>
      </c>
      <c r="I7" s="43">
        <f t="shared" ref="I7:I17" si="0">I6-G7</f>
        <v>454333.34</v>
      </c>
    </row>
    <row r="8" spans="1:9" ht="13.8">
      <c r="A8" s="167">
        <v>44894</v>
      </c>
      <c r="B8" s="151"/>
      <c r="C8" s="151"/>
      <c r="D8" s="151"/>
      <c r="E8" s="57">
        <v>3</v>
      </c>
      <c r="F8" s="41">
        <v>76922</v>
      </c>
      <c r="G8" s="35">
        <v>7833.33</v>
      </c>
      <c r="H8" s="35">
        <v>3901</v>
      </c>
      <c r="I8" s="43">
        <f t="shared" si="0"/>
        <v>446500.01</v>
      </c>
    </row>
    <row r="9" spans="1:9" ht="13.8">
      <c r="A9" s="167">
        <v>44921</v>
      </c>
      <c r="B9" s="151"/>
      <c r="C9" s="151"/>
      <c r="D9" s="151"/>
      <c r="E9" s="57">
        <v>4</v>
      </c>
      <c r="F9" s="41">
        <v>77141</v>
      </c>
      <c r="G9" s="35">
        <v>7833.33</v>
      </c>
      <c r="H9" s="35">
        <v>3901</v>
      </c>
      <c r="I9" s="43">
        <f t="shared" si="0"/>
        <v>438666.68</v>
      </c>
    </row>
    <row r="10" spans="1:9" ht="13.8">
      <c r="A10" s="167">
        <v>44953</v>
      </c>
      <c r="B10" s="151"/>
      <c r="C10" s="151"/>
      <c r="D10" s="151"/>
      <c r="E10" s="57">
        <v>5</v>
      </c>
      <c r="F10" s="41">
        <v>77455</v>
      </c>
      <c r="G10" s="35">
        <v>7833.33</v>
      </c>
      <c r="H10" s="35">
        <v>3901</v>
      </c>
      <c r="I10" s="43">
        <f t="shared" si="0"/>
        <v>430833.35</v>
      </c>
    </row>
    <row r="11" spans="1:9" ht="13.8">
      <c r="A11" s="167">
        <v>44982</v>
      </c>
      <c r="B11" s="587"/>
      <c r="C11" s="151"/>
      <c r="D11" s="151"/>
      <c r="E11" s="57">
        <v>6</v>
      </c>
      <c r="F11" s="41">
        <v>77860</v>
      </c>
      <c r="G11" s="35">
        <v>7833.33</v>
      </c>
      <c r="H11" s="35">
        <v>3901</v>
      </c>
      <c r="I11" s="43">
        <f t="shared" si="0"/>
        <v>423000.02</v>
      </c>
    </row>
    <row r="12" spans="1:9" ht="13.8">
      <c r="A12" s="228">
        <v>45014</v>
      </c>
      <c r="B12" s="151"/>
      <c r="C12" s="151"/>
      <c r="D12" s="151"/>
      <c r="E12" s="57">
        <v>7</v>
      </c>
      <c r="F12" s="41">
        <v>78092</v>
      </c>
      <c r="G12" s="43">
        <v>7833.33</v>
      </c>
      <c r="H12" s="43">
        <v>3901</v>
      </c>
      <c r="I12" s="43">
        <f t="shared" si="0"/>
        <v>415166.69</v>
      </c>
    </row>
    <row r="13" spans="1:9" ht="13.8">
      <c r="A13" s="50">
        <v>45042</v>
      </c>
      <c r="B13" s="151"/>
      <c r="C13" s="151"/>
      <c r="D13" s="151"/>
      <c r="E13" s="57">
        <v>8</v>
      </c>
      <c r="F13" s="41">
        <v>78409</v>
      </c>
      <c r="G13" s="43">
        <v>7833.33</v>
      </c>
      <c r="H13" s="43">
        <v>3901</v>
      </c>
      <c r="I13" s="43">
        <f t="shared" si="0"/>
        <v>407333.36</v>
      </c>
    </row>
    <row r="14" spans="1:9" ht="13.8">
      <c r="A14" s="50">
        <v>45077</v>
      </c>
      <c r="B14" s="151"/>
      <c r="C14" s="151"/>
      <c r="D14" s="151"/>
      <c r="E14" s="57">
        <v>9</v>
      </c>
      <c r="F14" s="41">
        <v>78929</v>
      </c>
      <c r="G14" s="43">
        <v>7833.33</v>
      </c>
      <c r="H14" s="43">
        <v>3901</v>
      </c>
      <c r="I14" s="43">
        <f t="shared" si="0"/>
        <v>399500.03</v>
      </c>
    </row>
    <row r="15" spans="1:9" ht="13.8">
      <c r="A15" s="50">
        <v>45106</v>
      </c>
      <c r="B15" s="151"/>
      <c r="C15" s="151"/>
      <c r="D15" s="151"/>
      <c r="E15" s="57">
        <v>10</v>
      </c>
      <c r="F15" s="41">
        <v>79321</v>
      </c>
      <c r="G15" s="43">
        <v>7833.33</v>
      </c>
      <c r="H15" s="43">
        <v>3901</v>
      </c>
      <c r="I15" s="43">
        <f t="shared" si="0"/>
        <v>391666.7</v>
      </c>
    </row>
    <row r="16" spans="1:9" ht="13.8">
      <c r="A16" s="50">
        <v>45134</v>
      </c>
      <c r="B16" s="151"/>
      <c r="C16" s="151"/>
      <c r="D16" s="151"/>
      <c r="E16" s="57">
        <v>11</v>
      </c>
      <c r="F16" s="41">
        <v>79616</v>
      </c>
      <c r="G16" s="43">
        <v>7833.33</v>
      </c>
      <c r="H16" s="43">
        <v>3901</v>
      </c>
      <c r="I16" s="43">
        <f t="shared" si="0"/>
        <v>383833.37</v>
      </c>
    </row>
    <row r="17" spans="1:9">
      <c r="A17" s="50">
        <v>45147</v>
      </c>
      <c r="F17" s="42">
        <v>31783</v>
      </c>
      <c r="G17" s="7">
        <v>383833.37</v>
      </c>
      <c r="I17" s="43">
        <f t="shared" si="0"/>
        <v>0</v>
      </c>
    </row>
    <row r="20" spans="1:9" ht="23.4">
      <c r="A20" s="3115" t="s">
        <v>1</v>
      </c>
      <c r="B20" s="3115"/>
      <c r="C20" s="3115"/>
      <c r="D20" s="3115"/>
      <c r="E20" s="3115"/>
      <c r="F20" s="3115"/>
      <c r="G20" s="3115"/>
      <c r="H20" s="3115"/>
      <c r="I20" s="3115"/>
    </row>
    <row r="21" spans="1:9" ht="25.2">
      <c r="A21" s="961" t="s">
        <v>2</v>
      </c>
      <c r="B21" s="1410" t="s">
        <v>3</v>
      </c>
      <c r="C21" s="1411" t="s">
        <v>4</v>
      </c>
      <c r="D21" s="1412" t="s">
        <v>5</v>
      </c>
      <c r="E21" s="1412" t="s">
        <v>6</v>
      </c>
      <c r="F21" s="2098" t="s">
        <v>7</v>
      </c>
      <c r="G21" s="1413" t="s">
        <v>8</v>
      </c>
      <c r="H21" s="1413" t="s">
        <v>9</v>
      </c>
      <c r="I21" s="1378" t="s">
        <v>10</v>
      </c>
    </row>
    <row r="22" spans="1:9" ht="13.8">
      <c r="A22" s="50">
        <v>45147</v>
      </c>
      <c r="B22" s="49">
        <v>410000</v>
      </c>
      <c r="C22" s="49">
        <f>B22*0.02</f>
        <v>8200</v>
      </c>
      <c r="D22" s="952"/>
      <c r="E22" s="1601">
        <v>60</v>
      </c>
      <c r="F22" s="41">
        <v>31783</v>
      </c>
      <c r="G22" s="49">
        <f>B22/E22</f>
        <v>6833.3333333333303</v>
      </c>
      <c r="H22" s="49">
        <f>B22*0.0083</f>
        <v>3403</v>
      </c>
      <c r="I22" s="49">
        <f>B22</f>
        <v>410000</v>
      </c>
    </row>
    <row r="23" spans="1:9" ht="13.8">
      <c r="A23" s="50">
        <v>45168</v>
      </c>
      <c r="B23" s="1099"/>
      <c r="C23" s="1099"/>
      <c r="D23" s="1099"/>
      <c r="E23" s="594">
        <v>1</v>
      </c>
      <c r="F23" s="41">
        <v>80045</v>
      </c>
      <c r="G23" s="47">
        <v>6833.33</v>
      </c>
      <c r="H23" s="47">
        <v>3403</v>
      </c>
      <c r="I23" s="51">
        <f>I22-G23</f>
        <v>403166.67</v>
      </c>
    </row>
    <row r="24" spans="1:9" ht="13.8">
      <c r="A24" s="50">
        <v>45196</v>
      </c>
      <c r="B24" s="78"/>
      <c r="C24" s="47"/>
      <c r="D24" s="47"/>
      <c r="E24" s="594">
        <v>2</v>
      </c>
      <c r="F24" s="41">
        <v>80355</v>
      </c>
      <c r="G24" s="47">
        <v>6833.33</v>
      </c>
      <c r="H24" s="47">
        <v>3403</v>
      </c>
      <c r="I24" s="51">
        <f t="shared" ref="I24:I32" si="1">I23-G24</f>
        <v>396333.34</v>
      </c>
    </row>
    <row r="25" spans="1:9" ht="13.8">
      <c r="A25" s="50">
        <v>45226</v>
      </c>
      <c r="B25" s="78"/>
      <c r="C25" s="47"/>
      <c r="D25" s="47"/>
      <c r="E25" s="594">
        <v>3</v>
      </c>
      <c r="F25" s="41">
        <v>80708</v>
      </c>
      <c r="G25" s="47">
        <v>6833.33</v>
      </c>
      <c r="H25" s="47">
        <v>3403</v>
      </c>
      <c r="I25" s="51">
        <f t="shared" si="1"/>
        <v>389500.01</v>
      </c>
    </row>
    <row r="26" spans="1:9" ht="13.8">
      <c r="A26" s="50">
        <v>45260</v>
      </c>
      <c r="B26" s="1099"/>
      <c r="C26" s="1099"/>
      <c r="D26" s="1099"/>
      <c r="E26" s="594">
        <v>4</v>
      </c>
      <c r="F26" s="41">
        <v>81183</v>
      </c>
      <c r="G26" s="47">
        <v>6833.33</v>
      </c>
      <c r="H26" s="47">
        <v>3403</v>
      </c>
      <c r="I26" s="51">
        <f t="shared" si="1"/>
        <v>382666.68</v>
      </c>
    </row>
    <row r="27" spans="1:9" ht="13.8">
      <c r="A27" s="50">
        <v>45289</v>
      </c>
      <c r="B27" s="1157"/>
      <c r="C27" s="47"/>
      <c r="D27" s="47"/>
      <c r="E27" s="594">
        <v>5</v>
      </c>
      <c r="F27" s="41">
        <v>81551</v>
      </c>
      <c r="G27" s="47">
        <v>6833.33</v>
      </c>
      <c r="H27" s="47">
        <v>3403</v>
      </c>
      <c r="I27" s="51">
        <f t="shared" si="1"/>
        <v>375833.35</v>
      </c>
    </row>
    <row r="28" spans="1:9" ht="13.8">
      <c r="A28" s="50">
        <v>45322</v>
      </c>
      <c r="B28" s="1099"/>
      <c r="C28" s="1099"/>
      <c r="D28" s="1099"/>
      <c r="E28" s="594">
        <v>6</v>
      </c>
      <c r="F28" s="41">
        <v>81890</v>
      </c>
      <c r="G28" s="47">
        <v>6833.33</v>
      </c>
      <c r="H28" s="47">
        <v>3403</v>
      </c>
      <c r="I28" s="51">
        <f t="shared" si="1"/>
        <v>369000.02</v>
      </c>
    </row>
    <row r="29" spans="1:9" ht="13.8">
      <c r="A29" s="50">
        <v>45349</v>
      </c>
      <c r="B29" s="1099"/>
      <c r="C29" s="1099"/>
      <c r="D29" s="1099"/>
      <c r="E29" s="594">
        <v>7</v>
      </c>
      <c r="F29" s="41">
        <v>82185</v>
      </c>
      <c r="G29" s="47">
        <v>6833.33</v>
      </c>
      <c r="H29" s="47">
        <v>3403</v>
      </c>
      <c r="I29" s="51">
        <f t="shared" si="1"/>
        <v>362166.69</v>
      </c>
    </row>
    <row r="30" spans="1:9" ht="13.8">
      <c r="A30" s="50">
        <v>45384</v>
      </c>
      <c r="B30" s="1099"/>
      <c r="C30" s="1099"/>
      <c r="D30" s="1099"/>
      <c r="E30" s="594">
        <v>8</v>
      </c>
      <c r="F30" s="41">
        <v>82636</v>
      </c>
      <c r="G30" s="256">
        <v>6833.33</v>
      </c>
      <c r="H30" s="256">
        <v>3403</v>
      </c>
      <c r="I30" s="51">
        <f t="shared" si="1"/>
        <v>355333.36</v>
      </c>
    </row>
    <row r="31" spans="1:9" ht="13.8">
      <c r="A31" s="50">
        <v>45394</v>
      </c>
      <c r="B31" s="151"/>
      <c r="C31" s="151"/>
      <c r="D31" s="1099"/>
      <c r="E31" s="594"/>
      <c r="F31" s="41">
        <v>33235</v>
      </c>
      <c r="G31" s="35">
        <v>355333.36</v>
      </c>
      <c r="H31" s="51"/>
      <c r="I31" s="51">
        <f t="shared" si="1"/>
        <v>0</v>
      </c>
    </row>
    <row r="32" spans="1:9" ht="13.8">
      <c r="A32" s="2128"/>
      <c r="B32" s="1319"/>
      <c r="C32" s="1319"/>
      <c r="D32" s="1319"/>
      <c r="E32" s="1702"/>
      <c r="F32" s="643"/>
      <c r="G32" s="1185"/>
      <c r="H32" s="1185"/>
      <c r="I32" s="2349">
        <f t="shared" si="1"/>
        <v>0</v>
      </c>
    </row>
    <row r="33" spans="1:18" ht="23.4">
      <c r="A33" s="3115" t="s">
        <v>1</v>
      </c>
      <c r="B33" s="3115"/>
      <c r="C33" s="3115"/>
      <c r="D33" s="3115"/>
      <c r="E33" s="3115"/>
      <c r="F33" s="3115"/>
      <c r="G33" s="3115"/>
      <c r="H33" s="3115"/>
      <c r="I33" s="3115"/>
    </row>
    <row r="34" spans="1:18" ht="25.2">
      <c r="A34" s="961" t="s">
        <v>2</v>
      </c>
      <c r="B34" s="1410" t="s">
        <v>3</v>
      </c>
      <c r="C34" s="1411" t="s">
        <v>4</v>
      </c>
      <c r="D34" s="1412" t="s">
        <v>5</v>
      </c>
      <c r="E34" s="1412" t="s">
        <v>6</v>
      </c>
      <c r="F34" s="2098" t="s">
        <v>7</v>
      </c>
      <c r="G34" s="1413" t="s">
        <v>8</v>
      </c>
      <c r="H34" s="1413" t="s">
        <v>9</v>
      </c>
      <c r="I34" s="1378" t="s">
        <v>10</v>
      </c>
    </row>
    <row r="35" spans="1:18">
      <c r="A35" s="162">
        <v>45394</v>
      </c>
      <c r="B35" s="55">
        <v>380000</v>
      </c>
      <c r="C35" s="55">
        <f>B35*0.02</f>
        <v>7600</v>
      </c>
      <c r="D35" s="25"/>
      <c r="E35" s="25">
        <v>60</v>
      </c>
      <c r="F35" s="518">
        <v>31783</v>
      </c>
      <c r="G35" s="55">
        <f>B35/E35</f>
        <v>6333.3333333333303</v>
      </c>
      <c r="H35" s="55">
        <f>B35*0.0083</f>
        <v>3154</v>
      </c>
      <c r="I35" s="55">
        <f>B35</f>
        <v>380000</v>
      </c>
    </row>
    <row r="36" spans="1:18">
      <c r="A36" s="50">
        <v>45412</v>
      </c>
      <c r="B36" s="57"/>
      <c r="C36" s="57"/>
      <c r="D36" s="57"/>
      <c r="E36" s="57">
        <v>1</v>
      </c>
      <c r="F36" s="42">
        <v>82935</v>
      </c>
      <c r="G36" s="59">
        <v>6833.33</v>
      </c>
      <c r="H36" s="59">
        <v>3403</v>
      </c>
      <c r="I36" s="62">
        <f>I35-G36</f>
        <v>373166.67</v>
      </c>
    </row>
    <row r="37" spans="1:18">
      <c r="A37" s="50">
        <v>45441</v>
      </c>
      <c r="B37" s="57"/>
      <c r="C37" s="57"/>
      <c r="D37" s="57"/>
      <c r="E37" s="57">
        <v>2</v>
      </c>
      <c r="F37" s="42">
        <v>83360</v>
      </c>
      <c r="G37" s="59">
        <v>6833.33</v>
      </c>
      <c r="H37" s="59">
        <v>3403</v>
      </c>
      <c r="I37" s="62">
        <f t="shared" ref="I37:I54" si="2">I36-G37</f>
        <v>366333.34</v>
      </c>
    </row>
    <row r="38" spans="1:18">
      <c r="A38" s="50">
        <v>45470</v>
      </c>
      <c r="B38" s="57"/>
      <c r="C38" s="57"/>
      <c r="D38" s="57"/>
      <c r="E38" s="57">
        <v>3</v>
      </c>
      <c r="F38" s="42">
        <v>83668</v>
      </c>
      <c r="G38" s="62">
        <v>6333.33</v>
      </c>
      <c r="H38" s="62">
        <v>3154</v>
      </c>
      <c r="I38" s="62">
        <f t="shared" si="2"/>
        <v>360000.01</v>
      </c>
    </row>
    <row r="39" spans="1:18">
      <c r="A39" s="50">
        <v>45504</v>
      </c>
      <c r="B39" s="57"/>
      <c r="C39" s="57"/>
      <c r="D39" s="57"/>
      <c r="E39" s="57">
        <v>4</v>
      </c>
      <c r="F39" s="42">
        <v>84084</v>
      </c>
      <c r="G39" s="59">
        <v>6333.33</v>
      </c>
      <c r="H39" s="59">
        <v>3154</v>
      </c>
      <c r="I39" s="62">
        <f t="shared" si="2"/>
        <v>353666.68</v>
      </c>
    </row>
    <row r="40" spans="1:18">
      <c r="A40" s="50">
        <v>45534</v>
      </c>
      <c r="B40" s="57"/>
      <c r="C40" s="57"/>
      <c r="D40" s="57"/>
      <c r="E40" s="57">
        <v>5</v>
      </c>
      <c r="F40" s="42">
        <v>84420</v>
      </c>
      <c r="G40" s="59">
        <v>6333.33</v>
      </c>
      <c r="H40" s="59">
        <v>3154</v>
      </c>
      <c r="I40" s="62">
        <f t="shared" si="2"/>
        <v>347333.35</v>
      </c>
    </row>
    <row r="41" spans="1:18">
      <c r="A41" s="50">
        <v>45562</v>
      </c>
      <c r="B41" s="178"/>
      <c r="C41" s="59"/>
      <c r="D41" s="59"/>
      <c r="E41" s="57">
        <v>6</v>
      </c>
      <c r="F41" s="42">
        <v>84783</v>
      </c>
      <c r="G41" s="59">
        <v>6333.33</v>
      </c>
      <c r="H41" s="59">
        <v>3154</v>
      </c>
      <c r="I41" s="62">
        <f t="shared" si="2"/>
        <v>341000.02</v>
      </c>
    </row>
    <row r="42" spans="1:18">
      <c r="A42" s="50">
        <v>45594</v>
      </c>
      <c r="B42" s="57"/>
      <c r="C42" s="57"/>
      <c r="D42" s="57"/>
      <c r="E42" s="57">
        <v>7</v>
      </c>
      <c r="F42" s="58">
        <v>85186</v>
      </c>
      <c r="G42" s="59">
        <v>6333.33</v>
      </c>
      <c r="H42" s="59">
        <v>3154</v>
      </c>
      <c r="I42" s="62">
        <f t="shared" si="2"/>
        <v>334666.69</v>
      </c>
    </row>
    <row r="43" spans="1:18">
      <c r="A43" s="50">
        <v>45623</v>
      </c>
      <c r="B43" s="57"/>
      <c r="C43" s="57"/>
      <c r="D43" s="57"/>
      <c r="E43" s="57">
        <v>8</v>
      </c>
      <c r="F43" s="61">
        <v>85600</v>
      </c>
      <c r="G43" s="62">
        <v>6333.33</v>
      </c>
      <c r="H43" s="62">
        <v>3154</v>
      </c>
      <c r="I43" s="62">
        <f t="shared" si="2"/>
        <v>328333.36</v>
      </c>
    </row>
    <row r="44" spans="1:18">
      <c r="A44" s="50">
        <v>45660</v>
      </c>
      <c r="B44" s="167"/>
      <c r="C44" s="57"/>
      <c r="D44" s="57"/>
      <c r="E44" s="57">
        <v>9</v>
      </c>
      <c r="F44" s="42">
        <v>86056</v>
      </c>
      <c r="G44" s="62">
        <v>6333.33</v>
      </c>
      <c r="H44" s="62">
        <v>3154</v>
      </c>
      <c r="I44" s="62">
        <f t="shared" si="2"/>
        <v>322000.03000000003</v>
      </c>
      <c r="K44" s="339"/>
      <c r="L44" s="613"/>
      <c r="M44" s="464"/>
      <c r="N44" s="614"/>
      <c r="O44" s="614"/>
      <c r="P44" s="614"/>
      <c r="Q44" s="617"/>
      <c r="R44" s="617"/>
    </row>
    <row r="45" spans="1:18">
      <c r="A45" s="50">
        <v>45687</v>
      </c>
      <c r="B45" s="167"/>
      <c r="C45" s="57"/>
      <c r="D45" s="57"/>
      <c r="E45" s="57">
        <v>10</v>
      </c>
      <c r="F45" s="42">
        <v>86344</v>
      </c>
      <c r="G45" s="62">
        <v>6333.33</v>
      </c>
      <c r="H45" s="62">
        <v>3154</v>
      </c>
      <c r="I45" s="62">
        <f t="shared" si="2"/>
        <v>315666.7</v>
      </c>
      <c r="K45" s="339"/>
      <c r="L45" s="613"/>
      <c r="M45" s="464"/>
      <c r="N45" s="615"/>
      <c r="O45" s="615"/>
      <c r="P45" s="615"/>
      <c r="Q45" s="617"/>
      <c r="R45" s="617"/>
    </row>
    <row r="46" spans="1:18">
      <c r="A46" s="50">
        <v>45716</v>
      </c>
      <c r="B46" s="167"/>
      <c r="C46" s="57"/>
      <c r="D46" s="57"/>
      <c r="E46" s="57">
        <v>11</v>
      </c>
      <c r="F46" s="42">
        <v>86668</v>
      </c>
      <c r="G46" s="62">
        <v>6333.33</v>
      </c>
      <c r="H46" s="62">
        <v>3154</v>
      </c>
      <c r="I46" s="62">
        <f t="shared" si="2"/>
        <v>309333.37</v>
      </c>
      <c r="K46" s="339"/>
      <c r="L46" s="613"/>
      <c r="M46" s="464"/>
      <c r="N46" s="615"/>
      <c r="O46" s="615"/>
      <c r="P46" s="615"/>
      <c r="Q46" s="617"/>
      <c r="R46" s="617"/>
    </row>
    <row r="47" spans="1:18">
      <c r="A47" s="50">
        <v>45750</v>
      </c>
      <c r="B47" s="167"/>
      <c r="C47" s="57"/>
      <c r="D47" s="57"/>
      <c r="E47" s="57">
        <v>12</v>
      </c>
      <c r="F47" s="42">
        <v>87110</v>
      </c>
      <c r="G47" s="62">
        <v>6333.33</v>
      </c>
      <c r="H47" s="62">
        <v>3154</v>
      </c>
      <c r="I47" s="62">
        <f t="shared" si="2"/>
        <v>303000.03999999998</v>
      </c>
      <c r="K47" s="339"/>
      <c r="L47" s="613"/>
      <c r="M47" s="464"/>
      <c r="N47" s="614"/>
      <c r="O47" s="614"/>
      <c r="P47" s="614"/>
      <c r="Q47" s="617"/>
      <c r="R47" s="617"/>
    </row>
    <row r="48" spans="1:18">
      <c r="A48" s="50">
        <v>45776</v>
      </c>
      <c r="B48" s="167"/>
      <c r="C48" s="57"/>
      <c r="D48" s="57"/>
      <c r="E48" s="57">
        <v>13</v>
      </c>
      <c r="F48" s="42">
        <v>87351</v>
      </c>
      <c r="G48" s="62">
        <v>6333.33</v>
      </c>
      <c r="H48" s="62">
        <v>3154</v>
      </c>
      <c r="I48" s="62">
        <f t="shared" si="2"/>
        <v>296666.71000000002</v>
      </c>
      <c r="K48" s="339"/>
      <c r="L48" s="613"/>
      <c r="M48" s="464"/>
      <c r="N48" s="615"/>
      <c r="O48" s="615"/>
      <c r="P48" s="615"/>
      <c r="Q48" s="617"/>
      <c r="R48" s="617"/>
    </row>
    <row r="49" spans="1:18">
      <c r="A49" s="50">
        <v>45808</v>
      </c>
      <c r="B49" s="167"/>
      <c r="C49" s="57"/>
      <c r="D49" s="57"/>
      <c r="E49" s="57">
        <v>14</v>
      </c>
      <c r="F49" s="42" t="s">
        <v>133</v>
      </c>
      <c r="G49" s="62">
        <v>6333.33</v>
      </c>
      <c r="H49" s="62">
        <v>3154</v>
      </c>
      <c r="I49" s="62">
        <f t="shared" si="2"/>
        <v>290333.38</v>
      </c>
      <c r="K49" s="339"/>
      <c r="L49" s="613"/>
      <c r="M49" s="340"/>
      <c r="N49" s="615"/>
      <c r="O49" s="615"/>
      <c r="P49" s="615"/>
      <c r="Q49" s="617"/>
      <c r="R49" s="617"/>
    </row>
    <row r="50" spans="1:18">
      <c r="A50" s="50">
        <v>45835</v>
      </c>
      <c r="B50" s="167"/>
      <c r="C50" s="57"/>
      <c r="D50" s="57"/>
      <c r="E50" s="57">
        <v>15</v>
      </c>
      <c r="F50" s="42" t="s">
        <v>134</v>
      </c>
      <c r="G50" s="62">
        <v>6333.33</v>
      </c>
      <c r="H50" s="62">
        <v>3154</v>
      </c>
      <c r="I50" s="62">
        <f t="shared" si="2"/>
        <v>284000.05</v>
      </c>
      <c r="K50" s="339"/>
      <c r="L50" s="613"/>
      <c r="M50" s="340"/>
      <c r="N50" s="615"/>
      <c r="O50" s="615"/>
      <c r="P50" s="615"/>
      <c r="Q50" s="617"/>
      <c r="R50" s="617"/>
    </row>
    <row r="51" spans="1:18">
      <c r="A51" s="50">
        <v>45854</v>
      </c>
      <c r="B51" s="167"/>
      <c r="C51" s="57"/>
      <c r="D51" s="57"/>
      <c r="E51" s="57">
        <v>16</v>
      </c>
      <c r="F51" s="42" t="s">
        <v>135</v>
      </c>
      <c r="G51" s="62">
        <v>6333.33</v>
      </c>
      <c r="H51" s="62">
        <v>3154</v>
      </c>
      <c r="I51" s="62">
        <f t="shared" si="2"/>
        <v>277666.71999999997</v>
      </c>
      <c r="K51" s="339"/>
      <c r="L51" s="613"/>
      <c r="M51" s="340"/>
      <c r="N51" s="615"/>
      <c r="O51" s="615"/>
      <c r="P51" s="615"/>
      <c r="Q51" s="617"/>
      <c r="R51" s="617"/>
    </row>
    <row r="52" spans="1:18">
      <c r="A52" s="50">
        <v>45882</v>
      </c>
      <c r="B52" s="57"/>
      <c r="C52" s="57"/>
      <c r="D52" s="57"/>
      <c r="E52" s="57">
        <v>17</v>
      </c>
      <c r="F52" s="42" t="s">
        <v>136</v>
      </c>
      <c r="G52" s="62">
        <v>277666.71999999997</v>
      </c>
      <c r="H52" s="62"/>
      <c r="I52" s="62">
        <f t="shared" si="2"/>
        <v>0</v>
      </c>
      <c r="K52" s="339"/>
      <c r="L52" s="616"/>
      <c r="M52" s="467"/>
      <c r="N52" s="615"/>
      <c r="O52" s="615"/>
      <c r="P52" s="615"/>
      <c r="Q52" s="618"/>
      <c r="R52" s="618"/>
    </row>
    <row r="53" spans="1:18">
      <c r="A53" s="50"/>
      <c r="B53" s="57"/>
      <c r="C53" s="57"/>
      <c r="D53" s="57"/>
      <c r="E53" s="57"/>
      <c r="F53" s="42"/>
      <c r="G53" s="62"/>
      <c r="H53" s="62"/>
      <c r="I53" s="62">
        <f t="shared" si="2"/>
        <v>0</v>
      </c>
      <c r="K53" s="339"/>
      <c r="L53" s="613"/>
      <c r="M53" s="464"/>
      <c r="N53" s="615"/>
      <c r="O53" s="615"/>
      <c r="P53" s="615"/>
      <c r="Q53" s="617"/>
      <c r="R53" s="617"/>
    </row>
    <row r="54" spans="1:18">
      <c r="A54" s="50"/>
      <c r="B54" s="57"/>
      <c r="C54" s="57"/>
      <c r="D54" s="57"/>
      <c r="E54" s="57"/>
      <c r="F54" s="42"/>
      <c r="G54" s="62"/>
      <c r="H54" s="62"/>
      <c r="I54" s="62">
        <f t="shared" si="2"/>
        <v>0</v>
      </c>
      <c r="K54" s="339"/>
      <c r="L54" s="613"/>
      <c r="M54" s="340"/>
      <c r="N54" s="614"/>
      <c r="O54" s="614"/>
      <c r="P54" s="614"/>
      <c r="Q54" s="617"/>
      <c r="R54" s="617"/>
    </row>
    <row r="55" spans="1:18" ht="23.4">
      <c r="A55" s="3115" t="s">
        <v>1</v>
      </c>
      <c r="B55" s="3115"/>
      <c r="C55" s="3115"/>
      <c r="D55" s="3115"/>
      <c r="E55" s="3115"/>
      <c r="F55" s="3115"/>
      <c r="G55" s="3115"/>
      <c r="H55" s="3115"/>
      <c r="I55" s="3115"/>
      <c r="K55" s="339"/>
      <c r="L55" s="613"/>
      <c r="M55" s="340"/>
      <c r="N55" s="615"/>
      <c r="O55" s="615"/>
      <c r="P55" s="615"/>
      <c r="Q55" s="617"/>
      <c r="R55" s="617"/>
    </row>
    <row r="56" spans="1:18" ht="25.2">
      <c r="A56" s="961" t="s">
        <v>2</v>
      </c>
      <c r="B56" s="1410" t="s">
        <v>3</v>
      </c>
      <c r="C56" s="1411" t="s">
        <v>4</v>
      </c>
      <c r="D56" s="1412" t="s">
        <v>5</v>
      </c>
      <c r="E56" s="1412" t="s">
        <v>6</v>
      </c>
      <c r="F56" s="2098" t="s">
        <v>7</v>
      </c>
      <c r="G56" s="1413" t="s">
        <v>8</v>
      </c>
      <c r="H56" s="1413" t="s">
        <v>9</v>
      </c>
      <c r="I56" s="1378" t="s">
        <v>10</v>
      </c>
      <c r="K56" s="339"/>
      <c r="L56" s="613"/>
      <c r="M56" s="340"/>
      <c r="N56" s="614"/>
      <c r="O56" s="614"/>
      <c r="P56" s="614"/>
      <c r="Q56" s="617"/>
      <c r="R56" s="617"/>
    </row>
    <row r="57" spans="1:18">
      <c r="A57" s="162">
        <v>45882</v>
      </c>
      <c r="B57" s="55">
        <v>470000</v>
      </c>
      <c r="C57" s="55">
        <f>B57*0.02</f>
        <v>9400</v>
      </c>
      <c r="D57" s="25"/>
      <c r="E57" s="25">
        <v>60</v>
      </c>
      <c r="F57" s="518" t="s">
        <v>136</v>
      </c>
      <c r="G57" s="55">
        <f>B57/E57</f>
        <v>7833.3333333333303</v>
      </c>
      <c r="H57" s="55">
        <f>B57*0.0083</f>
        <v>3901</v>
      </c>
      <c r="I57" s="55">
        <f>B57</f>
        <v>470000</v>
      </c>
      <c r="K57" s="339"/>
      <c r="L57" s="613"/>
      <c r="M57" s="340"/>
      <c r="N57" s="615"/>
      <c r="O57" s="615"/>
      <c r="P57" s="615"/>
      <c r="Q57" s="617"/>
      <c r="R57" s="617"/>
    </row>
    <row r="58" spans="1:18" ht="13.8">
      <c r="A58" s="167">
        <v>45897</v>
      </c>
      <c r="B58" s="151"/>
      <c r="C58" s="151"/>
      <c r="D58" s="151"/>
      <c r="E58" s="57"/>
      <c r="F58" s="2177" t="s">
        <v>137</v>
      </c>
      <c r="G58" s="450">
        <v>7833.33</v>
      </c>
      <c r="H58" s="450">
        <v>3901</v>
      </c>
      <c r="I58" s="62">
        <f t="shared" ref="I58:I63" si="3">I57-G58</f>
        <v>462166.67</v>
      </c>
    </row>
    <row r="59" spans="1:18" ht="13.8">
      <c r="A59" s="167">
        <v>45933</v>
      </c>
      <c r="B59" s="151"/>
      <c r="C59" s="151"/>
      <c r="D59" s="151"/>
      <c r="E59" s="57"/>
      <c r="F59" s="52" t="s">
        <v>138</v>
      </c>
      <c r="G59" s="168">
        <v>7833.33</v>
      </c>
      <c r="H59" s="168">
        <v>3901</v>
      </c>
      <c r="I59" s="62">
        <f t="shared" si="3"/>
        <v>454333.34</v>
      </c>
    </row>
    <row r="60" spans="1:18" ht="13.8">
      <c r="A60" s="167">
        <v>45959</v>
      </c>
      <c r="B60" s="151"/>
      <c r="C60" s="151"/>
      <c r="D60" s="151"/>
      <c r="E60" s="57"/>
      <c r="F60" s="52" t="s">
        <v>139</v>
      </c>
      <c r="G60" s="450">
        <v>7833.33</v>
      </c>
      <c r="H60" s="450">
        <v>3901</v>
      </c>
      <c r="I60" s="62">
        <f t="shared" si="3"/>
        <v>446500.01</v>
      </c>
    </row>
    <row r="61" spans="1:18" ht="13.8">
      <c r="A61" s="167">
        <v>45993</v>
      </c>
      <c r="B61" s="151"/>
      <c r="C61" s="151"/>
      <c r="D61" s="151"/>
      <c r="E61" s="57"/>
      <c r="F61" s="52" t="s">
        <v>140</v>
      </c>
      <c r="G61" s="168">
        <v>7833.33</v>
      </c>
      <c r="H61" s="168">
        <v>3901</v>
      </c>
      <c r="I61" s="62">
        <f t="shared" si="3"/>
        <v>438666.68</v>
      </c>
    </row>
    <row r="62" spans="1:18" ht="13.8">
      <c r="A62" s="167">
        <v>46017</v>
      </c>
      <c r="B62" s="151"/>
      <c r="C62" s="151"/>
      <c r="D62" s="151"/>
      <c r="E62" s="57"/>
      <c r="F62" s="52" t="s">
        <v>141</v>
      </c>
      <c r="G62" s="450">
        <v>7833.33</v>
      </c>
      <c r="H62" s="450">
        <v>3901</v>
      </c>
      <c r="I62" s="62">
        <f t="shared" si="3"/>
        <v>430833.35</v>
      </c>
    </row>
    <row r="63" spans="1:18">
      <c r="A63" s="160"/>
      <c r="B63" s="151"/>
      <c r="C63" s="151"/>
      <c r="D63" s="151"/>
      <c r="E63" s="57"/>
      <c r="F63" s="42"/>
      <c r="G63" s="43"/>
      <c r="H63" s="43"/>
      <c r="I63" s="62">
        <f t="shared" si="3"/>
        <v>430833.35</v>
      </c>
    </row>
    <row r="64" spans="1:18">
      <c r="A64" s="160"/>
      <c r="B64" s="151"/>
      <c r="C64" s="151"/>
      <c r="D64" s="151"/>
      <c r="E64" s="57"/>
      <c r="F64" s="42"/>
      <c r="G64" s="43"/>
      <c r="H64" s="43"/>
      <c r="I64" s="43"/>
    </row>
  </sheetData>
  <mergeCells count="4">
    <mergeCell ref="A3:I3"/>
    <mergeCell ref="A20:I20"/>
    <mergeCell ref="A33:I33"/>
    <mergeCell ref="A55:I55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5">
    <tabColor rgb="FFFFFF00"/>
  </sheetPr>
  <dimension ref="A1:R58"/>
  <sheetViews>
    <sheetView topLeftCell="A19" zoomScale="130" zoomScaleNormal="130" workbookViewId="0">
      <selection activeCell="M40" sqref="M40"/>
    </sheetView>
  </sheetViews>
  <sheetFormatPr defaultColWidth="9.109375" defaultRowHeight="15"/>
  <cols>
    <col min="1" max="1" width="12" style="131" customWidth="1"/>
    <col min="2" max="2" width="13.88671875" style="6" customWidth="1"/>
    <col min="3" max="3" width="11.5546875" style="3" customWidth="1"/>
    <col min="4" max="4" width="9.109375" style="3"/>
    <col min="5" max="5" width="9.44140625" style="5" customWidth="1"/>
    <col min="6" max="6" width="12.6640625" style="1771" customWidth="1"/>
    <col min="7" max="7" width="13.6640625" style="6" customWidth="1"/>
    <col min="8" max="8" width="10" style="6" customWidth="1"/>
    <col min="9" max="9" width="13.5546875" style="6" customWidth="1"/>
    <col min="10" max="10" width="13.44140625" style="228" customWidth="1"/>
    <col min="11" max="11" width="13" style="6" customWidth="1"/>
    <col min="12" max="12" width="8.44140625" style="6" customWidth="1"/>
    <col min="13" max="13" width="12.44140625" style="550" customWidth="1"/>
    <col min="14" max="14" width="10.5546875" style="10" customWidth="1"/>
    <col min="15" max="15" width="11.6640625" style="6" customWidth="1"/>
    <col min="16" max="16" width="9.44140625" style="6" customWidth="1"/>
    <col min="17" max="17" width="13.33203125" style="6" customWidth="1"/>
    <col min="18" max="18" width="3" style="3" customWidth="1"/>
    <col min="19" max="16384" width="9.109375" style="3"/>
  </cols>
  <sheetData>
    <row r="1" spans="1:17" ht="24">
      <c r="A1" s="11" t="s">
        <v>142</v>
      </c>
      <c r="B1" s="2109"/>
      <c r="C1" s="874"/>
      <c r="D1" s="874"/>
      <c r="K1" s="64"/>
      <c r="L1" s="64"/>
      <c r="N1" s="66"/>
      <c r="O1" s="64"/>
      <c r="P1" s="64"/>
      <c r="Q1" s="64"/>
    </row>
    <row r="3" spans="1:17" s="1" customFormat="1" ht="20.399999999999999">
      <c r="A3" s="3114" t="s">
        <v>1</v>
      </c>
      <c r="B3" s="3114"/>
      <c r="C3" s="3114"/>
      <c r="D3" s="3114"/>
      <c r="E3" s="3114"/>
      <c r="F3" s="3114"/>
      <c r="G3" s="3114"/>
      <c r="H3" s="3114"/>
      <c r="I3" s="3114"/>
      <c r="J3" s="3116" t="s">
        <v>20</v>
      </c>
      <c r="K3" s="3117"/>
      <c r="L3" s="3117"/>
      <c r="M3" s="3117"/>
      <c r="N3" s="3117"/>
      <c r="O3" s="3117"/>
      <c r="P3" s="3117"/>
      <c r="Q3" s="3118"/>
    </row>
    <row r="4" spans="1:17" ht="29.1" customHeight="1">
      <c r="A4" s="961" t="s">
        <v>2</v>
      </c>
      <c r="B4" s="1413" t="s">
        <v>35</v>
      </c>
      <c r="C4" s="1411" t="s">
        <v>4</v>
      </c>
      <c r="D4" s="1412" t="s">
        <v>5</v>
      </c>
      <c r="E4" s="1412" t="s">
        <v>6</v>
      </c>
      <c r="F4" s="2118" t="s">
        <v>36</v>
      </c>
      <c r="G4" s="1413" t="s">
        <v>37</v>
      </c>
      <c r="H4" s="1413" t="s">
        <v>38</v>
      </c>
      <c r="I4" s="1378" t="s">
        <v>39</v>
      </c>
      <c r="J4" s="2124" t="s">
        <v>21</v>
      </c>
      <c r="K4" s="593" t="s">
        <v>22</v>
      </c>
      <c r="L4" s="2125" t="s">
        <v>5</v>
      </c>
      <c r="M4" s="496" t="s">
        <v>143</v>
      </c>
      <c r="N4" s="593" t="s">
        <v>144</v>
      </c>
      <c r="O4" s="1074" t="s">
        <v>24</v>
      </c>
      <c r="P4" s="1074" t="s">
        <v>25</v>
      </c>
      <c r="Q4" s="2127" t="s">
        <v>26</v>
      </c>
    </row>
    <row r="5" spans="1:17" ht="15" customHeight="1">
      <c r="A5" s="736">
        <v>44807</v>
      </c>
      <c r="B5" s="308">
        <v>60000</v>
      </c>
      <c r="C5" s="1461">
        <f>B5*0.02</f>
        <v>1200</v>
      </c>
      <c r="D5" s="309"/>
      <c r="E5" s="309">
        <v>12</v>
      </c>
      <c r="F5" s="2119">
        <v>29765</v>
      </c>
      <c r="G5" s="307">
        <v>5000</v>
      </c>
      <c r="H5" s="307">
        <v>600</v>
      </c>
      <c r="I5" s="307">
        <v>60000</v>
      </c>
      <c r="J5" s="490">
        <v>44965</v>
      </c>
      <c r="K5" s="21">
        <v>20000</v>
      </c>
      <c r="L5" s="92"/>
      <c r="M5" s="193">
        <v>30681</v>
      </c>
      <c r="N5" s="859">
        <v>12</v>
      </c>
      <c r="O5" s="21">
        <v>1666.67</v>
      </c>
      <c r="P5" s="21">
        <v>400</v>
      </c>
      <c r="Q5" s="108">
        <v>20000</v>
      </c>
    </row>
    <row r="6" spans="1:17" ht="15" customHeight="1">
      <c r="A6" s="167">
        <v>44835</v>
      </c>
      <c r="B6" s="43"/>
      <c r="C6" s="151"/>
      <c r="D6" s="151"/>
      <c r="E6" s="57">
        <v>1</v>
      </c>
      <c r="F6" s="37">
        <v>76219</v>
      </c>
      <c r="G6" s="284">
        <v>5000</v>
      </c>
      <c r="H6" s="284">
        <v>498</v>
      </c>
      <c r="I6" s="43">
        <f>I5-G6</f>
        <v>55000</v>
      </c>
      <c r="J6" s="50">
        <v>44988</v>
      </c>
      <c r="K6" s="43"/>
      <c r="L6" s="43"/>
      <c r="M6" s="178">
        <v>77819</v>
      </c>
      <c r="N6" s="538">
        <v>1</v>
      </c>
      <c r="O6" s="43">
        <v>1666.67</v>
      </c>
      <c r="P6" s="43">
        <v>366.67</v>
      </c>
      <c r="Q6" s="43">
        <f t="shared" ref="Q6:Q19" si="0">+Q5-O6</f>
        <v>18333.330000000002</v>
      </c>
    </row>
    <row r="7" spans="1:17" ht="15" customHeight="1">
      <c r="A7" s="167">
        <v>44862</v>
      </c>
      <c r="B7" s="43"/>
      <c r="C7" s="151"/>
      <c r="D7" s="151"/>
      <c r="E7" s="57">
        <v>2</v>
      </c>
      <c r="F7" s="37">
        <v>76463</v>
      </c>
      <c r="G7" s="33">
        <v>5000</v>
      </c>
      <c r="H7" s="33">
        <v>498</v>
      </c>
      <c r="I7" s="43">
        <f>I6-G7</f>
        <v>50000</v>
      </c>
      <c r="J7" s="50">
        <v>45045</v>
      </c>
      <c r="K7" s="43"/>
      <c r="L7" s="43"/>
      <c r="M7" s="178">
        <v>78498</v>
      </c>
      <c r="N7" s="538">
        <v>2</v>
      </c>
      <c r="O7" s="43">
        <v>1666.67</v>
      </c>
      <c r="P7" s="43">
        <v>700</v>
      </c>
      <c r="Q7" s="189">
        <f t="shared" si="0"/>
        <v>16666.66</v>
      </c>
    </row>
    <row r="8" spans="1:17" ht="15" customHeight="1">
      <c r="A8" s="167">
        <v>44891</v>
      </c>
      <c r="B8" s="43"/>
      <c r="C8" s="151"/>
      <c r="D8" s="151"/>
      <c r="E8" s="57">
        <v>3</v>
      </c>
      <c r="F8" s="37">
        <v>76869</v>
      </c>
      <c r="G8" s="33">
        <v>5000</v>
      </c>
      <c r="H8" s="33">
        <v>498</v>
      </c>
      <c r="I8" s="43">
        <f>I7-G8</f>
        <v>45000</v>
      </c>
      <c r="J8" s="50">
        <v>45077</v>
      </c>
      <c r="K8" s="43"/>
      <c r="L8" s="43"/>
      <c r="M8" s="178">
        <v>78938</v>
      </c>
      <c r="N8" s="538">
        <v>3</v>
      </c>
      <c r="O8" s="43">
        <v>1666.67</v>
      </c>
      <c r="P8" s="43">
        <v>300</v>
      </c>
      <c r="Q8" s="189">
        <f t="shared" si="0"/>
        <v>14999.99</v>
      </c>
    </row>
    <row r="9" spans="1:17" ht="15" customHeight="1">
      <c r="A9" s="167">
        <v>44924</v>
      </c>
      <c r="B9" s="43"/>
      <c r="C9" s="151"/>
      <c r="D9" s="151"/>
      <c r="E9" s="57">
        <v>4</v>
      </c>
      <c r="F9" s="37">
        <v>77254</v>
      </c>
      <c r="G9" s="33">
        <v>5000</v>
      </c>
      <c r="H9" s="33">
        <v>498</v>
      </c>
      <c r="I9" s="43">
        <f>I8-G9</f>
        <v>40000</v>
      </c>
      <c r="J9" s="50">
        <v>45105</v>
      </c>
      <c r="K9" s="43"/>
      <c r="L9" s="43"/>
      <c r="M9" s="178">
        <v>79282</v>
      </c>
      <c r="N9" s="538">
        <v>4</v>
      </c>
      <c r="O9" s="43">
        <v>1666.67</v>
      </c>
      <c r="P9" s="43">
        <v>333.33</v>
      </c>
      <c r="Q9" s="189">
        <f t="shared" si="0"/>
        <v>13333.32</v>
      </c>
    </row>
    <row r="10" spans="1:17" ht="15" customHeight="1">
      <c r="A10" s="160">
        <v>44988</v>
      </c>
      <c r="B10" s="43"/>
      <c r="C10" s="151"/>
      <c r="D10" s="151"/>
      <c r="E10" s="57">
        <v>5</v>
      </c>
      <c r="F10" s="37">
        <v>77819</v>
      </c>
      <c r="G10" s="43">
        <v>5000</v>
      </c>
      <c r="H10" s="43">
        <v>498</v>
      </c>
      <c r="I10" s="43">
        <f>I9-G10</f>
        <v>35000</v>
      </c>
      <c r="J10" s="50">
        <v>45136</v>
      </c>
      <c r="K10" s="43"/>
      <c r="L10" s="43"/>
      <c r="M10" s="178">
        <v>79692</v>
      </c>
      <c r="N10" s="538">
        <v>5</v>
      </c>
      <c r="O10" s="43">
        <v>1666.67</v>
      </c>
      <c r="P10" s="43">
        <f>Q10*0.02</f>
        <v>233.333</v>
      </c>
      <c r="Q10" s="189">
        <f t="shared" si="0"/>
        <v>11666.65</v>
      </c>
    </row>
    <row r="11" spans="1:17" ht="15" customHeight="1">
      <c r="A11" s="160">
        <v>45013</v>
      </c>
      <c r="B11" s="43"/>
      <c r="C11" s="151"/>
      <c r="D11" s="151"/>
      <c r="E11" s="57">
        <v>6</v>
      </c>
      <c r="F11" s="37">
        <v>30961</v>
      </c>
      <c r="G11" s="43">
        <v>35000</v>
      </c>
      <c r="H11" s="43"/>
      <c r="I11" s="43"/>
      <c r="J11" s="50">
        <v>45167</v>
      </c>
      <c r="K11" s="43"/>
      <c r="L11" s="43"/>
      <c r="M11" s="178">
        <v>80006</v>
      </c>
      <c r="N11" s="538">
        <v>6</v>
      </c>
      <c r="O11" s="30">
        <v>1666.67</v>
      </c>
      <c r="P11" s="30">
        <v>200</v>
      </c>
      <c r="Q11" s="189">
        <f t="shared" si="0"/>
        <v>9999.98</v>
      </c>
    </row>
    <row r="12" spans="1:17" ht="15" customHeight="1">
      <c r="A12" s="160"/>
      <c r="B12" s="43"/>
      <c r="C12" s="151"/>
      <c r="D12" s="151"/>
      <c r="E12" s="57"/>
      <c r="F12" s="37"/>
      <c r="G12" s="43"/>
      <c r="H12" s="43"/>
      <c r="I12" s="43"/>
      <c r="J12" s="50">
        <v>45199</v>
      </c>
      <c r="K12" s="43"/>
      <c r="L12" s="43"/>
      <c r="M12" s="178">
        <v>80428</v>
      </c>
      <c r="N12" s="2126">
        <v>7</v>
      </c>
      <c r="O12" s="30">
        <v>1666.67</v>
      </c>
      <c r="P12" s="43">
        <v>166.67</v>
      </c>
      <c r="Q12" s="43">
        <f t="shared" si="0"/>
        <v>8333.31</v>
      </c>
    </row>
    <row r="13" spans="1:17" ht="15" customHeight="1">
      <c r="A13" s="160"/>
      <c r="B13" s="43"/>
      <c r="C13" s="151"/>
      <c r="D13" s="151"/>
      <c r="E13" s="57"/>
      <c r="F13" s="37"/>
      <c r="G13" s="43"/>
      <c r="H13" s="43"/>
      <c r="I13" s="43"/>
      <c r="J13" s="50">
        <v>45233</v>
      </c>
      <c r="K13" s="178"/>
      <c r="L13" s="59"/>
      <c r="M13" s="178">
        <v>80788</v>
      </c>
      <c r="N13" s="2126">
        <v>8</v>
      </c>
      <c r="O13" s="59">
        <v>1666.67</v>
      </c>
      <c r="P13" s="59">
        <v>133.33000000000001</v>
      </c>
      <c r="Q13" s="43">
        <f t="shared" si="0"/>
        <v>6666.64</v>
      </c>
    </row>
    <row r="14" spans="1:17" ht="15" customHeight="1">
      <c r="A14" s="3114" t="s">
        <v>1</v>
      </c>
      <c r="B14" s="3114"/>
      <c r="C14" s="3114"/>
      <c r="D14" s="3114"/>
      <c r="E14" s="3114"/>
      <c r="F14" s="3114"/>
      <c r="G14" s="3114"/>
      <c r="H14" s="3114"/>
      <c r="I14" s="3114"/>
      <c r="J14" s="50">
        <v>45261</v>
      </c>
      <c r="K14" s="178"/>
      <c r="L14" s="59"/>
      <c r="M14" s="178">
        <v>81230</v>
      </c>
      <c r="N14" s="2126">
        <v>9</v>
      </c>
      <c r="O14" s="59">
        <v>1666.67</v>
      </c>
      <c r="P14" s="59">
        <v>100</v>
      </c>
      <c r="Q14" s="43">
        <f t="shared" si="0"/>
        <v>4999.97</v>
      </c>
    </row>
    <row r="15" spans="1:17" ht="15" customHeight="1">
      <c r="A15" s="961" t="s">
        <v>2</v>
      </c>
      <c r="B15" s="1413" t="s">
        <v>35</v>
      </c>
      <c r="C15" s="1411" t="s">
        <v>4</v>
      </c>
      <c r="D15" s="1412" t="s">
        <v>5</v>
      </c>
      <c r="E15" s="1412" t="s">
        <v>6</v>
      </c>
      <c r="F15" s="2118" t="s">
        <v>36</v>
      </c>
      <c r="G15" s="1413" t="s">
        <v>37</v>
      </c>
      <c r="H15" s="1413" t="s">
        <v>38</v>
      </c>
      <c r="I15" s="1378" t="s">
        <v>39</v>
      </c>
      <c r="J15" s="50">
        <v>45296</v>
      </c>
      <c r="K15" s="43"/>
      <c r="L15" s="43"/>
      <c r="M15" s="178">
        <v>81667</v>
      </c>
      <c r="N15" s="2126">
        <v>10</v>
      </c>
      <c r="O15" s="59"/>
      <c r="P15" s="59">
        <v>100</v>
      </c>
      <c r="Q15" s="43">
        <f t="shared" si="0"/>
        <v>4999.97</v>
      </c>
    </row>
    <row r="16" spans="1:17" ht="15" customHeight="1">
      <c r="A16" s="736">
        <v>45013</v>
      </c>
      <c r="B16" s="308">
        <v>100000</v>
      </c>
      <c r="C16" s="1461">
        <f>B16*0.02</f>
        <v>2000</v>
      </c>
      <c r="D16" s="309"/>
      <c r="E16" s="309">
        <v>24</v>
      </c>
      <c r="F16" s="2119">
        <v>30961</v>
      </c>
      <c r="G16" s="307">
        <f>B16/E16</f>
        <v>4166.6666666666697</v>
      </c>
      <c r="H16" s="307">
        <f>B16*0.83%</f>
        <v>830</v>
      </c>
      <c r="I16" s="307">
        <v>100000</v>
      </c>
      <c r="J16" s="50">
        <v>45322</v>
      </c>
      <c r="K16" s="43"/>
      <c r="L16" s="43"/>
      <c r="M16" s="178">
        <v>81897</v>
      </c>
      <c r="N16" s="538">
        <v>11</v>
      </c>
      <c r="O16" s="30">
        <v>1666.67</v>
      </c>
      <c r="P16" s="30">
        <v>66.67</v>
      </c>
      <c r="Q16" s="43">
        <f t="shared" si="0"/>
        <v>3333.3</v>
      </c>
    </row>
    <row r="17" spans="1:17" ht="23.25" customHeight="1">
      <c r="A17" s="50">
        <v>45045</v>
      </c>
      <c r="B17" s="43"/>
      <c r="C17" s="151"/>
      <c r="D17" s="151"/>
      <c r="E17" s="57">
        <v>1</v>
      </c>
      <c r="F17" s="42">
        <v>78498</v>
      </c>
      <c r="G17" s="329">
        <v>4166.67</v>
      </c>
      <c r="H17" s="329">
        <v>830</v>
      </c>
      <c r="I17" s="43">
        <f>I16-G17</f>
        <v>95833.33</v>
      </c>
      <c r="J17" s="50">
        <v>45351</v>
      </c>
      <c r="K17" s="43"/>
      <c r="L17" s="43"/>
      <c r="M17" s="178">
        <v>82248</v>
      </c>
      <c r="N17" s="538">
        <v>12</v>
      </c>
      <c r="O17" s="30">
        <v>1666.67</v>
      </c>
      <c r="P17" s="30">
        <v>33.33</v>
      </c>
      <c r="Q17" s="43">
        <f t="shared" si="0"/>
        <v>1666.63</v>
      </c>
    </row>
    <row r="18" spans="1:17" ht="15" customHeight="1">
      <c r="A18" s="160">
        <v>45077</v>
      </c>
      <c r="B18" s="43"/>
      <c r="C18" s="151"/>
      <c r="D18" s="151"/>
      <c r="E18" s="57">
        <v>2</v>
      </c>
      <c r="F18" s="42">
        <v>78938</v>
      </c>
      <c r="G18" s="43">
        <v>4166.67</v>
      </c>
      <c r="H18" s="43">
        <v>830</v>
      </c>
      <c r="I18" s="43">
        <f t="shared" ref="I18:I35" si="1">I17-G18</f>
        <v>91666.66</v>
      </c>
      <c r="J18" s="50">
        <v>45374</v>
      </c>
      <c r="K18" s="43"/>
      <c r="L18" s="43"/>
      <c r="M18" s="178">
        <v>82514</v>
      </c>
      <c r="N18" s="538"/>
      <c r="O18" s="43">
        <v>1666.63</v>
      </c>
      <c r="P18" s="43"/>
      <c r="Q18" s="43">
        <f t="shared" si="0"/>
        <v>2.7284841053187799E-12</v>
      </c>
    </row>
    <row r="19" spans="1:17" ht="15" customHeight="1">
      <c r="A19" s="50">
        <v>45105</v>
      </c>
      <c r="B19" s="43"/>
      <c r="C19" s="151"/>
      <c r="D19" s="151"/>
      <c r="E19" s="57">
        <v>3</v>
      </c>
      <c r="F19" s="42">
        <v>79282</v>
      </c>
      <c r="G19" s="30">
        <v>4166.67</v>
      </c>
      <c r="H19" s="30">
        <v>830</v>
      </c>
      <c r="I19" s="43">
        <f t="shared" si="1"/>
        <v>87499.99</v>
      </c>
      <c r="J19" s="50"/>
      <c r="K19" s="39"/>
      <c r="L19" s="39"/>
      <c r="M19" s="554"/>
      <c r="N19" s="81"/>
      <c r="O19" s="39"/>
      <c r="P19" s="39"/>
      <c r="Q19" s="39">
        <f t="shared" si="0"/>
        <v>2.7284841053187799E-12</v>
      </c>
    </row>
    <row r="20" spans="1:17" ht="15" customHeight="1">
      <c r="A20" s="50">
        <v>45136</v>
      </c>
      <c r="B20" s="43"/>
      <c r="C20" s="151"/>
      <c r="D20" s="151"/>
      <c r="E20" s="57">
        <v>4</v>
      </c>
      <c r="F20" s="42">
        <v>79692</v>
      </c>
      <c r="G20" s="30">
        <v>4166.67</v>
      </c>
      <c r="H20" s="30">
        <v>830</v>
      </c>
      <c r="I20" s="43">
        <f t="shared" si="1"/>
        <v>83333.320000000007</v>
      </c>
      <c r="J20" s="3116" t="s">
        <v>20</v>
      </c>
      <c r="K20" s="3117"/>
      <c r="L20" s="3117"/>
      <c r="M20" s="3117"/>
      <c r="N20" s="3117"/>
      <c r="O20" s="3117"/>
      <c r="P20" s="3117"/>
      <c r="Q20" s="3118"/>
    </row>
    <row r="21" spans="1:17" ht="19.5" customHeight="1">
      <c r="A21" s="50">
        <v>45167</v>
      </c>
      <c r="B21" s="43"/>
      <c r="C21" s="151"/>
      <c r="D21" s="151"/>
      <c r="E21" s="57">
        <v>5</v>
      </c>
      <c r="F21" s="42">
        <v>80006</v>
      </c>
      <c r="G21" s="30">
        <v>4166.67</v>
      </c>
      <c r="H21" s="30">
        <v>830</v>
      </c>
      <c r="I21" s="43">
        <f t="shared" si="1"/>
        <v>79166.649999999994</v>
      </c>
      <c r="J21" s="2124" t="s">
        <v>21</v>
      </c>
      <c r="K21" s="593" t="s">
        <v>22</v>
      </c>
      <c r="L21" s="2125" t="s">
        <v>5</v>
      </c>
      <c r="M21" s="496" t="s">
        <v>143</v>
      </c>
      <c r="N21" s="593" t="s">
        <v>144</v>
      </c>
      <c r="O21" s="1074" t="s">
        <v>24</v>
      </c>
      <c r="P21" s="1074" t="s">
        <v>25</v>
      </c>
      <c r="Q21" s="2127" t="s">
        <v>26</v>
      </c>
    </row>
    <row r="22" spans="1:17" ht="15" customHeight="1">
      <c r="A22" s="50">
        <v>45199</v>
      </c>
      <c r="B22" s="178"/>
      <c r="C22" s="30"/>
      <c r="D22" s="30"/>
      <c r="E22" s="57">
        <v>6</v>
      </c>
      <c r="F22" s="42">
        <v>80428</v>
      </c>
      <c r="G22" s="30">
        <v>4166.67</v>
      </c>
      <c r="H22" s="30">
        <v>830</v>
      </c>
      <c r="I22" s="43">
        <f t="shared" si="1"/>
        <v>74999.98</v>
      </c>
      <c r="J22" s="162">
        <v>45374</v>
      </c>
      <c r="K22" s="55">
        <v>20000</v>
      </c>
      <c r="L22" s="93"/>
      <c r="M22" s="193">
        <v>33130</v>
      </c>
      <c r="N22" s="859">
        <v>12</v>
      </c>
      <c r="O22" s="55">
        <v>1666.67</v>
      </c>
      <c r="P22" s="55">
        <v>400</v>
      </c>
      <c r="Q22" s="1262">
        <v>20000</v>
      </c>
    </row>
    <row r="23" spans="1:17" ht="15" customHeight="1">
      <c r="A23" s="160">
        <v>45233</v>
      </c>
      <c r="B23" s="43"/>
      <c r="C23" s="151"/>
      <c r="D23" s="151"/>
      <c r="E23" s="57">
        <v>7</v>
      </c>
      <c r="F23" s="42">
        <v>80788</v>
      </c>
      <c r="G23" s="30">
        <v>4166.67</v>
      </c>
      <c r="H23" s="43">
        <v>830</v>
      </c>
      <c r="I23" s="43">
        <f t="shared" si="1"/>
        <v>70833.31</v>
      </c>
      <c r="J23" s="50">
        <v>45412</v>
      </c>
      <c r="K23" s="62"/>
      <c r="L23" s="62"/>
      <c r="M23" s="178">
        <v>82962</v>
      </c>
      <c r="N23" s="538">
        <v>1</v>
      </c>
      <c r="O23" s="59">
        <v>1666.67</v>
      </c>
      <c r="P23" s="59">
        <v>366.67</v>
      </c>
      <c r="Q23" s="62">
        <f>Q22-O23</f>
        <v>18333.330000000002</v>
      </c>
    </row>
    <row r="24" spans="1:17" ht="15" customHeight="1">
      <c r="A24" s="160">
        <v>45261</v>
      </c>
      <c r="B24" s="43"/>
      <c r="C24" s="151"/>
      <c r="D24" s="151"/>
      <c r="E24" s="57">
        <v>8</v>
      </c>
      <c r="F24" s="42">
        <v>81230</v>
      </c>
      <c r="G24" s="30">
        <v>4166.67</v>
      </c>
      <c r="H24" s="43">
        <v>830</v>
      </c>
      <c r="I24" s="43">
        <f t="shared" si="1"/>
        <v>66666.64</v>
      </c>
      <c r="J24" s="50">
        <v>45443</v>
      </c>
      <c r="K24" s="62"/>
      <c r="L24" s="62"/>
      <c r="M24" s="178">
        <v>83418</v>
      </c>
      <c r="N24" s="538">
        <v>2</v>
      </c>
      <c r="O24" s="59">
        <v>1666.67</v>
      </c>
      <c r="P24" s="59">
        <v>333.3</v>
      </c>
      <c r="Q24" s="62">
        <f t="shared" ref="Q24:Q34" si="2">Q23-O24</f>
        <v>16666.66</v>
      </c>
    </row>
    <row r="25" spans="1:17" ht="15" customHeight="1">
      <c r="A25" s="50">
        <v>45296</v>
      </c>
      <c r="B25" s="178"/>
      <c r="C25" s="59"/>
      <c r="D25" s="59"/>
      <c r="E25" s="57">
        <v>9</v>
      </c>
      <c r="F25" s="42">
        <v>81667</v>
      </c>
      <c r="G25" s="59"/>
      <c r="H25" s="59">
        <v>830</v>
      </c>
      <c r="I25" s="43">
        <f t="shared" si="1"/>
        <v>66666.64</v>
      </c>
      <c r="J25" s="50">
        <v>45472</v>
      </c>
      <c r="K25" s="135"/>
      <c r="L25" s="62"/>
      <c r="M25" s="187">
        <v>83742</v>
      </c>
      <c r="N25" s="538">
        <v>3</v>
      </c>
      <c r="O25" s="62">
        <v>1666.67</v>
      </c>
      <c r="P25" s="62">
        <v>300</v>
      </c>
      <c r="Q25" s="62">
        <f t="shared" si="2"/>
        <v>14999.99</v>
      </c>
    </row>
    <row r="26" spans="1:17" ht="15" customHeight="1">
      <c r="A26" s="50">
        <v>45322</v>
      </c>
      <c r="B26" s="178"/>
      <c r="C26" s="30"/>
      <c r="D26" s="30"/>
      <c r="E26" s="57">
        <v>10</v>
      </c>
      <c r="F26" s="42">
        <v>81897</v>
      </c>
      <c r="G26" s="30">
        <v>4166.67</v>
      </c>
      <c r="H26" s="30">
        <v>830</v>
      </c>
      <c r="I26" s="43">
        <f t="shared" si="1"/>
        <v>62499.97</v>
      </c>
      <c r="J26" s="50">
        <v>45507</v>
      </c>
      <c r="K26" s="62"/>
      <c r="L26" s="62"/>
      <c r="M26" s="187">
        <v>84180</v>
      </c>
      <c r="N26" s="538">
        <v>4</v>
      </c>
      <c r="O26" s="62">
        <v>1666.67</v>
      </c>
      <c r="P26" s="62">
        <v>266.67</v>
      </c>
      <c r="Q26" s="62">
        <f t="shared" si="2"/>
        <v>13333.32</v>
      </c>
    </row>
    <row r="27" spans="1:17" ht="15" customHeight="1">
      <c r="A27" s="50">
        <v>45351</v>
      </c>
      <c r="B27" s="178"/>
      <c r="C27" s="30"/>
      <c r="D27" s="30"/>
      <c r="E27" s="57">
        <v>11</v>
      </c>
      <c r="F27" s="42">
        <v>82248</v>
      </c>
      <c r="G27" s="30"/>
      <c r="H27" s="30">
        <v>830</v>
      </c>
      <c r="I27" s="43">
        <f t="shared" si="1"/>
        <v>62499.97</v>
      </c>
      <c r="J27" s="50">
        <v>45535</v>
      </c>
      <c r="K27" s="62"/>
      <c r="L27" s="62"/>
      <c r="M27" s="187">
        <v>84461</v>
      </c>
      <c r="N27" s="538">
        <v>5</v>
      </c>
      <c r="O27" s="59">
        <v>1666.67</v>
      </c>
      <c r="P27" s="59">
        <v>233.33</v>
      </c>
      <c r="Q27" s="62">
        <f t="shared" si="2"/>
        <v>11666.65</v>
      </c>
    </row>
    <row r="28" spans="1:17" ht="15" customHeight="1">
      <c r="A28" s="50">
        <v>45378</v>
      </c>
      <c r="B28" s="178"/>
      <c r="C28" s="30"/>
      <c r="D28" s="30"/>
      <c r="E28" s="57">
        <v>12</v>
      </c>
      <c r="F28" s="42">
        <v>82602</v>
      </c>
      <c r="G28" s="30">
        <v>4166.67</v>
      </c>
      <c r="H28" s="30">
        <v>830</v>
      </c>
      <c r="I28" s="43">
        <f t="shared" si="1"/>
        <v>58333.3</v>
      </c>
      <c r="J28" s="50">
        <v>45563</v>
      </c>
      <c r="K28" s="62"/>
      <c r="L28" s="62"/>
      <c r="M28" s="187">
        <v>84813</v>
      </c>
      <c r="N28" s="538">
        <v>6</v>
      </c>
      <c r="O28" s="59">
        <v>1666.67</v>
      </c>
      <c r="P28" s="59">
        <v>200</v>
      </c>
      <c r="Q28" s="62">
        <f t="shared" si="2"/>
        <v>9999.98</v>
      </c>
    </row>
    <row r="29" spans="1:17" ht="15" customHeight="1">
      <c r="A29" s="50">
        <v>45412</v>
      </c>
      <c r="B29" s="178"/>
      <c r="C29" s="30"/>
      <c r="D29" s="30"/>
      <c r="E29" s="57">
        <v>13</v>
      </c>
      <c r="F29" s="42">
        <v>82962</v>
      </c>
      <c r="G29" s="30">
        <v>4166.67</v>
      </c>
      <c r="H29" s="30">
        <v>830</v>
      </c>
      <c r="I29" s="43">
        <f t="shared" si="1"/>
        <v>54166.63</v>
      </c>
      <c r="J29" s="50">
        <v>45595</v>
      </c>
      <c r="K29" s="62"/>
      <c r="L29" s="187"/>
      <c r="M29" s="187">
        <v>85212</v>
      </c>
      <c r="N29" s="538">
        <v>7</v>
      </c>
      <c r="O29" s="59">
        <v>1666.67</v>
      </c>
      <c r="P29" s="59">
        <v>166.67</v>
      </c>
      <c r="Q29" s="62">
        <f t="shared" si="2"/>
        <v>8333.31</v>
      </c>
    </row>
    <row r="30" spans="1:17" ht="15" customHeight="1">
      <c r="A30" s="50">
        <v>45443</v>
      </c>
      <c r="B30" s="178"/>
      <c r="C30" s="30"/>
      <c r="D30" s="30"/>
      <c r="E30" s="57">
        <v>14</v>
      </c>
      <c r="F30" s="42">
        <v>83418</v>
      </c>
      <c r="G30" s="30">
        <v>4166.67</v>
      </c>
      <c r="H30" s="30">
        <v>830</v>
      </c>
      <c r="I30" s="43">
        <f t="shared" si="1"/>
        <v>49999.96</v>
      </c>
      <c r="J30" s="50">
        <v>45624</v>
      </c>
      <c r="K30" s="62"/>
      <c r="L30" s="187"/>
      <c r="M30" s="187">
        <v>85643</v>
      </c>
      <c r="N30" s="538">
        <v>8</v>
      </c>
      <c r="O30" s="59">
        <v>1666.67</v>
      </c>
      <c r="P30" s="59">
        <v>133.33000000000001</v>
      </c>
      <c r="Q30" s="62">
        <f t="shared" si="2"/>
        <v>6666.64</v>
      </c>
    </row>
    <row r="31" spans="1:17" ht="15" customHeight="1">
      <c r="A31" s="160">
        <v>45472</v>
      </c>
      <c r="B31" s="43"/>
      <c r="C31" s="151"/>
      <c r="D31" s="151"/>
      <c r="E31" s="57">
        <v>15</v>
      </c>
      <c r="F31" s="52">
        <v>83742</v>
      </c>
      <c r="G31" s="43">
        <v>4166.67</v>
      </c>
      <c r="H31" s="43">
        <v>830</v>
      </c>
      <c r="I31" s="43">
        <f t="shared" si="1"/>
        <v>45833.29</v>
      </c>
      <c r="J31" s="50">
        <v>45664</v>
      </c>
      <c r="K31" s="62"/>
      <c r="L31" s="62"/>
      <c r="M31" s="178">
        <v>86097</v>
      </c>
      <c r="N31" s="538">
        <v>9</v>
      </c>
      <c r="O31" s="59">
        <v>1666.67</v>
      </c>
      <c r="P31" s="62">
        <v>100</v>
      </c>
      <c r="Q31" s="62">
        <f t="shared" si="2"/>
        <v>4999.97</v>
      </c>
    </row>
    <row r="32" spans="1:17" ht="15" customHeight="1">
      <c r="A32" s="167">
        <v>45499</v>
      </c>
      <c r="B32" s="39"/>
      <c r="C32" s="1179"/>
      <c r="D32" s="1179"/>
      <c r="E32" s="57">
        <v>16</v>
      </c>
      <c r="F32" s="41">
        <v>84024</v>
      </c>
      <c r="G32" s="43">
        <v>4166.67</v>
      </c>
      <c r="H32" s="43">
        <v>830</v>
      </c>
      <c r="I32" s="43">
        <f t="shared" si="1"/>
        <v>41666.620000000003</v>
      </c>
      <c r="J32" s="182">
        <v>45692</v>
      </c>
      <c r="K32" s="62"/>
      <c r="L32" s="62"/>
      <c r="M32" s="178">
        <v>86485</v>
      </c>
      <c r="N32" s="538">
        <v>10</v>
      </c>
      <c r="O32" s="59">
        <v>1666.67</v>
      </c>
      <c r="P32" s="62">
        <v>66.67</v>
      </c>
      <c r="Q32" s="62">
        <f t="shared" si="2"/>
        <v>3333.3</v>
      </c>
    </row>
    <row r="33" spans="1:18" ht="15" customHeight="1">
      <c r="A33" s="167">
        <v>45499</v>
      </c>
      <c r="B33" s="39"/>
      <c r="C33" s="27"/>
      <c r="D33" s="151"/>
      <c r="E33" s="57">
        <v>17</v>
      </c>
      <c r="F33" s="42">
        <v>33898</v>
      </c>
      <c r="G33" s="149">
        <v>41666.620000000003</v>
      </c>
      <c r="H33" s="43"/>
      <c r="I33" s="43">
        <f t="shared" si="1"/>
        <v>0</v>
      </c>
      <c r="J33" s="50">
        <v>45716</v>
      </c>
      <c r="K33" s="62"/>
      <c r="L33" s="62"/>
      <c r="M33" s="178">
        <v>86659</v>
      </c>
      <c r="N33" s="538">
        <v>11</v>
      </c>
      <c r="O33" s="62">
        <v>1666.67</v>
      </c>
      <c r="P33" s="62">
        <v>33.33</v>
      </c>
      <c r="Q33" s="62">
        <f t="shared" si="2"/>
        <v>1666.63</v>
      </c>
    </row>
    <row r="34" spans="1:18" ht="15" customHeight="1">
      <c r="A34" s="160"/>
      <c r="B34" s="43"/>
      <c r="C34" s="151"/>
      <c r="D34" s="151"/>
      <c r="E34" s="57">
        <v>18</v>
      </c>
      <c r="F34" s="42"/>
      <c r="G34" s="43"/>
      <c r="H34" s="43"/>
      <c r="I34" s="43">
        <f t="shared" si="1"/>
        <v>0</v>
      </c>
      <c r="J34" s="50">
        <v>45749</v>
      </c>
      <c r="K34" s="62"/>
      <c r="L34" s="62"/>
      <c r="M34" s="178">
        <v>87098</v>
      </c>
      <c r="N34" s="538">
        <v>12</v>
      </c>
      <c r="O34" s="62">
        <v>1666.67</v>
      </c>
      <c r="P34" s="62"/>
      <c r="Q34" s="62">
        <f t="shared" si="2"/>
        <v>-3.9999999997235101E-2</v>
      </c>
    </row>
    <row r="35" spans="1:18" ht="15" customHeight="1">
      <c r="A35" s="160"/>
      <c r="B35" s="39"/>
      <c r="C35" s="27"/>
      <c r="D35" s="27"/>
      <c r="E35" s="57">
        <v>19</v>
      </c>
      <c r="F35" s="2120"/>
      <c r="G35" s="39"/>
      <c r="H35" s="39"/>
      <c r="I35" s="43">
        <f t="shared" si="1"/>
        <v>0</v>
      </c>
    </row>
    <row r="36" spans="1:18" ht="15" customHeight="1">
      <c r="A36" s="3114" t="s">
        <v>1</v>
      </c>
      <c r="B36" s="3114"/>
      <c r="C36" s="3114"/>
      <c r="D36" s="3114"/>
      <c r="E36" s="3114"/>
      <c r="F36" s="3114"/>
      <c r="G36" s="3114"/>
      <c r="H36" s="3114"/>
      <c r="I36" s="3114"/>
    </row>
    <row r="37" spans="1:18" ht="24.75" customHeight="1">
      <c r="A37" s="961" t="s">
        <v>2</v>
      </c>
      <c r="B37" s="1413" t="s">
        <v>35</v>
      </c>
      <c r="C37" s="1411" t="s">
        <v>4</v>
      </c>
      <c r="D37" s="1412" t="s">
        <v>5</v>
      </c>
      <c r="E37" s="1412" t="s">
        <v>6</v>
      </c>
      <c r="F37" s="2118" t="s">
        <v>36</v>
      </c>
      <c r="G37" s="1413" t="s">
        <v>37</v>
      </c>
      <c r="H37" s="1413" t="s">
        <v>38</v>
      </c>
      <c r="I37" s="1378" t="s">
        <v>39</v>
      </c>
    </row>
    <row r="38" spans="1:18" ht="17.25" customHeight="1">
      <c r="A38" s="736">
        <v>45499</v>
      </c>
      <c r="B38" s="308">
        <v>100000</v>
      </c>
      <c r="C38" s="1461">
        <f>B38*0.02</f>
        <v>2000</v>
      </c>
      <c r="D38" s="309"/>
      <c r="E38" s="309">
        <v>24</v>
      </c>
      <c r="F38" s="2119">
        <v>33898</v>
      </c>
      <c r="G38" s="307">
        <f>B38/E38</f>
        <v>4166.6666666666697</v>
      </c>
      <c r="H38" s="307">
        <f>B38*0.83%</f>
        <v>830</v>
      </c>
      <c r="I38" s="307">
        <v>100000</v>
      </c>
    </row>
    <row r="39" spans="1:18" ht="15" customHeight="1">
      <c r="A39" s="2121">
        <v>45535</v>
      </c>
      <c r="B39" s="2122"/>
      <c r="D39" s="57"/>
      <c r="E39" s="57">
        <v>1</v>
      </c>
      <c r="F39" s="2123">
        <v>84461</v>
      </c>
      <c r="G39" s="329">
        <v>4166.67</v>
      </c>
      <c r="H39" s="329">
        <v>830</v>
      </c>
      <c r="I39" s="62">
        <f>I38-G39</f>
        <v>95833.33</v>
      </c>
    </row>
    <row r="40" spans="1:18" ht="15" customHeight="1">
      <c r="A40" s="50">
        <v>45563</v>
      </c>
      <c r="B40" s="178"/>
      <c r="C40" s="59"/>
      <c r="D40" s="59"/>
      <c r="E40" s="57">
        <v>2</v>
      </c>
      <c r="F40" s="42">
        <v>84813</v>
      </c>
      <c r="G40" s="59">
        <v>4166.67</v>
      </c>
      <c r="H40" s="59">
        <v>830</v>
      </c>
      <c r="I40" s="62">
        <f t="shared" ref="I40:I54" si="3">I39-G40</f>
        <v>91666.66</v>
      </c>
    </row>
    <row r="41" spans="1:18" ht="15" customHeight="1">
      <c r="A41" s="50">
        <v>45595</v>
      </c>
      <c r="B41" s="62"/>
      <c r="C41" s="57"/>
      <c r="D41" s="57"/>
      <c r="E41" s="57">
        <v>3</v>
      </c>
      <c r="F41" s="58">
        <v>85212</v>
      </c>
      <c r="G41" s="329">
        <v>4166.67</v>
      </c>
      <c r="H41" s="329">
        <v>830</v>
      </c>
      <c r="I41" s="62">
        <f t="shared" si="3"/>
        <v>87499.99</v>
      </c>
    </row>
    <row r="42" spans="1:18" ht="15" customHeight="1">
      <c r="A42" s="50">
        <v>45624</v>
      </c>
      <c r="B42" s="62"/>
      <c r="C42" s="57"/>
      <c r="D42" s="57"/>
      <c r="E42" s="57"/>
      <c r="F42" s="58">
        <v>85643</v>
      </c>
      <c r="G42" s="62"/>
      <c r="H42" s="59">
        <v>830</v>
      </c>
      <c r="I42" s="62">
        <f t="shared" si="3"/>
        <v>87499.99</v>
      </c>
    </row>
    <row r="43" spans="1:18" ht="15" customHeight="1">
      <c r="A43" s="50">
        <v>45664</v>
      </c>
      <c r="B43" s="167"/>
      <c r="C43" s="57"/>
      <c r="D43" s="57"/>
      <c r="E43" s="57">
        <v>4</v>
      </c>
      <c r="F43" s="42">
        <v>86097</v>
      </c>
      <c r="G43" s="62">
        <v>4166.67</v>
      </c>
      <c r="H43" s="62">
        <v>830</v>
      </c>
      <c r="I43" s="62">
        <f t="shared" si="3"/>
        <v>83333.320000000007</v>
      </c>
      <c r="K43" s="575"/>
      <c r="L43" s="576"/>
      <c r="M43" s="125"/>
      <c r="N43" s="577"/>
      <c r="O43" s="577"/>
      <c r="P43" s="577"/>
      <c r="Q43" s="728"/>
      <c r="R43" s="728"/>
    </row>
    <row r="44" spans="1:18" ht="15" customHeight="1">
      <c r="A44" s="50">
        <v>45692</v>
      </c>
      <c r="B44" s="167"/>
      <c r="C44" s="57"/>
      <c r="D44" s="57"/>
      <c r="E44" s="57">
        <v>5</v>
      </c>
      <c r="F44" s="42">
        <v>86485</v>
      </c>
      <c r="G44" s="62">
        <v>4166.67</v>
      </c>
      <c r="H44" s="62">
        <v>830</v>
      </c>
      <c r="I44" s="62">
        <f t="shared" si="3"/>
        <v>79166.649999999994</v>
      </c>
      <c r="K44" s="575"/>
      <c r="L44" s="805"/>
      <c r="M44" s="125"/>
      <c r="N44" s="577"/>
      <c r="O44" s="577"/>
      <c r="P44" s="577"/>
      <c r="Q44" s="728"/>
      <c r="R44" s="728"/>
    </row>
    <row r="45" spans="1:18" ht="15" customHeight="1">
      <c r="A45" s="50">
        <v>45716</v>
      </c>
      <c r="B45" s="167"/>
      <c r="C45" s="57"/>
      <c r="D45" s="57"/>
      <c r="E45" s="57">
        <v>6</v>
      </c>
      <c r="F45" s="42">
        <v>86659</v>
      </c>
      <c r="G45" s="62">
        <v>4166.67</v>
      </c>
      <c r="H45" s="62">
        <v>830</v>
      </c>
      <c r="I45" s="62">
        <f t="shared" si="3"/>
        <v>74999.98</v>
      </c>
      <c r="K45" s="575"/>
      <c r="L45" s="576"/>
      <c r="M45" s="125"/>
      <c r="N45" s="122"/>
      <c r="O45" s="122"/>
      <c r="P45" s="122"/>
      <c r="Q45" s="728"/>
      <c r="R45" s="728"/>
    </row>
    <row r="46" spans="1:18" ht="15" customHeight="1">
      <c r="A46" s="50">
        <v>45749</v>
      </c>
      <c r="B46" s="167"/>
      <c r="C46" s="57"/>
      <c r="D46" s="57"/>
      <c r="E46" s="57"/>
      <c r="F46" s="42">
        <v>87098</v>
      </c>
      <c r="G46" s="62"/>
      <c r="H46" s="62">
        <v>830</v>
      </c>
      <c r="I46" s="62">
        <f t="shared" si="3"/>
        <v>74999.98</v>
      </c>
      <c r="K46" s="575"/>
      <c r="L46" s="576"/>
      <c r="M46" s="126"/>
      <c r="N46" s="122"/>
      <c r="O46" s="577"/>
      <c r="P46" s="577"/>
      <c r="Q46" s="728"/>
      <c r="R46" s="728"/>
    </row>
    <row r="47" spans="1:18" ht="15" customHeight="1">
      <c r="A47" s="50">
        <v>45776</v>
      </c>
      <c r="B47" s="167"/>
      <c r="C47" s="57"/>
      <c r="D47" s="57"/>
      <c r="E47" s="57">
        <v>7</v>
      </c>
      <c r="F47" s="42">
        <v>87375</v>
      </c>
      <c r="G47" s="62">
        <v>4166.67</v>
      </c>
      <c r="H47" s="62">
        <v>830</v>
      </c>
      <c r="I47" s="62">
        <f t="shared" si="3"/>
        <v>70833.31</v>
      </c>
      <c r="K47" s="575"/>
      <c r="L47" s="576"/>
      <c r="M47" s="126"/>
      <c r="N47" s="122"/>
      <c r="O47" s="122"/>
      <c r="P47" s="122"/>
      <c r="Q47" s="728"/>
      <c r="R47" s="728"/>
    </row>
    <row r="48" spans="1:18" ht="15" customHeight="1">
      <c r="A48" s="160">
        <v>45808</v>
      </c>
      <c r="B48" s="167"/>
      <c r="C48" s="27"/>
      <c r="D48" s="27"/>
      <c r="E48" s="29">
        <v>8</v>
      </c>
      <c r="F48" s="37" t="s">
        <v>145</v>
      </c>
      <c r="G48" s="43">
        <v>4166.67</v>
      </c>
      <c r="H48" s="43">
        <v>830</v>
      </c>
      <c r="I48" s="62">
        <f t="shared" si="3"/>
        <v>66666.64</v>
      </c>
      <c r="K48" s="575"/>
      <c r="L48" s="576"/>
      <c r="M48" s="120"/>
      <c r="N48" s="122"/>
      <c r="O48" s="122"/>
      <c r="P48" s="122"/>
      <c r="Q48" s="728"/>
      <c r="R48" s="728"/>
    </row>
    <row r="49" spans="1:18" ht="15" customHeight="1">
      <c r="A49" s="167">
        <v>45959</v>
      </c>
      <c r="C49" s="27"/>
      <c r="D49" s="450"/>
      <c r="E49" s="29"/>
      <c r="F49" s="52" t="s">
        <v>146</v>
      </c>
      <c r="G49" s="450">
        <v>66666.64</v>
      </c>
      <c r="H49" s="450">
        <v>4150</v>
      </c>
      <c r="I49" s="62">
        <f t="shared" si="3"/>
        <v>0</v>
      </c>
      <c r="K49" s="575"/>
      <c r="L49" s="576"/>
      <c r="M49" s="120"/>
      <c r="N49" s="122"/>
      <c r="O49" s="122"/>
      <c r="P49" s="122"/>
      <c r="Q49" s="728"/>
      <c r="R49" s="728"/>
    </row>
    <row r="50" spans="1:18" ht="15" customHeight="1">
      <c r="A50" s="160"/>
      <c r="B50" s="39"/>
      <c r="C50" s="27"/>
      <c r="D50" s="27"/>
      <c r="E50" s="29"/>
      <c r="F50" s="37"/>
      <c r="G50" s="43"/>
      <c r="H50" s="43"/>
      <c r="I50" s="62">
        <f t="shared" si="3"/>
        <v>0</v>
      </c>
    </row>
    <row r="51" spans="1:18">
      <c r="A51" s="160"/>
      <c r="B51" s="39"/>
      <c r="C51" s="27"/>
      <c r="D51" s="27"/>
      <c r="E51" s="29"/>
      <c r="F51" s="2120"/>
      <c r="G51" s="39"/>
      <c r="H51" s="39"/>
      <c r="I51" s="62">
        <f t="shared" si="3"/>
        <v>0</v>
      </c>
    </row>
    <row r="52" spans="1:18">
      <c r="A52" s="167"/>
      <c r="B52" s="574"/>
      <c r="C52" s="168"/>
      <c r="D52" s="168"/>
      <c r="E52" s="168"/>
      <c r="F52" s="2120"/>
      <c r="G52" s="39"/>
      <c r="H52" s="39"/>
      <c r="I52" s="62">
        <f t="shared" si="3"/>
        <v>0</v>
      </c>
    </row>
    <row r="53" spans="1:18">
      <c r="A53" s="167"/>
      <c r="B53" s="574"/>
      <c r="C53" s="168"/>
      <c r="D53" s="168"/>
      <c r="E53" s="168"/>
      <c r="F53" s="2120"/>
      <c r="G53" s="39"/>
      <c r="H53" s="39"/>
      <c r="I53" s="62">
        <f t="shared" si="3"/>
        <v>0</v>
      </c>
    </row>
    <row r="54" spans="1:18">
      <c r="A54" s="167"/>
      <c r="B54" s="574"/>
      <c r="C54" s="450"/>
      <c r="D54" s="450"/>
      <c r="E54" s="450"/>
      <c r="F54" s="2120"/>
      <c r="G54" s="39"/>
      <c r="H54" s="39"/>
      <c r="I54" s="62">
        <f t="shared" si="3"/>
        <v>0</v>
      </c>
    </row>
    <row r="55" spans="1:18">
      <c r="A55" s="167"/>
      <c r="B55" s="358"/>
      <c r="C55" s="450"/>
      <c r="D55" s="168"/>
      <c r="E55" s="168"/>
      <c r="F55" s="2120"/>
      <c r="G55" s="39"/>
      <c r="H55" s="39"/>
      <c r="I55" s="39"/>
    </row>
    <row r="56" spans="1:18">
      <c r="A56" s="167"/>
      <c r="B56" s="358"/>
      <c r="C56" s="450"/>
      <c r="D56" s="450"/>
      <c r="E56" s="450"/>
      <c r="F56" s="2120"/>
      <c r="G56" s="39"/>
      <c r="H56" s="39"/>
      <c r="I56" s="39"/>
    </row>
    <row r="57" spans="1:18">
      <c r="A57" s="167"/>
      <c r="B57" s="52"/>
      <c r="C57" s="450"/>
      <c r="D57" s="450"/>
      <c r="E57" s="450"/>
    </row>
    <row r="58" spans="1:18">
      <c r="A58" s="167"/>
    </row>
  </sheetData>
  <mergeCells count="5">
    <mergeCell ref="A3:I3"/>
    <mergeCell ref="J3:Q3"/>
    <mergeCell ref="A14:I14"/>
    <mergeCell ref="J20:Q20"/>
    <mergeCell ref="A36:I36"/>
  </mergeCells>
  <pageMargins left="0.5" right="0.5" top="1" bottom="1" header="0.5" footer="0.5"/>
  <pageSetup paperSize="5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7">
    <tabColor rgb="FFFFFF00"/>
  </sheetPr>
  <dimension ref="A1:I153"/>
  <sheetViews>
    <sheetView zoomScale="130" zoomScaleNormal="130" workbookViewId="0">
      <pane ySplit="4" topLeftCell="A5" activePane="bottomLeft" state="frozen"/>
      <selection pane="bottomLeft" activeCell="D22" sqref="D22"/>
    </sheetView>
  </sheetViews>
  <sheetFormatPr defaultColWidth="9.109375" defaultRowHeight="13.2"/>
  <cols>
    <col min="1" max="1" width="12.6640625" style="2" customWidth="1"/>
    <col min="2" max="2" width="12.33203125" style="3" customWidth="1"/>
    <col min="3" max="3" width="10" style="3" customWidth="1"/>
    <col min="4" max="4" width="9.109375" style="3"/>
    <col min="5" max="5" width="9.33203125" style="5" customWidth="1"/>
    <col min="6" max="6" width="12.44140625" style="133" customWidth="1"/>
    <col min="7" max="7" width="13.6640625" style="502" customWidth="1"/>
    <col min="8" max="8" width="10" style="502" customWidth="1"/>
    <col min="9" max="9" width="12.33203125" style="502" customWidth="1"/>
    <col min="10" max="10" width="4.109375" style="3" customWidth="1"/>
    <col min="11" max="16384" width="9.109375" style="3"/>
  </cols>
  <sheetData>
    <row r="1" spans="1:9" ht="24">
      <c r="A1" s="230" t="s">
        <v>147</v>
      </c>
    </row>
    <row r="3" spans="1:9" s="1" customFormat="1" ht="15">
      <c r="A3" s="2"/>
      <c r="B3" s="3"/>
      <c r="C3" s="3"/>
      <c r="D3" s="3"/>
      <c r="E3" s="5"/>
      <c r="F3" s="133"/>
      <c r="G3" s="502"/>
      <c r="H3" s="502"/>
      <c r="I3" s="502"/>
    </row>
    <row r="4" spans="1:9" ht="36.75" customHeight="1">
      <c r="A4" s="3119" t="s">
        <v>1</v>
      </c>
      <c r="B4" s="3119"/>
      <c r="C4" s="3119"/>
      <c r="D4" s="3119"/>
      <c r="E4" s="3119"/>
      <c r="F4" s="3119"/>
      <c r="G4" s="3119"/>
      <c r="H4" s="3119"/>
      <c r="I4" s="3119"/>
    </row>
    <row r="5" spans="1:9" ht="21" customHeight="1">
      <c r="A5" s="277" t="s">
        <v>2</v>
      </c>
      <c r="B5" s="504" t="s">
        <v>35</v>
      </c>
      <c r="C5" s="503" t="s">
        <v>4</v>
      </c>
      <c r="D5" s="497" t="s">
        <v>5</v>
      </c>
      <c r="E5" s="497" t="s">
        <v>6</v>
      </c>
      <c r="F5" s="495" t="s">
        <v>36</v>
      </c>
      <c r="G5" s="504" t="s">
        <v>37</v>
      </c>
      <c r="H5" s="504" t="s">
        <v>38</v>
      </c>
      <c r="I5" s="2117" t="s">
        <v>39</v>
      </c>
    </row>
    <row r="6" spans="1:9" ht="15" customHeight="1">
      <c r="A6" s="1048">
        <v>45378</v>
      </c>
      <c r="B6" s="282">
        <v>50000</v>
      </c>
      <c r="C6" s="282">
        <f>B6*0.02</f>
        <v>1000</v>
      </c>
      <c r="D6" s="1088"/>
      <c r="E6" s="283">
        <v>12</v>
      </c>
      <c r="F6" s="283">
        <v>33172</v>
      </c>
      <c r="G6" s="1050">
        <f>B6/E6</f>
        <v>4166.6666666666697</v>
      </c>
      <c r="H6" s="1050">
        <f>B6*0.83%</f>
        <v>415</v>
      </c>
      <c r="I6" s="1050">
        <f>B6</f>
        <v>50000</v>
      </c>
    </row>
    <row r="7" spans="1:9" ht="15" customHeight="1">
      <c r="A7" s="50">
        <v>45412</v>
      </c>
      <c r="B7" s="178"/>
      <c r="C7" s="44"/>
      <c r="D7" s="1785"/>
      <c r="E7" s="57">
        <v>1</v>
      </c>
      <c r="F7" s="178">
        <v>82952</v>
      </c>
      <c r="G7" s="59">
        <v>4166.67</v>
      </c>
      <c r="H7" s="59">
        <v>415</v>
      </c>
      <c r="I7" s="62">
        <f>I6-G7</f>
        <v>45833.33</v>
      </c>
    </row>
    <row r="8" spans="1:9" ht="15" customHeight="1">
      <c r="A8" s="50">
        <v>45441</v>
      </c>
      <c r="B8" s="57"/>
      <c r="C8" s="44"/>
      <c r="D8" s="59"/>
      <c r="E8" s="57">
        <v>2</v>
      </c>
      <c r="F8" s="178">
        <v>83362</v>
      </c>
      <c r="G8" s="59">
        <v>4166.67</v>
      </c>
      <c r="H8" s="59">
        <v>415</v>
      </c>
      <c r="I8" s="62">
        <f t="shared" ref="I8:I19" si="0">I7-G8</f>
        <v>41666.660000000003</v>
      </c>
    </row>
    <row r="9" spans="1:9" ht="15" customHeight="1">
      <c r="A9" s="50">
        <v>45476</v>
      </c>
      <c r="B9" s="57"/>
      <c r="C9" s="44"/>
      <c r="D9" s="59"/>
      <c r="E9" s="57">
        <v>3</v>
      </c>
      <c r="F9" s="178">
        <v>83804</v>
      </c>
      <c r="G9" s="62">
        <v>4166.67</v>
      </c>
      <c r="H9" s="62">
        <v>415</v>
      </c>
      <c r="I9" s="62">
        <f t="shared" si="0"/>
        <v>37499.99</v>
      </c>
    </row>
    <row r="10" spans="1:9" ht="15" customHeight="1">
      <c r="A10" s="50">
        <v>45504</v>
      </c>
      <c r="B10" s="57"/>
      <c r="C10" s="57"/>
      <c r="D10" s="57"/>
      <c r="E10" s="57">
        <v>4</v>
      </c>
      <c r="F10" s="178">
        <v>84109</v>
      </c>
      <c r="G10" s="59">
        <v>4166.67</v>
      </c>
      <c r="H10" s="59">
        <v>415</v>
      </c>
      <c r="I10" s="62">
        <f t="shared" si="0"/>
        <v>33333.32</v>
      </c>
    </row>
    <row r="11" spans="1:9" ht="15" customHeight="1">
      <c r="A11" s="50">
        <v>45534</v>
      </c>
      <c r="B11" s="57"/>
      <c r="C11" s="57"/>
      <c r="D11" s="57"/>
      <c r="E11" s="57">
        <v>5</v>
      </c>
      <c r="F11" s="178">
        <v>84418</v>
      </c>
      <c r="G11" s="59">
        <v>4166.67</v>
      </c>
      <c r="H11" s="59">
        <v>415</v>
      </c>
      <c r="I11" s="62">
        <f t="shared" si="0"/>
        <v>29166.65</v>
      </c>
    </row>
    <row r="12" spans="1:9" ht="15" customHeight="1">
      <c r="A12" s="50">
        <v>45562</v>
      </c>
      <c r="B12" s="57"/>
      <c r="C12" s="57"/>
      <c r="D12" s="57"/>
      <c r="E12" s="57">
        <v>6</v>
      </c>
      <c r="F12" s="178">
        <v>84778</v>
      </c>
      <c r="G12" s="59">
        <v>4166.67</v>
      </c>
      <c r="H12" s="59">
        <v>415</v>
      </c>
      <c r="I12" s="62">
        <f t="shared" si="0"/>
        <v>24999.98</v>
      </c>
    </row>
    <row r="13" spans="1:9" ht="24" customHeight="1">
      <c r="A13" s="50">
        <v>45594</v>
      </c>
      <c r="B13" s="57"/>
      <c r="C13" s="57"/>
      <c r="D13" s="57"/>
      <c r="E13" s="57">
        <v>7</v>
      </c>
      <c r="F13" s="187">
        <v>85196</v>
      </c>
      <c r="G13" s="59">
        <v>4166.67</v>
      </c>
      <c r="H13" s="59">
        <v>415</v>
      </c>
      <c r="I13" s="62">
        <f t="shared" si="0"/>
        <v>20833.310000000001</v>
      </c>
    </row>
    <row r="14" spans="1:9" ht="15" customHeight="1">
      <c r="A14" s="50">
        <v>45623</v>
      </c>
      <c r="B14" s="57"/>
      <c r="C14" s="57"/>
      <c r="D14" s="57"/>
      <c r="E14" s="57">
        <v>8</v>
      </c>
      <c r="F14" s="57">
        <v>85603</v>
      </c>
      <c r="G14" s="62">
        <v>2525.2199999999998</v>
      </c>
      <c r="H14" s="62">
        <v>415</v>
      </c>
      <c r="I14" s="62">
        <f t="shared" si="0"/>
        <v>18308.09</v>
      </c>
    </row>
    <row r="15" spans="1:9" ht="15" customHeight="1">
      <c r="A15" s="50">
        <v>45629</v>
      </c>
      <c r="B15" s="57"/>
      <c r="C15" s="57"/>
      <c r="D15" s="57"/>
      <c r="E15" s="57">
        <v>9</v>
      </c>
      <c r="F15" s="187">
        <v>85699</v>
      </c>
      <c r="G15" s="59">
        <v>1641.45</v>
      </c>
      <c r="H15" s="62"/>
      <c r="I15" s="62">
        <f t="shared" si="0"/>
        <v>16666.64</v>
      </c>
    </row>
    <row r="16" spans="1:9" ht="15" customHeight="1">
      <c r="A16" s="60">
        <v>45654</v>
      </c>
      <c r="B16" s="57"/>
      <c r="C16" s="57"/>
      <c r="D16" s="57"/>
      <c r="E16" s="57">
        <v>10</v>
      </c>
      <c r="F16" s="187">
        <v>86016</v>
      </c>
      <c r="G16" s="59">
        <v>4166.67</v>
      </c>
      <c r="H16" s="59">
        <v>415</v>
      </c>
      <c r="I16" s="62">
        <f t="shared" si="0"/>
        <v>12499.97</v>
      </c>
    </row>
    <row r="17" spans="1:9" ht="15" customHeight="1">
      <c r="A17" s="50">
        <v>45685</v>
      </c>
      <c r="B17" s="57"/>
      <c r="C17" s="57"/>
      <c r="D17" s="57"/>
      <c r="E17" s="57">
        <v>11</v>
      </c>
      <c r="F17" s="57">
        <v>86285</v>
      </c>
      <c r="G17" s="59">
        <v>4166.67</v>
      </c>
      <c r="H17" s="59">
        <v>415</v>
      </c>
      <c r="I17" s="62">
        <f t="shared" si="0"/>
        <v>8333.3000000000102</v>
      </c>
    </row>
    <row r="18" spans="1:9" ht="15" customHeight="1">
      <c r="A18" s="50">
        <v>45715</v>
      </c>
      <c r="B18" s="57"/>
      <c r="C18" s="57"/>
      <c r="D18" s="57"/>
      <c r="E18" s="57">
        <v>12</v>
      </c>
      <c r="F18" s="57">
        <v>86627</v>
      </c>
      <c r="G18" s="59">
        <v>4166.67</v>
      </c>
      <c r="H18" s="59">
        <v>415</v>
      </c>
      <c r="I18" s="62">
        <f t="shared" si="0"/>
        <v>4166.6300000000101</v>
      </c>
    </row>
    <row r="19" spans="1:9" ht="15" customHeight="1">
      <c r="A19" s="50">
        <v>45744</v>
      </c>
      <c r="B19" s="57"/>
      <c r="C19" s="57"/>
      <c r="D19" s="57"/>
      <c r="E19" s="57"/>
      <c r="F19" s="57">
        <v>87010</v>
      </c>
      <c r="G19" s="62">
        <v>4166.67</v>
      </c>
      <c r="H19" s="62">
        <v>415</v>
      </c>
      <c r="I19" s="62">
        <f t="shared" si="0"/>
        <v>-3.9999999989959199E-2</v>
      </c>
    </row>
    <row r="20" spans="1:9" ht="21" customHeight="1">
      <c r="I20" s="250"/>
    </row>
    <row r="21" spans="1:9" ht="16.5" customHeight="1"/>
    <row r="22" spans="1:9" ht="15" customHeight="1"/>
    <row r="23" spans="1:9" ht="15" customHeight="1"/>
    <row r="24" spans="1:9" ht="15" customHeight="1"/>
    <row r="25" spans="1:9" ht="15" customHeight="1"/>
    <row r="26" spans="1:9" ht="15" customHeight="1"/>
    <row r="27" spans="1:9" ht="15" customHeight="1"/>
    <row r="28" spans="1:9" ht="15" customHeight="1"/>
    <row r="29" spans="1:9" ht="15" customHeight="1"/>
    <row r="30" spans="1:9" ht="15" customHeight="1"/>
    <row r="31" spans="1:9" ht="15" customHeight="1"/>
    <row r="32" spans="1: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</sheetData>
  <mergeCells count="1">
    <mergeCell ref="A4:I4"/>
  </mergeCells>
  <pageMargins left="0.5" right="0.5" top="1" bottom="1" header="0.5" footer="0.5"/>
  <pageSetup paperSize="5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4">
    <tabColor rgb="FFFFFF00"/>
  </sheetPr>
  <dimension ref="A1:R69"/>
  <sheetViews>
    <sheetView zoomScale="130" zoomScaleNormal="130" workbookViewId="0">
      <selection activeCell="L47" sqref="L47"/>
    </sheetView>
  </sheetViews>
  <sheetFormatPr defaultColWidth="9.109375" defaultRowHeight="13.2"/>
  <cols>
    <col min="1" max="1" width="13.88671875" style="228" customWidth="1"/>
    <col min="2" max="2" width="12.6640625" style="3" customWidth="1"/>
    <col min="3" max="3" width="10.33203125" style="3" customWidth="1"/>
    <col min="4" max="4" width="9.109375" style="3"/>
    <col min="5" max="5" width="9.33203125" style="5" customWidth="1"/>
    <col min="6" max="6" width="9.33203125" style="227" customWidth="1"/>
    <col min="7" max="7" width="14" style="502" customWidth="1"/>
    <col min="8" max="8" width="13.109375" style="502" customWidth="1"/>
    <col min="9" max="9" width="13" style="502" customWidth="1"/>
    <col min="10" max="14" width="13.6640625" style="3" customWidth="1"/>
    <col min="15" max="16" width="9.109375" style="3"/>
    <col min="17" max="17" width="10.5546875" style="3" customWidth="1"/>
    <col min="18" max="16384" width="9.109375" style="3"/>
  </cols>
  <sheetData>
    <row r="1" spans="1:9" ht="24">
      <c r="A1" s="3120" t="s">
        <v>148</v>
      </c>
      <c r="B1" s="3120"/>
      <c r="C1" s="3120"/>
      <c r="D1" s="3120"/>
    </row>
    <row r="4" spans="1:9" ht="29.1" customHeight="1">
      <c r="A4" s="3114" t="s">
        <v>1</v>
      </c>
      <c r="B4" s="3114"/>
      <c r="C4" s="3114"/>
      <c r="D4" s="3114"/>
      <c r="E4" s="3114"/>
      <c r="F4" s="3114"/>
      <c r="G4" s="3114"/>
      <c r="H4" s="3114"/>
      <c r="I4" s="3114"/>
    </row>
    <row r="5" spans="1:9" ht="15" customHeight="1">
      <c r="A5" s="961" t="s">
        <v>2</v>
      </c>
      <c r="B5" s="1413" t="s">
        <v>35</v>
      </c>
      <c r="C5" s="1411" t="s">
        <v>4</v>
      </c>
      <c r="D5" s="1412" t="s">
        <v>5</v>
      </c>
      <c r="E5" s="1412" t="s">
        <v>6</v>
      </c>
      <c r="F5" s="2098" t="s">
        <v>36</v>
      </c>
      <c r="G5" s="1413" t="s">
        <v>37</v>
      </c>
      <c r="H5" s="1413" t="s">
        <v>38</v>
      </c>
      <c r="I5" s="1378" t="s">
        <v>39</v>
      </c>
    </row>
    <row r="6" spans="1:9" ht="15" customHeight="1">
      <c r="A6" s="1051">
        <v>44996</v>
      </c>
      <c r="B6" s="282">
        <v>300000</v>
      </c>
      <c r="C6" s="282">
        <f>B6*0.02</f>
        <v>6000</v>
      </c>
      <c r="D6" s="1088"/>
      <c r="E6" s="283">
        <v>36</v>
      </c>
      <c r="F6" s="1366">
        <v>30874</v>
      </c>
      <c r="G6" s="1050">
        <f>B6/E6</f>
        <v>8333.3333333333303</v>
      </c>
      <c r="H6" s="1050">
        <f>B6*0.0083</f>
        <v>2490</v>
      </c>
      <c r="I6" s="1050">
        <f>B6</f>
        <v>300000</v>
      </c>
    </row>
    <row r="7" spans="1:9" ht="15" customHeight="1">
      <c r="A7" s="50">
        <v>45014</v>
      </c>
      <c r="B7" s="27"/>
      <c r="C7" s="178"/>
      <c r="D7" s="27"/>
      <c r="E7" s="29">
        <v>1</v>
      </c>
      <c r="F7" s="41">
        <v>78073</v>
      </c>
      <c r="G7" s="47">
        <v>8333.33</v>
      </c>
      <c r="H7" s="47">
        <v>2490</v>
      </c>
      <c r="I7" s="62">
        <f>I6-G7</f>
        <v>291666.67</v>
      </c>
    </row>
    <row r="8" spans="1:9" ht="15" customHeight="1">
      <c r="A8" s="50">
        <v>45042</v>
      </c>
      <c r="B8" s="27"/>
      <c r="C8" s="178"/>
      <c r="D8" s="27"/>
      <c r="E8" s="29">
        <v>2</v>
      </c>
      <c r="F8" s="41">
        <v>78421</v>
      </c>
      <c r="G8" s="47">
        <v>8333.33</v>
      </c>
      <c r="H8" s="47">
        <v>2490</v>
      </c>
      <c r="I8" s="62">
        <f t="shared" ref="I8:I20" si="0">I7-G8</f>
        <v>283333.34000000003</v>
      </c>
    </row>
    <row r="9" spans="1:9" ht="15" customHeight="1">
      <c r="A9" s="50">
        <v>45077</v>
      </c>
      <c r="B9" s="27"/>
      <c r="C9" s="178"/>
      <c r="D9" s="27"/>
      <c r="E9" s="29">
        <v>3</v>
      </c>
      <c r="F9" s="41">
        <v>78915</v>
      </c>
      <c r="G9" s="47">
        <v>8333.33</v>
      </c>
      <c r="H9" s="47">
        <v>2490</v>
      </c>
      <c r="I9" s="62">
        <f t="shared" si="0"/>
        <v>275000.01</v>
      </c>
    </row>
    <row r="10" spans="1:9" ht="15" customHeight="1">
      <c r="A10" s="50">
        <v>45106</v>
      </c>
      <c r="B10" s="27"/>
      <c r="C10" s="27"/>
      <c r="D10" s="27"/>
      <c r="E10" s="29">
        <v>4</v>
      </c>
      <c r="F10" s="41">
        <v>79302</v>
      </c>
      <c r="G10" s="47">
        <v>8333.33</v>
      </c>
      <c r="H10" s="47">
        <v>2490</v>
      </c>
      <c r="I10" s="62">
        <f t="shared" si="0"/>
        <v>266666.68</v>
      </c>
    </row>
    <row r="11" spans="1:9" ht="15" customHeight="1">
      <c r="A11" s="50">
        <v>45134</v>
      </c>
      <c r="B11" s="27"/>
      <c r="C11" s="27"/>
      <c r="D11" s="27"/>
      <c r="E11" s="29">
        <v>5</v>
      </c>
      <c r="F11" s="41">
        <v>79617</v>
      </c>
      <c r="G11" s="47">
        <v>8333.33</v>
      </c>
      <c r="H11" s="47">
        <v>2490</v>
      </c>
      <c r="I11" s="62">
        <f t="shared" si="0"/>
        <v>258333.35</v>
      </c>
    </row>
    <row r="12" spans="1:9" ht="15" customHeight="1">
      <c r="A12" s="50">
        <v>45168</v>
      </c>
      <c r="B12" s="27"/>
      <c r="C12" s="27"/>
      <c r="D12" s="27"/>
      <c r="E12" s="29">
        <v>6</v>
      </c>
      <c r="F12" s="41">
        <v>80046</v>
      </c>
      <c r="G12" s="47">
        <v>8333.33</v>
      </c>
      <c r="H12" s="47">
        <v>2490</v>
      </c>
      <c r="I12" s="62">
        <f t="shared" si="0"/>
        <v>250000.02</v>
      </c>
    </row>
    <row r="13" spans="1:9" ht="15" customHeight="1">
      <c r="A13" s="50">
        <v>45196</v>
      </c>
      <c r="B13" s="178"/>
      <c r="C13" s="35"/>
      <c r="D13" s="35"/>
      <c r="E13" s="29">
        <v>7</v>
      </c>
      <c r="F13" s="41">
        <v>80368</v>
      </c>
      <c r="G13" s="47">
        <v>8333.33</v>
      </c>
      <c r="H13" s="47">
        <v>2490</v>
      </c>
      <c r="I13" s="62">
        <f t="shared" si="0"/>
        <v>241666.69</v>
      </c>
    </row>
    <row r="14" spans="1:9" ht="15" customHeight="1">
      <c r="A14" s="50">
        <v>45226</v>
      </c>
      <c r="B14" s="178"/>
      <c r="C14" s="35"/>
      <c r="D14" s="35"/>
      <c r="E14" s="29">
        <v>8</v>
      </c>
      <c r="F14" s="41">
        <v>80714</v>
      </c>
      <c r="G14" s="47">
        <v>8333.33</v>
      </c>
      <c r="H14" s="47">
        <v>2490</v>
      </c>
      <c r="I14" s="62">
        <f t="shared" si="0"/>
        <v>233333.36</v>
      </c>
    </row>
    <row r="15" spans="1:9" ht="15" customHeight="1">
      <c r="A15" s="50">
        <v>45260</v>
      </c>
      <c r="B15" s="27"/>
      <c r="C15" s="27"/>
      <c r="D15" s="27"/>
      <c r="E15" s="29">
        <v>9</v>
      </c>
      <c r="F15" s="41">
        <v>81180</v>
      </c>
      <c r="G15" s="47">
        <v>8333.33</v>
      </c>
      <c r="H15" s="47">
        <v>2490</v>
      </c>
      <c r="I15" s="1537">
        <f t="shared" si="0"/>
        <v>225000.03</v>
      </c>
    </row>
    <row r="16" spans="1:9" ht="15" customHeight="1">
      <c r="A16" s="50">
        <v>45289</v>
      </c>
      <c r="B16" s="27"/>
      <c r="C16" s="27"/>
      <c r="D16" s="27"/>
      <c r="E16" s="29">
        <v>10</v>
      </c>
      <c r="F16" s="41">
        <v>81549</v>
      </c>
      <c r="G16" s="47">
        <v>8333.33</v>
      </c>
      <c r="H16" s="47">
        <v>2490</v>
      </c>
      <c r="I16" s="1537">
        <f t="shared" si="0"/>
        <v>216666.7</v>
      </c>
    </row>
    <row r="17" spans="1:9" ht="15" customHeight="1">
      <c r="A17" s="167">
        <v>45322</v>
      </c>
      <c r="B17" s="27"/>
      <c r="C17" s="47"/>
      <c r="D17" s="47"/>
      <c r="E17" s="29">
        <v>11</v>
      </c>
      <c r="F17" s="41">
        <v>81922</v>
      </c>
      <c r="G17" s="2113">
        <v>8333.33</v>
      </c>
      <c r="H17" s="47">
        <v>2490</v>
      </c>
      <c r="I17" s="1537">
        <f t="shared" si="0"/>
        <v>208333.37</v>
      </c>
    </row>
    <row r="18" spans="1:9" ht="15" customHeight="1">
      <c r="A18" s="167">
        <v>45351</v>
      </c>
      <c r="B18" s="27"/>
      <c r="C18" s="47"/>
      <c r="D18" s="47"/>
      <c r="E18" s="29">
        <v>12</v>
      </c>
      <c r="F18" s="41">
        <v>82231</v>
      </c>
      <c r="G18" s="2113">
        <v>8333.33</v>
      </c>
      <c r="H18" s="47">
        <v>2490</v>
      </c>
      <c r="I18" s="1537">
        <f t="shared" si="0"/>
        <v>200000.04</v>
      </c>
    </row>
    <row r="19" spans="1:9" ht="15" customHeight="1">
      <c r="A19" s="167">
        <v>45384</v>
      </c>
      <c r="B19" s="27"/>
      <c r="C19" s="256"/>
      <c r="D19" s="256"/>
      <c r="E19" s="29">
        <v>13</v>
      </c>
      <c r="F19" s="41">
        <v>82622</v>
      </c>
      <c r="G19" s="2114">
        <v>8333.33</v>
      </c>
      <c r="H19" s="47">
        <v>2490</v>
      </c>
      <c r="I19" s="1537">
        <f t="shared" si="0"/>
        <v>191666.71</v>
      </c>
    </row>
    <row r="20" spans="1:9" ht="15" customHeight="1">
      <c r="A20" s="167">
        <v>45386</v>
      </c>
      <c r="D20" s="27"/>
      <c r="E20" s="29"/>
      <c r="F20" s="41">
        <v>33198</v>
      </c>
      <c r="G20" s="47">
        <v>191666.71</v>
      </c>
      <c r="H20" s="991"/>
      <c r="I20" s="1537">
        <f t="shared" si="0"/>
        <v>0</v>
      </c>
    </row>
    <row r="21" spans="1:9" ht="18" customHeight="1">
      <c r="A21" s="50"/>
      <c r="B21" s="27"/>
      <c r="C21" s="27"/>
      <c r="D21" s="27"/>
      <c r="E21" s="29"/>
    </row>
    <row r="22" spans="1:9" ht="15" customHeight="1">
      <c r="A22" s="3114" t="s">
        <v>1</v>
      </c>
      <c r="B22" s="3114"/>
      <c r="C22" s="3114"/>
      <c r="D22" s="3114"/>
      <c r="E22" s="3114"/>
      <c r="F22" s="3114"/>
      <c r="G22" s="3114"/>
      <c r="H22" s="3114"/>
      <c r="I22" s="3114"/>
    </row>
    <row r="23" spans="1:9" ht="25.2">
      <c r="A23" s="961" t="s">
        <v>2</v>
      </c>
      <c r="B23" s="1413" t="s">
        <v>35</v>
      </c>
      <c r="C23" s="1411" t="s">
        <v>4</v>
      </c>
      <c r="D23" s="1412" t="s">
        <v>5</v>
      </c>
      <c r="E23" s="1412" t="s">
        <v>6</v>
      </c>
      <c r="F23" s="2098" t="s">
        <v>36</v>
      </c>
      <c r="G23" s="1413" t="s">
        <v>37</v>
      </c>
      <c r="H23" s="1413" t="s">
        <v>38</v>
      </c>
      <c r="I23" s="1378" t="s">
        <v>39</v>
      </c>
    </row>
    <row r="24" spans="1:9" ht="15" customHeight="1">
      <c r="A24" s="2115">
        <v>45386</v>
      </c>
      <c r="B24" s="282">
        <v>200000</v>
      </c>
      <c r="C24" s="282">
        <f>B24*0.02</f>
        <v>4000</v>
      </c>
      <c r="D24" s="1088"/>
      <c r="E24" s="283">
        <v>24</v>
      </c>
      <c r="F24" s="1366">
        <v>33198</v>
      </c>
      <c r="G24" s="1050">
        <f>B24/E24</f>
        <v>8333.3333333333303</v>
      </c>
      <c r="H24" s="1050">
        <f>B24*0.0083</f>
        <v>1660</v>
      </c>
      <c r="I24" s="1050">
        <f>B24</f>
        <v>200000</v>
      </c>
    </row>
    <row r="25" spans="1:9" ht="15" customHeight="1">
      <c r="A25" s="50">
        <v>45412</v>
      </c>
      <c r="B25" s="57"/>
      <c r="C25" s="57"/>
      <c r="D25" s="57"/>
      <c r="E25" s="57">
        <v>1</v>
      </c>
      <c r="F25" s="42">
        <v>82951</v>
      </c>
      <c r="G25" s="59">
        <v>8333.33</v>
      </c>
      <c r="H25" s="59">
        <v>1660</v>
      </c>
      <c r="I25" s="62">
        <f>I24-G25</f>
        <v>191666.67</v>
      </c>
    </row>
    <row r="26" spans="1:9" ht="15" customHeight="1">
      <c r="A26" s="50">
        <v>45441</v>
      </c>
      <c r="B26" s="57"/>
      <c r="C26" s="57"/>
      <c r="D26" s="57"/>
      <c r="E26" s="57">
        <v>2</v>
      </c>
      <c r="F26" s="42">
        <v>83361</v>
      </c>
      <c r="G26" s="59">
        <v>8333.33</v>
      </c>
      <c r="H26" s="59">
        <v>1660</v>
      </c>
      <c r="I26" s="62">
        <f t="shared" ref="I26:I39" si="1">I25-G26</f>
        <v>183333.34</v>
      </c>
    </row>
    <row r="27" spans="1:9" ht="15" customHeight="1">
      <c r="A27" s="50">
        <v>45476</v>
      </c>
      <c r="B27" s="57"/>
      <c r="C27" s="57"/>
      <c r="D27" s="57"/>
      <c r="E27" s="57">
        <v>3</v>
      </c>
      <c r="F27" s="42">
        <v>83803</v>
      </c>
      <c r="G27" s="62">
        <v>8333.33</v>
      </c>
      <c r="H27" s="62">
        <v>1660</v>
      </c>
      <c r="I27" s="62">
        <f t="shared" si="1"/>
        <v>175000.01</v>
      </c>
    </row>
    <row r="28" spans="1:9" ht="15" customHeight="1">
      <c r="A28" s="50">
        <v>45504</v>
      </c>
      <c r="B28" s="57"/>
      <c r="C28" s="57"/>
      <c r="D28" s="57"/>
      <c r="E28" s="57">
        <v>4</v>
      </c>
      <c r="F28" s="42">
        <v>84108</v>
      </c>
      <c r="G28" s="329">
        <v>8333.33</v>
      </c>
      <c r="H28" s="59">
        <v>1660</v>
      </c>
      <c r="I28" s="62">
        <f t="shared" si="1"/>
        <v>166666.68</v>
      </c>
    </row>
    <row r="29" spans="1:9" ht="15" customHeight="1">
      <c r="A29" s="50">
        <v>45534</v>
      </c>
      <c r="B29" s="57"/>
      <c r="C29" s="57"/>
      <c r="D29" s="57"/>
      <c r="E29" s="57">
        <v>5</v>
      </c>
      <c r="F29" s="42">
        <v>84416</v>
      </c>
      <c r="G29" s="329">
        <v>8333.33</v>
      </c>
      <c r="H29" s="59">
        <v>1660</v>
      </c>
      <c r="I29" s="62">
        <f t="shared" si="1"/>
        <v>158333.35</v>
      </c>
    </row>
    <row r="30" spans="1:9" ht="15" customHeight="1">
      <c r="A30" s="50">
        <v>45562</v>
      </c>
      <c r="B30" s="57"/>
      <c r="C30" s="57"/>
      <c r="D30" s="57"/>
      <c r="E30" s="57">
        <v>6</v>
      </c>
      <c r="F30" s="42">
        <v>84776</v>
      </c>
      <c r="G30" s="59">
        <v>8333.33</v>
      </c>
      <c r="H30" s="59">
        <v>1660</v>
      </c>
      <c r="I30" s="62">
        <f t="shared" si="1"/>
        <v>150000.01999999999</v>
      </c>
    </row>
    <row r="31" spans="1:9" ht="15" customHeight="1">
      <c r="A31" s="50">
        <v>45594</v>
      </c>
      <c r="B31" s="57"/>
      <c r="C31" s="57"/>
      <c r="D31" s="57"/>
      <c r="E31" s="57">
        <v>7</v>
      </c>
      <c r="F31" s="58">
        <v>85195</v>
      </c>
      <c r="G31" s="329">
        <v>8333.33</v>
      </c>
      <c r="H31" s="59">
        <v>1660</v>
      </c>
      <c r="I31" s="62">
        <f t="shared" si="1"/>
        <v>141666.69</v>
      </c>
    </row>
    <row r="32" spans="1:9" ht="15" customHeight="1">
      <c r="A32" s="50">
        <v>45623</v>
      </c>
      <c r="B32" s="57"/>
      <c r="C32" s="57"/>
      <c r="D32" s="57"/>
      <c r="E32" s="57">
        <v>8</v>
      </c>
      <c r="F32" s="58">
        <v>85602</v>
      </c>
      <c r="G32" s="59">
        <v>8333.33</v>
      </c>
      <c r="H32" s="59">
        <v>1660</v>
      </c>
      <c r="I32" s="62">
        <f t="shared" si="1"/>
        <v>133333.35999999999</v>
      </c>
    </row>
    <row r="33" spans="1:18" ht="15" customHeight="1">
      <c r="A33" s="60">
        <v>45654</v>
      </c>
      <c r="B33" s="57"/>
      <c r="C33" s="57"/>
      <c r="D33" s="57"/>
      <c r="E33" s="57">
        <v>9</v>
      </c>
      <c r="F33" s="58">
        <v>86015</v>
      </c>
      <c r="G33" s="59">
        <v>8333.33</v>
      </c>
      <c r="H33" s="59">
        <v>1660</v>
      </c>
      <c r="I33" s="62">
        <f t="shared" si="1"/>
        <v>125000.03</v>
      </c>
    </row>
    <row r="34" spans="1:18" ht="15" customHeight="1">
      <c r="A34" s="50">
        <v>45685</v>
      </c>
      <c r="B34" s="57"/>
      <c r="C34" s="57"/>
      <c r="D34" s="57"/>
      <c r="E34" s="57">
        <v>10</v>
      </c>
      <c r="F34" s="42">
        <v>86284</v>
      </c>
      <c r="G34" s="59">
        <v>8333.33</v>
      </c>
      <c r="H34" s="59">
        <v>1660</v>
      </c>
      <c r="I34" s="62">
        <f t="shared" si="1"/>
        <v>116666.7</v>
      </c>
      <c r="K34" s="575"/>
      <c r="L34" s="576"/>
      <c r="M34" s="125"/>
      <c r="N34" s="122"/>
      <c r="O34" s="122"/>
      <c r="P34" s="122"/>
      <c r="Q34" s="728"/>
      <c r="R34" s="728"/>
    </row>
    <row r="35" spans="1:18" ht="15" customHeight="1">
      <c r="A35" s="50">
        <v>45715</v>
      </c>
      <c r="B35" s="57"/>
      <c r="C35" s="57"/>
      <c r="D35" s="57"/>
      <c r="E35" s="57">
        <v>11</v>
      </c>
      <c r="F35" s="42">
        <v>86626</v>
      </c>
      <c r="G35" s="59">
        <v>8333.33</v>
      </c>
      <c r="H35" s="59">
        <v>1660</v>
      </c>
      <c r="I35" s="62">
        <f t="shared" si="1"/>
        <v>108333.37</v>
      </c>
      <c r="K35" s="575"/>
      <c r="L35" s="576"/>
      <c r="M35" s="125"/>
      <c r="N35" s="122"/>
      <c r="O35" s="122"/>
      <c r="P35" s="122"/>
      <c r="Q35" s="728"/>
      <c r="R35" s="728"/>
    </row>
    <row r="36" spans="1:18" ht="15" customHeight="1">
      <c r="A36" s="50">
        <v>45744</v>
      </c>
      <c r="B36" s="57"/>
      <c r="C36" s="57"/>
      <c r="D36" s="57"/>
      <c r="E36" s="57">
        <v>12</v>
      </c>
      <c r="F36" s="42">
        <v>87009</v>
      </c>
      <c r="G36" s="59">
        <v>8333.33</v>
      </c>
      <c r="H36" s="59">
        <v>1660</v>
      </c>
      <c r="I36" s="62">
        <f t="shared" si="1"/>
        <v>100000.04</v>
      </c>
      <c r="K36" s="575"/>
      <c r="L36" s="576"/>
      <c r="M36" s="126"/>
      <c r="N36" s="122"/>
      <c r="O36" s="122"/>
      <c r="P36" s="122"/>
      <c r="Q36" s="728"/>
      <c r="R36" s="728"/>
    </row>
    <row r="37" spans="1:18" ht="15" customHeight="1">
      <c r="A37" s="50">
        <v>45776</v>
      </c>
      <c r="B37" s="57"/>
      <c r="C37" s="57"/>
      <c r="D37" s="57"/>
      <c r="E37" s="57">
        <v>13</v>
      </c>
      <c r="F37" s="42">
        <v>87367</v>
      </c>
      <c r="G37" s="59">
        <v>8333.33</v>
      </c>
      <c r="H37" s="59">
        <v>1660</v>
      </c>
      <c r="I37" s="62">
        <f t="shared" si="1"/>
        <v>91666.710000000094</v>
      </c>
      <c r="K37" s="575"/>
      <c r="L37" s="576"/>
      <c r="M37" s="126"/>
      <c r="N37" s="122"/>
      <c r="O37" s="122"/>
      <c r="P37" s="122"/>
      <c r="Q37" s="728"/>
      <c r="R37" s="728"/>
    </row>
    <row r="38" spans="1:18" ht="15" customHeight="1">
      <c r="A38" s="50">
        <v>45799</v>
      </c>
      <c r="B38" s="57"/>
      <c r="C38" s="57"/>
      <c r="D38" s="57"/>
      <c r="E38" s="57">
        <v>14</v>
      </c>
      <c r="F38" s="42">
        <v>35681</v>
      </c>
      <c r="G38" s="62">
        <v>91666.71</v>
      </c>
      <c r="H38" s="62"/>
      <c r="I38" s="62">
        <f t="shared" si="1"/>
        <v>0</v>
      </c>
      <c r="K38" s="575"/>
      <c r="L38" s="805"/>
      <c r="M38" s="161"/>
      <c r="N38" s="122"/>
      <c r="O38" s="122"/>
      <c r="P38" s="122"/>
      <c r="Q38" s="618"/>
      <c r="R38" s="618"/>
    </row>
    <row r="39" spans="1:18" ht="15" customHeight="1">
      <c r="A39" s="50"/>
      <c r="B39" s="57"/>
      <c r="C39" s="57"/>
      <c r="D39" s="57"/>
      <c r="E39" s="57">
        <v>15</v>
      </c>
      <c r="F39" s="42"/>
      <c r="G39" s="62"/>
      <c r="H39" s="62"/>
      <c r="I39" s="62">
        <f t="shared" si="1"/>
        <v>0</v>
      </c>
      <c r="K39" s="575"/>
      <c r="L39" s="576"/>
      <c r="M39" s="120"/>
      <c r="N39" s="122"/>
      <c r="O39" s="122"/>
      <c r="P39" s="122"/>
      <c r="Q39" s="728"/>
      <c r="R39" s="728"/>
    </row>
    <row r="40" spans="1:18" ht="15" customHeight="1">
      <c r="A40" s="3114" t="s">
        <v>1</v>
      </c>
      <c r="B40" s="3114"/>
      <c r="C40" s="3114"/>
      <c r="D40" s="3114"/>
      <c r="E40" s="3114"/>
      <c r="F40" s="3114"/>
      <c r="G40" s="3114"/>
      <c r="H40" s="3114"/>
      <c r="I40" s="3114"/>
      <c r="K40" s="575"/>
      <c r="L40" s="576"/>
      <c r="M40" s="120"/>
      <c r="N40" s="122"/>
      <c r="O40" s="122"/>
      <c r="P40" s="122"/>
      <c r="Q40" s="728"/>
      <c r="R40" s="728"/>
    </row>
    <row r="41" spans="1:18" ht="15" customHeight="1">
      <c r="A41" s="961" t="s">
        <v>2</v>
      </c>
      <c r="B41" s="1413" t="s">
        <v>35</v>
      </c>
      <c r="C41" s="1411" t="s">
        <v>4</v>
      </c>
      <c r="D41" s="1412" t="s">
        <v>5</v>
      </c>
      <c r="E41" s="1412" t="s">
        <v>6</v>
      </c>
      <c r="F41" s="2098" t="s">
        <v>36</v>
      </c>
      <c r="G41" s="1413" t="s">
        <v>37</v>
      </c>
      <c r="H41" s="1413" t="s">
        <v>38</v>
      </c>
      <c r="I41" s="1378" t="s">
        <v>39</v>
      </c>
      <c r="K41" s="575"/>
      <c r="L41" s="576"/>
      <c r="M41" s="120"/>
      <c r="N41" s="122"/>
      <c r="O41" s="122"/>
      <c r="P41" s="122"/>
      <c r="Q41" s="728"/>
      <c r="R41" s="728"/>
    </row>
    <row r="42" spans="1:18" ht="13.8">
      <c r="A42" s="2115">
        <v>45799</v>
      </c>
      <c r="B42" s="282">
        <v>350000</v>
      </c>
      <c r="C42" s="282">
        <f>B42*0.02</f>
        <v>7000</v>
      </c>
      <c r="D42" s="1088"/>
      <c r="E42" s="283">
        <v>36</v>
      </c>
      <c r="F42" s="1366">
        <v>35681</v>
      </c>
      <c r="G42" s="1050">
        <f>B42/E42</f>
        <v>9722.2222222222208</v>
      </c>
      <c r="H42" s="1050">
        <f>B42*0.0083</f>
        <v>2905</v>
      </c>
      <c r="I42" s="1050">
        <f>B42</f>
        <v>350000</v>
      </c>
      <c r="K42" s="575"/>
      <c r="L42" s="576"/>
      <c r="M42" s="2178"/>
      <c r="N42" s="122"/>
      <c r="O42" s="122"/>
      <c r="P42" s="122"/>
      <c r="Q42" s="728"/>
      <c r="R42" s="728"/>
    </row>
    <row r="43" spans="1:18" ht="13.8">
      <c r="A43" s="167">
        <v>45805</v>
      </c>
      <c r="B43" s="57"/>
      <c r="C43" s="57"/>
      <c r="D43" s="57"/>
      <c r="E43" s="57">
        <v>1</v>
      </c>
      <c r="F43" s="52" t="s">
        <v>149</v>
      </c>
      <c r="G43" s="450">
        <v>9722.2199999999993</v>
      </c>
      <c r="H43" s="450">
        <v>2905</v>
      </c>
      <c r="I43" s="62">
        <f>I42-G43</f>
        <v>340277.78</v>
      </c>
      <c r="K43" s="575"/>
      <c r="L43" s="576"/>
      <c r="M43" s="120"/>
      <c r="N43" s="577"/>
      <c r="O43" s="577"/>
      <c r="P43" s="577"/>
      <c r="Q43" s="728"/>
      <c r="R43" s="728"/>
    </row>
    <row r="44" spans="1:18" ht="13.8">
      <c r="A44" s="167">
        <v>45835</v>
      </c>
      <c r="B44" s="57"/>
      <c r="C44" s="57"/>
      <c r="D44" s="57"/>
      <c r="E44" s="57">
        <v>2</v>
      </c>
      <c r="F44" s="52" t="s">
        <v>150</v>
      </c>
      <c r="G44" s="450">
        <v>9722.2199999999993</v>
      </c>
      <c r="H44" s="450">
        <v>2905</v>
      </c>
      <c r="I44" s="62">
        <f t="shared" ref="I44:I50" si="2">I43-G44</f>
        <v>330555.56</v>
      </c>
      <c r="K44" s="575"/>
      <c r="L44" s="576"/>
      <c r="M44" s="120"/>
      <c r="N44" s="122"/>
      <c r="O44" s="122"/>
      <c r="P44" s="122"/>
      <c r="Q44" s="728"/>
      <c r="R44" s="728"/>
    </row>
    <row r="45" spans="1:18" ht="13.8">
      <c r="A45" s="167">
        <v>45867</v>
      </c>
      <c r="B45" s="57"/>
      <c r="C45" s="57"/>
      <c r="D45" s="57"/>
      <c r="E45" s="57">
        <v>3</v>
      </c>
      <c r="F45" s="52" t="s">
        <v>151</v>
      </c>
      <c r="G45" s="450">
        <v>9722.2199999999993</v>
      </c>
      <c r="H45" s="450">
        <v>2905</v>
      </c>
      <c r="I45" s="62">
        <f t="shared" si="2"/>
        <v>320833.34000000003</v>
      </c>
      <c r="K45" s="575"/>
      <c r="L45" s="576"/>
      <c r="M45" s="120"/>
      <c r="N45" s="122"/>
      <c r="O45" s="122"/>
      <c r="P45" s="122"/>
      <c r="Q45" s="728"/>
      <c r="R45" s="728"/>
    </row>
    <row r="46" spans="1:18" ht="13.8">
      <c r="A46" s="167">
        <v>45897</v>
      </c>
      <c r="B46" s="57"/>
      <c r="C46" s="57"/>
      <c r="D46" s="57"/>
      <c r="E46" s="57">
        <v>4</v>
      </c>
      <c r="F46" s="2177" t="s">
        <v>152</v>
      </c>
      <c r="G46" s="450">
        <v>9722.2199999999993</v>
      </c>
      <c r="H46" s="450">
        <v>2905</v>
      </c>
      <c r="I46" s="62">
        <f t="shared" si="2"/>
        <v>311111.12</v>
      </c>
      <c r="K46" s="575"/>
      <c r="L46" s="576"/>
      <c r="M46" s="120"/>
      <c r="N46" s="122"/>
      <c r="O46" s="122"/>
      <c r="P46" s="122"/>
      <c r="Q46" s="728"/>
      <c r="R46" s="728"/>
    </row>
    <row r="47" spans="1:18" ht="13.8">
      <c r="A47" s="167">
        <v>45932</v>
      </c>
      <c r="B47" s="57"/>
      <c r="C47" s="57"/>
      <c r="D47" s="57"/>
      <c r="E47" s="57">
        <v>5</v>
      </c>
      <c r="F47" s="52" t="s">
        <v>153</v>
      </c>
      <c r="G47" s="168">
        <v>9722.2199999999993</v>
      </c>
      <c r="H47" s="168">
        <v>2905</v>
      </c>
      <c r="I47" s="62">
        <f t="shared" si="2"/>
        <v>301388.90000000002</v>
      </c>
    </row>
    <row r="48" spans="1:18" ht="13.8">
      <c r="A48" s="167">
        <v>45959</v>
      </c>
      <c r="B48" s="57"/>
      <c r="C48" s="57"/>
      <c r="D48" s="57"/>
      <c r="E48" s="57">
        <v>6</v>
      </c>
      <c r="F48" s="52" t="s">
        <v>154</v>
      </c>
      <c r="G48" s="450">
        <v>9722.2199999999993</v>
      </c>
      <c r="H48" s="450">
        <v>2905</v>
      </c>
      <c r="I48" s="62">
        <f t="shared" si="2"/>
        <v>291666.68</v>
      </c>
    </row>
    <row r="49" spans="1:9" ht="13.8">
      <c r="A49" s="167">
        <v>45988</v>
      </c>
      <c r="B49" s="57"/>
      <c r="C49" s="57"/>
      <c r="D49" s="57"/>
      <c r="E49" s="57">
        <v>7</v>
      </c>
      <c r="F49" s="52" t="s">
        <v>155</v>
      </c>
      <c r="G49" s="450">
        <v>9722.2199999999993</v>
      </c>
      <c r="H49" s="450">
        <v>2905</v>
      </c>
      <c r="I49" s="62">
        <f t="shared" si="2"/>
        <v>281944.46000000002</v>
      </c>
    </row>
    <row r="50" spans="1:9" ht="13.8">
      <c r="A50" s="167">
        <v>46018</v>
      </c>
      <c r="B50" s="57"/>
      <c r="C50" s="57"/>
      <c r="D50" s="57"/>
      <c r="E50" s="57">
        <v>8</v>
      </c>
      <c r="F50" s="52" t="s">
        <v>156</v>
      </c>
      <c r="G50" s="450">
        <v>9722.2199999999993</v>
      </c>
      <c r="H50" s="450">
        <v>2905</v>
      </c>
      <c r="I50" s="62">
        <f t="shared" si="2"/>
        <v>272222.24</v>
      </c>
    </row>
    <row r="51" spans="1:9">
      <c r="A51" s="60"/>
      <c r="B51" s="57"/>
      <c r="C51" s="57"/>
      <c r="D51" s="57"/>
      <c r="E51" s="57"/>
      <c r="F51" s="42"/>
      <c r="G51" s="564"/>
      <c r="H51" s="564"/>
      <c r="I51" s="62"/>
    </row>
    <row r="52" spans="1:9">
      <c r="A52" s="50"/>
      <c r="B52" s="57"/>
      <c r="C52" s="57"/>
      <c r="D52" s="57"/>
      <c r="E52" s="57"/>
      <c r="F52" s="42"/>
      <c r="G52" s="564"/>
      <c r="H52" s="564"/>
      <c r="I52" s="62"/>
    </row>
    <row r="53" spans="1:9">
      <c r="A53" s="50"/>
      <c r="B53" s="57"/>
      <c r="C53" s="57"/>
      <c r="D53" s="57"/>
      <c r="E53" s="57"/>
      <c r="F53" s="42"/>
      <c r="G53" s="564"/>
      <c r="H53" s="564"/>
      <c r="I53" s="62"/>
    </row>
    <row r="54" spans="1:9">
      <c r="A54" s="50"/>
      <c r="B54" s="57"/>
      <c r="C54" s="57"/>
      <c r="D54" s="57"/>
      <c r="E54" s="57"/>
      <c r="F54" s="27"/>
      <c r="G54" s="27"/>
      <c r="H54" s="27"/>
      <c r="I54" s="62"/>
    </row>
    <row r="55" spans="1:9">
      <c r="A55" s="50"/>
      <c r="B55" s="57"/>
      <c r="C55" s="57"/>
      <c r="D55" s="57"/>
      <c r="E55" s="57"/>
      <c r="F55" s="42"/>
      <c r="G55" s="59"/>
      <c r="H55" s="59"/>
      <c r="I55" s="62"/>
    </row>
    <row r="56" spans="1:9">
      <c r="A56" s="50"/>
      <c r="B56" s="57"/>
      <c r="C56" s="57"/>
      <c r="D56" s="57"/>
      <c r="E56" s="57"/>
      <c r="F56" s="42"/>
      <c r="G56" s="62"/>
      <c r="H56" s="62"/>
      <c r="I56" s="62"/>
    </row>
    <row r="57" spans="1:9" ht="15">
      <c r="A57" s="167"/>
      <c r="B57" s="574"/>
      <c r="C57" s="450"/>
      <c r="D57" s="450"/>
      <c r="E57" s="450"/>
      <c r="F57" s="607"/>
      <c r="G57" s="607"/>
      <c r="H57" s="564"/>
    </row>
    <row r="58" spans="1:9" ht="15">
      <c r="A58" s="167"/>
      <c r="B58" s="574"/>
      <c r="C58" s="450"/>
      <c r="D58" s="450"/>
      <c r="E58" s="450"/>
      <c r="F58" s="2116"/>
      <c r="G58" s="2116"/>
    </row>
    <row r="59" spans="1:9" ht="13.8">
      <c r="A59" s="167"/>
      <c r="B59" s="358"/>
      <c r="C59" s="450"/>
      <c r="D59" s="450"/>
      <c r="E59" s="450"/>
      <c r="F59" s="607"/>
      <c r="G59" s="607"/>
    </row>
    <row r="60" spans="1:9" ht="13.8">
      <c r="A60" s="167"/>
      <c r="B60" s="358"/>
      <c r="C60" s="450"/>
      <c r="D60" s="450"/>
      <c r="E60" s="450"/>
      <c r="F60" s="607"/>
      <c r="G60" s="607"/>
    </row>
    <row r="61" spans="1:9">
      <c r="A61" s="167"/>
      <c r="B61" s="588"/>
      <c r="C61" s="450"/>
      <c r="D61" s="450"/>
      <c r="E61" s="450"/>
      <c r="F61" s="608"/>
      <c r="G61" s="608"/>
    </row>
    <row r="62" spans="1:9" ht="13.8">
      <c r="E62" s="450"/>
      <c r="F62" s="607"/>
      <c r="G62" s="607"/>
    </row>
    <row r="63" spans="1:9" ht="13.8">
      <c r="E63" s="450"/>
      <c r="F63" s="607"/>
      <c r="G63" s="607"/>
    </row>
    <row r="64" spans="1:9" ht="13.8">
      <c r="E64" s="450"/>
      <c r="F64" s="607"/>
      <c r="G64" s="607"/>
    </row>
    <row r="65" spans="5:7" ht="13.8">
      <c r="E65" s="450"/>
      <c r="F65" s="607"/>
      <c r="G65" s="607"/>
    </row>
    <row r="66" spans="5:7" ht="13.8">
      <c r="E66" s="168"/>
      <c r="F66" s="607"/>
      <c r="G66" s="607"/>
    </row>
    <row r="67" spans="5:7" ht="13.8">
      <c r="E67" s="450"/>
      <c r="F67" s="607"/>
      <c r="G67" s="607"/>
    </row>
    <row r="68" spans="5:7" ht="13.8">
      <c r="E68" s="450"/>
      <c r="F68" s="607"/>
      <c r="G68" s="607"/>
    </row>
    <row r="69" spans="5:7" ht="13.8">
      <c r="E69" s="450"/>
      <c r="F69" s="607"/>
      <c r="G69" s="607"/>
    </row>
  </sheetData>
  <mergeCells count="4">
    <mergeCell ref="A1:D1"/>
    <mergeCell ref="A4:I4"/>
    <mergeCell ref="A22:I22"/>
    <mergeCell ref="A40:I40"/>
  </mergeCells>
  <pageMargins left="0.5" right="0.5" top="1" bottom="1" header="0.5" footer="0.5"/>
  <pageSetup paperSize="5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8">
    <tabColor rgb="FFFFFF00"/>
  </sheetPr>
  <dimension ref="A1:I53"/>
  <sheetViews>
    <sheetView zoomScale="130" zoomScaleNormal="130" workbookViewId="0">
      <selection activeCell="B38" sqref="B38"/>
    </sheetView>
  </sheetViews>
  <sheetFormatPr defaultColWidth="9.109375" defaultRowHeight="13.2"/>
  <cols>
    <col min="1" max="1" width="14.88671875" style="2360" customWidth="1"/>
    <col min="2" max="2" width="13.6640625" style="6" customWidth="1"/>
    <col min="3" max="3" width="9.33203125" style="3" customWidth="1"/>
    <col min="4" max="4" width="9.109375" style="3"/>
    <col min="5" max="5" width="9.33203125" style="5" customWidth="1"/>
    <col min="6" max="6" width="11.33203125" style="2233" customWidth="1"/>
    <col min="7" max="7" width="13.44140625" style="2242" customWidth="1"/>
    <col min="8" max="8" width="11.6640625" style="2242" customWidth="1"/>
    <col min="9" max="9" width="14" style="2242" customWidth="1"/>
    <col min="10" max="16384" width="9.109375" style="3"/>
  </cols>
  <sheetData>
    <row r="1" spans="1:9" ht="24">
      <c r="A1" s="2357" t="s">
        <v>157</v>
      </c>
      <c r="B1" s="2109"/>
      <c r="C1" s="874"/>
      <c r="D1" s="874"/>
    </row>
    <row r="3" spans="1:9" s="1" customFormat="1" ht="21" thickBot="1">
      <c r="A3" s="3114" t="s">
        <v>1</v>
      </c>
      <c r="B3" s="3114"/>
      <c r="C3" s="3114"/>
      <c r="D3" s="3114"/>
      <c r="E3" s="3114"/>
      <c r="F3" s="3114"/>
      <c r="G3" s="3114"/>
      <c r="H3" s="3114"/>
      <c r="I3" s="3114"/>
    </row>
    <row r="4" spans="1:9" ht="29.1" customHeight="1" thickTop="1">
      <c r="A4" s="2358" t="s">
        <v>2</v>
      </c>
      <c r="B4" s="1413" t="s">
        <v>35</v>
      </c>
      <c r="C4" s="1411" t="s">
        <v>4</v>
      </c>
      <c r="D4" s="1412" t="s">
        <v>5</v>
      </c>
      <c r="E4" s="1412" t="s">
        <v>6</v>
      </c>
      <c r="F4" s="2310" t="s">
        <v>36</v>
      </c>
      <c r="G4" s="2350" t="s">
        <v>37</v>
      </c>
      <c r="H4" s="2350" t="s">
        <v>38</v>
      </c>
      <c r="I4" s="2351" t="s">
        <v>39</v>
      </c>
    </row>
    <row r="5" spans="1:9" ht="15" customHeight="1">
      <c r="A5" s="517">
        <v>44782</v>
      </c>
      <c r="B5" s="55">
        <v>70000</v>
      </c>
      <c r="C5" s="2111">
        <f>B5*0.02</f>
        <v>1400</v>
      </c>
      <c r="D5" s="25"/>
      <c r="E5" s="25">
        <v>12</v>
      </c>
      <c r="F5" s="2248">
        <v>29589</v>
      </c>
      <c r="G5" s="2352">
        <f>B5/E5</f>
        <v>5833.333333333333</v>
      </c>
      <c r="H5" s="2352">
        <f>B5*0.83%</f>
        <v>581</v>
      </c>
      <c r="I5" s="2353">
        <f>B5</f>
        <v>70000</v>
      </c>
    </row>
    <row r="6" spans="1:9" ht="15" customHeight="1">
      <c r="A6" s="520">
        <v>44803</v>
      </c>
      <c r="B6" s="39"/>
      <c r="C6" s="27"/>
      <c r="D6" s="27"/>
      <c r="E6" s="29">
        <v>1</v>
      </c>
      <c r="F6" s="2229">
        <v>75858</v>
      </c>
      <c r="G6" s="2219">
        <v>5833.33</v>
      </c>
      <c r="H6" s="2219">
        <v>581</v>
      </c>
      <c r="I6" s="2354">
        <f>I5-G6</f>
        <v>64166.67</v>
      </c>
    </row>
    <row r="7" spans="1:9" ht="15" customHeight="1">
      <c r="A7" s="519">
        <v>44835</v>
      </c>
      <c r="B7" s="39"/>
      <c r="C7" s="27"/>
      <c r="D7" s="27"/>
      <c r="E7" s="29">
        <v>2</v>
      </c>
      <c r="F7" s="2229">
        <v>76220</v>
      </c>
      <c r="G7" s="2277">
        <v>5833.33</v>
      </c>
      <c r="H7" s="2277">
        <v>581</v>
      </c>
      <c r="I7" s="2354">
        <f t="shared" ref="I7:I18" si="0">I6-G7</f>
        <v>58333.34</v>
      </c>
    </row>
    <row r="8" spans="1:9" ht="15" customHeight="1">
      <c r="A8" s="519">
        <v>44862</v>
      </c>
      <c r="B8" s="39"/>
      <c r="C8" s="27"/>
      <c r="D8" s="27"/>
      <c r="E8" s="29">
        <v>3</v>
      </c>
      <c r="F8" s="2229">
        <v>76465</v>
      </c>
      <c r="G8" s="2276">
        <v>5833.33</v>
      </c>
      <c r="H8" s="2276">
        <v>581</v>
      </c>
      <c r="I8" s="2354">
        <f t="shared" si="0"/>
        <v>52500.009999999995</v>
      </c>
    </row>
    <row r="9" spans="1:9" ht="15" customHeight="1">
      <c r="A9" s="519">
        <v>44891</v>
      </c>
      <c r="B9" s="39"/>
      <c r="C9" s="27"/>
      <c r="D9" s="27"/>
      <c r="E9" s="29">
        <v>4</v>
      </c>
      <c r="F9" s="2229">
        <v>76870</v>
      </c>
      <c r="G9" s="2276">
        <v>5833.33</v>
      </c>
      <c r="H9" s="2276">
        <v>581</v>
      </c>
      <c r="I9" s="2354">
        <f t="shared" si="0"/>
        <v>46666.679999999993</v>
      </c>
    </row>
    <row r="10" spans="1:9" ht="15" customHeight="1">
      <c r="A10" s="519">
        <v>44923</v>
      </c>
      <c r="B10" s="39"/>
      <c r="C10" s="27"/>
      <c r="D10" s="27"/>
      <c r="E10" s="29">
        <v>5</v>
      </c>
      <c r="F10" s="2229">
        <v>77249</v>
      </c>
      <c r="G10" s="2276">
        <v>5833.33</v>
      </c>
      <c r="H10" s="2276">
        <v>581</v>
      </c>
      <c r="I10" s="2354">
        <f t="shared" si="0"/>
        <v>40833.349999999991</v>
      </c>
    </row>
    <row r="11" spans="1:9" ht="15" customHeight="1">
      <c r="A11" s="520">
        <v>44988</v>
      </c>
      <c r="B11" s="564"/>
      <c r="C11" s="29"/>
      <c r="D11" s="29"/>
      <c r="E11" s="29">
        <v>6</v>
      </c>
      <c r="F11" s="2229">
        <v>77820</v>
      </c>
      <c r="G11" s="2226">
        <v>5833.33</v>
      </c>
      <c r="H11" s="2226">
        <v>581</v>
      </c>
      <c r="I11" s="2355">
        <f t="shared" si="0"/>
        <v>35000.01999999999</v>
      </c>
    </row>
    <row r="12" spans="1:9" ht="15" customHeight="1">
      <c r="A12" s="520">
        <v>45017</v>
      </c>
      <c r="B12" s="564"/>
      <c r="C12" s="29"/>
      <c r="D12" s="29"/>
      <c r="E12" s="29">
        <v>7</v>
      </c>
      <c r="F12" s="2229">
        <v>78185</v>
      </c>
      <c r="G12" s="2226">
        <v>5833.33</v>
      </c>
      <c r="H12" s="2226">
        <v>581</v>
      </c>
      <c r="I12" s="2355">
        <f t="shared" si="0"/>
        <v>29166.689999999988</v>
      </c>
    </row>
    <row r="13" spans="1:9" ht="15" customHeight="1">
      <c r="A13" s="520">
        <v>45045</v>
      </c>
      <c r="B13" s="564"/>
      <c r="C13" s="29"/>
      <c r="D13" s="29"/>
      <c r="E13" s="29">
        <v>8</v>
      </c>
      <c r="F13" s="2229">
        <v>78499</v>
      </c>
      <c r="G13" s="2226">
        <v>5833.33</v>
      </c>
      <c r="H13" s="2226">
        <v>581</v>
      </c>
      <c r="I13" s="2355">
        <f t="shared" si="0"/>
        <v>23333.359999999986</v>
      </c>
    </row>
    <row r="14" spans="1:9" ht="15" customHeight="1">
      <c r="A14" s="520">
        <v>45077</v>
      </c>
      <c r="B14" s="564"/>
      <c r="C14" s="29"/>
      <c r="D14" s="29"/>
      <c r="E14" s="29">
        <v>9</v>
      </c>
      <c r="F14" s="2229">
        <v>78939</v>
      </c>
      <c r="G14" s="2226">
        <v>5833.33</v>
      </c>
      <c r="H14" s="2226">
        <v>581</v>
      </c>
      <c r="I14" s="2355">
        <f t="shared" si="0"/>
        <v>17500.029999999984</v>
      </c>
    </row>
    <row r="15" spans="1:9" ht="15" customHeight="1">
      <c r="A15" s="1332">
        <v>45105</v>
      </c>
      <c r="B15" s="39"/>
      <c r="C15" s="27"/>
      <c r="D15" s="27"/>
      <c r="E15" s="29">
        <v>10</v>
      </c>
      <c r="F15" s="2229">
        <v>79283</v>
      </c>
      <c r="G15" s="2226">
        <v>5833.33</v>
      </c>
      <c r="H15" s="2226">
        <v>581</v>
      </c>
      <c r="I15" s="2354">
        <f t="shared" si="0"/>
        <v>11666.699999999984</v>
      </c>
    </row>
    <row r="16" spans="1:9" ht="15" customHeight="1">
      <c r="A16" s="1332">
        <v>45130</v>
      </c>
      <c r="B16" s="39"/>
      <c r="C16" s="27"/>
      <c r="D16" s="27"/>
      <c r="E16" s="29">
        <v>11</v>
      </c>
      <c r="F16" s="2229">
        <v>79691</v>
      </c>
      <c r="G16" s="2226">
        <v>5833.33</v>
      </c>
      <c r="H16" s="2226">
        <v>581</v>
      </c>
      <c r="I16" s="2354">
        <f t="shared" si="0"/>
        <v>5833.3699999999844</v>
      </c>
    </row>
    <row r="17" spans="1:9" ht="15" customHeight="1">
      <c r="A17" s="520">
        <v>45167</v>
      </c>
      <c r="B17" s="39"/>
      <c r="C17" s="27"/>
      <c r="D17" s="27"/>
      <c r="E17" s="29">
        <v>12</v>
      </c>
      <c r="F17" s="2229">
        <v>80007</v>
      </c>
      <c r="G17" s="2275">
        <v>5833.37</v>
      </c>
      <c r="H17" s="2219">
        <v>581</v>
      </c>
      <c r="I17" s="2354">
        <f t="shared" si="0"/>
        <v>-1.546140993013978E-11</v>
      </c>
    </row>
    <row r="18" spans="1:9" ht="15" customHeight="1">
      <c r="A18" s="1332"/>
      <c r="B18" s="39"/>
      <c r="C18" s="27"/>
      <c r="D18" s="27"/>
      <c r="E18" s="29"/>
      <c r="F18" s="2250"/>
      <c r="G18" s="2219"/>
      <c r="H18" s="2219"/>
      <c r="I18" s="2354">
        <f t="shared" si="0"/>
        <v>-1.546140993013978E-11</v>
      </c>
    </row>
    <row r="19" spans="1:9" ht="15" customHeight="1" thickBot="1">
      <c r="A19" s="3114" t="s">
        <v>1</v>
      </c>
      <c r="B19" s="3114"/>
      <c r="C19" s="3114"/>
      <c r="D19" s="3114"/>
      <c r="E19" s="3114"/>
      <c r="F19" s="3114"/>
      <c r="G19" s="3114"/>
      <c r="H19" s="3114"/>
      <c r="I19" s="3114"/>
    </row>
    <row r="20" spans="1:9" ht="15" customHeight="1" thickTop="1">
      <c r="A20" s="2358" t="s">
        <v>2</v>
      </c>
      <c r="B20" s="1413" t="s">
        <v>35</v>
      </c>
      <c r="C20" s="1411" t="s">
        <v>4</v>
      </c>
      <c r="D20" s="1412" t="s">
        <v>5</v>
      </c>
      <c r="E20" s="1412" t="s">
        <v>6</v>
      </c>
      <c r="F20" s="2310" t="s">
        <v>36</v>
      </c>
      <c r="G20" s="2350" t="s">
        <v>37</v>
      </c>
      <c r="H20" s="2350" t="s">
        <v>38</v>
      </c>
      <c r="I20" s="2351" t="s">
        <v>39</v>
      </c>
    </row>
    <row r="21" spans="1:9" ht="15" customHeight="1">
      <c r="A21" s="517">
        <v>45353</v>
      </c>
      <c r="B21" s="55">
        <v>70000</v>
      </c>
      <c r="C21" s="2111">
        <f>B21*0.02</f>
        <v>1400</v>
      </c>
      <c r="D21" s="25"/>
      <c r="E21" s="25">
        <v>12</v>
      </c>
      <c r="F21" s="2248">
        <v>33012</v>
      </c>
      <c r="G21" s="2352">
        <f>B21/E21</f>
        <v>5833.333333333333</v>
      </c>
      <c r="H21" s="2352">
        <f>B21*0.83%</f>
        <v>581</v>
      </c>
      <c r="I21" s="2353">
        <f>B21</f>
        <v>70000</v>
      </c>
    </row>
    <row r="22" spans="1:9" ht="20.25" customHeight="1">
      <c r="A22" s="519">
        <v>45378</v>
      </c>
      <c r="B22" s="868"/>
      <c r="C22" s="47"/>
      <c r="D22" s="47"/>
      <c r="E22" s="29">
        <v>1</v>
      </c>
      <c r="F22" s="2229">
        <v>82603</v>
      </c>
      <c r="G22" s="2206">
        <v>5833.33</v>
      </c>
      <c r="H22" s="2206">
        <v>581</v>
      </c>
      <c r="I22" s="2219">
        <f>I21-G22</f>
        <v>64166.67</v>
      </c>
    </row>
    <row r="23" spans="1:9" ht="15" customHeight="1">
      <c r="A23" s="519">
        <v>45409</v>
      </c>
      <c r="B23" s="868"/>
      <c r="C23" s="47"/>
      <c r="D23" s="47"/>
      <c r="E23" s="29">
        <v>2</v>
      </c>
      <c r="F23" s="2229">
        <v>82913</v>
      </c>
      <c r="G23" s="2206">
        <v>5833.33</v>
      </c>
      <c r="H23" s="2206">
        <v>581</v>
      </c>
      <c r="I23" s="2219">
        <f t="shared" ref="I23:I32" si="1">I22-G23</f>
        <v>58333.34</v>
      </c>
    </row>
    <row r="24" spans="1:9" ht="15" customHeight="1">
      <c r="A24" s="519">
        <v>45443</v>
      </c>
      <c r="B24" s="868"/>
      <c r="C24" s="47"/>
      <c r="D24" s="47"/>
      <c r="E24" s="29">
        <v>3</v>
      </c>
      <c r="F24" s="2229">
        <v>83419</v>
      </c>
      <c r="G24" s="2206">
        <v>5833.3</v>
      </c>
      <c r="H24" s="2206">
        <v>581</v>
      </c>
      <c r="I24" s="2219">
        <f t="shared" si="1"/>
        <v>52500.039999999994</v>
      </c>
    </row>
    <row r="25" spans="1:9" ht="15" customHeight="1">
      <c r="A25" s="1332">
        <v>45472</v>
      </c>
      <c r="B25" s="43"/>
      <c r="C25" s="151"/>
      <c r="D25" s="151"/>
      <c r="E25" s="29">
        <v>4</v>
      </c>
      <c r="F25" s="2229">
        <v>83743</v>
      </c>
      <c r="G25" s="2201">
        <v>5833.3</v>
      </c>
      <c r="H25" s="2219">
        <v>581</v>
      </c>
      <c r="I25" s="2219">
        <f t="shared" si="1"/>
        <v>46666.739999999991</v>
      </c>
    </row>
    <row r="26" spans="1:9" ht="15" customHeight="1">
      <c r="A26" s="519">
        <v>45507</v>
      </c>
      <c r="B26" s="39"/>
      <c r="C26" s="27"/>
      <c r="D26" s="27"/>
      <c r="E26" s="29">
        <v>5</v>
      </c>
      <c r="F26" s="2229">
        <v>84179</v>
      </c>
      <c r="G26" s="2208">
        <v>5833.33</v>
      </c>
      <c r="H26" s="2208">
        <v>581</v>
      </c>
      <c r="I26" s="2219">
        <f t="shared" si="1"/>
        <v>40833.409999999989</v>
      </c>
    </row>
    <row r="27" spans="1:9" ht="15" customHeight="1">
      <c r="A27" s="519">
        <v>45535</v>
      </c>
      <c r="B27" s="39"/>
      <c r="C27" s="27"/>
      <c r="D27" s="27"/>
      <c r="E27" s="29">
        <v>6</v>
      </c>
      <c r="F27" s="2229">
        <v>84462</v>
      </c>
      <c r="G27" s="2206">
        <v>5833.3</v>
      </c>
      <c r="H27" s="2206">
        <v>581</v>
      </c>
      <c r="I27" s="2219">
        <f t="shared" si="1"/>
        <v>35000.109999999986</v>
      </c>
    </row>
    <row r="28" spans="1:9" ht="15" customHeight="1">
      <c r="A28" s="2359">
        <v>45563</v>
      </c>
      <c r="B28" s="39"/>
      <c r="C28" s="27"/>
      <c r="D28" s="27"/>
      <c r="E28" s="29">
        <v>7</v>
      </c>
      <c r="F28" s="2229">
        <v>84814</v>
      </c>
      <c r="G28" s="2215">
        <v>5833.33</v>
      </c>
      <c r="H28" s="2215">
        <v>581</v>
      </c>
      <c r="I28" s="2219">
        <f t="shared" si="1"/>
        <v>29166.779999999984</v>
      </c>
    </row>
    <row r="29" spans="1:9" ht="15" customHeight="1">
      <c r="A29" s="519">
        <v>45581</v>
      </c>
      <c r="B29" s="39"/>
      <c r="C29" s="27"/>
      <c r="D29" s="27"/>
      <c r="E29" s="29">
        <v>8</v>
      </c>
      <c r="F29" s="2229">
        <v>85055</v>
      </c>
      <c r="G29" s="2215">
        <v>5833.33</v>
      </c>
      <c r="H29" s="2215">
        <v>581</v>
      </c>
      <c r="I29" s="2219">
        <f t="shared" si="1"/>
        <v>23333.449999999983</v>
      </c>
    </row>
    <row r="30" spans="1:9" ht="15" customHeight="1">
      <c r="A30" s="519">
        <v>45583</v>
      </c>
      <c r="C30" s="27"/>
      <c r="D30" s="151"/>
      <c r="E30" s="29">
        <v>9</v>
      </c>
      <c r="F30" s="2229">
        <v>34396</v>
      </c>
      <c r="G30" s="2206">
        <v>23333.45</v>
      </c>
      <c r="H30" s="2219"/>
      <c r="I30" s="2219">
        <f t="shared" si="1"/>
        <v>0</v>
      </c>
    </row>
    <row r="31" spans="1:9" ht="15" customHeight="1">
      <c r="A31" s="1332"/>
      <c r="B31" s="39"/>
      <c r="C31" s="27"/>
      <c r="D31" s="27"/>
      <c r="E31" s="29"/>
      <c r="F31" s="2250"/>
      <c r="G31" s="2219"/>
      <c r="H31" s="2219"/>
      <c r="I31" s="2219">
        <f t="shared" si="1"/>
        <v>0</v>
      </c>
    </row>
    <row r="32" spans="1:9" ht="15" customHeight="1">
      <c r="A32" s="1332"/>
      <c r="B32" s="39"/>
      <c r="C32" s="27"/>
      <c r="D32" s="27"/>
      <c r="E32" s="29"/>
      <c r="F32" s="2250"/>
      <c r="G32" s="2219"/>
      <c r="H32" s="2219"/>
      <c r="I32" s="2219">
        <f t="shared" si="1"/>
        <v>0</v>
      </c>
    </row>
    <row r="33" spans="1:9" ht="15" customHeight="1" thickBot="1">
      <c r="A33" s="3114" t="s">
        <v>1</v>
      </c>
      <c r="B33" s="3114"/>
      <c r="C33" s="3114"/>
      <c r="D33" s="3114"/>
      <c r="E33" s="3114"/>
      <c r="F33" s="3114"/>
      <c r="G33" s="3114"/>
      <c r="H33" s="3114"/>
      <c r="I33" s="3114"/>
    </row>
    <row r="34" spans="1:9" ht="15" customHeight="1" thickTop="1">
      <c r="A34" s="2358" t="s">
        <v>2</v>
      </c>
      <c r="B34" s="1413" t="s">
        <v>35</v>
      </c>
      <c r="C34" s="1411" t="s">
        <v>4</v>
      </c>
      <c r="D34" s="1412" t="s">
        <v>5</v>
      </c>
      <c r="E34" s="1412" t="s">
        <v>6</v>
      </c>
      <c r="F34" s="2310" t="s">
        <v>36</v>
      </c>
      <c r="G34" s="2350" t="s">
        <v>37</v>
      </c>
      <c r="H34" s="2350" t="s">
        <v>38</v>
      </c>
      <c r="I34" s="2351" t="s">
        <v>39</v>
      </c>
    </row>
    <row r="35" spans="1:9" ht="15" customHeight="1">
      <c r="A35" s="517">
        <v>45583</v>
      </c>
      <c r="B35" s="55">
        <v>200000</v>
      </c>
      <c r="C35" s="2111">
        <f>B35*0.02</f>
        <v>4000</v>
      </c>
      <c r="D35" s="25"/>
      <c r="E35" s="25">
        <v>36</v>
      </c>
      <c r="F35" s="2248">
        <v>34396</v>
      </c>
      <c r="G35" s="2329">
        <f>B35/E35</f>
        <v>5555.5555555555557</v>
      </c>
      <c r="H35" s="2329">
        <f>B35*0.83%</f>
        <v>1660</v>
      </c>
      <c r="I35" s="2332">
        <f>B35</f>
        <v>200000</v>
      </c>
    </row>
    <row r="36" spans="1:9" ht="15" customHeight="1">
      <c r="A36" s="520">
        <v>45610</v>
      </c>
      <c r="B36" s="62"/>
      <c r="C36" s="57"/>
      <c r="D36" s="57"/>
      <c r="E36" s="57">
        <v>1</v>
      </c>
      <c r="F36" s="2229">
        <v>85411</v>
      </c>
      <c r="G36" s="2274">
        <v>5555.56</v>
      </c>
      <c r="H36" s="2274">
        <v>1660</v>
      </c>
      <c r="I36" s="2226">
        <f>I35-G36</f>
        <v>194444.44</v>
      </c>
    </row>
    <row r="37" spans="1:9" ht="15" customHeight="1">
      <c r="A37" s="520">
        <v>45640</v>
      </c>
      <c r="B37" s="62"/>
      <c r="C37" s="57"/>
      <c r="D37" s="57"/>
      <c r="E37" s="57">
        <v>2</v>
      </c>
      <c r="F37" s="2229">
        <v>85822</v>
      </c>
      <c r="G37" s="2274">
        <v>5555.56</v>
      </c>
      <c r="H37" s="2274">
        <v>1660</v>
      </c>
      <c r="I37" s="2226">
        <f t="shared" ref="I37:I49" si="2">I36-G37</f>
        <v>188888.88</v>
      </c>
    </row>
    <row r="38" spans="1:9" ht="15" customHeight="1">
      <c r="A38" s="520">
        <v>45674</v>
      </c>
      <c r="B38" s="62"/>
      <c r="C38" s="57"/>
      <c r="D38" s="57"/>
      <c r="E38" s="57">
        <v>3</v>
      </c>
      <c r="F38" s="2229">
        <v>86194</v>
      </c>
      <c r="G38" s="2274">
        <v>5555.56</v>
      </c>
      <c r="H38" s="2274">
        <v>1660</v>
      </c>
      <c r="I38" s="2226">
        <f t="shared" si="2"/>
        <v>183333.32</v>
      </c>
    </row>
    <row r="39" spans="1:9" ht="15" customHeight="1">
      <c r="A39" s="520">
        <v>45706</v>
      </c>
      <c r="B39" s="62"/>
      <c r="C39" s="57"/>
      <c r="D39" s="57"/>
      <c r="E39" s="57">
        <v>4</v>
      </c>
      <c r="F39" s="2229">
        <v>86513</v>
      </c>
      <c r="G39" s="2274">
        <v>5555.56</v>
      </c>
      <c r="H39" s="2274">
        <v>1660</v>
      </c>
      <c r="I39" s="2226">
        <f t="shared" si="2"/>
        <v>177777.76</v>
      </c>
    </row>
    <row r="40" spans="1:9" ht="15" customHeight="1">
      <c r="A40" s="520">
        <v>45736</v>
      </c>
      <c r="B40" s="62"/>
      <c r="C40" s="57"/>
      <c r="D40" s="57"/>
      <c r="E40" s="57">
        <v>5</v>
      </c>
      <c r="F40" s="2229">
        <v>86851</v>
      </c>
      <c r="G40" s="2226">
        <v>5555.56</v>
      </c>
      <c r="H40" s="2226">
        <v>1660</v>
      </c>
      <c r="I40" s="2226">
        <f t="shared" si="2"/>
        <v>172222.2</v>
      </c>
    </row>
    <row r="41" spans="1:9" ht="15" customHeight="1">
      <c r="A41" s="520">
        <v>45763</v>
      </c>
      <c r="B41" s="62"/>
      <c r="C41" s="57"/>
      <c r="D41" s="57"/>
      <c r="E41" s="57">
        <v>6</v>
      </c>
      <c r="F41" s="2229">
        <v>87243</v>
      </c>
      <c r="G41" s="2226">
        <v>5555.56</v>
      </c>
      <c r="H41" s="2226">
        <v>1660</v>
      </c>
      <c r="I41" s="2226">
        <f t="shared" si="2"/>
        <v>166666.64000000001</v>
      </c>
    </row>
    <row r="42" spans="1:9" ht="15" customHeight="1">
      <c r="A42" s="520">
        <v>45793</v>
      </c>
      <c r="B42" s="62"/>
      <c r="C42" s="57"/>
      <c r="D42" s="57"/>
      <c r="E42" s="57">
        <v>7</v>
      </c>
      <c r="F42" s="2229" t="s">
        <v>159</v>
      </c>
      <c r="G42" s="2226">
        <v>5555.56</v>
      </c>
      <c r="H42" s="2226">
        <v>1660</v>
      </c>
      <c r="I42" s="2226">
        <f t="shared" si="2"/>
        <v>161111.08000000002</v>
      </c>
    </row>
    <row r="43" spans="1:9" ht="15" customHeight="1">
      <c r="A43" s="520">
        <v>45834</v>
      </c>
      <c r="B43" s="62"/>
      <c r="C43" s="57"/>
      <c r="D43" s="57"/>
      <c r="E43" s="57">
        <v>8</v>
      </c>
      <c r="F43" s="2229" t="s">
        <v>160</v>
      </c>
      <c r="G43" s="2226">
        <v>5555.56</v>
      </c>
      <c r="H43" s="2226">
        <v>1660</v>
      </c>
      <c r="I43" s="2226">
        <f t="shared" si="2"/>
        <v>155555.52000000002</v>
      </c>
    </row>
    <row r="44" spans="1:9" ht="15" customHeight="1">
      <c r="A44" s="520">
        <v>45868</v>
      </c>
      <c r="B44" s="62"/>
      <c r="C44" s="57"/>
      <c r="D44" s="57"/>
      <c r="E44" s="57">
        <v>9</v>
      </c>
      <c r="F44" s="2229" t="s">
        <v>161</v>
      </c>
      <c r="G44" s="2226">
        <v>5555.56</v>
      </c>
      <c r="H44" s="2226">
        <v>1660</v>
      </c>
      <c r="I44" s="2226">
        <f t="shared" si="2"/>
        <v>149999.96000000002</v>
      </c>
    </row>
    <row r="45" spans="1:9" ht="15" customHeight="1">
      <c r="A45" s="519">
        <v>45898</v>
      </c>
      <c r="B45" s="39"/>
      <c r="C45" s="27"/>
      <c r="D45" s="27"/>
      <c r="E45" s="57">
        <v>10</v>
      </c>
      <c r="F45" s="2253" t="s">
        <v>162</v>
      </c>
      <c r="G45" s="2222">
        <v>5555.56</v>
      </c>
      <c r="H45" s="2222">
        <v>1660</v>
      </c>
      <c r="I45" s="2226">
        <f t="shared" si="2"/>
        <v>144444.40000000002</v>
      </c>
    </row>
    <row r="46" spans="1:9">
      <c r="A46" s="519">
        <v>45930</v>
      </c>
      <c r="B46" s="39"/>
      <c r="C46" s="27"/>
      <c r="D46" s="27"/>
      <c r="E46" s="57">
        <v>11</v>
      </c>
      <c r="F46" s="2229" t="s">
        <v>163</v>
      </c>
      <c r="G46" s="2222">
        <v>5555.56</v>
      </c>
      <c r="H46" s="2222">
        <v>1660</v>
      </c>
      <c r="I46" s="2226">
        <f t="shared" si="2"/>
        <v>138888.84000000003</v>
      </c>
    </row>
    <row r="47" spans="1:9" ht="15">
      <c r="A47" s="519">
        <v>45959</v>
      </c>
      <c r="B47" s="574"/>
      <c r="C47" s="450"/>
      <c r="D47" s="450"/>
      <c r="E47" s="57">
        <v>12</v>
      </c>
      <c r="F47" s="2229" t="s">
        <v>164</v>
      </c>
      <c r="G47" s="2222">
        <v>5555.56</v>
      </c>
      <c r="H47" s="2222">
        <v>1660</v>
      </c>
      <c r="I47" s="2226">
        <f t="shared" si="2"/>
        <v>133333.28000000003</v>
      </c>
    </row>
    <row r="48" spans="1:9" ht="15">
      <c r="A48" s="519">
        <v>45986</v>
      </c>
      <c r="B48" s="574"/>
      <c r="C48" s="450"/>
      <c r="D48" s="450"/>
      <c r="E48" s="57">
        <v>13</v>
      </c>
      <c r="F48" s="2229" t="s">
        <v>165</v>
      </c>
      <c r="G48" s="2222">
        <v>5555.56</v>
      </c>
      <c r="H48" s="2222">
        <v>1660</v>
      </c>
      <c r="I48" s="2226">
        <f t="shared" si="2"/>
        <v>127777.72000000003</v>
      </c>
    </row>
    <row r="49" spans="1:9" ht="13.8">
      <c r="A49" s="519">
        <v>46017</v>
      </c>
      <c r="B49" s="358"/>
      <c r="C49" s="450"/>
      <c r="D49" s="450"/>
      <c r="E49" s="57">
        <v>14</v>
      </c>
      <c r="F49" s="2229" t="s">
        <v>166</v>
      </c>
      <c r="G49" s="2222">
        <v>5555.56</v>
      </c>
      <c r="H49" s="2222">
        <v>1660</v>
      </c>
      <c r="I49" s="2226">
        <f t="shared" si="2"/>
        <v>122222.16000000003</v>
      </c>
    </row>
    <row r="50" spans="1:9" ht="13.8">
      <c r="A50" s="519"/>
      <c r="B50" s="358"/>
      <c r="C50" s="450"/>
      <c r="D50" s="450"/>
      <c r="E50" s="29"/>
      <c r="F50" s="2250"/>
      <c r="G50" s="2219"/>
      <c r="H50" s="2219"/>
      <c r="I50" s="2219"/>
    </row>
    <row r="51" spans="1:9" ht="13.8">
      <c r="A51" s="519"/>
      <c r="B51" s="52"/>
      <c r="C51" s="450"/>
      <c r="D51" s="450"/>
      <c r="E51" s="29"/>
      <c r="F51" s="2250"/>
      <c r="G51" s="2219"/>
      <c r="H51" s="2219"/>
      <c r="I51" s="2219"/>
    </row>
    <row r="52" spans="1:9" ht="13.8">
      <c r="A52" s="519"/>
      <c r="B52" s="52"/>
      <c r="C52" s="450"/>
      <c r="D52" s="450"/>
      <c r="E52" s="29"/>
      <c r="F52" s="2250"/>
      <c r="G52" s="2219"/>
      <c r="H52" s="2219"/>
      <c r="I52" s="2219"/>
    </row>
    <row r="53" spans="1:9" ht="13.8">
      <c r="A53" s="519"/>
      <c r="B53" s="52"/>
      <c r="C53" s="450"/>
      <c r="D53" s="450"/>
      <c r="E53" s="29"/>
      <c r="F53" s="2250"/>
      <c r="G53" s="2219"/>
      <c r="H53" s="2219"/>
      <c r="I53" s="2219"/>
    </row>
  </sheetData>
  <sortState xmlns:xlrd2="http://schemas.microsoft.com/office/spreadsheetml/2017/richdata2" ref="A23:G25">
    <sortCondition ref="A23:A25"/>
  </sortState>
  <mergeCells count="3">
    <mergeCell ref="A3:I3"/>
    <mergeCell ref="A19:I19"/>
    <mergeCell ref="A33:I33"/>
  </mergeCells>
  <pageMargins left="0.5" right="0.5" top="1" bottom="1" header="0.5" footer="0.5"/>
  <pageSetup paperSize="5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R24"/>
  <sheetViews>
    <sheetView zoomScale="120" zoomScaleNormal="120" workbookViewId="0">
      <selection activeCell="H25" sqref="H25"/>
    </sheetView>
  </sheetViews>
  <sheetFormatPr defaultColWidth="9" defaultRowHeight="13.2"/>
  <cols>
    <col min="1" max="2" width="11.6640625" customWidth="1"/>
    <col min="3" max="3" width="11.6640625" style="840" customWidth="1"/>
    <col min="4" max="5" width="11.6640625" customWidth="1"/>
    <col min="6" max="6" width="11.6640625" style="2362" customWidth="1"/>
    <col min="7" max="9" width="11.6640625" customWidth="1"/>
    <col min="11" max="11" width="11.5546875" customWidth="1"/>
    <col min="17" max="17" width="11.44140625" customWidth="1"/>
  </cols>
  <sheetData>
    <row r="1" spans="1:18" ht="24">
      <c r="A1" s="11" t="s">
        <v>167</v>
      </c>
      <c r="B1" s="2109"/>
      <c r="C1" s="2109"/>
      <c r="D1" s="874"/>
      <c r="E1" s="5"/>
      <c r="F1" s="2233"/>
      <c r="G1" s="6"/>
      <c r="H1" s="6"/>
      <c r="I1" s="6"/>
    </row>
    <row r="2" spans="1:18">
      <c r="A2" s="131"/>
      <c r="B2" s="7"/>
      <c r="C2" s="7"/>
      <c r="D2" s="132"/>
      <c r="E2" s="133"/>
      <c r="F2" s="2308"/>
      <c r="G2" s="7"/>
      <c r="H2" s="7"/>
      <c r="I2" s="7"/>
    </row>
    <row r="3" spans="1:18" ht="20.399999999999999">
      <c r="A3" s="3114" t="s">
        <v>1</v>
      </c>
      <c r="B3" s="3114"/>
      <c r="C3" s="3114"/>
      <c r="D3" s="3114"/>
      <c r="E3" s="3114"/>
      <c r="F3" s="3114"/>
      <c r="G3" s="3114"/>
      <c r="H3" s="3114"/>
      <c r="I3" s="3114"/>
    </row>
    <row r="4" spans="1:18" ht="25.2">
      <c r="A4" s="961" t="s">
        <v>2</v>
      </c>
      <c r="B4" s="1413" t="s">
        <v>35</v>
      </c>
      <c r="C4" s="1413" t="s">
        <v>4</v>
      </c>
      <c r="D4" s="1412" t="s">
        <v>5</v>
      </c>
      <c r="E4" s="1412" t="s">
        <v>6</v>
      </c>
      <c r="F4" s="2310" t="s">
        <v>36</v>
      </c>
      <c r="G4" s="1413" t="s">
        <v>37</v>
      </c>
      <c r="H4" s="1413" t="s">
        <v>38</v>
      </c>
      <c r="I4" s="1378" t="s">
        <v>39</v>
      </c>
    </row>
    <row r="5" spans="1:18">
      <c r="A5" s="162">
        <v>45784</v>
      </c>
      <c r="B5" s="55">
        <v>50000</v>
      </c>
      <c r="C5" s="55">
        <f>B5*0.02</f>
        <v>1000</v>
      </c>
      <c r="D5" s="25"/>
      <c r="E5" s="25">
        <v>12</v>
      </c>
      <c r="F5" s="2248">
        <v>35580</v>
      </c>
      <c r="G5" s="21">
        <f>B5/E5</f>
        <v>4166.6666666666697</v>
      </c>
      <c r="H5" s="21">
        <f>B5*0.83%</f>
        <v>415</v>
      </c>
      <c r="I5" s="92">
        <f>B5</f>
        <v>50000</v>
      </c>
    </row>
    <row r="6" spans="1:18" ht="13.8">
      <c r="A6" s="50">
        <v>45800</v>
      </c>
      <c r="B6" s="43"/>
      <c r="C6" s="43"/>
      <c r="D6" s="151"/>
      <c r="E6" s="57">
        <v>1</v>
      </c>
      <c r="F6" s="2229" t="s">
        <v>168</v>
      </c>
      <c r="G6" s="43">
        <v>4166.67</v>
      </c>
      <c r="H6" s="43">
        <v>415</v>
      </c>
      <c r="I6" s="87">
        <f>I5-G6</f>
        <v>45833.33</v>
      </c>
      <c r="K6" s="575"/>
      <c r="L6" s="576"/>
      <c r="M6" s="161"/>
      <c r="N6" s="122"/>
      <c r="O6" s="122"/>
      <c r="P6" s="122"/>
      <c r="Q6" s="604"/>
      <c r="R6" s="728"/>
    </row>
    <row r="7" spans="1:18" ht="13.8">
      <c r="A7" s="50">
        <v>45828</v>
      </c>
      <c r="B7" s="43"/>
      <c r="C7" s="43"/>
      <c r="D7" s="151"/>
      <c r="E7" s="57">
        <v>2</v>
      </c>
      <c r="F7" s="2229" t="s">
        <v>169</v>
      </c>
      <c r="G7" s="59">
        <v>4166.67</v>
      </c>
      <c r="H7" s="59">
        <v>415</v>
      </c>
      <c r="I7" s="87">
        <f t="shared" ref="I7:I12" si="0">I6-G7</f>
        <v>41666.660000000003</v>
      </c>
      <c r="K7" s="575"/>
      <c r="L7" s="576"/>
      <c r="M7" s="120"/>
      <c r="N7" s="122"/>
      <c r="O7" s="122"/>
      <c r="P7" s="122"/>
      <c r="Q7" s="728"/>
      <c r="R7" s="728"/>
    </row>
    <row r="8" spans="1:18" ht="13.8">
      <c r="A8" s="50">
        <v>45867</v>
      </c>
      <c r="B8" s="43"/>
      <c r="C8" s="43"/>
      <c r="D8" s="151"/>
      <c r="E8" s="57">
        <v>3</v>
      </c>
      <c r="F8" s="2229" t="s">
        <v>170</v>
      </c>
      <c r="G8" s="59">
        <v>4166.67</v>
      </c>
      <c r="H8" s="59">
        <v>415</v>
      </c>
      <c r="I8" s="87">
        <f t="shared" si="0"/>
        <v>37499.99</v>
      </c>
      <c r="K8" s="575"/>
      <c r="L8" s="576"/>
      <c r="M8" s="120"/>
      <c r="N8" s="122"/>
      <c r="O8" s="122"/>
      <c r="P8" s="122"/>
      <c r="Q8" s="728"/>
      <c r="R8" s="728"/>
    </row>
    <row r="9" spans="1:18" ht="13.8">
      <c r="A9" s="167">
        <v>45902</v>
      </c>
      <c r="B9" s="326"/>
      <c r="C9" s="837"/>
      <c r="D9" s="326"/>
      <c r="E9" s="57">
        <v>4</v>
      </c>
      <c r="F9" s="2195" t="s">
        <v>171</v>
      </c>
      <c r="G9" s="158">
        <v>4166.67</v>
      </c>
      <c r="H9" s="158">
        <v>415</v>
      </c>
      <c r="I9" s="87">
        <f t="shared" si="0"/>
        <v>33333.32</v>
      </c>
      <c r="K9" s="575"/>
      <c r="L9" s="576"/>
      <c r="M9" s="120"/>
      <c r="N9" s="122"/>
      <c r="O9" s="122"/>
      <c r="P9" s="122"/>
      <c r="Q9" s="728"/>
      <c r="R9" s="728"/>
    </row>
    <row r="10" spans="1:18" ht="13.8">
      <c r="A10" s="167">
        <v>45932</v>
      </c>
      <c r="B10" s="326"/>
      <c r="C10" s="837"/>
      <c r="D10" s="326"/>
      <c r="E10" s="57">
        <v>5</v>
      </c>
      <c r="F10" s="2195" t="s">
        <v>172</v>
      </c>
      <c r="G10" s="158">
        <v>4166.67</v>
      </c>
      <c r="H10" s="158">
        <v>415</v>
      </c>
      <c r="I10" s="87">
        <f t="shared" si="0"/>
        <v>29166.65</v>
      </c>
      <c r="K10" s="575"/>
      <c r="L10" s="805"/>
      <c r="M10" s="120"/>
      <c r="N10" s="577"/>
      <c r="O10" s="577"/>
      <c r="P10" s="577"/>
      <c r="Q10" s="728"/>
      <c r="R10" s="728"/>
    </row>
    <row r="11" spans="1:18" ht="13.8">
      <c r="A11" s="167">
        <v>45959</v>
      </c>
      <c r="B11" s="326"/>
      <c r="C11" s="837"/>
      <c r="D11" s="326"/>
      <c r="E11" s="57">
        <v>6</v>
      </c>
      <c r="F11" s="2195" t="s">
        <v>173</v>
      </c>
      <c r="G11" s="188">
        <v>4166.67</v>
      </c>
      <c r="H11" s="188">
        <v>415</v>
      </c>
      <c r="I11" s="87">
        <f t="shared" si="0"/>
        <v>24999.98</v>
      </c>
      <c r="K11" s="575"/>
      <c r="L11" s="576"/>
      <c r="M11" s="120"/>
      <c r="N11" s="577"/>
      <c r="O11" s="577"/>
      <c r="P11" s="577"/>
      <c r="Q11" s="728"/>
      <c r="R11" s="728"/>
    </row>
    <row r="12" spans="1:18" ht="13.8">
      <c r="A12" s="167">
        <v>45995</v>
      </c>
      <c r="B12" s="326"/>
      <c r="C12" s="837"/>
      <c r="D12" s="326"/>
      <c r="E12" s="57">
        <v>7</v>
      </c>
      <c r="F12" s="2195" t="s">
        <v>174</v>
      </c>
      <c r="G12" s="158">
        <v>4166.67</v>
      </c>
      <c r="H12" s="158">
        <v>415</v>
      </c>
      <c r="I12" s="87">
        <f t="shared" si="0"/>
        <v>20833.310000000001</v>
      </c>
      <c r="K12" s="575"/>
      <c r="L12" s="576"/>
      <c r="M12" s="120"/>
      <c r="N12" s="122"/>
      <c r="O12" s="122"/>
      <c r="P12" s="122"/>
      <c r="Q12" s="728"/>
      <c r="R12" s="728"/>
    </row>
    <row r="13" spans="1:18" ht="15">
      <c r="A13" s="167"/>
      <c r="B13" s="326"/>
      <c r="C13" s="837"/>
      <c r="D13" s="326"/>
      <c r="E13" s="57"/>
      <c r="F13" s="2197"/>
      <c r="G13" s="158"/>
      <c r="H13" s="158"/>
      <c r="I13" s="87"/>
      <c r="K13" s="575"/>
      <c r="L13" s="576"/>
      <c r="M13" s="120"/>
      <c r="N13" s="577"/>
      <c r="O13" s="577"/>
      <c r="P13" s="577"/>
      <c r="Q13" s="728"/>
      <c r="R13" s="604"/>
    </row>
    <row r="14" spans="1:18">
      <c r="A14" s="50"/>
      <c r="B14" s="62"/>
      <c r="C14" s="62"/>
      <c r="D14" s="57"/>
      <c r="E14" s="57"/>
      <c r="F14" s="2229"/>
      <c r="G14" s="62"/>
      <c r="H14" s="62"/>
      <c r="I14" s="87"/>
    </row>
    <row r="15" spans="1:18" ht="13.8">
      <c r="A15" s="160"/>
      <c r="B15" s="43"/>
      <c r="C15" s="43"/>
      <c r="D15" s="151"/>
      <c r="E15" s="57"/>
      <c r="F15" s="2195"/>
      <c r="G15" s="62"/>
      <c r="H15" s="62"/>
      <c r="I15" s="87"/>
    </row>
    <row r="16" spans="1:18" ht="13.8">
      <c r="A16" s="160"/>
      <c r="B16" s="43"/>
      <c r="C16" s="43"/>
      <c r="D16" s="151"/>
      <c r="E16" s="57"/>
      <c r="F16" s="2195"/>
      <c r="G16" s="62"/>
      <c r="H16" s="62"/>
      <c r="I16" s="87"/>
    </row>
    <row r="17" spans="1:9">
      <c r="A17" s="50"/>
      <c r="B17" s="43"/>
      <c r="C17" s="43"/>
      <c r="D17" s="151"/>
      <c r="E17" s="57"/>
      <c r="F17" s="2229"/>
      <c r="G17" s="30"/>
      <c r="H17" s="43"/>
      <c r="I17" s="87"/>
    </row>
    <row r="18" spans="1:9">
      <c r="A18" s="437"/>
      <c r="B18" s="437"/>
      <c r="C18" s="2110"/>
      <c r="D18" s="437"/>
      <c r="E18" s="437"/>
      <c r="F18" s="2361"/>
      <c r="G18" s="437"/>
      <c r="H18" s="437"/>
      <c r="I18" s="87"/>
    </row>
    <row r="19" spans="1:9">
      <c r="A19" s="437"/>
      <c r="B19" s="437"/>
      <c r="C19" s="2110"/>
      <c r="D19" s="437"/>
      <c r="E19" s="437"/>
      <c r="F19" s="2361"/>
      <c r="G19" s="437"/>
      <c r="H19" s="437"/>
      <c r="I19" s="87"/>
    </row>
    <row r="20" spans="1:9">
      <c r="A20" s="437"/>
      <c r="B20" s="437"/>
      <c r="C20" s="2110"/>
      <c r="D20" s="437"/>
      <c r="E20" s="437"/>
      <c r="F20" s="2361"/>
      <c r="G20" s="437"/>
      <c r="H20" s="437"/>
      <c r="I20" s="87"/>
    </row>
    <row r="21" spans="1:9">
      <c r="A21" s="437"/>
      <c r="B21" s="437"/>
      <c r="C21" s="2110"/>
      <c r="D21" s="437"/>
      <c r="E21" s="437"/>
      <c r="F21" s="2361"/>
      <c r="G21" s="437"/>
      <c r="H21" s="437"/>
      <c r="I21" s="437"/>
    </row>
    <row r="22" spans="1:9">
      <c r="A22" s="437"/>
      <c r="B22" s="437"/>
      <c r="C22" s="2110"/>
      <c r="D22" s="437"/>
      <c r="E22" s="437"/>
      <c r="F22" s="2361"/>
      <c r="G22" s="437"/>
      <c r="H22" s="437"/>
      <c r="I22" s="437"/>
    </row>
    <row r="23" spans="1:9">
      <c r="A23" s="437"/>
      <c r="B23" s="437"/>
      <c r="C23" s="2110"/>
      <c r="D23" s="437"/>
      <c r="E23" s="437"/>
      <c r="F23" s="2361"/>
      <c r="G23" s="437"/>
      <c r="H23" s="437"/>
      <c r="I23" s="437"/>
    </row>
    <row r="24" spans="1:9">
      <c r="A24" s="437"/>
      <c r="B24" s="437"/>
      <c r="C24" s="2110"/>
      <c r="D24" s="437"/>
      <c r="E24" s="437"/>
      <c r="F24" s="2361"/>
      <c r="G24" s="437"/>
      <c r="H24" s="437"/>
      <c r="I24" s="437"/>
    </row>
  </sheetData>
  <mergeCells count="1">
    <mergeCell ref="A3:I3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3">
    <tabColor rgb="FFFFFF00"/>
  </sheetPr>
  <dimension ref="A1:S37"/>
  <sheetViews>
    <sheetView topLeftCell="B1" zoomScale="130" zoomScaleNormal="130" workbookViewId="0">
      <selection activeCell="B1" sqref="B1"/>
    </sheetView>
  </sheetViews>
  <sheetFormatPr defaultColWidth="9.109375" defaultRowHeight="13.8"/>
  <cols>
    <col min="1" max="1" width="12.88671875" style="3" customWidth="1"/>
    <col min="2" max="2" width="12.44140625" style="2" customWidth="1"/>
    <col min="3" max="6" width="12.44140625" style="3" customWidth="1"/>
    <col min="7" max="7" width="12.44140625" style="1936" customWidth="1"/>
    <col min="8" max="9" width="12.44140625" style="6" customWidth="1"/>
    <col min="10" max="10" width="14.44140625" style="7" customWidth="1"/>
    <col min="11" max="11" width="9.109375" style="3"/>
    <col min="12" max="12" width="11.6640625" style="3" customWidth="1"/>
    <col min="13" max="16" width="9.109375" style="3"/>
    <col min="17" max="18" width="11.44140625" style="3" customWidth="1"/>
    <col min="19" max="19" width="10.33203125" style="3" customWidth="1"/>
    <col min="20" max="16384" width="9.109375" style="3"/>
  </cols>
  <sheetData>
    <row r="1" spans="1:10" ht="39" customHeight="1">
      <c r="B1" s="2108" t="s">
        <v>175</v>
      </c>
    </row>
    <row r="2" spans="1:10" ht="20.399999999999999">
      <c r="B2" s="3090" t="s">
        <v>1</v>
      </c>
      <c r="C2" s="3090"/>
      <c r="D2" s="3090"/>
      <c r="E2" s="3090"/>
      <c r="F2" s="3090"/>
      <c r="G2" s="3090"/>
      <c r="H2" s="3090"/>
      <c r="I2" s="3090"/>
      <c r="J2" s="3090"/>
    </row>
    <row r="3" spans="1:10" ht="25.2">
      <c r="B3" s="141" t="s">
        <v>2</v>
      </c>
      <c r="C3" s="509" t="s">
        <v>3</v>
      </c>
      <c r="D3" s="231" t="s">
        <v>4</v>
      </c>
      <c r="E3" s="232" t="s">
        <v>5</v>
      </c>
      <c r="F3" s="232" t="s">
        <v>6</v>
      </c>
      <c r="G3" s="233" t="s">
        <v>7</v>
      </c>
      <c r="H3" s="68" t="s">
        <v>176</v>
      </c>
      <c r="I3" s="68" t="s">
        <v>177</v>
      </c>
      <c r="J3" s="68" t="s">
        <v>10</v>
      </c>
    </row>
    <row r="4" spans="1:10" ht="22.5" customHeight="1">
      <c r="A4" s="162"/>
      <c r="B4" s="162">
        <v>45254</v>
      </c>
      <c r="C4" s="308">
        <v>100000</v>
      </c>
      <c r="D4" s="1461">
        <f>C4*0.02</f>
        <v>2000</v>
      </c>
      <c r="E4" s="309"/>
      <c r="F4" s="309">
        <v>24</v>
      </c>
      <c r="G4" s="1509">
        <v>32427</v>
      </c>
      <c r="H4" s="308">
        <f>+C4/F4</f>
        <v>4166.6666666666697</v>
      </c>
      <c r="I4" s="308">
        <f>C4*0.0083</f>
        <v>830</v>
      </c>
      <c r="J4" s="308">
        <f>C4</f>
        <v>100000</v>
      </c>
    </row>
    <row r="5" spans="1:10" ht="20.100000000000001" customHeight="1">
      <c r="A5" s="162"/>
      <c r="B5" s="50">
        <v>45287</v>
      </c>
      <c r="C5" s="57"/>
      <c r="D5" s="185"/>
      <c r="E5" s="178"/>
      <c r="F5" s="76">
        <v>1</v>
      </c>
      <c r="G5" s="42">
        <v>81484</v>
      </c>
      <c r="H5" s="62">
        <v>4166.67</v>
      </c>
      <c r="I5" s="59">
        <v>830</v>
      </c>
      <c r="J5" s="1484">
        <f>J4-H5</f>
        <v>95833.33</v>
      </c>
    </row>
    <row r="6" spans="1:10" ht="20.100000000000001" customHeight="1">
      <c r="A6" s="162"/>
      <c r="B6" s="50">
        <v>45321</v>
      </c>
      <c r="C6" s="57"/>
      <c r="D6" s="57"/>
      <c r="E6" s="57"/>
      <c r="F6" s="76">
        <v>2</v>
      </c>
      <c r="G6" s="42">
        <v>81872</v>
      </c>
      <c r="H6" s="59">
        <v>4166.67</v>
      </c>
      <c r="I6" s="59">
        <v>830</v>
      </c>
      <c r="J6" s="1484">
        <f t="shared" ref="J6:J24" si="0">J5-H6</f>
        <v>91666.66</v>
      </c>
    </row>
    <row r="7" spans="1:10" ht="20.100000000000001" customHeight="1">
      <c r="A7" s="162"/>
      <c r="B7" s="50">
        <v>45350</v>
      </c>
      <c r="C7" s="57"/>
      <c r="D7" s="57"/>
      <c r="E7" s="57"/>
      <c r="F7" s="76">
        <v>3</v>
      </c>
      <c r="G7" s="42">
        <v>82215</v>
      </c>
      <c r="H7" s="59">
        <v>4166.67</v>
      </c>
      <c r="I7" s="59">
        <v>830</v>
      </c>
      <c r="J7" s="1484">
        <f t="shared" si="0"/>
        <v>87499.99</v>
      </c>
    </row>
    <row r="8" spans="1:10" ht="20.100000000000001" customHeight="1">
      <c r="A8" s="162"/>
      <c r="B8" s="50">
        <v>45377</v>
      </c>
      <c r="C8" s="57"/>
      <c r="D8" s="57"/>
      <c r="E8" s="57"/>
      <c r="F8" s="76">
        <v>4</v>
      </c>
      <c r="G8" s="42">
        <v>82572</v>
      </c>
      <c r="H8" s="59">
        <v>4166.67</v>
      </c>
      <c r="I8" s="59">
        <v>830</v>
      </c>
      <c r="J8" s="1484">
        <f t="shared" si="0"/>
        <v>83333.320000000007</v>
      </c>
    </row>
    <row r="9" spans="1:10" ht="20.100000000000001" customHeight="1">
      <c r="A9" s="162"/>
      <c r="B9" s="50">
        <v>45412</v>
      </c>
      <c r="C9" s="57"/>
      <c r="D9" s="57"/>
      <c r="E9" s="57"/>
      <c r="F9" s="76">
        <v>5</v>
      </c>
      <c r="G9" s="42">
        <v>82966</v>
      </c>
      <c r="H9" s="59">
        <v>4166.67</v>
      </c>
      <c r="I9" s="59">
        <v>830</v>
      </c>
      <c r="J9" s="1484">
        <f t="shared" si="0"/>
        <v>79166.649999999994</v>
      </c>
    </row>
    <row r="10" spans="1:10" ht="20.100000000000001" customHeight="1">
      <c r="A10" s="162"/>
      <c r="B10" s="50">
        <v>45444</v>
      </c>
      <c r="C10" s="57"/>
      <c r="D10" s="57"/>
      <c r="E10" s="57"/>
      <c r="F10" s="76">
        <v>6</v>
      </c>
      <c r="G10" s="42">
        <v>83443</v>
      </c>
      <c r="H10" s="59">
        <v>4166.67</v>
      </c>
      <c r="I10" s="59">
        <v>830</v>
      </c>
      <c r="J10" s="1484">
        <f t="shared" si="0"/>
        <v>74999.98</v>
      </c>
    </row>
    <row r="11" spans="1:10" ht="20.100000000000001" customHeight="1">
      <c r="A11" s="162"/>
      <c r="B11" s="50">
        <v>45471</v>
      </c>
      <c r="C11" s="57"/>
      <c r="D11" s="57"/>
      <c r="E11" s="57"/>
      <c r="F11" s="76">
        <v>7</v>
      </c>
      <c r="G11" s="42">
        <v>83707</v>
      </c>
      <c r="H11" s="62">
        <v>4166.67</v>
      </c>
      <c r="I11" s="62">
        <v>830</v>
      </c>
      <c r="J11" s="1484">
        <f t="shared" si="0"/>
        <v>70833.31</v>
      </c>
    </row>
    <row r="12" spans="1:10" ht="20.100000000000001" customHeight="1">
      <c r="A12" s="162"/>
      <c r="B12" s="50">
        <v>45503</v>
      </c>
      <c r="C12" s="57"/>
      <c r="D12" s="57"/>
      <c r="E12" s="57"/>
      <c r="F12" s="76">
        <v>9</v>
      </c>
      <c r="G12" s="42">
        <v>84051</v>
      </c>
      <c r="H12" s="59">
        <v>4166.67</v>
      </c>
      <c r="I12" s="59">
        <v>830</v>
      </c>
      <c r="J12" s="1484">
        <f t="shared" si="0"/>
        <v>66666.64</v>
      </c>
    </row>
    <row r="13" spans="1:10" ht="20.100000000000001" customHeight="1">
      <c r="A13" s="162"/>
      <c r="B13" s="50">
        <v>45535</v>
      </c>
      <c r="C13" s="57"/>
      <c r="D13" s="57"/>
      <c r="E13" s="57"/>
      <c r="F13" s="76">
        <v>8</v>
      </c>
      <c r="G13" s="42">
        <v>84445</v>
      </c>
      <c r="H13" s="59">
        <v>4166.67</v>
      </c>
      <c r="I13" s="59">
        <v>830</v>
      </c>
      <c r="J13" s="1484">
        <f t="shared" si="0"/>
        <v>62499.97</v>
      </c>
    </row>
    <row r="14" spans="1:10" ht="20.100000000000001" customHeight="1">
      <c r="A14" s="162"/>
      <c r="B14" s="50">
        <v>45563</v>
      </c>
      <c r="C14" s="57"/>
      <c r="D14" s="57"/>
      <c r="E14" s="57"/>
      <c r="F14" s="76">
        <v>10</v>
      </c>
      <c r="G14" s="42">
        <v>84815</v>
      </c>
      <c r="H14" s="59">
        <v>4166.67</v>
      </c>
      <c r="I14" s="59">
        <v>830</v>
      </c>
      <c r="J14" s="1484">
        <f t="shared" si="0"/>
        <v>58333.3</v>
      </c>
    </row>
    <row r="15" spans="1:10" ht="20.100000000000001" customHeight="1">
      <c r="A15" s="162"/>
      <c r="B15" s="50">
        <v>45605</v>
      </c>
      <c r="C15" s="57"/>
      <c r="D15" s="57"/>
      <c r="E15" s="57"/>
      <c r="F15" s="76">
        <v>11</v>
      </c>
      <c r="G15" s="42">
        <v>85336</v>
      </c>
      <c r="H15" s="62">
        <v>4166.67</v>
      </c>
      <c r="I15" s="62">
        <v>830</v>
      </c>
      <c r="J15" s="1484">
        <f t="shared" si="0"/>
        <v>54166.63</v>
      </c>
    </row>
    <row r="16" spans="1:10" ht="20.100000000000001" customHeight="1">
      <c r="A16" s="162"/>
      <c r="B16" s="50">
        <v>45645</v>
      </c>
      <c r="C16" s="57"/>
      <c r="D16" s="57"/>
      <c r="E16" s="57"/>
      <c r="F16" s="76">
        <v>12</v>
      </c>
      <c r="G16" s="58">
        <v>85853</v>
      </c>
      <c r="H16" s="59">
        <v>4166.67</v>
      </c>
      <c r="I16" s="59">
        <v>830</v>
      </c>
      <c r="J16" s="1484">
        <f t="shared" si="0"/>
        <v>49999.96</v>
      </c>
    </row>
    <row r="17" spans="1:19" ht="20.100000000000001" customHeight="1">
      <c r="A17" s="162"/>
      <c r="B17" s="50">
        <v>45672</v>
      </c>
      <c r="C17" s="57"/>
      <c r="D17" s="57"/>
      <c r="E17" s="57"/>
      <c r="F17" s="76">
        <v>13</v>
      </c>
      <c r="G17" s="42">
        <v>86181</v>
      </c>
      <c r="H17" s="59">
        <v>4166.67</v>
      </c>
      <c r="I17" s="59">
        <v>830</v>
      </c>
      <c r="J17" s="1484">
        <f t="shared" si="0"/>
        <v>45833.29</v>
      </c>
      <c r="L17" s="575"/>
      <c r="M17" s="576"/>
      <c r="N17" s="125"/>
      <c r="O17" s="122"/>
      <c r="P17" s="122"/>
      <c r="Q17" s="122"/>
      <c r="R17" s="728"/>
      <c r="S17" s="728"/>
    </row>
    <row r="18" spans="1:19" ht="20.100000000000001" customHeight="1">
      <c r="A18" s="162"/>
      <c r="B18" s="50">
        <v>45707</v>
      </c>
      <c r="C18" s="57"/>
      <c r="D18" s="57"/>
      <c r="E18" s="57"/>
      <c r="F18" s="76">
        <v>14</v>
      </c>
      <c r="G18" s="42">
        <v>86529</v>
      </c>
      <c r="H18" s="59">
        <v>4166.67</v>
      </c>
      <c r="I18" s="59">
        <v>830</v>
      </c>
      <c r="J18" s="1484">
        <f t="shared" si="0"/>
        <v>41666.620000000003</v>
      </c>
      <c r="L18" s="575"/>
      <c r="M18" s="576"/>
      <c r="N18" s="125"/>
      <c r="O18" s="122"/>
      <c r="P18" s="122"/>
      <c r="Q18" s="122"/>
      <c r="R18" s="728"/>
      <c r="S18" s="728"/>
    </row>
    <row r="19" spans="1:19" ht="20.100000000000001" customHeight="1">
      <c r="A19" s="162"/>
      <c r="B19" s="50">
        <v>45737</v>
      </c>
      <c r="C19" s="57"/>
      <c r="D19" s="57"/>
      <c r="E19" s="57"/>
      <c r="F19" s="76">
        <v>15</v>
      </c>
      <c r="G19" s="42">
        <v>86883</v>
      </c>
      <c r="H19" s="59">
        <v>4166.67</v>
      </c>
      <c r="I19" s="59">
        <v>830</v>
      </c>
      <c r="J19" s="1484">
        <f t="shared" si="0"/>
        <v>37499.949999999997</v>
      </c>
      <c r="L19" s="575"/>
      <c r="M19" s="576"/>
      <c r="N19" s="126"/>
      <c r="O19" s="122"/>
      <c r="P19" s="122"/>
      <c r="Q19" s="122"/>
      <c r="R19" s="728"/>
      <c r="S19" s="728"/>
    </row>
    <row r="20" spans="1:19" ht="20.100000000000001" customHeight="1">
      <c r="A20" s="162"/>
      <c r="B20" s="50">
        <v>45770</v>
      </c>
      <c r="C20" s="57"/>
      <c r="D20" s="57"/>
      <c r="E20" s="57"/>
      <c r="F20" s="76">
        <v>16</v>
      </c>
      <c r="G20" s="42">
        <v>87286</v>
      </c>
      <c r="H20" s="62">
        <v>8333.34</v>
      </c>
      <c r="I20" s="62">
        <v>1660</v>
      </c>
      <c r="J20" s="1484">
        <f t="shared" si="0"/>
        <v>29166.61</v>
      </c>
      <c r="L20" s="575"/>
      <c r="M20" s="576"/>
      <c r="N20" s="126"/>
      <c r="O20" s="122"/>
      <c r="P20" s="122"/>
      <c r="Q20" s="122"/>
      <c r="R20" s="728"/>
      <c r="S20" s="728"/>
    </row>
    <row r="21" spans="1:19" ht="20.100000000000001" customHeight="1">
      <c r="A21" s="162"/>
      <c r="B21" s="50">
        <v>45805</v>
      </c>
      <c r="C21" s="57"/>
      <c r="D21" s="57"/>
      <c r="E21" s="57"/>
      <c r="F21" s="76">
        <v>17</v>
      </c>
      <c r="G21" s="42" t="s">
        <v>178</v>
      </c>
      <c r="H21" s="62">
        <v>4166.67</v>
      </c>
      <c r="I21" s="62">
        <v>830</v>
      </c>
      <c r="J21" s="1484">
        <f t="shared" si="0"/>
        <v>24999.94</v>
      </c>
      <c r="L21" s="575"/>
      <c r="M21" s="576"/>
      <c r="N21" s="120"/>
      <c r="O21" s="122"/>
      <c r="P21" s="122"/>
      <c r="Q21" s="122"/>
      <c r="R21" s="728"/>
      <c r="S21" s="728"/>
    </row>
    <row r="22" spans="1:19">
      <c r="B22" s="167">
        <v>45861</v>
      </c>
      <c r="C22" s="27"/>
      <c r="D22" s="27"/>
      <c r="E22" s="27"/>
      <c r="F22" s="27">
        <v>18</v>
      </c>
      <c r="G22" s="44">
        <v>36060</v>
      </c>
      <c r="H22" s="608">
        <v>24999.94</v>
      </c>
      <c r="I22" s="2219">
        <v>1660</v>
      </c>
      <c r="J22" s="1484">
        <f t="shared" si="0"/>
        <v>0</v>
      </c>
      <c r="L22" s="575"/>
      <c r="M22" s="576"/>
      <c r="N22" s="120"/>
      <c r="O22" s="577"/>
      <c r="P22" s="122"/>
      <c r="Q22" s="122"/>
      <c r="R22" s="728"/>
      <c r="S22" s="728"/>
    </row>
    <row r="23" spans="1:19">
      <c r="B23" s="36"/>
      <c r="C23" s="27"/>
      <c r="D23" s="27"/>
      <c r="E23" s="27"/>
      <c r="F23" s="27"/>
      <c r="G23" s="2001"/>
      <c r="H23" s="39"/>
      <c r="I23" s="39"/>
      <c r="J23" s="1484">
        <f t="shared" si="0"/>
        <v>0</v>
      </c>
      <c r="L23" s="575"/>
      <c r="M23" s="805"/>
      <c r="N23" s="128"/>
      <c r="O23" s="122"/>
      <c r="P23" s="122"/>
      <c r="Q23" s="122"/>
      <c r="R23" s="604"/>
      <c r="S23" s="604"/>
    </row>
    <row r="24" spans="1:19">
      <c r="B24" s="36"/>
      <c r="C24" s="27"/>
      <c r="D24" s="27"/>
      <c r="E24" s="27"/>
      <c r="F24" s="27"/>
      <c r="G24" s="2001"/>
      <c r="H24" s="39"/>
      <c r="I24" s="39"/>
      <c r="J24" s="1484">
        <f t="shared" si="0"/>
        <v>0</v>
      </c>
      <c r="L24" s="575"/>
      <c r="M24" s="576"/>
      <c r="N24" s="126"/>
      <c r="O24" s="122"/>
      <c r="P24" s="122"/>
      <c r="Q24" s="122"/>
      <c r="R24" s="728"/>
      <c r="S24" s="728"/>
    </row>
    <row r="25" spans="1:19" ht="24">
      <c r="B25" s="2108" t="s">
        <v>175</v>
      </c>
      <c r="L25" s="575"/>
      <c r="M25" s="576"/>
      <c r="N25" s="120"/>
      <c r="O25" s="122"/>
      <c r="P25" s="122"/>
      <c r="Q25" s="122"/>
      <c r="R25" s="728"/>
      <c r="S25" s="728"/>
    </row>
    <row r="26" spans="1:19" ht="20.399999999999999">
      <c r="B26" s="3090" t="s">
        <v>1</v>
      </c>
      <c r="C26" s="3090"/>
      <c r="D26" s="3090"/>
      <c r="E26" s="3090"/>
      <c r="F26" s="3090"/>
      <c r="G26" s="3090"/>
      <c r="H26" s="3090"/>
      <c r="I26" s="3090"/>
      <c r="J26" s="3090"/>
      <c r="L26" s="575"/>
      <c r="M26" s="576"/>
      <c r="N26" s="120"/>
      <c r="O26" s="122"/>
      <c r="P26" s="122"/>
      <c r="Q26" s="122"/>
      <c r="R26" s="728"/>
      <c r="S26" s="728"/>
    </row>
    <row r="27" spans="1:19" ht="25.2">
      <c r="B27" s="141" t="s">
        <v>2</v>
      </c>
      <c r="C27" s="509" t="s">
        <v>3</v>
      </c>
      <c r="D27" s="231" t="s">
        <v>4</v>
      </c>
      <c r="E27" s="232" t="s">
        <v>5</v>
      </c>
      <c r="F27" s="232" t="s">
        <v>6</v>
      </c>
      <c r="G27" s="233" t="s">
        <v>7</v>
      </c>
      <c r="H27" s="68" t="s">
        <v>176</v>
      </c>
      <c r="I27" s="68" t="s">
        <v>177</v>
      </c>
      <c r="J27" s="68" t="s">
        <v>10</v>
      </c>
      <c r="L27" s="575"/>
      <c r="M27" s="576"/>
      <c r="N27" s="120"/>
      <c r="O27" s="122"/>
      <c r="P27" s="122"/>
      <c r="Q27" s="122"/>
      <c r="R27" s="728"/>
      <c r="S27" s="728"/>
    </row>
    <row r="28" spans="1:19" ht="15">
      <c r="B28" s="162">
        <v>45861</v>
      </c>
      <c r="C28" s="308">
        <v>200000</v>
      </c>
      <c r="D28" s="1461">
        <f>C28*0.02</f>
        <v>4000</v>
      </c>
      <c r="E28" s="309"/>
      <c r="F28" s="309">
        <v>24</v>
      </c>
      <c r="G28" s="1509" t="s">
        <v>179</v>
      </c>
      <c r="H28" s="308">
        <f>+C28/F28</f>
        <v>8333.3333333333303</v>
      </c>
      <c r="I28" s="308">
        <f>C28*0.0083</f>
        <v>1660</v>
      </c>
      <c r="J28" s="308">
        <f>C28</f>
        <v>200000</v>
      </c>
      <c r="L28" s="575"/>
      <c r="M28" s="125"/>
      <c r="N28" s="122"/>
      <c r="O28" s="122"/>
      <c r="P28" s="122"/>
      <c r="Q28" s="728"/>
      <c r="R28" s="728"/>
    </row>
    <row r="29" spans="1:19">
      <c r="B29" s="167">
        <v>45899</v>
      </c>
      <c r="C29" s="27"/>
      <c r="D29" s="27"/>
      <c r="E29" s="27"/>
      <c r="F29" s="27"/>
      <c r="G29" s="2177" t="s">
        <v>180</v>
      </c>
      <c r="H29" s="450">
        <v>8333.33</v>
      </c>
      <c r="I29" s="450">
        <v>1660</v>
      </c>
      <c r="J29" s="43">
        <f>J28-H29</f>
        <v>191666.67</v>
      </c>
      <c r="L29" s="575"/>
      <c r="M29" s="126"/>
      <c r="N29" s="122"/>
      <c r="O29" s="122"/>
      <c r="P29" s="122"/>
      <c r="Q29" s="728"/>
      <c r="R29" s="728"/>
    </row>
    <row r="30" spans="1:19">
      <c r="B30" s="167">
        <v>45958</v>
      </c>
      <c r="C30" s="27"/>
      <c r="D30" s="27"/>
      <c r="E30" s="27"/>
      <c r="F30" s="27"/>
      <c r="G30" s="52" t="s">
        <v>181</v>
      </c>
      <c r="H30" s="450">
        <v>8333.33</v>
      </c>
      <c r="I30" s="450">
        <v>1660</v>
      </c>
      <c r="J30" s="43">
        <f>J29-H30</f>
        <v>183333.34</v>
      </c>
      <c r="L30" s="575"/>
      <c r="M30" s="126"/>
      <c r="N30" s="122"/>
      <c r="O30" s="122"/>
      <c r="P30" s="122"/>
      <c r="Q30" s="728"/>
      <c r="R30" s="728"/>
    </row>
    <row r="31" spans="1:19">
      <c r="B31" s="167">
        <v>45976</v>
      </c>
      <c r="C31" s="27"/>
      <c r="D31" s="27"/>
      <c r="E31" s="27"/>
      <c r="F31" s="27"/>
      <c r="G31" s="52" t="s">
        <v>182</v>
      </c>
      <c r="H31" s="450">
        <v>8333.33</v>
      </c>
      <c r="I31" s="450">
        <v>1660</v>
      </c>
      <c r="J31" s="43">
        <f>J30-H31</f>
        <v>175000.01</v>
      </c>
      <c r="L31" s="575"/>
      <c r="M31" s="120"/>
      <c r="N31" s="122"/>
      <c r="O31" s="122"/>
      <c r="P31" s="122"/>
      <c r="Q31" s="728"/>
      <c r="R31" s="728"/>
    </row>
    <row r="32" spans="1:19">
      <c r="B32" s="167">
        <v>45989</v>
      </c>
      <c r="C32" s="27"/>
      <c r="D32" s="27"/>
      <c r="E32" s="27"/>
      <c r="F32" s="27"/>
      <c r="G32" s="52" t="s">
        <v>183</v>
      </c>
      <c r="H32" s="450">
        <v>8333.33</v>
      </c>
      <c r="I32" s="450">
        <v>1660</v>
      </c>
      <c r="J32" s="43">
        <f>J31-H32</f>
        <v>166666.68</v>
      </c>
      <c r="L32" s="575"/>
      <c r="M32" s="120"/>
      <c r="N32" s="577"/>
      <c r="O32" s="122"/>
      <c r="P32" s="122"/>
      <c r="Q32" s="728"/>
      <c r="R32" s="728"/>
    </row>
    <row r="33" spans="14:18">
      <c r="N33" s="122"/>
      <c r="O33" s="122"/>
      <c r="P33" s="122"/>
      <c r="Q33" s="604"/>
    </row>
    <row r="34" spans="14:18">
      <c r="P34" s="122"/>
      <c r="Q34" s="728"/>
      <c r="R34" s="728"/>
    </row>
    <row r="35" spans="14:18">
      <c r="P35" s="122"/>
      <c r="Q35" s="728"/>
      <c r="R35" s="728"/>
    </row>
    <row r="36" spans="14:18">
      <c r="P36" s="122"/>
      <c r="Q36" s="728"/>
      <c r="R36" s="728"/>
    </row>
    <row r="37" spans="14:18">
      <c r="P37" s="122"/>
      <c r="Q37" s="728"/>
      <c r="R37" s="728"/>
    </row>
  </sheetData>
  <sortState xmlns:xlrd2="http://schemas.microsoft.com/office/spreadsheetml/2017/richdata2" ref="B12:G13">
    <sortCondition ref="B12"/>
  </sortState>
  <mergeCells count="2">
    <mergeCell ref="B2:J2"/>
    <mergeCell ref="B26:J26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09">
    <tabColor rgb="FFFFFF00"/>
  </sheetPr>
  <dimension ref="A1:P82"/>
  <sheetViews>
    <sheetView zoomScale="130" zoomScaleNormal="130" workbookViewId="0">
      <selection activeCell="B14" sqref="B14"/>
    </sheetView>
  </sheetViews>
  <sheetFormatPr defaultColWidth="9.109375" defaultRowHeight="13.2"/>
  <cols>
    <col min="1" max="1" width="11.5546875" style="2382" customWidth="1"/>
    <col min="2" max="2" width="13.44140625" style="2383" customWidth="1"/>
    <col min="3" max="3" width="10.5546875" style="2383" customWidth="1"/>
    <col min="4" max="4" width="9.33203125" style="2383" customWidth="1"/>
    <col min="5" max="5" width="10.5546875" style="2384" customWidth="1"/>
    <col min="6" max="6" width="11.88671875" style="2407" customWidth="1"/>
    <col min="7" max="7" width="16" style="2385" customWidth="1"/>
    <col min="8" max="8" width="13.5546875" style="2385" customWidth="1"/>
    <col min="9" max="9" width="16.33203125" style="2385" customWidth="1"/>
    <col min="10" max="10" width="10" style="1579" hidden="1" customWidth="1"/>
    <col min="11" max="11" width="11.44140625" style="3" hidden="1" customWidth="1"/>
    <col min="12" max="12" width="10.109375" style="3" hidden="1" customWidth="1"/>
    <col min="13" max="13" width="10.33203125" style="5" hidden="1" customWidth="1"/>
    <col min="14" max="14" width="10.88671875" style="3" hidden="1" customWidth="1"/>
    <col min="15" max="15" width="11.44140625" style="3" hidden="1" customWidth="1"/>
    <col min="16" max="16384" width="9.109375" style="3"/>
  </cols>
  <sheetData>
    <row r="1" spans="1:15" ht="27.6">
      <c r="A1" s="3122" t="s">
        <v>184</v>
      </c>
      <c r="B1" s="3122"/>
      <c r="C1" s="3122"/>
      <c r="D1" s="3122"/>
      <c r="E1" s="3122"/>
      <c r="F1" s="3122"/>
      <c r="G1" s="3122"/>
      <c r="H1" s="3122"/>
      <c r="I1" s="3122"/>
      <c r="J1" s="1907"/>
      <c r="K1" s="458"/>
      <c r="L1" s="458"/>
      <c r="M1" s="460"/>
    </row>
    <row r="3" spans="1:15" ht="24.75" customHeight="1" thickTop="1" thickBot="1">
      <c r="A3" s="3121" t="s">
        <v>1</v>
      </c>
      <c r="B3" s="3121"/>
      <c r="C3" s="3121"/>
      <c r="D3" s="3121"/>
      <c r="E3" s="3121"/>
      <c r="F3" s="3121"/>
      <c r="G3" s="3121"/>
      <c r="H3" s="3121"/>
      <c r="I3" s="3121"/>
      <c r="J3" s="3123" t="s">
        <v>186</v>
      </c>
      <c r="K3" s="3124"/>
      <c r="L3" s="3124"/>
      <c r="M3" s="3124"/>
      <c r="N3" s="3124"/>
      <c r="O3" s="3125"/>
    </row>
    <row r="4" spans="1:15" ht="14.25" customHeight="1" thickTop="1">
      <c r="A4" s="2363" t="s">
        <v>2</v>
      </c>
      <c r="B4" s="2364" t="s">
        <v>3</v>
      </c>
      <c r="C4" s="2365" t="s">
        <v>4</v>
      </c>
      <c r="D4" s="2366" t="s">
        <v>5</v>
      </c>
      <c r="E4" s="2366" t="s">
        <v>6</v>
      </c>
      <c r="F4" s="2405" t="s">
        <v>7</v>
      </c>
      <c r="G4" s="2367" t="s">
        <v>176</v>
      </c>
      <c r="H4" s="2367" t="s">
        <v>177</v>
      </c>
      <c r="I4" s="2368" t="s">
        <v>10</v>
      </c>
      <c r="J4" s="1910" t="s">
        <v>21</v>
      </c>
      <c r="K4" s="70" t="s">
        <v>22</v>
      </c>
      <c r="L4" s="70" t="s">
        <v>25</v>
      </c>
      <c r="M4" s="70" t="s">
        <v>5</v>
      </c>
      <c r="N4" s="70" t="s">
        <v>24</v>
      </c>
      <c r="O4" s="101" t="s">
        <v>26</v>
      </c>
    </row>
    <row r="5" spans="1:15" ht="14.25" customHeight="1">
      <c r="A5" s="2369">
        <v>44763</v>
      </c>
      <c r="B5" s="2370">
        <v>275000</v>
      </c>
      <c r="C5" s="2371">
        <f>B5*0.02</f>
        <v>5500</v>
      </c>
      <c r="D5" s="2372"/>
      <c r="E5" s="2373">
        <v>48</v>
      </c>
      <c r="F5" s="2406">
        <v>29446</v>
      </c>
      <c r="G5" s="2374">
        <f>+B5/E5</f>
        <v>5729.166666666667</v>
      </c>
      <c r="H5" s="2374">
        <f>B5*0.0083</f>
        <v>2282.5</v>
      </c>
      <c r="I5" s="2374">
        <v>275000</v>
      </c>
      <c r="J5" s="1911">
        <v>42501</v>
      </c>
      <c r="K5" s="532">
        <v>10000</v>
      </c>
      <c r="L5" s="532">
        <v>200</v>
      </c>
      <c r="M5" s="609"/>
      <c r="N5" s="532"/>
      <c r="O5" s="537">
        <v>10000</v>
      </c>
    </row>
    <row r="6" spans="1:15" ht="14.25" customHeight="1">
      <c r="A6" s="2304">
        <v>44789</v>
      </c>
      <c r="B6" s="2375"/>
      <c r="C6" s="2375"/>
      <c r="D6" s="2375"/>
      <c r="E6" s="2376">
        <v>1</v>
      </c>
      <c r="F6" s="2229">
        <v>75690</v>
      </c>
      <c r="G6" s="2378">
        <v>5729.17</v>
      </c>
      <c r="H6" s="2378">
        <v>2282.5</v>
      </c>
      <c r="I6" s="2378">
        <f>I5-G6</f>
        <v>269270.83</v>
      </c>
      <c r="J6" s="1926">
        <v>42508</v>
      </c>
      <c r="K6" s="39"/>
      <c r="L6" s="39"/>
      <c r="M6" s="81"/>
      <c r="N6" s="39">
        <v>10000</v>
      </c>
      <c r="O6" s="112">
        <f>O5-N6</f>
        <v>0</v>
      </c>
    </row>
    <row r="7" spans="1:15" ht="15" customHeight="1">
      <c r="A7" s="2221">
        <v>44824</v>
      </c>
      <c r="B7" s="2375"/>
      <c r="C7" s="2375"/>
      <c r="D7" s="2375"/>
      <c r="E7" s="2376">
        <v>2</v>
      </c>
      <c r="F7" s="2195">
        <v>76049</v>
      </c>
      <c r="G7" s="2275">
        <v>5729.17</v>
      </c>
      <c r="H7" s="2276">
        <v>2282.5</v>
      </c>
      <c r="I7" s="2378">
        <f t="shared" ref="I7:I13" si="0">I6-G7</f>
        <v>263541.66000000003</v>
      </c>
      <c r="J7" s="1926"/>
      <c r="K7" s="39"/>
      <c r="L7" s="39"/>
      <c r="M7" s="81"/>
      <c r="N7" s="39"/>
      <c r="O7" s="112"/>
    </row>
    <row r="8" spans="1:15" ht="15" customHeight="1">
      <c r="A8" s="2221">
        <v>44849</v>
      </c>
      <c r="B8" s="2375"/>
      <c r="C8" s="2375"/>
      <c r="D8" s="2375"/>
      <c r="E8" s="2376">
        <v>3</v>
      </c>
      <c r="F8" s="2195">
        <v>76325</v>
      </c>
      <c r="G8" s="2274">
        <v>5729.17</v>
      </c>
      <c r="H8" s="2277">
        <v>2282.5</v>
      </c>
      <c r="I8" s="2378">
        <f t="shared" si="0"/>
        <v>257812.49000000002</v>
      </c>
      <c r="J8" s="1926">
        <v>42637</v>
      </c>
      <c r="K8" s="39">
        <v>10000</v>
      </c>
      <c r="L8" s="39">
        <v>400</v>
      </c>
      <c r="M8" s="81"/>
      <c r="N8" s="39"/>
      <c r="O8" s="112">
        <v>10000</v>
      </c>
    </row>
    <row r="9" spans="1:15" ht="15" customHeight="1">
      <c r="A9" s="2221">
        <v>44883</v>
      </c>
      <c r="B9" s="2375"/>
      <c r="C9" s="2375"/>
      <c r="D9" s="2375"/>
      <c r="E9" s="2376">
        <v>4</v>
      </c>
      <c r="F9" s="2195">
        <v>76739</v>
      </c>
      <c r="G9" s="2275">
        <v>5729.17</v>
      </c>
      <c r="H9" s="2276">
        <v>2282.5</v>
      </c>
      <c r="I9" s="2378">
        <f t="shared" si="0"/>
        <v>252083.32</v>
      </c>
      <c r="J9" s="1926">
        <v>42691</v>
      </c>
      <c r="K9" s="39"/>
      <c r="L9" s="39"/>
      <c r="M9" s="81"/>
      <c r="N9" s="39">
        <v>10000</v>
      </c>
      <c r="O9" s="112">
        <f>O8+K9-N9</f>
        <v>0</v>
      </c>
    </row>
    <row r="10" spans="1:15" ht="15" customHeight="1">
      <c r="A10" s="2221">
        <v>44915</v>
      </c>
      <c r="B10" s="2375"/>
      <c r="C10" s="2375"/>
      <c r="D10" s="2375"/>
      <c r="E10" s="2376">
        <v>5</v>
      </c>
      <c r="F10" s="2195">
        <v>77087</v>
      </c>
      <c r="G10" s="2275">
        <v>5729.17</v>
      </c>
      <c r="H10" s="2276">
        <v>2282.5</v>
      </c>
      <c r="I10" s="2378">
        <f t="shared" si="0"/>
        <v>246354.15</v>
      </c>
      <c r="J10" s="1926"/>
      <c r="K10" s="39"/>
      <c r="L10" s="39"/>
      <c r="M10" s="81"/>
      <c r="N10" s="39"/>
      <c r="O10" s="112">
        <f>O9+K10-N10</f>
        <v>0</v>
      </c>
    </row>
    <row r="11" spans="1:15" ht="15" customHeight="1">
      <c r="A11" s="2380">
        <v>44947</v>
      </c>
      <c r="B11" s="2375"/>
      <c r="C11" s="2375"/>
      <c r="D11" s="2375"/>
      <c r="E11" s="2376">
        <v>6</v>
      </c>
      <c r="F11" s="2228">
        <v>77421</v>
      </c>
      <c r="G11" s="2275">
        <v>5729.17</v>
      </c>
      <c r="H11" s="2378">
        <v>2282.5</v>
      </c>
      <c r="I11" s="2378">
        <f t="shared" si="0"/>
        <v>240624.97999999998</v>
      </c>
      <c r="J11" s="1926"/>
      <c r="K11" s="39"/>
      <c r="L11" s="39"/>
      <c r="M11" s="81"/>
      <c r="N11" s="39"/>
      <c r="O11" s="112"/>
    </row>
    <row r="12" spans="1:15" ht="15" customHeight="1">
      <c r="A12" s="2380">
        <v>44982</v>
      </c>
      <c r="B12" s="2375"/>
      <c r="C12" s="2375"/>
      <c r="D12" s="2375"/>
      <c r="E12" s="2376">
        <v>7</v>
      </c>
      <c r="F12" s="2228">
        <v>77750</v>
      </c>
      <c r="G12" s="2275">
        <v>5729.17</v>
      </c>
      <c r="H12" s="2378">
        <v>2282.5</v>
      </c>
      <c r="I12" s="2378">
        <f t="shared" si="0"/>
        <v>234895.80999999997</v>
      </c>
      <c r="J12" s="1926"/>
      <c r="K12" s="39"/>
      <c r="L12" s="39"/>
      <c r="M12" s="81"/>
      <c r="N12" s="39"/>
      <c r="O12" s="112"/>
    </row>
    <row r="13" spans="1:15" ht="15" customHeight="1">
      <c r="A13" s="2382">
        <v>44985</v>
      </c>
      <c r="E13" s="2384">
        <v>8</v>
      </c>
      <c r="F13" s="2407">
        <v>30804</v>
      </c>
      <c r="G13" s="2385">
        <v>240624.98</v>
      </c>
      <c r="I13" s="2374">
        <f t="shared" si="0"/>
        <v>-5729.1700000000419</v>
      </c>
      <c r="J13" s="1926">
        <v>42797</v>
      </c>
      <c r="K13" s="39">
        <v>10000</v>
      </c>
      <c r="L13" s="39">
        <v>400</v>
      </c>
      <c r="M13" s="81"/>
      <c r="N13" s="39"/>
      <c r="O13" s="112">
        <v>10000</v>
      </c>
    </row>
    <row r="14" spans="1:15" ht="15" customHeight="1">
      <c r="E14" s="2384">
        <v>9</v>
      </c>
      <c r="J14" s="1926">
        <v>42809</v>
      </c>
      <c r="K14" s="39">
        <v>10000</v>
      </c>
      <c r="L14" s="39"/>
      <c r="M14" s="81"/>
      <c r="N14" s="39"/>
      <c r="O14" s="112">
        <f>O13+K14-N14</f>
        <v>20000</v>
      </c>
    </row>
    <row r="15" spans="1:15" ht="18.75" customHeight="1" thickBot="1">
      <c r="A15" s="3121" t="s">
        <v>1</v>
      </c>
      <c r="B15" s="3121"/>
      <c r="C15" s="3121"/>
      <c r="D15" s="3121"/>
      <c r="E15" s="3121"/>
      <c r="F15" s="3121"/>
      <c r="G15" s="3121"/>
      <c r="H15" s="3121"/>
      <c r="I15" s="3121"/>
      <c r="J15" s="1926">
        <v>42872</v>
      </c>
      <c r="K15" s="39"/>
      <c r="L15" s="39"/>
      <c r="M15" s="81"/>
      <c r="N15" s="39">
        <v>20000</v>
      </c>
      <c r="O15" s="112">
        <f t="shared" ref="O15:O32" si="1">O14+K15-N15</f>
        <v>0</v>
      </c>
    </row>
    <row r="16" spans="1:15" ht="15" customHeight="1" thickTop="1">
      <c r="A16" s="2363" t="s">
        <v>2</v>
      </c>
      <c r="B16" s="2364" t="s">
        <v>3</v>
      </c>
      <c r="C16" s="2365" t="s">
        <v>4</v>
      </c>
      <c r="D16" s="2366" t="s">
        <v>5</v>
      </c>
      <c r="E16" s="2366" t="s">
        <v>6</v>
      </c>
      <c r="F16" s="2405" t="s">
        <v>7</v>
      </c>
      <c r="G16" s="2367" t="s">
        <v>176</v>
      </c>
      <c r="H16" s="2367" t="s">
        <v>177</v>
      </c>
      <c r="I16" s="2368" t="s">
        <v>10</v>
      </c>
      <c r="J16" s="1926"/>
      <c r="K16" s="39"/>
      <c r="L16" s="2107"/>
      <c r="M16" s="81"/>
      <c r="N16" s="39"/>
      <c r="O16" s="112">
        <f t="shared" si="1"/>
        <v>0</v>
      </c>
    </row>
    <row r="17" spans="1:16" ht="15" customHeight="1">
      <c r="A17" s="2369">
        <v>44985</v>
      </c>
      <c r="B17" s="2370">
        <v>425000</v>
      </c>
      <c r="C17" s="2371">
        <f>B17*0.02</f>
        <v>8500</v>
      </c>
      <c r="D17" s="2372"/>
      <c r="E17" s="2373">
        <v>60</v>
      </c>
      <c r="F17" s="2406">
        <v>30804</v>
      </c>
      <c r="G17" s="2374">
        <f>+B17/E17</f>
        <v>7083.333333333333</v>
      </c>
      <c r="H17" s="2374">
        <f>B17*0.0083</f>
        <v>3527.5</v>
      </c>
      <c r="I17" s="2374">
        <f>B17</f>
        <v>425000</v>
      </c>
      <c r="J17" s="1926"/>
      <c r="K17" s="39"/>
      <c r="L17" s="39"/>
      <c r="M17" s="81"/>
      <c r="N17" s="39"/>
      <c r="O17" s="112">
        <f t="shared" si="1"/>
        <v>0</v>
      </c>
    </row>
    <row r="18" spans="1:16" ht="15" customHeight="1">
      <c r="A18" s="2380"/>
      <c r="B18" s="2386" t="s">
        <v>189</v>
      </c>
      <c r="C18" s="2387"/>
      <c r="D18" s="2375"/>
      <c r="E18" s="2327"/>
      <c r="F18" s="2228"/>
      <c r="G18" s="2388">
        <v>5729.17</v>
      </c>
      <c r="H18" s="2378"/>
      <c r="I18" s="2378">
        <f>I17-G18</f>
        <v>419270.83</v>
      </c>
      <c r="J18" s="1926">
        <v>42955</v>
      </c>
      <c r="K18" s="39">
        <v>15000</v>
      </c>
      <c r="L18" s="39"/>
      <c r="M18" s="81"/>
      <c r="N18" s="39"/>
      <c r="O18" s="112">
        <f t="shared" si="1"/>
        <v>15000</v>
      </c>
    </row>
    <row r="19" spans="1:16" ht="22.5" customHeight="1">
      <c r="A19" s="2304">
        <v>45000</v>
      </c>
      <c r="B19" s="2375"/>
      <c r="C19" s="2375"/>
      <c r="D19" s="2375"/>
      <c r="E19" s="2389">
        <v>1</v>
      </c>
      <c r="F19" s="2195">
        <v>77963</v>
      </c>
      <c r="G19" s="2388">
        <v>7083.33</v>
      </c>
      <c r="H19" s="2378">
        <v>3527.5</v>
      </c>
      <c r="I19" s="2378">
        <f t="shared" ref="I19:I26" si="2">I18-G19</f>
        <v>412187.5</v>
      </c>
      <c r="J19" s="1926">
        <v>43032</v>
      </c>
      <c r="K19" s="39">
        <v>5000</v>
      </c>
      <c r="L19" s="39"/>
      <c r="M19" s="81">
        <v>34459</v>
      </c>
      <c r="N19" s="39"/>
      <c r="O19" s="112">
        <f t="shared" si="1"/>
        <v>20000</v>
      </c>
    </row>
    <row r="20" spans="1:16" ht="15" customHeight="1">
      <c r="A20" s="2304">
        <v>45034</v>
      </c>
      <c r="B20" s="2375"/>
      <c r="C20" s="2375"/>
      <c r="D20" s="2375"/>
      <c r="E20" s="2389">
        <v>2</v>
      </c>
      <c r="F20" s="2195">
        <v>78320</v>
      </c>
      <c r="G20" s="2388">
        <v>7083.33</v>
      </c>
      <c r="H20" s="2378">
        <v>3527.5</v>
      </c>
      <c r="I20" s="2378">
        <f t="shared" si="2"/>
        <v>405104.17</v>
      </c>
      <c r="J20" s="1926" t="e">
        <f>#REF!-#REF!</f>
        <v>#REF!</v>
      </c>
      <c r="K20" s="39"/>
      <c r="L20" s="39"/>
      <c r="M20" s="81"/>
      <c r="N20" s="39">
        <v>20000</v>
      </c>
      <c r="O20" s="112">
        <f t="shared" si="1"/>
        <v>0</v>
      </c>
    </row>
    <row r="21" spans="1:16" ht="15" customHeight="1">
      <c r="A21" s="2304">
        <v>45066</v>
      </c>
      <c r="B21" s="2375"/>
      <c r="C21" s="2375"/>
      <c r="D21" s="2375"/>
      <c r="E21" s="2389">
        <v>3</v>
      </c>
      <c r="F21" s="2195">
        <v>78778</v>
      </c>
      <c r="G21" s="2388">
        <v>7083.33</v>
      </c>
      <c r="H21" s="2378">
        <v>3527.5</v>
      </c>
      <c r="I21" s="2378">
        <f t="shared" si="2"/>
        <v>398020.83999999997</v>
      </c>
      <c r="J21" s="1926"/>
      <c r="K21" s="39"/>
      <c r="L21" s="39"/>
      <c r="M21" s="81"/>
      <c r="N21" s="39"/>
      <c r="O21" s="112">
        <f t="shared" si="1"/>
        <v>0</v>
      </c>
    </row>
    <row r="22" spans="1:16" ht="15" customHeight="1">
      <c r="A22" s="2390">
        <v>45099</v>
      </c>
      <c r="B22" s="2375"/>
      <c r="C22" s="2375"/>
      <c r="D22" s="2375"/>
      <c r="E22" s="2376">
        <v>4</v>
      </c>
      <c r="F22" s="2195">
        <v>79215</v>
      </c>
      <c r="G22" s="2378">
        <v>7083.33</v>
      </c>
      <c r="H22" s="2378">
        <v>3527.5</v>
      </c>
      <c r="I22" s="2378">
        <f t="shared" si="2"/>
        <v>390937.50999999995</v>
      </c>
      <c r="J22" s="1926"/>
      <c r="K22" s="39"/>
      <c r="L22" s="2107"/>
      <c r="M22" s="81"/>
      <c r="N22" s="39"/>
      <c r="O22" s="112">
        <f t="shared" si="1"/>
        <v>0</v>
      </c>
    </row>
    <row r="23" spans="1:16" ht="15" customHeight="1">
      <c r="A23" s="2390">
        <v>45126</v>
      </c>
      <c r="B23" s="2375"/>
      <c r="C23" s="2375"/>
      <c r="D23" s="2375"/>
      <c r="E23" s="2376">
        <v>5</v>
      </c>
      <c r="F23" s="2195">
        <v>79523</v>
      </c>
      <c r="G23" s="2378">
        <v>7083.33</v>
      </c>
      <c r="H23" s="2378">
        <v>3527.5</v>
      </c>
      <c r="I23" s="2378">
        <f t="shared" si="2"/>
        <v>383854.17999999993</v>
      </c>
      <c r="J23" s="1926">
        <v>43063</v>
      </c>
      <c r="K23" s="39">
        <v>10000</v>
      </c>
      <c r="L23" s="39"/>
      <c r="M23" s="81">
        <v>34632</v>
      </c>
      <c r="N23" s="39"/>
      <c r="O23" s="112">
        <f t="shared" si="1"/>
        <v>10000</v>
      </c>
    </row>
    <row r="24" spans="1:16" ht="15" customHeight="1">
      <c r="A24" s="2304">
        <v>45154</v>
      </c>
      <c r="B24" s="2391"/>
      <c r="C24" s="2375"/>
      <c r="D24" s="2285"/>
      <c r="E24" s="2376"/>
      <c r="F24" s="2229">
        <v>79880</v>
      </c>
      <c r="G24" s="2275">
        <v>147600</v>
      </c>
      <c r="H24" s="2392"/>
      <c r="I24" s="2378">
        <f t="shared" si="2"/>
        <v>236254.17999999993</v>
      </c>
      <c r="J24" s="1926">
        <v>43098</v>
      </c>
      <c r="K24" s="39">
        <v>10000</v>
      </c>
      <c r="L24" s="39"/>
      <c r="M24" s="81">
        <v>19808</v>
      </c>
      <c r="N24" s="39"/>
      <c r="O24" s="112">
        <f t="shared" si="1"/>
        <v>20000</v>
      </c>
    </row>
    <row r="25" spans="1:16" ht="15" customHeight="1">
      <c r="A25" s="2304">
        <v>45154</v>
      </c>
      <c r="B25" s="2391"/>
      <c r="C25" s="2375"/>
      <c r="D25" s="2285"/>
      <c r="E25" s="2275"/>
      <c r="F25" s="2229">
        <v>79881</v>
      </c>
      <c r="G25" s="2392"/>
      <c r="H25" s="2275">
        <v>3527.5</v>
      </c>
      <c r="I25" s="2378">
        <f t="shared" si="2"/>
        <v>236254.17999999993</v>
      </c>
      <c r="J25" s="1926">
        <v>43239</v>
      </c>
      <c r="K25" s="39"/>
      <c r="L25" s="39"/>
      <c r="M25" s="81">
        <v>60828</v>
      </c>
      <c r="N25" s="39">
        <v>20000</v>
      </c>
      <c r="O25" s="112">
        <f t="shared" si="1"/>
        <v>0</v>
      </c>
    </row>
    <row r="26" spans="1:16" ht="15" customHeight="1">
      <c r="A26" s="2304">
        <v>45164</v>
      </c>
      <c r="B26" s="2391"/>
      <c r="C26" s="2375"/>
      <c r="D26" s="2285"/>
      <c r="E26" s="2275"/>
      <c r="F26" s="2229"/>
      <c r="G26" s="2275">
        <v>236254.18</v>
      </c>
      <c r="H26" s="2275"/>
      <c r="I26" s="2378">
        <f t="shared" si="2"/>
        <v>0</v>
      </c>
      <c r="J26" s="1926"/>
      <c r="K26" s="39"/>
      <c r="L26" s="39"/>
      <c r="M26" s="81"/>
      <c r="N26" s="39"/>
      <c r="O26" s="112">
        <f t="shared" si="1"/>
        <v>0</v>
      </c>
    </row>
    <row r="27" spans="1:16" ht="15" customHeight="1">
      <c r="A27" s="2306"/>
      <c r="B27" s="2393"/>
      <c r="D27" s="2394"/>
      <c r="E27" s="2395"/>
      <c r="F27" s="2308"/>
      <c r="G27" s="2395"/>
      <c r="H27" s="2395"/>
      <c r="J27" s="1926"/>
      <c r="K27" s="39"/>
      <c r="L27" s="39"/>
      <c r="M27" s="81"/>
      <c r="N27" s="39"/>
      <c r="O27" s="112">
        <f t="shared" si="1"/>
        <v>0</v>
      </c>
    </row>
    <row r="28" spans="1:16" ht="15" customHeight="1" thickBot="1">
      <c r="A28" s="3121" t="s">
        <v>1</v>
      </c>
      <c r="B28" s="3121"/>
      <c r="C28" s="3121"/>
      <c r="D28" s="3121"/>
      <c r="E28" s="3121"/>
      <c r="F28" s="3121"/>
      <c r="G28" s="3121"/>
      <c r="H28" s="3121"/>
      <c r="I28" s="3121"/>
      <c r="J28" s="1926">
        <v>43365</v>
      </c>
      <c r="K28" s="39">
        <v>20000</v>
      </c>
      <c r="L28" s="39"/>
      <c r="M28" s="81">
        <v>21196</v>
      </c>
      <c r="N28" s="39"/>
      <c r="O28" s="112">
        <f t="shared" si="1"/>
        <v>20000</v>
      </c>
    </row>
    <row r="29" spans="1:16" ht="15" customHeight="1" thickTop="1">
      <c r="A29" s="2363" t="s">
        <v>2</v>
      </c>
      <c r="B29" s="2364" t="s">
        <v>3</v>
      </c>
      <c r="C29" s="2365" t="s">
        <v>4</v>
      </c>
      <c r="D29" s="2366" t="s">
        <v>5</v>
      </c>
      <c r="E29" s="2366" t="s">
        <v>6</v>
      </c>
      <c r="F29" s="2405" t="s">
        <v>7</v>
      </c>
      <c r="G29" s="2367" t="s">
        <v>176</v>
      </c>
      <c r="H29" s="2367" t="s">
        <v>177</v>
      </c>
      <c r="I29" s="2368" t="s">
        <v>10</v>
      </c>
      <c r="J29" s="1926">
        <v>43425</v>
      </c>
      <c r="K29" s="39"/>
      <c r="L29" s="39"/>
      <c r="M29" s="81">
        <v>62270</v>
      </c>
      <c r="N29" s="39">
        <v>20000</v>
      </c>
      <c r="O29" s="112">
        <f t="shared" si="1"/>
        <v>0</v>
      </c>
    </row>
    <row r="30" spans="1:16" ht="15" customHeight="1">
      <c r="A30" s="2304">
        <v>45164</v>
      </c>
      <c r="B30" s="2370">
        <v>255000</v>
      </c>
      <c r="C30" s="2371">
        <f>B30*0.02</f>
        <v>5100</v>
      </c>
      <c r="D30" s="2372"/>
      <c r="E30" s="2373">
        <v>48</v>
      </c>
      <c r="F30" s="2406">
        <v>31901</v>
      </c>
      <c r="G30" s="2374">
        <f>+B30/E30</f>
        <v>5312.5</v>
      </c>
      <c r="H30" s="2374">
        <f>B30*0.0083</f>
        <v>2116.5</v>
      </c>
      <c r="I30" s="2374">
        <f>B30</f>
        <v>255000</v>
      </c>
      <c r="J30" s="1926"/>
      <c r="K30" s="39"/>
      <c r="L30" s="39"/>
      <c r="M30" s="81"/>
      <c r="N30" s="39"/>
      <c r="O30" s="112">
        <f t="shared" si="1"/>
        <v>0</v>
      </c>
    </row>
    <row r="31" spans="1:16" ht="21" customHeight="1">
      <c r="A31" s="2304">
        <v>45185</v>
      </c>
      <c r="B31" s="2391"/>
      <c r="C31" s="2375"/>
      <c r="D31" s="2285"/>
      <c r="E31" s="2335">
        <v>1</v>
      </c>
      <c r="F31" s="2195">
        <v>80258</v>
      </c>
      <c r="G31" s="2219">
        <v>5312.5</v>
      </c>
      <c r="H31" s="2275">
        <v>2116.5</v>
      </c>
      <c r="I31" s="2378">
        <f>I30-G31</f>
        <v>249687.5</v>
      </c>
      <c r="J31" s="1926"/>
      <c r="K31" s="39"/>
      <c r="L31" s="39"/>
      <c r="M31" s="81"/>
      <c r="N31" s="39"/>
      <c r="O31" s="112">
        <f t="shared" si="1"/>
        <v>0</v>
      </c>
      <c r="P31" s="99"/>
    </row>
    <row r="32" spans="1:16" ht="15" customHeight="1">
      <c r="A32" s="2304">
        <v>45217</v>
      </c>
      <c r="B32" s="2391"/>
      <c r="C32" s="2375"/>
      <c r="D32" s="2285"/>
      <c r="E32" s="2335">
        <v>2</v>
      </c>
      <c r="F32" s="2195">
        <v>80588</v>
      </c>
      <c r="G32" s="2219">
        <v>5312.5</v>
      </c>
      <c r="H32" s="2275">
        <v>2116.5</v>
      </c>
      <c r="I32" s="2378">
        <f t="shared" ref="I32:I39" si="3">I31-G32</f>
        <v>244375</v>
      </c>
      <c r="J32" s="1926"/>
      <c r="K32" s="39"/>
      <c r="L32" s="39"/>
      <c r="M32" s="81"/>
      <c r="N32" s="39"/>
      <c r="O32" s="112">
        <f t="shared" si="1"/>
        <v>0</v>
      </c>
      <c r="P32" s="99"/>
    </row>
    <row r="33" spans="1:16" ht="15" customHeight="1">
      <c r="A33" s="2396">
        <v>45253</v>
      </c>
      <c r="B33" s="2397"/>
      <c r="D33" s="2398"/>
      <c r="E33" s="2335">
        <v>3</v>
      </c>
      <c r="F33" s="2399">
        <v>81088</v>
      </c>
      <c r="G33" s="2219">
        <v>5312.5</v>
      </c>
      <c r="H33" s="2275">
        <v>2116.5</v>
      </c>
      <c r="I33" s="2378">
        <f t="shared" si="3"/>
        <v>239062.5</v>
      </c>
      <c r="J33" s="1926"/>
      <c r="K33" s="39"/>
      <c r="L33" s="39"/>
      <c r="M33" s="81"/>
      <c r="N33" s="39"/>
      <c r="O33" s="112"/>
      <c r="P33" s="99"/>
    </row>
    <row r="34" spans="1:16" ht="15" customHeight="1">
      <c r="A34" s="2390">
        <v>45288</v>
      </c>
      <c r="B34" s="2224"/>
      <c r="C34" s="2285"/>
      <c r="D34" s="2192"/>
      <c r="E34" s="2335">
        <v>4</v>
      </c>
      <c r="F34" s="2400">
        <v>81510</v>
      </c>
      <c r="G34" s="2219">
        <v>5312.5</v>
      </c>
      <c r="H34" s="2275">
        <v>2116.5</v>
      </c>
      <c r="I34" s="2378">
        <f t="shared" si="3"/>
        <v>233750</v>
      </c>
      <c r="J34" s="1926"/>
      <c r="K34" s="39"/>
      <c r="L34" s="39"/>
      <c r="M34" s="81"/>
      <c r="N34" s="39"/>
      <c r="O34" s="112"/>
      <c r="P34" s="99"/>
    </row>
    <row r="35" spans="1:16" ht="15" customHeight="1">
      <c r="A35" s="2390">
        <v>45295</v>
      </c>
      <c r="B35" s="2375"/>
      <c r="C35" s="2375"/>
      <c r="D35" s="2375"/>
      <c r="E35" s="2335">
        <v>5</v>
      </c>
      <c r="F35" s="2197">
        <v>81653</v>
      </c>
      <c r="G35" s="2378">
        <v>10000</v>
      </c>
      <c r="H35" s="2378"/>
      <c r="I35" s="2378">
        <f t="shared" si="3"/>
        <v>223750</v>
      </c>
      <c r="J35" s="1926"/>
      <c r="K35" s="39"/>
      <c r="L35" s="39"/>
      <c r="M35" s="81"/>
      <c r="N35" s="39"/>
      <c r="O35" s="112"/>
      <c r="P35" s="99"/>
    </row>
    <row r="36" spans="1:16" ht="15" customHeight="1">
      <c r="A36" s="2390">
        <v>45318</v>
      </c>
      <c r="B36" s="2375"/>
      <c r="C36" s="2375"/>
      <c r="D36" s="2375"/>
      <c r="E36" s="2335">
        <v>6</v>
      </c>
      <c r="F36" s="2197">
        <v>81836</v>
      </c>
      <c r="G36" s="2378">
        <v>5312.5</v>
      </c>
      <c r="H36" s="2378">
        <v>2116.5</v>
      </c>
      <c r="I36" s="2378">
        <f t="shared" si="3"/>
        <v>218437.5</v>
      </c>
      <c r="J36" s="1926"/>
      <c r="K36" s="39"/>
      <c r="L36" s="39"/>
      <c r="M36" s="81"/>
      <c r="N36" s="39"/>
      <c r="O36" s="112"/>
      <c r="P36" s="99"/>
    </row>
    <row r="37" spans="1:16" ht="15" customHeight="1">
      <c r="A37" s="2221">
        <v>45343</v>
      </c>
      <c r="B37" s="2375"/>
      <c r="C37" s="2375"/>
      <c r="D37" s="2375"/>
      <c r="E37" s="2335"/>
      <c r="F37" s="2197">
        <v>82118</v>
      </c>
      <c r="G37" s="2378"/>
      <c r="H37" s="2206">
        <v>2116.5</v>
      </c>
      <c r="I37" s="2378">
        <f t="shared" si="3"/>
        <v>218437.5</v>
      </c>
      <c r="J37" s="1926"/>
      <c r="K37" s="39"/>
      <c r="L37" s="39"/>
      <c r="M37" s="81"/>
      <c r="N37" s="39"/>
      <c r="O37" s="112"/>
      <c r="P37" s="99"/>
    </row>
    <row r="38" spans="1:16" ht="15" customHeight="1">
      <c r="A38" s="2390">
        <v>45351</v>
      </c>
      <c r="B38" s="2375"/>
      <c r="C38" s="2375"/>
      <c r="D38" s="2375"/>
      <c r="E38" s="2335">
        <v>7</v>
      </c>
      <c r="F38" s="2197">
        <v>82250</v>
      </c>
      <c r="G38" s="2378">
        <v>5312.5</v>
      </c>
      <c r="H38" s="2378"/>
      <c r="I38" s="2378">
        <f t="shared" si="3"/>
        <v>213125</v>
      </c>
      <c r="J38" s="1926"/>
      <c r="K38" s="39"/>
      <c r="L38" s="39"/>
      <c r="M38" s="81"/>
      <c r="N38" s="39"/>
      <c r="O38" s="112"/>
      <c r="P38" s="99"/>
    </row>
    <row r="39" spans="1:16" ht="15" customHeight="1">
      <c r="A39" s="2221">
        <v>45363</v>
      </c>
      <c r="D39" s="2375"/>
      <c r="E39" s="2335">
        <v>8</v>
      </c>
      <c r="F39" s="2195">
        <v>33071</v>
      </c>
      <c r="G39" s="2275">
        <v>213125</v>
      </c>
      <c r="H39" s="2378"/>
      <c r="I39" s="2378">
        <f t="shared" si="3"/>
        <v>0</v>
      </c>
      <c r="J39" s="1926"/>
      <c r="K39" s="39"/>
      <c r="L39" s="39"/>
      <c r="M39" s="81"/>
      <c r="N39" s="39"/>
      <c r="O39" s="112"/>
      <c r="P39" s="99"/>
    </row>
    <row r="40" spans="1:16" ht="15" customHeight="1">
      <c r="A40" s="2380"/>
      <c r="B40" s="2375"/>
      <c r="C40" s="2375"/>
      <c r="D40" s="2375"/>
      <c r="E40" s="2335"/>
      <c r="F40" s="2228"/>
      <c r="G40" s="2378"/>
      <c r="H40" s="2378"/>
      <c r="I40" s="2378"/>
      <c r="J40" s="1926"/>
      <c r="K40" s="39"/>
      <c r="L40" s="39"/>
      <c r="M40" s="81"/>
      <c r="N40" s="39"/>
      <c r="O40" s="112"/>
      <c r="P40" s="99"/>
    </row>
    <row r="41" spans="1:16" ht="15" customHeight="1" thickBot="1">
      <c r="A41" s="3121" t="s">
        <v>1</v>
      </c>
      <c r="B41" s="3121"/>
      <c r="C41" s="3121"/>
      <c r="D41" s="3121"/>
      <c r="E41" s="3121"/>
      <c r="F41" s="3121"/>
      <c r="G41" s="3121"/>
      <c r="H41" s="3121"/>
      <c r="I41" s="3121"/>
      <c r="J41" s="1926"/>
      <c r="K41" s="39"/>
      <c r="L41" s="39"/>
      <c r="M41" s="81"/>
      <c r="N41" s="39"/>
      <c r="O41" s="112"/>
    </row>
    <row r="42" spans="1:16" ht="15" customHeight="1" thickTop="1">
      <c r="A42" s="2363" t="s">
        <v>2</v>
      </c>
      <c r="B42" s="2364" t="s">
        <v>3</v>
      </c>
      <c r="C42" s="2365" t="s">
        <v>4</v>
      </c>
      <c r="D42" s="2366" t="s">
        <v>5</v>
      </c>
      <c r="E42" s="2366" t="s">
        <v>6</v>
      </c>
      <c r="F42" s="2405" t="s">
        <v>7</v>
      </c>
      <c r="G42" s="2367" t="s">
        <v>176</v>
      </c>
      <c r="H42" s="2367" t="s">
        <v>177</v>
      </c>
      <c r="I42" s="2368" t="s">
        <v>10</v>
      </c>
      <c r="J42" s="1926"/>
      <c r="K42" s="39"/>
      <c r="L42" s="39"/>
      <c r="M42" s="81"/>
      <c r="N42" s="39"/>
      <c r="O42" s="112"/>
    </row>
    <row r="43" spans="1:16" ht="15" customHeight="1">
      <c r="A43" s="2304">
        <v>45363</v>
      </c>
      <c r="B43" s="2370">
        <v>255000</v>
      </c>
      <c r="C43" s="2371">
        <f>B43*0.02</f>
        <v>5100</v>
      </c>
      <c r="D43" s="2372"/>
      <c r="E43" s="2373">
        <v>48</v>
      </c>
      <c r="F43" s="2406">
        <v>33071</v>
      </c>
      <c r="G43" s="2374">
        <f>+B43/E43</f>
        <v>5312.5</v>
      </c>
      <c r="H43" s="2374">
        <f>B43*0.0083</f>
        <v>2116.5</v>
      </c>
      <c r="I43" s="2374">
        <f>B43</f>
        <v>255000</v>
      </c>
      <c r="J43" s="1926"/>
      <c r="K43" s="39"/>
      <c r="L43" s="39"/>
      <c r="M43" s="81"/>
      <c r="N43" s="39"/>
      <c r="O43" s="112"/>
    </row>
    <row r="44" spans="1:16" ht="15" customHeight="1">
      <c r="A44" s="2221">
        <v>45373</v>
      </c>
      <c r="B44" s="2375"/>
      <c r="C44" s="2206"/>
      <c r="D44" s="2375"/>
      <c r="E44" s="2376">
        <v>1</v>
      </c>
      <c r="F44" s="2229">
        <v>82512</v>
      </c>
      <c r="G44" s="2275">
        <v>5312.5</v>
      </c>
      <c r="H44" s="2206">
        <v>2116.5</v>
      </c>
      <c r="I44" s="2378">
        <f>I43-G44</f>
        <v>249687.5</v>
      </c>
      <c r="J44" s="1926"/>
      <c r="K44" s="39"/>
      <c r="L44" s="39"/>
      <c r="M44" s="81"/>
      <c r="N44" s="39"/>
      <c r="O44" s="112"/>
    </row>
    <row r="45" spans="1:16" ht="15" customHeight="1">
      <c r="A45" s="2221">
        <v>45399</v>
      </c>
      <c r="B45" s="2375"/>
      <c r="C45" s="2375"/>
      <c r="D45" s="2375"/>
      <c r="E45" s="2376">
        <v>2</v>
      </c>
      <c r="F45" s="2229">
        <v>82800</v>
      </c>
      <c r="G45" s="2275">
        <v>5312.5</v>
      </c>
      <c r="H45" s="2206">
        <v>2116.5</v>
      </c>
      <c r="I45" s="2378">
        <f t="shared" ref="I45:I51" si="4">I44-G45</f>
        <v>244375</v>
      </c>
      <c r="J45" s="1926"/>
      <c r="K45" s="39"/>
      <c r="L45" s="39"/>
      <c r="M45" s="81"/>
      <c r="N45" s="39"/>
      <c r="O45" s="112"/>
    </row>
    <row r="46" spans="1:16" ht="15" customHeight="1">
      <c r="A46" s="2221">
        <v>45434</v>
      </c>
      <c r="B46" s="2375"/>
      <c r="C46" s="2375"/>
      <c r="D46" s="2375"/>
      <c r="E46" s="2376">
        <v>3</v>
      </c>
      <c r="F46" s="2229">
        <v>83270</v>
      </c>
      <c r="G46" s="2275">
        <v>5312.5</v>
      </c>
      <c r="H46" s="2206">
        <v>2116.5</v>
      </c>
      <c r="I46" s="2378">
        <f t="shared" si="4"/>
        <v>239062.5</v>
      </c>
      <c r="J46" s="1926"/>
      <c r="K46" s="39"/>
      <c r="L46" s="39"/>
      <c r="M46" s="81"/>
      <c r="N46" s="39"/>
      <c r="O46" s="112"/>
    </row>
    <row r="47" spans="1:16" ht="15" customHeight="1">
      <c r="A47" s="2221">
        <v>45462</v>
      </c>
      <c r="B47" s="2375"/>
      <c r="C47" s="2375"/>
      <c r="D47" s="2375"/>
      <c r="E47" s="2376">
        <v>4</v>
      </c>
      <c r="F47" s="2229">
        <v>83606</v>
      </c>
      <c r="G47" s="2275">
        <v>5312.5</v>
      </c>
      <c r="H47" s="2206">
        <v>2116.5</v>
      </c>
      <c r="I47" s="2378">
        <f t="shared" si="4"/>
        <v>233750</v>
      </c>
      <c r="J47" s="1926"/>
      <c r="K47" s="39"/>
      <c r="L47" s="39"/>
      <c r="M47" s="81"/>
      <c r="N47" s="39"/>
      <c r="O47" s="112"/>
    </row>
    <row r="48" spans="1:16" ht="15" customHeight="1">
      <c r="A48" s="2380">
        <v>45490</v>
      </c>
      <c r="B48" s="2375"/>
      <c r="C48" s="2375"/>
      <c r="D48" s="2375"/>
      <c r="E48" s="2376">
        <v>5</v>
      </c>
      <c r="F48" s="2228">
        <v>83941</v>
      </c>
      <c r="G48" s="2378">
        <v>5312.5</v>
      </c>
      <c r="H48" s="2401">
        <v>2116.5</v>
      </c>
      <c r="I48" s="2378">
        <f t="shared" si="4"/>
        <v>228437.5</v>
      </c>
      <c r="J48" s="1926"/>
      <c r="K48" s="39"/>
      <c r="L48" s="39"/>
      <c r="M48" s="81"/>
      <c r="N48" s="39"/>
      <c r="O48" s="112"/>
    </row>
    <row r="49" spans="1:15" ht="15" customHeight="1">
      <c r="A49" s="2380">
        <v>45519</v>
      </c>
      <c r="B49" s="2375"/>
      <c r="C49" s="2375"/>
      <c r="D49" s="2375"/>
      <c r="E49" s="2376">
        <v>6</v>
      </c>
      <c r="F49" s="2195">
        <v>84276</v>
      </c>
      <c r="G49" s="2378">
        <v>5312.5</v>
      </c>
      <c r="H49" s="2401">
        <v>2116.5</v>
      </c>
      <c r="I49" s="2378">
        <f t="shared" si="4"/>
        <v>223125</v>
      </c>
      <c r="J49" s="1926"/>
      <c r="K49" s="39"/>
      <c r="L49" s="39"/>
      <c r="M49" s="81"/>
      <c r="N49" s="39"/>
      <c r="O49" s="112"/>
    </row>
    <row r="50" spans="1:15" ht="15" customHeight="1">
      <c r="A50" s="2221">
        <v>45527</v>
      </c>
      <c r="B50" s="2375"/>
      <c r="C50" s="2375"/>
      <c r="D50" s="2375"/>
      <c r="E50" s="2376">
        <v>7</v>
      </c>
      <c r="F50" s="2356">
        <v>34076</v>
      </c>
      <c r="G50" s="2275">
        <v>223125</v>
      </c>
      <c r="H50" s="2401"/>
      <c r="I50" s="2378">
        <f t="shared" si="4"/>
        <v>0</v>
      </c>
      <c r="J50" s="1926"/>
      <c r="K50" s="39"/>
      <c r="L50" s="39"/>
      <c r="M50" s="81"/>
      <c r="N50" s="39"/>
      <c r="O50" s="112"/>
    </row>
    <row r="51" spans="1:15" ht="15" customHeight="1">
      <c r="A51" s="2380"/>
      <c r="B51" s="2375"/>
      <c r="C51" s="2375"/>
      <c r="D51" s="2375"/>
      <c r="E51" s="2376"/>
      <c r="F51" s="2228"/>
      <c r="G51" s="2378"/>
      <c r="H51" s="2401"/>
      <c r="I51" s="2378">
        <f t="shared" si="4"/>
        <v>0</v>
      </c>
      <c r="J51" s="1926"/>
      <c r="K51" s="39"/>
      <c r="L51" s="39"/>
      <c r="M51" s="81"/>
      <c r="N51" s="39"/>
      <c r="O51" s="112"/>
    </row>
    <row r="52" spans="1:15" ht="15" customHeight="1">
      <c r="A52" s="2380"/>
      <c r="B52" s="2375"/>
      <c r="C52" s="2375"/>
      <c r="D52" s="2375"/>
      <c r="E52" s="2376"/>
      <c r="F52" s="2228"/>
      <c r="G52" s="2378"/>
      <c r="H52" s="2401"/>
      <c r="I52" s="2378"/>
      <c r="J52" s="1926"/>
      <c r="K52" s="39"/>
      <c r="L52" s="39"/>
      <c r="M52" s="81"/>
      <c r="N52" s="39"/>
      <c r="O52" s="112"/>
    </row>
    <row r="53" spans="1:15" ht="15" customHeight="1" thickBot="1">
      <c r="A53" s="3121" t="s">
        <v>1</v>
      </c>
      <c r="B53" s="3121"/>
      <c r="C53" s="3121"/>
      <c r="D53" s="3121"/>
      <c r="E53" s="3121"/>
      <c r="F53" s="3121"/>
      <c r="G53" s="3121"/>
      <c r="H53" s="3121"/>
      <c r="I53" s="3121"/>
      <c r="J53" s="1926"/>
      <c r="K53" s="39"/>
      <c r="L53" s="39"/>
      <c r="M53" s="81"/>
      <c r="N53" s="39"/>
      <c r="O53" s="112"/>
    </row>
    <row r="54" spans="1:15" ht="15" customHeight="1" thickTop="1">
      <c r="A54" s="2363" t="s">
        <v>2</v>
      </c>
      <c r="B54" s="2364" t="s">
        <v>3</v>
      </c>
      <c r="C54" s="2365" t="s">
        <v>4</v>
      </c>
      <c r="D54" s="2366" t="s">
        <v>5</v>
      </c>
      <c r="E54" s="2366" t="s">
        <v>6</v>
      </c>
      <c r="F54" s="2405" t="s">
        <v>7</v>
      </c>
      <c r="G54" s="2367" t="s">
        <v>176</v>
      </c>
      <c r="H54" s="2367" t="s">
        <v>177</v>
      </c>
      <c r="I54" s="2368" t="s">
        <v>10</v>
      </c>
      <c r="J54" s="1926"/>
      <c r="K54" s="39"/>
      <c r="L54" s="39"/>
      <c r="M54" s="81"/>
      <c r="N54" s="39"/>
      <c r="O54" s="112"/>
    </row>
    <row r="55" spans="1:15" ht="15" customHeight="1">
      <c r="A55" s="2304">
        <v>45527</v>
      </c>
      <c r="B55" s="2374">
        <v>275000</v>
      </c>
      <c r="C55" s="2402">
        <f>B55*0.02</f>
        <v>5500</v>
      </c>
      <c r="D55" s="2373"/>
      <c r="E55" s="2373">
        <v>48</v>
      </c>
      <c r="F55" s="2248">
        <v>34076</v>
      </c>
      <c r="G55" s="2374">
        <f>B55/E55</f>
        <v>5729.166666666667</v>
      </c>
      <c r="H55" s="2374">
        <f>B55*0.0083</f>
        <v>2282.5</v>
      </c>
      <c r="I55" s="2374">
        <f>B55</f>
        <v>275000</v>
      </c>
      <c r="J55" s="1926"/>
      <c r="K55" s="39"/>
      <c r="L55" s="39"/>
      <c r="M55" s="81"/>
      <c r="N55" s="39"/>
      <c r="O55" s="112"/>
    </row>
    <row r="56" spans="1:15" ht="15" customHeight="1">
      <c r="A56" s="2304">
        <v>45546</v>
      </c>
      <c r="B56" s="2225"/>
      <c r="C56" s="2225"/>
      <c r="D56" s="2225"/>
      <c r="E56" s="2376">
        <v>1</v>
      </c>
      <c r="F56" s="2229">
        <v>84583</v>
      </c>
      <c r="G56" s="2274">
        <v>5729.15</v>
      </c>
      <c r="H56" s="2274">
        <v>2282.5</v>
      </c>
      <c r="I56" s="2378">
        <f>I55-G56</f>
        <v>269270.84999999998</v>
      </c>
      <c r="J56" s="1926"/>
      <c r="K56" s="39"/>
      <c r="L56" s="39"/>
      <c r="M56" s="81"/>
      <c r="N56" s="39"/>
      <c r="O56" s="112"/>
    </row>
    <row r="57" spans="1:15" ht="15" customHeight="1">
      <c r="A57" s="2304">
        <v>45583</v>
      </c>
      <c r="B57" s="2327"/>
      <c r="C57" s="2327"/>
      <c r="D57" s="2327"/>
      <c r="E57" s="2376">
        <v>2</v>
      </c>
      <c r="F57" s="2229">
        <v>85076</v>
      </c>
      <c r="G57" s="2274">
        <v>5729.17</v>
      </c>
      <c r="H57" s="2274">
        <v>2282.5</v>
      </c>
      <c r="I57" s="2378">
        <f t="shared" ref="I57:I67" si="5">I56-G57</f>
        <v>263541.68</v>
      </c>
    </row>
    <row r="58" spans="1:15" ht="15" customHeight="1">
      <c r="A58" s="2304">
        <v>45610</v>
      </c>
      <c r="B58" s="2327"/>
      <c r="C58" s="2327"/>
      <c r="D58" s="2327"/>
      <c r="E58" s="2376">
        <v>3</v>
      </c>
      <c r="F58" s="2229">
        <v>85398</v>
      </c>
      <c r="G58" s="2274">
        <v>11458.34</v>
      </c>
      <c r="H58" s="2274">
        <v>2282.5</v>
      </c>
      <c r="I58" s="2378">
        <f t="shared" si="5"/>
        <v>252083.34</v>
      </c>
    </row>
    <row r="59" spans="1:15" ht="15" customHeight="1">
      <c r="A59" s="2304">
        <v>45639</v>
      </c>
      <c r="B59" s="2327"/>
      <c r="C59" s="2327"/>
      <c r="D59" s="2327"/>
      <c r="E59" s="2376">
        <v>4</v>
      </c>
      <c r="F59" s="2229">
        <v>85817</v>
      </c>
      <c r="G59" s="2274">
        <v>5729.17</v>
      </c>
      <c r="H59" s="2274">
        <v>2282.5</v>
      </c>
      <c r="I59" s="2378">
        <f t="shared" si="5"/>
        <v>246354.16999999998</v>
      </c>
    </row>
    <row r="60" spans="1:15" ht="15" customHeight="1">
      <c r="A60" s="2390">
        <v>45668</v>
      </c>
      <c r="B60" s="2221"/>
      <c r="C60" s="2327"/>
      <c r="D60" s="2327"/>
      <c r="E60" s="2376">
        <v>5</v>
      </c>
      <c r="F60" s="2228">
        <v>86151</v>
      </c>
      <c r="G60" s="2274">
        <v>5729.17</v>
      </c>
      <c r="H60" s="2274">
        <v>2282.5</v>
      </c>
      <c r="I60" s="2378">
        <f t="shared" si="5"/>
        <v>240624.99999999997</v>
      </c>
      <c r="J60" s="728"/>
    </row>
    <row r="61" spans="1:15" ht="15" customHeight="1">
      <c r="A61" s="2390">
        <v>45716</v>
      </c>
      <c r="B61" s="2221"/>
      <c r="C61" s="2327"/>
      <c r="D61" s="2327"/>
      <c r="E61" s="2376">
        <v>6</v>
      </c>
      <c r="F61" s="2228">
        <v>86673</v>
      </c>
      <c r="G61" s="2378">
        <v>5729.17</v>
      </c>
      <c r="H61" s="2378">
        <v>2282.5</v>
      </c>
      <c r="I61" s="2378">
        <f t="shared" si="5"/>
        <v>234895.82999999996</v>
      </c>
      <c r="J61" s="728"/>
    </row>
    <row r="62" spans="1:15" ht="15" customHeight="1">
      <c r="A62" s="2390">
        <v>45737</v>
      </c>
      <c r="B62" s="2221"/>
      <c r="C62" s="2327"/>
      <c r="D62" s="2327"/>
      <c r="E62" s="2376">
        <v>7</v>
      </c>
      <c r="F62" s="2228">
        <v>86897</v>
      </c>
      <c r="G62" s="2378">
        <v>5729.17</v>
      </c>
      <c r="H62" s="2378">
        <v>2282.5</v>
      </c>
      <c r="I62" s="2378">
        <f t="shared" si="5"/>
        <v>229166.65999999995</v>
      </c>
      <c r="J62" s="728"/>
    </row>
    <row r="63" spans="1:15" ht="15" customHeight="1">
      <c r="A63" s="2390">
        <v>45777</v>
      </c>
      <c r="B63" s="2221"/>
      <c r="C63" s="2327"/>
      <c r="D63" s="2327"/>
      <c r="E63" s="2376">
        <v>8</v>
      </c>
      <c r="F63" s="2228">
        <v>87418</v>
      </c>
      <c r="G63" s="2378">
        <v>5729.17</v>
      </c>
      <c r="H63" s="2378">
        <v>2282.5</v>
      </c>
      <c r="I63" s="2378">
        <f t="shared" si="5"/>
        <v>223437.48999999993</v>
      </c>
      <c r="J63" s="728"/>
    </row>
    <row r="64" spans="1:15" ht="13.8">
      <c r="A64" s="2390">
        <v>45800</v>
      </c>
      <c r="B64" s="2221"/>
      <c r="C64" s="2327"/>
      <c r="D64" s="2327"/>
      <c r="E64" s="2376">
        <v>9</v>
      </c>
      <c r="F64" s="2228" t="s">
        <v>190</v>
      </c>
      <c r="G64" s="2378">
        <v>5729.17</v>
      </c>
      <c r="H64" s="2378">
        <v>2282.5</v>
      </c>
      <c r="I64" s="2378">
        <f t="shared" si="5"/>
        <v>217708.31999999992</v>
      </c>
      <c r="J64" s="728"/>
    </row>
    <row r="65" spans="1:10" ht="13.8">
      <c r="A65" s="2390">
        <v>45836</v>
      </c>
      <c r="B65" s="2221"/>
      <c r="C65" s="2327"/>
      <c r="D65" s="2327"/>
      <c r="E65" s="2376">
        <v>10</v>
      </c>
      <c r="F65" s="2228" t="s">
        <v>191</v>
      </c>
      <c r="G65" s="2378">
        <v>5729.17</v>
      </c>
      <c r="H65" s="2378">
        <v>2282.5</v>
      </c>
      <c r="I65" s="2378">
        <f t="shared" si="5"/>
        <v>211979.14999999991</v>
      </c>
      <c r="J65" s="728"/>
    </row>
    <row r="66" spans="1:10" ht="13.8">
      <c r="A66" s="2390">
        <v>45853</v>
      </c>
      <c r="B66" s="2221"/>
      <c r="C66" s="2327"/>
      <c r="D66" s="2327"/>
      <c r="E66" s="2376">
        <v>11</v>
      </c>
      <c r="F66" s="2228" t="s">
        <v>192</v>
      </c>
      <c r="G66" s="2378">
        <v>5729.17</v>
      </c>
      <c r="H66" s="2378">
        <v>2282.5</v>
      </c>
      <c r="I66" s="2378">
        <f t="shared" si="5"/>
        <v>206249.97999999989</v>
      </c>
      <c r="J66" s="728"/>
    </row>
    <row r="67" spans="1:10">
      <c r="A67" s="2380">
        <v>45869</v>
      </c>
      <c r="B67" s="2375"/>
      <c r="C67" s="2375"/>
      <c r="D67" s="2375"/>
      <c r="E67" s="2376">
        <v>12</v>
      </c>
      <c r="F67" s="2228" t="s">
        <v>193</v>
      </c>
      <c r="G67" s="2378">
        <v>206249.98</v>
      </c>
      <c r="H67" s="2378"/>
      <c r="I67" s="2378">
        <f t="shared" si="5"/>
        <v>0</v>
      </c>
      <c r="J67" s="604"/>
    </row>
    <row r="68" spans="1:10" ht="13.8">
      <c r="A68" s="2380"/>
      <c r="B68" s="2375"/>
      <c r="C68" s="2375"/>
      <c r="D68" s="2375"/>
      <c r="E68" s="2376"/>
      <c r="F68" s="2228"/>
      <c r="G68" s="2378" t="s">
        <v>194</v>
      </c>
      <c r="H68" s="2378"/>
      <c r="I68" s="2378"/>
      <c r="J68" s="728"/>
    </row>
    <row r="69" spans="1:10" ht="13.8">
      <c r="A69" s="2380"/>
      <c r="B69" s="2375"/>
      <c r="C69" s="2375"/>
      <c r="D69" s="2375"/>
      <c r="E69" s="2376"/>
      <c r="F69" s="2228"/>
      <c r="G69" s="2378"/>
      <c r="H69" s="2378"/>
      <c r="I69" s="2378"/>
      <c r="J69" s="728"/>
    </row>
    <row r="70" spans="1:10" ht="21" thickBot="1">
      <c r="A70" s="3121" t="s">
        <v>1</v>
      </c>
      <c r="B70" s="3121"/>
      <c r="C70" s="3121"/>
      <c r="D70" s="3121"/>
      <c r="E70" s="3121"/>
      <c r="F70" s="3121"/>
      <c r="G70" s="3121"/>
      <c r="H70" s="3121"/>
      <c r="I70" s="3121"/>
      <c r="J70" s="728"/>
    </row>
    <row r="71" spans="1:10" ht="25.8" thickTop="1">
      <c r="A71" s="2363" t="s">
        <v>2</v>
      </c>
      <c r="B71" s="2364" t="s">
        <v>3</v>
      </c>
      <c r="C71" s="2365" t="s">
        <v>4</v>
      </c>
      <c r="D71" s="2366" t="s">
        <v>5</v>
      </c>
      <c r="E71" s="2366" t="s">
        <v>6</v>
      </c>
      <c r="F71" s="2405" t="s">
        <v>7</v>
      </c>
      <c r="G71" s="2367" t="s">
        <v>176</v>
      </c>
      <c r="H71" s="2367" t="s">
        <v>177</v>
      </c>
      <c r="I71" s="2368" t="s">
        <v>10</v>
      </c>
      <c r="J71" s="728"/>
    </row>
    <row r="72" spans="1:10" ht="13.8">
      <c r="A72" s="2304">
        <v>45869</v>
      </c>
      <c r="B72" s="2374">
        <v>275000</v>
      </c>
      <c r="C72" s="2402">
        <f>B72*0.02</f>
        <v>5500</v>
      </c>
      <c r="D72" s="2373"/>
      <c r="E72" s="2373">
        <v>48</v>
      </c>
      <c r="F72" s="2248" t="s">
        <v>193</v>
      </c>
      <c r="G72" s="2374">
        <f>B72/E72</f>
        <v>5729.166666666667</v>
      </c>
      <c r="H72" s="2374">
        <f>B72*0.0083</f>
        <v>2282.5</v>
      </c>
      <c r="I72" s="2374">
        <f>B72</f>
        <v>275000</v>
      </c>
      <c r="J72" s="728"/>
    </row>
    <row r="73" spans="1:10" ht="13.8">
      <c r="A73" s="2221">
        <v>45899</v>
      </c>
      <c r="B73" s="2225"/>
      <c r="C73" s="2225"/>
      <c r="D73" s="2225"/>
      <c r="E73" s="2376"/>
      <c r="F73" s="2196" t="s">
        <v>195</v>
      </c>
      <c r="G73" s="2222">
        <v>5729.17</v>
      </c>
      <c r="H73" s="2222">
        <v>2282.5</v>
      </c>
      <c r="I73" s="2378">
        <f>I72-G73</f>
        <v>269270.83</v>
      </c>
    </row>
    <row r="74" spans="1:10" ht="13.8">
      <c r="A74" s="2221">
        <v>45916</v>
      </c>
      <c r="B74" s="2375"/>
      <c r="C74" s="2375"/>
      <c r="D74" s="2375"/>
      <c r="E74" s="2376"/>
      <c r="F74" s="2195" t="s">
        <v>196</v>
      </c>
      <c r="G74" s="2222">
        <v>5729.17</v>
      </c>
      <c r="H74" s="2222">
        <v>2282.5</v>
      </c>
      <c r="I74" s="2378">
        <f>I73-G74</f>
        <v>263541.66000000003</v>
      </c>
    </row>
    <row r="75" spans="1:10" ht="13.8">
      <c r="A75" s="2221">
        <v>45944</v>
      </c>
      <c r="B75" s="2375"/>
      <c r="C75" s="2375"/>
      <c r="D75" s="2375"/>
      <c r="E75" s="2376"/>
      <c r="F75" s="2195" t="s">
        <v>197</v>
      </c>
      <c r="G75" s="2222">
        <v>5729.17</v>
      </c>
      <c r="H75" s="2222">
        <v>2282.5</v>
      </c>
      <c r="I75" s="2378">
        <f>I74-G75</f>
        <v>257812.49000000002</v>
      </c>
    </row>
    <row r="76" spans="1:10" ht="13.8">
      <c r="A76" s="2221">
        <v>45976</v>
      </c>
      <c r="B76" s="2375"/>
      <c r="C76" s="2375"/>
      <c r="D76" s="2375"/>
      <c r="E76" s="2376"/>
      <c r="F76" s="2195" t="s">
        <v>198</v>
      </c>
      <c r="G76" s="2222">
        <v>5729.17</v>
      </c>
      <c r="H76" s="2222">
        <v>2282.5</v>
      </c>
      <c r="I76" s="2378">
        <f>I75-G76</f>
        <v>252083.32</v>
      </c>
    </row>
    <row r="77" spans="1:10" ht="13.8">
      <c r="A77" s="2221">
        <v>46017</v>
      </c>
      <c r="B77" s="2375"/>
      <c r="C77" s="2375"/>
      <c r="D77" s="2375"/>
      <c r="E77" s="2376"/>
      <c r="F77" s="2195" t="s">
        <v>199</v>
      </c>
      <c r="G77" s="2222">
        <v>5729.17</v>
      </c>
      <c r="H77" s="2222">
        <v>2282.5</v>
      </c>
      <c r="I77" s="2378">
        <f>I76-G77</f>
        <v>246354.15</v>
      </c>
    </row>
    <row r="78" spans="1:10">
      <c r="A78" s="2380"/>
      <c r="B78" s="2375"/>
      <c r="C78" s="2375"/>
      <c r="D78" s="2375"/>
      <c r="E78" s="2376"/>
      <c r="F78" s="2228"/>
      <c r="G78" s="2378"/>
      <c r="H78" s="2378"/>
      <c r="I78" s="2378"/>
    </row>
    <row r="79" spans="1:10">
      <c r="A79" s="2380"/>
      <c r="B79" s="2375"/>
      <c r="C79" s="2375"/>
      <c r="D79" s="2375"/>
      <c r="E79" s="2376"/>
      <c r="F79" s="2228"/>
      <c r="G79" s="2378"/>
      <c r="H79" s="2378"/>
      <c r="I79" s="2378"/>
    </row>
    <row r="80" spans="1:10">
      <c r="A80" s="2380"/>
      <c r="B80" s="2375"/>
      <c r="C80" s="2375"/>
      <c r="D80" s="2375"/>
      <c r="E80" s="2376"/>
      <c r="F80" s="2228"/>
      <c r="G80" s="2378"/>
      <c r="H80" s="2378"/>
      <c r="I80" s="2378"/>
    </row>
    <row r="81" spans="1:9">
      <c r="A81" s="2380"/>
      <c r="B81" s="2375"/>
      <c r="C81" s="2375"/>
      <c r="D81" s="2375"/>
      <c r="E81" s="2376"/>
      <c r="F81" s="2228"/>
      <c r="G81" s="2378"/>
      <c r="H81" s="2378"/>
      <c r="I81" s="2378"/>
    </row>
    <row r="82" spans="1:9">
      <c r="A82" s="2380"/>
      <c r="B82" s="2375"/>
      <c r="C82" s="2375"/>
      <c r="D82" s="2375"/>
      <c r="E82" s="2376"/>
      <c r="F82" s="2228"/>
      <c r="G82" s="2378"/>
      <c r="H82" s="2378"/>
      <c r="I82" s="2378"/>
    </row>
  </sheetData>
  <mergeCells count="8">
    <mergeCell ref="A70:I70"/>
    <mergeCell ref="A1:I1"/>
    <mergeCell ref="A3:I3"/>
    <mergeCell ref="J3:O3"/>
    <mergeCell ref="A15:I15"/>
    <mergeCell ref="A28:I28"/>
    <mergeCell ref="A41:I41"/>
    <mergeCell ref="A53:I53"/>
  </mergeCells>
  <pageMargins left="0.5" right="0.5" top="1" bottom="1" header="0.5" footer="0.5"/>
  <pageSetup paperSize="5" orientation="landscape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60">
    <tabColor rgb="FFFFFF00"/>
  </sheetPr>
  <dimension ref="A1:S75"/>
  <sheetViews>
    <sheetView zoomScale="76" zoomScaleNormal="130" workbookViewId="0">
      <selection activeCell="K12" sqref="K12"/>
    </sheetView>
  </sheetViews>
  <sheetFormatPr defaultColWidth="9.109375" defaultRowHeight="13.2"/>
  <cols>
    <col min="1" max="1" width="12.88671875" style="2306" customWidth="1"/>
    <col min="2" max="2" width="13.33203125" style="3" customWidth="1"/>
    <col min="3" max="3" width="10" style="3" customWidth="1"/>
    <col min="4" max="4" width="9.109375" style="3"/>
    <col min="5" max="5" width="9.33203125" style="5" customWidth="1"/>
    <col min="6" max="6" width="11" style="2227" customWidth="1"/>
    <col min="7" max="7" width="12.33203125" style="2267" customWidth="1"/>
    <col min="8" max="8" width="9.33203125" style="2267" customWidth="1"/>
    <col min="9" max="9" width="13" style="2242" customWidth="1"/>
    <col min="10" max="10" width="9.109375" style="3"/>
    <col min="11" max="11" width="14.21875" style="1579" customWidth="1"/>
    <col min="12" max="14" width="14.6640625" style="6" customWidth="1"/>
    <col min="15" max="15" width="14.6640625" style="10" customWidth="1"/>
    <col min="16" max="18" width="14.6640625" style="6" customWidth="1"/>
    <col min="19" max="19" width="10.6640625" style="3" customWidth="1"/>
    <col min="20" max="16384" width="9.109375" style="3"/>
  </cols>
  <sheetData>
    <row r="1" spans="1:18" ht="27.6">
      <c r="A1" s="3126" t="s">
        <v>200</v>
      </c>
      <c r="B1" s="3126"/>
      <c r="C1" s="3126"/>
      <c r="D1" s="3126"/>
      <c r="K1" s="1609"/>
      <c r="L1" s="64"/>
      <c r="M1" s="64"/>
      <c r="N1" s="64"/>
      <c r="O1" s="66"/>
      <c r="P1" s="64"/>
      <c r="Q1" s="64"/>
      <c r="R1" s="64"/>
    </row>
    <row r="3" spans="1:18" s="1" customFormat="1" ht="15">
      <c r="A3" s="2306"/>
      <c r="B3" s="3"/>
      <c r="C3" s="3"/>
      <c r="D3" s="3"/>
      <c r="E3" s="5"/>
      <c r="F3" s="2227"/>
      <c r="G3" s="2267"/>
      <c r="H3" s="2267"/>
      <c r="I3" s="2219"/>
    </row>
    <row r="4" spans="1:18" ht="29.1" customHeight="1" thickBot="1">
      <c r="A4" s="3090" t="s">
        <v>1</v>
      </c>
      <c r="B4" s="3090"/>
      <c r="C4" s="3090"/>
      <c r="D4" s="3090"/>
      <c r="E4" s="3090"/>
      <c r="F4" s="3090"/>
      <c r="G4" s="3090"/>
      <c r="H4" s="3090"/>
      <c r="I4" s="3090"/>
      <c r="K4" s="3"/>
      <c r="L4" s="3"/>
      <c r="M4" s="3"/>
      <c r="N4" s="3"/>
      <c r="O4" s="3"/>
      <c r="P4" s="3"/>
      <c r="Q4" s="3"/>
      <c r="R4" s="3"/>
    </row>
    <row r="5" spans="1:18" ht="15" customHeight="1" thickTop="1">
      <c r="A5" s="2302" t="s">
        <v>2</v>
      </c>
      <c r="B5" s="1410" t="s">
        <v>3</v>
      </c>
      <c r="C5" s="1411" t="s">
        <v>4</v>
      </c>
      <c r="D5" s="1412" t="s">
        <v>5</v>
      </c>
      <c r="E5" s="1412" t="s">
        <v>6</v>
      </c>
      <c r="F5" s="2310" t="s">
        <v>7</v>
      </c>
      <c r="G5" s="2350" t="s">
        <v>8</v>
      </c>
      <c r="H5" s="2350" t="s">
        <v>9</v>
      </c>
      <c r="I5" s="2351" t="s">
        <v>10</v>
      </c>
      <c r="K5" s="3"/>
      <c r="L5" s="3"/>
      <c r="M5" s="3"/>
      <c r="N5" s="3"/>
      <c r="O5" s="3"/>
      <c r="P5" s="3"/>
      <c r="Q5" s="3"/>
      <c r="R5" s="3"/>
    </row>
    <row r="6" spans="1:18" ht="15" customHeight="1">
      <c r="A6" s="2303">
        <v>44792</v>
      </c>
      <c r="B6" s="21">
        <v>30000</v>
      </c>
      <c r="C6" s="21">
        <f>B6*0.02</f>
        <v>600</v>
      </c>
      <c r="D6" s="23"/>
      <c r="E6" s="25">
        <v>12</v>
      </c>
      <c r="F6" s="2248">
        <v>29677</v>
      </c>
      <c r="G6" s="2329">
        <f>B6/E6</f>
        <v>2500</v>
      </c>
      <c r="H6" s="2329">
        <f>B6*0.83%</f>
        <v>249</v>
      </c>
      <c r="I6" s="2352">
        <f>B6</f>
        <v>30000</v>
      </c>
      <c r="K6" s="3"/>
      <c r="L6" s="3"/>
      <c r="M6" s="3"/>
      <c r="N6" s="3"/>
      <c r="O6" s="3"/>
      <c r="P6" s="3"/>
      <c r="Q6" s="3"/>
      <c r="R6" s="3"/>
    </row>
    <row r="7" spans="1:18" ht="15" customHeight="1">
      <c r="A7" s="2221">
        <v>44814</v>
      </c>
      <c r="B7" s="27"/>
      <c r="C7" s="27"/>
      <c r="D7" s="27"/>
      <c r="E7" s="29">
        <v>1</v>
      </c>
      <c r="F7" s="2229">
        <v>75977</v>
      </c>
      <c r="G7" s="2277">
        <v>2500</v>
      </c>
      <c r="H7" s="2277">
        <v>249</v>
      </c>
      <c r="I7" s="2219">
        <f>I6-G7</f>
        <v>27500</v>
      </c>
      <c r="K7" s="3"/>
      <c r="L7" s="3"/>
      <c r="M7" s="3"/>
      <c r="N7" s="3"/>
      <c r="O7" s="3"/>
      <c r="P7" s="3"/>
      <c r="Q7" s="3"/>
      <c r="R7" s="3"/>
    </row>
    <row r="8" spans="1:18" ht="15" customHeight="1">
      <c r="A8" s="2221">
        <v>44842</v>
      </c>
      <c r="B8" s="27"/>
      <c r="C8" s="27"/>
      <c r="D8" s="27"/>
      <c r="E8" s="29">
        <v>2</v>
      </c>
      <c r="F8" s="2229">
        <v>76279</v>
      </c>
      <c r="G8" s="2277">
        <v>2500</v>
      </c>
      <c r="H8" s="2277">
        <v>249</v>
      </c>
      <c r="I8" s="2219">
        <f t="shared" ref="I8:I18" si="0">I7-G8</f>
        <v>25000</v>
      </c>
      <c r="K8" s="3"/>
      <c r="L8" s="3"/>
      <c r="M8" s="3"/>
      <c r="N8" s="3"/>
      <c r="O8" s="3"/>
      <c r="P8" s="3"/>
      <c r="Q8" s="3"/>
      <c r="R8" s="3"/>
    </row>
    <row r="9" spans="1:18" ht="15" customHeight="1">
      <c r="A9" s="2221">
        <v>44876</v>
      </c>
      <c r="B9" s="27"/>
      <c r="C9" s="27"/>
      <c r="D9" s="27"/>
      <c r="E9" s="29">
        <v>3</v>
      </c>
      <c r="F9" s="2229">
        <v>76618</v>
      </c>
      <c r="G9" s="2277">
        <v>2500</v>
      </c>
      <c r="H9" s="2277">
        <v>249</v>
      </c>
      <c r="I9" s="2219">
        <f t="shared" si="0"/>
        <v>22500</v>
      </c>
      <c r="K9" s="3"/>
      <c r="L9" s="3"/>
      <c r="M9" s="3"/>
      <c r="N9" s="3"/>
      <c r="O9" s="3"/>
      <c r="P9" s="3"/>
      <c r="Q9" s="3"/>
      <c r="R9" s="3"/>
    </row>
    <row r="10" spans="1:18" ht="15" customHeight="1">
      <c r="A10" s="2221">
        <v>44908</v>
      </c>
      <c r="B10" s="27"/>
      <c r="C10" s="27"/>
      <c r="D10" s="27"/>
      <c r="E10" s="29">
        <v>4</v>
      </c>
      <c r="F10" s="2229">
        <v>77004</v>
      </c>
      <c r="G10" s="2277">
        <v>2500</v>
      </c>
      <c r="H10" s="2277">
        <v>249</v>
      </c>
      <c r="I10" s="2219">
        <f t="shared" si="0"/>
        <v>20000</v>
      </c>
      <c r="K10" s="3"/>
      <c r="L10" s="3"/>
      <c r="M10" s="3"/>
      <c r="N10" s="3"/>
      <c r="O10" s="3"/>
      <c r="P10" s="3"/>
      <c r="Q10" s="3"/>
      <c r="R10" s="3"/>
    </row>
    <row r="11" spans="1:18" ht="15" customHeight="1">
      <c r="A11" s="2304">
        <v>44936</v>
      </c>
      <c r="B11" s="27"/>
      <c r="C11" s="27"/>
      <c r="D11" s="27"/>
      <c r="E11" s="29">
        <v>5</v>
      </c>
      <c r="F11" s="2229">
        <v>77339</v>
      </c>
      <c r="G11" s="2277">
        <v>2500</v>
      </c>
      <c r="H11" s="2277">
        <v>249</v>
      </c>
      <c r="I11" s="2219">
        <f t="shared" si="0"/>
        <v>17500</v>
      </c>
      <c r="K11" s="3"/>
      <c r="L11" s="3"/>
      <c r="M11" s="3"/>
      <c r="N11" s="3"/>
      <c r="O11" s="3"/>
      <c r="P11" s="3"/>
      <c r="Q11" s="3"/>
      <c r="R11" s="3"/>
    </row>
    <row r="12" spans="1:18" ht="15" customHeight="1">
      <c r="A12" s="2304">
        <v>44966</v>
      </c>
      <c r="B12" s="27"/>
      <c r="C12" s="27"/>
      <c r="D12" s="27"/>
      <c r="E12" s="29">
        <v>6</v>
      </c>
      <c r="F12" s="2229">
        <v>77628</v>
      </c>
      <c r="G12" s="2277">
        <v>2500</v>
      </c>
      <c r="H12" s="2277">
        <v>249</v>
      </c>
      <c r="I12" s="2219">
        <f t="shared" si="0"/>
        <v>15000</v>
      </c>
      <c r="K12" s="3"/>
      <c r="L12" s="3"/>
      <c r="M12" s="3"/>
      <c r="N12" s="3"/>
      <c r="O12" s="3"/>
      <c r="P12" s="3"/>
      <c r="Q12" s="3"/>
      <c r="R12" s="3"/>
    </row>
    <row r="13" spans="1:18" ht="15" customHeight="1">
      <c r="A13" s="2304">
        <v>44995</v>
      </c>
      <c r="B13" s="27"/>
      <c r="C13" s="27"/>
      <c r="D13" s="27"/>
      <c r="E13" s="29">
        <v>7</v>
      </c>
      <c r="F13" s="2229">
        <v>77940</v>
      </c>
      <c r="G13" s="2277">
        <v>2500</v>
      </c>
      <c r="H13" s="2277">
        <v>249</v>
      </c>
      <c r="I13" s="2219">
        <f t="shared" si="0"/>
        <v>12500</v>
      </c>
      <c r="K13" s="3"/>
      <c r="L13" s="3"/>
      <c r="M13" s="3"/>
      <c r="N13" s="3"/>
      <c r="O13" s="3"/>
      <c r="P13" s="3"/>
      <c r="Q13" s="3"/>
      <c r="R13" s="3"/>
    </row>
    <row r="14" spans="1:18" ht="15" customHeight="1">
      <c r="A14" s="2304">
        <v>45027</v>
      </c>
      <c r="B14" s="27"/>
      <c r="C14" s="27"/>
      <c r="D14" s="27"/>
      <c r="E14" s="29">
        <v>8</v>
      </c>
      <c r="F14" s="2229">
        <v>78272</v>
      </c>
      <c r="G14" s="2277">
        <v>2500</v>
      </c>
      <c r="H14" s="2277">
        <v>249</v>
      </c>
      <c r="I14" s="2219">
        <f t="shared" si="0"/>
        <v>10000</v>
      </c>
      <c r="J14" s="100"/>
      <c r="L14" s="1421"/>
      <c r="M14" s="1422"/>
      <c r="N14" s="1421"/>
      <c r="O14" s="1422"/>
      <c r="P14" s="1421"/>
      <c r="Q14" s="1421"/>
      <c r="R14" s="1421"/>
    </row>
    <row r="15" spans="1:18" ht="15" customHeight="1">
      <c r="A15" s="2304">
        <v>45055</v>
      </c>
      <c r="B15" s="27"/>
      <c r="C15" s="27"/>
      <c r="D15" s="27"/>
      <c r="E15" s="29">
        <v>9</v>
      </c>
      <c r="F15" s="2229">
        <v>78595</v>
      </c>
      <c r="G15" s="2277">
        <v>2500</v>
      </c>
      <c r="H15" s="2277">
        <v>249</v>
      </c>
      <c r="I15" s="2219">
        <f t="shared" si="0"/>
        <v>7500</v>
      </c>
      <c r="J15" s="100"/>
      <c r="L15" s="1421"/>
      <c r="M15" s="1422"/>
      <c r="N15" s="1421"/>
      <c r="O15" s="1422"/>
      <c r="P15" s="1421"/>
      <c r="Q15" s="1421"/>
      <c r="R15" s="1421"/>
    </row>
    <row r="16" spans="1:18" ht="15" customHeight="1">
      <c r="A16" s="2304">
        <v>45086</v>
      </c>
      <c r="B16" s="27"/>
      <c r="C16" s="27"/>
      <c r="D16" s="27"/>
      <c r="E16" s="29">
        <v>10</v>
      </c>
      <c r="F16" s="2229">
        <v>79084</v>
      </c>
      <c r="G16" s="2226">
        <v>2500</v>
      </c>
      <c r="H16" s="2226">
        <v>249</v>
      </c>
      <c r="I16" s="2219">
        <f t="shared" si="0"/>
        <v>5000</v>
      </c>
      <c r="J16" s="100"/>
      <c r="L16" s="1421"/>
      <c r="M16" s="2103"/>
      <c r="N16" s="1421"/>
      <c r="O16" s="1422"/>
      <c r="P16" s="1421"/>
      <c r="Q16" s="1421"/>
      <c r="R16" s="1421"/>
    </row>
    <row r="17" spans="1:18" ht="15" customHeight="1">
      <c r="A17" s="2304">
        <v>45121</v>
      </c>
      <c r="B17" s="27"/>
      <c r="C17" s="27"/>
      <c r="D17" s="27"/>
      <c r="E17" s="29">
        <v>11</v>
      </c>
      <c r="F17" s="2229">
        <v>79474</v>
      </c>
      <c r="G17" s="2274">
        <v>2500</v>
      </c>
      <c r="H17" s="2274">
        <v>249</v>
      </c>
      <c r="I17" s="2219">
        <f t="shared" si="0"/>
        <v>2500</v>
      </c>
      <c r="J17" s="100"/>
      <c r="L17" s="1421"/>
      <c r="M17" s="2104"/>
      <c r="N17" s="2105"/>
      <c r="O17" s="1422"/>
      <c r="P17" s="1421"/>
      <c r="Q17" s="1421"/>
      <c r="R17" s="1421"/>
    </row>
    <row r="18" spans="1:18" ht="15" customHeight="1">
      <c r="A18" s="2304">
        <v>45146</v>
      </c>
      <c r="B18" s="27"/>
      <c r="C18" s="27"/>
      <c r="D18" s="27"/>
      <c r="E18" s="29">
        <v>12</v>
      </c>
      <c r="F18" s="2229">
        <v>79801</v>
      </c>
      <c r="G18" s="2274">
        <v>2500</v>
      </c>
      <c r="H18" s="2274">
        <v>249</v>
      </c>
      <c r="I18" s="2219">
        <f t="shared" si="0"/>
        <v>0</v>
      </c>
      <c r="J18" s="100"/>
      <c r="L18" s="1421"/>
      <c r="M18" s="2104"/>
      <c r="N18" s="2105"/>
      <c r="O18" s="1422"/>
      <c r="P18" s="1421"/>
      <c r="Q18" s="1421"/>
      <c r="R18" s="1421"/>
    </row>
    <row r="19" spans="1:18" ht="15" customHeight="1">
      <c r="J19" s="100"/>
      <c r="L19" s="1421"/>
      <c r="M19" s="2104"/>
      <c r="N19" s="2105"/>
      <c r="O19" s="1422"/>
      <c r="P19" s="1421"/>
      <c r="Q19" s="1421"/>
      <c r="R19" s="1421"/>
    </row>
    <row r="20" spans="1:18" ht="15" customHeight="1" thickBot="1">
      <c r="A20" s="3090" t="s">
        <v>1</v>
      </c>
      <c r="B20" s="3090"/>
      <c r="C20" s="3090"/>
      <c r="D20" s="3090"/>
      <c r="E20" s="3090"/>
      <c r="F20" s="3090"/>
      <c r="G20" s="3090"/>
      <c r="H20" s="3090"/>
      <c r="I20" s="3090"/>
      <c r="J20" s="100"/>
      <c r="L20" s="1421"/>
      <c r="M20" s="1421"/>
      <c r="N20" s="2105"/>
      <c r="O20" s="1422"/>
      <c r="P20" s="1421"/>
      <c r="Q20" s="1421"/>
      <c r="R20" s="1421"/>
    </row>
    <row r="21" spans="1:18" ht="15" customHeight="1">
      <c r="A21" s="2302" t="s">
        <v>2</v>
      </c>
      <c r="B21" s="1410" t="s">
        <v>3</v>
      </c>
      <c r="C21" s="1411" t="s">
        <v>4</v>
      </c>
      <c r="D21" s="1412" t="s">
        <v>5</v>
      </c>
      <c r="E21" s="1412" t="s">
        <v>6</v>
      </c>
      <c r="F21" s="2310" t="s">
        <v>7</v>
      </c>
      <c r="G21" s="2350" t="s">
        <v>8</v>
      </c>
      <c r="H21" s="2350" t="s">
        <v>9</v>
      </c>
      <c r="I21" s="2351" t="s">
        <v>10</v>
      </c>
      <c r="J21" s="100"/>
      <c r="L21" s="1421"/>
      <c r="M21" s="1421"/>
      <c r="N21" s="2105"/>
      <c r="O21" s="1422"/>
      <c r="P21" s="1421"/>
      <c r="Q21" s="1421"/>
      <c r="R21" s="1421"/>
    </row>
    <row r="22" spans="1:18" ht="15" customHeight="1">
      <c r="A22" s="2303">
        <v>45146</v>
      </c>
      <c r="B22" s="21">
        <v>30000</v>
      </c>
      <c r="C22" s="21">
        <f>B22*0.02</f>
        <v>600</v>
      </c>
      <c r="D22" s="23"/>
      <c r="E22" s="25">
        <v>6</v>
      </c>
      <c r="F22" s="2248">
        <v>31770</v>
      </c>
      <c r="G22" s="2329">
        <f>B22/E22</f>
        <v>5000</v>
      </c>
      <c r="H22" s="2329">
        <f>B22*0.83%</f>
        <v>249</v>
      </c>
      <c r="I22" s="2352">
        <f>B22</f>
        <v>30000</v>
      </c>
      <c r="J22" s="100"/>
      <c r="L22" s="1421"/>
      <c r="M22" s="1421"/>
      <c r="N22" s="2105"/>
      <c r="O22" s="1422"/>
      <c r="P22" s="1421"/>
      <c r="Q22" s="1421"/>
      <c r="R22" s="1421"/>
    </row>
    <row r="23" spans="1:18" ht="15" customHeight="1">
      <c r="A23" s="2304">
        <v>45178</v>
      </c>
      <c r="B23" s="178"/>
      <c r="C23" s="45"/>
      <c r="D23" s="45"/>
      <c r="E23" s="57"/>
      <c r="F23" s="2229">
        <v>80174</v>
      </c>
      <c r="G23" s="2277">
        <v>5000</v>
      </c>
      <c r="H23" s="2277">
        <v>249</v>
      </c>
      <c r="I23" s="2219">
        <f t="shared" ref="I23:I28" si="1">I22-G23</f>
        <v>25000</v>
      </c>
      <c r="J23" s="100"/>
      <c r="L23" s="1421"/>
      <c r="M23" s="1421"/>
      <c r="N23" s="2105"/>
      <c r="O23" s="1422"/>
      <c r="P23" s="1421"/>
      <c r="Q23" s="1421"/>
      <c r="R23" s="1421"/>
    </row>
    <row r="24" spans="1:18" ht="15" customHeight="1">
      <c r="A24" s="2304">
        <v>45211</v>
      </c>
      <c r="B24" s="178"/>
      <c r="C24" s="45"/>
      <c r="D24" s="45"/>
      <c r="E24" s="213"/>
      <c r="F24" s="2229">
        <v>80553</v>
      </c>
      <c r="G24" s="2277">
        <v>5000</v>
      </c>
      <c r="H24" s="2277">
        <v>249</v>
      </c>
      <c r="I24" s="2219">
        <f t="shared" si="1"/>
        <v>20000</v>
      </c>
      <c r="J24" s="100"/>
      <c r="L24" s="1421"/>
      <c r="M24" s="1421"/>
      <c r="N24" s="2105"/>
      <c r="O24" s="1422"/>
      <c r="P24" s="1421"/>
      <c r="Q24" s="1421"/>
      <c r="R24" s="1421"/>
    </row>
    <row r="25" spans="1:18" ht="21" customHeight="1">
      <c r="A25" s="2304">
        <v>45239</v>
      </c>
      <c r="B25" s="151"/>
      <c r="C25" s="151"/>
      <c r="D25" s="151"/>
      <c r="E25" s="57"/>
      <c r="F25" s="2229">
        <v>80868</v>
      </c>
      <c r="G25" s="2226">
        <v>5000</v>
      </c>
      <c r="H25" s="2226">
        <v>249</v>
      </c>
      <c r="I25" s="2219">
        <f t="shared" si="1"/>
        <v>15000</v>
      </c>
      <c r="J25" s="100"/>
      <c r="L25" s="1421"/>
      <c r="M25" s="1421"/>
      <c r="N25" s="2105"/>
      <c r="O25" s="1422"/>
      <c r="P25" s="1421"/>
      <c r="Q25" s="1421"/>
      <c r="R25" s="1421"/>
    </row>
    <row r="26" spans="1:18" ht="15" customHeight="1">
      <c r="A26" s="2304">
        <v>45261</v>
      </c>
      <c r="B26" s="151"/>
      <c r="C26" s="151"/>
      <c r="D26" s="151"/>
      <c r="E26" s="57"/>
      <c r="F26" s="2229">
        <v>81232</v>
      </c>
      <c r="G26" s="2226">
        <v>5000</v>
      </c>
      <c r="H26" s="2226">
        <v>249</v>
      </c>
      <c r="I26" s="2219">
        <f t="shared" si="1"/>
        <v>10000</v>
      </c>
      <c r="J26" s="100"/>
      <c r="L26" s="1421"/>
      <c r="M26" s="1421"/>
      <c r="N26" s="2105"/>
      <c r="O26" s="1422"/>
      <c r="P26" s="1421"/>
      <c r="Q26" s="1421"/>
      <c r="R26" s="1421"/>
    </row>
    <row r="27" spans="1:18" ht="15" customHeight="1">
      <c r="A27" s="2304">
        <v>45261</v>
      </c>
      <c r="B27" s="151"/>
      <c r="C27" s="151"/>
      <c r="D27" s="151"/>
      <c r="E27" s="57"/>
      <c r="F27" s="2229">
        <v>32471</v>
      </c>
      <c r="G27" s="2226">
        <v>10000</v>
      </c>
      <c r="H27" s="2226"/>
      <c r="I27" s="2219">
        <f t="shared" si="1"/>
        <v>0</v>
      </c>
      <c r="J27" s="100"/>
      <c r="L27" s="1421"/>
      <c r="M27" s="1421"/>
      <c r="N27" s="2105"/>
      <c r="O27" s="1422"/>
      <c r="P27" s="1421"/>
      <c r="Q27" s="1421"/>
      <c r="R27" s="1421"/>
    </row>
    <row r="28" spans="1:18" ht="15" customHeight="1">
      <c r="A28" s="2304"/>
      <c r="B28" s="27"/>
      <c r="C28" s="27"/>
      <c r="D28" s="27"/>
      <c r="E28" s="29"/>
      <c r="F28" s="2255"/>
      <c r="G28" s="2226"/>
      <c r="H28" s="2226"/>
      <c r="I28" s="2219">
        <f t="shared" si="1"/>
        <v>0</v>
      </c>
      <c r="J28" s="100"/>
      <c r="L28" s="1421"/>
      <c r="M28" s="1421"/>
      <c r="N28" s="2105"/>
      <c r="O28" s="1422"/>
      <c r="P28" s="1421"/>
      <c r="Q28" s="1421"/>
      <c r="R28" s="1421"/>
    </row>
    <row r="29" spans="1:18" ht="15" customHeight="1">
      <c r="A29" s="3090" t="s">
        <v>1</v>
      </c>
      <c r="B29" s="3090"/>
      <c r="C29" s="3090"/>
      <c r="D29" s="3090"/>
      <c r="E29" s="3090"/>
      <c r="F29" s="3090"/>
      <c r="G29" s="3090"/>
      <c r="H29" s="3090"/>
      <c r="I29" s="3090"/>
      <c r="J29" s="100"/>
      <c r="L29" s="1421"/>
      <c r="M29" s="1421"/>
      <c r="N29" s="1421"/>
      <c r="O29" s="1422"/>
      <c r="P29" s="1421"/>
      <c r="Q29" s="1421"/>
      <c r="R29" s="1421"/>
    </row>
    <row r="30" spans="1:18" ht="15" customHeight="1">
      <c r="A30" s="2302" t="s">
        <v>2</v>
      </c>
      <c r="B30" s="1410" t="s">
        <v>3</v>
      </c>
      <c r="C30" s="1411" t="s">
        <v>4</v>
      </c>
      <c r="D30" s="1412" t="s">
        <v>5</v>
      </c>
      <c r="E30" s="1412" t="s">
        <v>6</v>
      </c>
      <c r="F30" s="2310" t="s">
        <v>7</v>
      </c>
      <c r="G30" s="2350" t="s">
        <v>8</v>
      </c>
      <c r="H30" s="2350" t="s">
        <v>9</v>
      </c>
      <c r="I30" s="2351" t="s">
        <v>10</v>
      </c>
      <c r="J30" s="100"/>
      <c r="K30" s="100"/>
      <c r="L30" s="1421"/>
      <c r="M30" s="2103"/>
      <c r="N30" s="1421"/>
      <c r="O30" s="1422"/>
      <c r="P30" s="1421"/>
      <c r="Q30" s="1421"/>
      <c r="R30" s="1421"/>
    </row>
    <row r="31" spans="1:18" ht="15" customHeight="1">
      <c r="A31" s="2303">
        <v>45261</v>
      </c>
      <c r="B31" s="21">
        <v>60000</v>
      </c>
      <c r="C31" s="21">
        <f>B31*0.02</f>
        <v>1200</v>
      </c>
      <c r="D31" s="23"/>
      <c r="E31" s="25">
        <v>24</v>
      </c>
      <c r="F31" s="2248">
        <v>32471</v>
      </c>
      <c r="G31" s="2329">
        <f>B31/E31</f>
        <v>2500</v>
      </c>
      <c r="H31" s="2329">
        <f>B31*0.83%</f>
        <v>498</v>
      </c>
      <c r="I31" s="2352">
        <f>B31</f>
        <v>60000</v>
      </c>
      <c r="J31" s="100"/>
      <c r="L31" s="1421"/>
      <c r="M31" s="1421"/>
      <c r="N31" s="1421"/>
      <c r="O31" s="1422"/>
      <c r="P31" s="1421"/>
      <c r="Q31" s="1421"/>
      <c r="R31" s="1421"/>
    </row>
    <row r="32" spans="1:18" ht="15" customHeight="1">
      <c r="A32" s="2221">
        <v>45300</v>
      </c>
      <c r="B32" s="151"/>
      <c r="C32" s="151"/>
      <c r="D32" s="151"/>
      <c r="E32" s="57">
        <v>1</v>
      </c>
      <c r="F32" s="2229">
        <v>81696</v>
      </c>
      <c r="G32" s="2208">
        <v>2500</v>
      </c>
      <c r="H32" s="2208">
        <v>498</v>
      </c>
      <c r="I32" s="2219">
        <f>I31-G32</f>
        <v>57500</v>
      </c>
      <c r="J32" s="100"/>
      <c r="L32" s="1421"/>
      <c r="M32" s="1421"/>
      <c r="N32" s="1421"/>
      <c r="O32" s="1422"/>
      <c r="P32" s="1421"/>
      <c r="Q32" s="1421"/>
      <c r="R32" s="1421"/>
    </row>
    <row r="33" spans="1:18" ht="15" customHeight="1">
      <c r="A33" s="2221">
        <v>45337</v>
      </c>
      <c r="B33" s="151"/>
      <c r="C33" s="151"/>
      <c r="D33" s="151"/>
      <c r="E33" s="57">
        <v>2</v>
      </c>
      <c r="F33" s="2229">
        <v>82063</v>
      </c>
      <c r="G33" s="2206">
        <v>2500</v>
      </c>
      <c r="H33" s="2206">
        <v>498</v>
      </c>
      <c r="I33" s="2219">
        <f t="shared" ref="I33:I41" si="2">I32-G33</f>
        <v>55000</v>
      </c>
      <c r="J33" s="100"/>
      <c r="L33" s="1421"/>
      <c r="M33" s="1421"/>
      <c r="N33" s="1421"/>
      <c r="O33" s="1422"/>
      <c r="P33" s="1421"/>
      <c r="Q33" s="1421"/>
      <c r="R33" s="1421"/>
    </row>
    <row r="34" spans="1:18" ht="15" customHeight="1">
      <c r="A34" s="2221">
        <v>45360</v>
      </c>
      <c r="B34" s="151"/>
      <c r="C34" s="151"/>
      <c r="D34" s="151"/>
      <c r="E34" s="57">
        <v>3</v>
      </c>
      <c r="F34" s="2229">
        <v>82374</v>
      </c>
      <c r="G34" s="2208">
        <v>2500</v>
      </c>
      <c r="H34" s="2208">
        <v>498</v>
      </c>
      <c r="I34" s="2219">
        <f t="shared" si="2"/>
        <v>52500</v>
      </c>
      <c r="L34" s="1421"/>
      <c r="M34" s="1421"/>
      <c r="N34" s="1421"/>
      <c r="O34" s="1422"/>
      <c r="P34" s="1421"/>
      <c r="Q34" s="1421"/>
      <c r="R34" s="1421"/>
    </row>
    <row r="35" spans="1:18" ht="15" customHeight="1">
      <c r="A35" s="2221">
        <v>45393</v>
      </c>
      <c r="B35" s="151"/>
      <c r="C35" s="151"/>
      <c r="D35" s="151"/>
      <c r="E35" s="57">
        <v>4</v>
      </c>
      <c r="F35" s="2229">
        <v>82729</v>
      </c>
      <c r="G35" s="2208">
        <v>2500</v>
      </c>
      <c r="H35" s="2208">
        <v>498</v>
      </c>
      <c r="I35" s="2219">
        <f t="shared" si="2"/>
        <v>50000</v>
      </c>
      <c r="L35" s="1421"/>
      <c r="M35" s="1421"/>
      <c r="N35" s="1421"/>
      <c r="O35" s="1422"/>
      <c r="P35" s="1421"/>
      <c r="Q35" s="1421"/>
      <c r="R35" s="1421"/>
    </row>
    <row r="36" spans="1:18" ht="15" customHeight="1">
      <c r="A36" s="2221">
        <v>45422</v>
      </c>
      <c r="B36" s="151"/>
      <c r="C36" s="151"/>
      <c r="D36" s="151"/>
      <c r="E36" s="57">
        <v>5</v>
      </c>
      <c r="F36" s="2229">
        <v>83076</v>
      </c>
      <c r="G36" s="2208">
        <v>2500</v>
      </c>
      <c r="H36" s="2208">
        <v>498</v>
      </c>
      <c r="I36" s="2219">
        <f t="shared" si="2"/>
        <v>47500</v>
      </c>
      <c r="L36" s="1421"/>
      <c r="M36" s="1421"/>
      <c r="N36" s="1421"/>
      <c r="O36" s="1422"/>
      <c r="P36" s="1421"/>
      <c r="Q36" s="1421"/>
      <c r="R36" s="1421"/>
    </row>
    <row r="37" spans="1:18" ht="15" customHeight="1">
      <c r="A37" s="2221">
        <v>45451</v>
      </c>
      <c r="B37" s="151"/>
      <c r="C37" s="151"/>
      <c r="D37" s="151"/>
      <c r="E37" s="57">
        <v>6</v>
      </c>
      <c r="F37" s="2229">
        <v>83533</v>
      </c>
      <c r="G37" s="2208">
        <v>2500</v>
      </c>
      <c r="H37" s="2208">
        <v>498</v>
      </c>
      <c r="I37" s="2219">
        <f t="shared" si="2"/>
        <v>45000</v>
      </c>
      <c r="L37" s="1421"/>
      <c r="M37" s="1421"/>
      <c r="N37" s="1421"/>
      <c r="O37" s="1422"/>
      <c r="P37" s="1421"/>
      <c r="Q37" s="1421"/>
      <c r="R37" s="1421"/>
    </row>
    <row r="38" spans="1:18" ht="15" customHeight="1">
      <c r="A38" s="2304">
        <v>45490</v>
      </c>
      <c r="B38" s="151"/>
      <c r="C38" s="151"/>
      <c r="D38" s="151"/>
      <c r="E38" s="57">
        <v>7</v>
      </c>
      <c r="F38" s="2229">
        <v>83893</v>
      </c>
      <c r="G38" s="2226">
        <v>2500</v>
      </c>
      <c r="H38" s="2226">
        <v>498</v>
      </c>
      <c r="I38" s="2219">
        <f t="shared" si="2"/>
        <v>42500</v>
      </c>
      <c r="L38" s="1421"/>
      <c r="M38" s="1421"/>
      <c r="N38" s="1421"/>
      <c r="O38" s="1422"/>
      <c r="P38" s="1421"/>
      <c r="Q38" s="1421"/>
      <c r="R38" s="1421"/>
    </row>
    <row r="39" spans="1:18" ht="15" customHeight="1">
      <c r="A39" s="2304">
        <v>45513</v>
      </c>
      <c r="B39" s="151"/>
      <c r="C39" s="151"/>
      <c r="D39" s="151"/>
      <c r="E39" s="57">
        <v>8</v>
      </c>
      <c r="F39" s="2229">
        <v>84221</v>
      </c>
      <c r="G39" s="2226">
        <v>2500</v>
      </c>
      <c r="H39" s="2226">
        <v>498</v>
      </c>
      <c r="I39" s="2219">
        <f t="shared" si="2"/>
        <v>40000</v>
      </c>
      <c r="L39" s="1421"/>
      <c r="M39" s="1421"/>
      <c r="N39" s="1421"/>
      <c r="O39" s="1422"/>
      <c r="P39" s="1421"/>
      <c r="Q39" s="1421"/>
      <c r="R39" s="1421"/>
    </row>
    <row r="40" spans="1:18" ht="15" customHeight="1">
      <c r="A40" s="2221">
        <v>45517</v>
      </c>
      <c r="B40" s="27"/>
      <c r="C40" s="27"/>
      <c r="D40" s="151"/>
      <c r="E40" s="57"/>
      <c r="F40" s="2356">
        <v>34002</v>
      </c>
      <c r="G40" s="2206">
        <v>40000</v>
      </c>
      <c r="H40" s="2226"/>
      <c r="I40" s="2219">
        <f t="shared" si="2"/>
        <v>0</v>
      </c>
      <c r="L40" s="1421"/>
      <c r="M40" s="1421"/>
      <c r="N40" s="1421"/>
      <c r="O40" s="1422"/>
      <c r="P40" s="1421"/>
      <c r="Q40" s="1421"/>
      <c r="R40" s="1421"/>
    </row>
    <row r="41" spans="1:18" ht="15" customHeight="1">
      <c r="A41" s="2304"/>
      <c r="B41" s="151"/>
      <c r="C41" s="151"/>
      <c r="D41" s="151"/>
      <c r="E41" s="57"/>
      <c r="F41" s="2230"/>
      <c r="G41" s="2226"/>
      <c r="H41" s="2226"/>
      <c r="I41" s="2219">
        <f t="shared" si="2"/>
        <v>0</v>
      </c>
      <c r="L41" s="1421"/>
      <c r="M41" s="1421"/>
      <c r="N41" s="1421"/>
      <c r="O41" s="1422"/>
      <c r="P41" s="1421"/>
      <c r="Q41" s="1421"/>
      <c r="R41" s="1421"/>
    </row>
    <row r="42" spans="1:18" ht="15" customHeight="1">
      <c r="A42" s="3090" t="s">
        <v>1</v>
      </c>
      <c r="B42" s="3090"/>
      <c r="C42" s="3090"/>
      <c r="D42" s="3090"/>
      <c r="E42" s="3090"/>
      <c r="F42" s="3090"/>
      <c r="G42" s="3090"/>
      <c r="H42" s="3090"/>
      <c r="I42" s="3090"/>
      <c r="L42" s="1421"/>
      <c r="M42" s="1421"/>
      <c r="N42" s="1421"/>
      <c r="O42" s="1422"/>
      <c r="P42" s="1421"/>
      <c r="Q42" s="1421"/>
      <c r="R42" s="1421"/>
    </row>
    <row r="43" spans="1:18" ht="15" customHeight="1">
      <c r="A43" s="2302" t="s">
        <v>2</v>
      </c>
      <c r="B43" s="1410" t="s">
        <v>3</v>
      </c>
      <c r="C43" s="1411" t="s">
        <v>4</v>
      </c>
      <c r="D43" s="1412" t="s">
        <v>5</v>
      </c>
      <c r="E43" s="1412" t="s">
        <v>6</v>
      </c>
      <c r="F43" s="2310" t="s">
        <v>7</v>
      </c>
      <c r="G43" s="2350" t="s">
        <v>8</v>
      </c>
      <c r="H43" s="2350" t="s">
        <v>9</v>
      </c>
      <c r="I43" s="2351" t="s">
        <v>10</v>
      </c>
      <c r="L43" s="1421"/>
      <c r="M43" s="1421"/>
      <c r="N43" s="1421"/>
      <c r="O43" s="1422"/>
      <c r="P43" s="1421"/>
      <c r="Q43" s="1421"/>
      <c r="R43" s="1421"/>
    </row>
    <row r="44" spans="1:18" ht="15" customHeight="1">
      <c r="A44" s="2303">
        <v>45517</v>
      </c>
      <c r="B44" s="55">
        <v>60000</v>
      </c>
      <c r="C44" s="55">
        <f>B44*0.02</f>
        <v>1200</v>
      </c>
      <c r="D44" s="25"/>
      <c r="E44" s="25">
        <v>24</v>
      </c>
      <c r="F44" s="2248">
        <v>34002</v>
      </c>
      <c r="G44" s="2329">
        <f>B44/E44</f>
        <v>2500</v>
      </c>
      <c r="H44" s="2329">
        <f>B44*0.83%</f>
        <v>498</v>
      </c>
      <c r="I44" s="2329">
        <f>B44</f>
        <v>60000</v>
      </c>
      <c r="L44" s="1421"/>
      <c r="M44" s="1421"/>
      <c r="N44" s="1421"/>
      <c r="O44" s="1422"/>
      <c r="P44" s="1421"/>
      <c r="Q44" s="1421"/>
      <c r="R44" s="1421"/>
    </row>
    <row r="45" spans="1:18" ht="15" customHeight="1">
      <c r="A45" s="2304">
        <v>45545</v>
      </c>
      <c r="B45" s="178"/>
      <c r="C45" s="59"/>
      <c r="D45" s="59"/>
      <c r="E45" s="57">
        <v>1</v>
      </c>
      <c r="F45" s="2229">
        <v>84547</v>
      </c>
      <c r="G45" s="2274">
        <v>2500</v>
      </c>
      <c r="H45" s="2274">
        <v>498</v>
      </c>
      <c r="I45" s="2226">
        <f>I44-G45</f>
        <v>57500</v>
      </c>
      <c r="L45" s="1421"/>
      <c r="M45" s="1421"/>
      <c r="N45" s="1421"/>
      <c r="O45" s="1422"/>
      <c r="P45" s="1421"/>
      <c r="Q45" s="1421"/>
      <c r="R45" s="1421"/>
    </row>
    <row r="46" spans="1:18" ht="15" customHeight="1">
      <c r="A46" s="2304">
        <v>45574</v>
      </c>
      <c r="B46" s="57"/>
      <c r="C46" s="57"/>
      <c r="D46" s="57"/>
      <c r="E46" s="57">
        <v>2</v>
      </c>
      <c r="F46" s="2229">
        <v>84947</v>
      </c>
      <c r="G46" s="2274">
        <v>2500</v>
      </c>
      <c r="H46" s="2274">
        <v>498</v>
      </c>
      <c r="I46" s="2226">
        <f t="shared" ref="I46:I51" si="3">I45-G46</f>
        <v>55000</v>
      </c>
      <c r="L46" s="1421"/>
      <c r="M46" s="1421"/>
      <c r="N46" s="1421"/>
      <c r="O46" s="1422"/>
      <c r="P46" s="1421"/>
      <c r="Q46" s="1421"/>
      <c r="R46" s="1421"/>
    </row>
    <row r="47" spans="1:18" ht="15" customHeight="1">
      <c r="A47" s="2304">
        <v>45608</v>
      </c>
      <c r="B47" s="57"/>
      <c r="C47" s="57"/>
      <c r="D47" s="57"/>
      <c r="E47" s="57">
        <v>3</v>
      </c>
      <c r="F47" s="2229">
        <v>85341</v>
      </c>
      <c r="G47" s="2274">
        <v>2500</v>
      </c>
      <c r="H47" s="2274">
        <v>498</v>
      </c>
      <c r="I47" s="2226">
        <f t="shared" si="3"/>
        <v>52500</v>
      </c>
      <c r="L47" s="1421"/>
      <c r="M47" s="1421"/>
      <c r="N47" s="1421"/>
      <c r="O47" s="1422"/>
      <c r="P47" s="1421"/>
      <c r="Q47" s="1421"/>
      <c r="R47" s="1421"/>
    </row>
    <row r="48" spans="1:18" ht="15" customHeight="1">
      <c r="A48" s="2304">
        <v>45636</v>
      </c>
      <c r="B48" s="57"/>
      <c r="C48" s="57"/>
      <c r="D48" s="57"/>
      <c r="E48" s="57">
        <v>4</v>
      </c>
      <c r="F48" s="2229">
        <v>85774</v>
      </c>
      <c r="G48" s="2274">
        <v>2500</v>
      </c>
      <c r="H48" s="2274">
        <v>498</v>
      </c>
      <c r="I48" s="2226">
        <f t="shared" si="3"/>
        <v>50000</v>
      </c>
      <c r="L48" s="12"/>
      <c r="M48" s="12"/>
      <c r="N48" s="12"/>
      <c r="O48" s="90"/>
      <c r="P48" s="12"/>
      <c r="Q48" s="12"/>
      <c r="R48" s="12"/>
    </row>
    <row r="49" spans="1:18" ht="15" customHeight="1">
      <c r="A49" s="2304">
        <v>45665</v>
      </c>
      <c r="B49" s="57"/>
      <c r="C49" s="57"/>
      <c r="D49" s="57"/>
      <c r="E49" s="57">
        <v>5</v>
      </c>
      <c r="F49" s="2229">
        <v>86105</v>
      </c>
      <c r="G49" s="2226">
        <v>2500</v>
      </c>
      <c r="H49" s="2226">
        <v>498</v>
      </c>
      <c r="I49" s="2226">
        <f t="shared" si="3"/>
        <v>47500</v>
      </c>
      <c r="K49" s="575"/>
      <c r="L49" s="576"/>
      <c r="M49" s="125"/>
      <c r="N49" s="577"/>
      <c r="O49" s="577"/>
      <c r="P49" s="577"/>
      <c r="Q49" s="728"/>
      <c r="R49" s="728"/>
    </row>
    <row r="50" spans="1:18" ht="15" customHeight="1">
      <c r="A50" s="2304">
        <v>45696</v>
      </c>
      <c r="B50" s="57"/>
      <c r="C50" s="57"/>
      <c r="D50" s="57"/>
      <c r="E50" s="57">
        <v>6</v>
      </c>
      <c r="F50" s="2229">
        <v>86382</v>
      </c>
      <c r="G50" s="2226">
        <v>2500</v>
      </c>
      <c r="H50" s="2226">
        <v>498</v>
      </c>
      <c r="I50" s="2226">
        <f t="shared" si="3"/>
        <v>45000</v>
      </c>
      <c r="K50" s="575"/>
      <c r="L50" s="576"/>
      <c r="M50" s="125"/>
      <c r="N50" s="577"/>
      <c r="O50" s="577"/>
      <c r="P50" s="577"/>
      <c r="Q50" s="728"/>
      <c r="R50" s="728"/>
    </row>
    <row r="51" spans="1:18" ht="15" customHeight="1">
      <c r="A51" s="2304">
        <v>45713</v>
      </c>
      <c r="B51" s="57"/>
      <c r="C51" s="57"/>
      <c r="D51" s="57"/>
      <c r="E51" s="57">
        <v>7</v>
      </c>
      <c r="F51" s="2229"/>
      <c r="G51" s="2226">
        <v>45000</v>
      </c>
      <c r="H51" s="2226"/>
      <c r="I51" s="2226">
        <f t="shared" si="3"/>
        <v>0</v>
      </c>
      <c r="K51" s="575"/>
      <c r="L51" s="805"/>
      <c r="M51" s="161"/>
      <c r="N51" s="122"/>
      <c r="O51" s="122"/>
      <c r="P51" s="122"/>
      <c r="Q51" s="604"/>
      <c r="R51" s="604"/>
    </row>
    <row r="52" spans="1:18" ht="15" customHeight="1">
      <c r="K52" s="575"/>
      <c r="L52" s="576"/>
      <c r="M52" s="126"/>
      <c r="N52" s="577"/>
      <c r="O52" s="577"/>
      <c r="P52" s="577"/>
      <c r="Q52" s="728"/>
      <c r="R52" s="728"/>
    </row>
    <row r="53" spans="1:18" ht="15" customHeight="1">
      <c r="A53" s="3090" t="s">
        <v>1</v>
      </c>
      <c r="B53" s="3090"/>
      <c r="C53" s="3090"/>
      <c r="D53" s="3090"/>
      <c r="E53" s="3090"/>
      <c r="F53" s="3090"/>
      <c r="G53" s="3090"/>
      <c r="H53" s="3090"/>
      <c r="I53" s="3090"/>
      <c r="K53" s="575"/>
      <c r="L53" s="576"/>
      <c r="M53" s="126"/>
      <c r="N53" s="577"/>
      <c r="O53" s="577"/>
      <c r="P53" s="577"/>
      <c r="Q53" s="728"/>
      <c r="R53" s="728"/>
    </row>
    <row r="54" spans="1:18" ht="15" customHeight="1">
      <c r="A54" s="2302" t="s">
        <v>2</v>
      </c>
      <c r="B54" s="1410" t="s">
        <v>3</v>
      </c>
      <c r="C54" s="1411" t="s">
        <v>4</v>
      </c>
      <c r="D54" s="1412" t="s">
        <v>5</v>
      </c>
      <c r="E54" s="1412" t="s">
        <v>6</v>
      </c>
      <c r="F54" s="2310" t="s">
        <v>7</v>
      </c>
      <c r="G54" s="2350" t="s">
        <v>8</v>
      </c>
      <c r="H54" s="2350" t="s">
        <v>9</v>
      </c>
      <c r="I54" s="2351" t="s">
        <v>10</v>
      </c>
      <c r="K54" s="575"/>
      <c r="L54" s="576"/>
      <c r="M54" s="120"/>
      <c r="N54" s="122"/>
      <c r="O54" s="122"/>
      <c r="P54" s="122"/>
      <c r="Q54" s="728"/>
      <c r="R54" s="728"/>
    </row>
    <row r="55" spans="1:18" ht="15" customHeight="1">
      <c r="A55" s="2303">
        <v>45713</v>
      </c>
      <c r="B55" s="55">
        <v>70000</v>
      </c>
      <c r="C55" s="55">
        <f>B55*0.02</f>
        <v>1400</v>
      </c>
      <c r="D55" s="25"/>
      <c r="E55" s="25">
        <v>24</v>
      </c>
      <c r="F55" s="2248">
        <v>34002</v>
      </c>
      <c r="G55" s="2329">
        <f>B55/E55</f>
        <v>2916.6666666666665</v>
      </c>
      <c r="H55" s="2329">
        <f>B55*0.83%</f>
        <v>581</v>
      </c>
      <c r="I55" s="2329">
        <f>B55</f>
        <v>70000</v>
      </c>
      <c r="K55" s="575"/>
      <c r="L55" s="576"/>
      <c r="M55" s="120"/>
      <c r="N55" s="577"/>
      <c r="O55" s="577"/>
      <c r="P55" s="577"/>
      <c r="Q55" s="728"/>
      <c r="R55" s="728"/>
    </row>
    <row r="56" spans="1:18" ht="15" customHeight="1">
      <c r="A56" s="2304">
        <v>45724</v>
      </c>
      <c r="B56" s="167"/>
      <c r="C56" s="57"/>
      <c r="D56" s="57"/>
      <c r="E56" s="57">
        <v>1</v>
      </c>
      <c r="F56" s="2229">
        <v>86790</v>
      </c>
      <c r="G56" s="2226">
        <v>2916.67</v>
      </c>
      <c r="H56" s="2226">
        <v>581</v>
      </c>
      <c r="I56" s="2226">
        <f>I55-G56</f>
        <v>67083.33</v>
      </c>
      <c r="K56" s="575"/>
      <c r="L56" s="576"/>
      <c r="M56" s="120"/>
      <c r="N56" s="122"/>
      <c r="O56" s="122"/>
      <c r="P56" s="122"/>
      <c r="Q56" s="728"/>
      <c r="R56" s="728"/>
    </row>
    <row r="57" spans="1:18" ht="15" customHeight="1">
      <c r="A57" s="2304">
        <v>45755</v>
      </c>
      <c r="B57" s="167"/>
      <c r="C57" s="57"/>
      <c r="D57" s="57"/>
      <c r="E57" s="57">
        <v>2</v>
      </c>
      <c r="F57" s="2229">
        <v>87168</v>
      </c>
      <c r="G57" s="2226">
        <v>2916.67</v>
      </c>
      <c r="H57" s="2226">
        <v>581</v>
      </c>
      <c r="I57" s="2226">
        <f t="shared" ref="I57:I62" si="4">I56-G57</f>
        <v>64166.66</v>
      </c>
      <c r="K57" s="575"/>
      <c r="L57" s="576"/>
      <c r="M57" s="126"/>
      <c r="N57" s="577"/>
      <c r="O57" s="577"/>
      <c r="P57" s="577"/>
      <c r="Q57" s="728"/>
      <c r="R57" s="728"/>
    </row>
    <row r="58" spans="1:18" ht="15" customHeight="1">
      <c r="A58" s="2304">
        <v>45787</v>
      </c>
      <c r="B58" s="167"/>
      <c r="C58" s="57"/>
      <c r="D58" s="57"/>
      <c r="E58" s="57">
        <v>3</v>
      </c>
      <c r="F58" s="2229" t="s">
        <v>201</v>
      </c>
      <c r="G58" s="2226">
        <v>2916.67</v>
      </c>
      <c r="H58" s="2226">
        <v>581</v>
      </c>
      <c r="I58" s="2226">
        <f t="shared" si="4"/>
        <v>61249.990000000005</v>
      </c>
      <c r="K58" s="575"/>
      <c r="L58" s="805"/>
      <c r="M58" s="161"/>
      <c r="N58" s="122"/>
      <c r="O58" s="122"/>
      <c r="P58" s="122"/>
      <c r="Q58" s="604"/>
      <c r="R58" s="604"/>
    </row>
    <row r="59" spans="1:18" ht="15" customHeight="1">
      <c r="A59" s="2304">
        <v>45821</v>
      </c>
      <c r="B59" s="167"/>
      <c r="C59" s="57"/>
      <c r="D59" s="57"/>
      <c r="E59" s="57">
        <v>4</v>
      </c>
      <c r="F59" s="2229" t="s">
        <v>202</v>
      </c>
      <c r="G59" s="2226">
        <v>2916.67</v>
      </c>
      <c r="H59" s="2226">
        <v>581</v>
      </c>
      <c r="I59" s="2226">
        <f t="shared" si="4"/>
        <v>58333.320000000007</v>
      </c>
      <c r="K59" s="575"/>
      <c r="L59" s="576"/>
      <c r="M59" s="120"/>
      <c r="N59" s="577"/>
      <c r="O59" s="577"/>
      <c r="P59" s="577"/>
      <c r="Q59" s="728"/>
      <c r="R59" s="728"/>
    </row>
    <row r="60" spans="1:18" ht="15" customHeight="1">
      <c r="A60" s="2412">
        <v>45849</v>
      </c>
      <c r="B60" s="167"/>
      <c r="E60" s="57">
        <v>5</v>
      </c>
      <c r="F60" s="2195" t="s">
        <v>203</v>
      </c>
      <c r="G60" s="2222">
        <v>2916.67</v>
      </c>
      <c r="H60" s="2222">
        <v>581</v>
      </c>
      <c r="I60" s="2226">
        <f t="shared" si="4"/>
        <v>55416.650000000009</v>
      </c>
      <c r="K60" s="575"/>
      <c r="L60" s="576"/>
      <c r="M60" s="120"/>
      <c r="N60" s="122"/>
      <c r="O60" s="122"/>
      <c r="P60" s="122"/>
      <c r="Q60" s="728"/>
      <c r="R60" s="728"/>
    </row>
    <row r="61" spans="1:18" ht="15" customHeight="1">
      <c r="A61" s="2221">
        <v>45877</v>
      </c>
      <c r="B61" s="167"/>
      <c r="E61" s="57">
        <v>6</v>
      </c>
      <c r="F61" s="2196" t="s">
        <v>204</v>
      </c>
      <c r="G61" s="2241">
        <v>2916.67</v>
      </c>
      <c r="H61" s="2241">
        <v>581</v>
      </c>
      <c r="I61" s="2226">
        <f t="shared" si="4"/>
        <v>52499.98000000001</v>
      </c>
      <c r="K61" s="575"/>
      <c r="L61" s="576"/>
      <c r="M61" s="120"/>
      <c r="N61" s="577"/>
      <c r="O61" s="577"/>
      <c r="P61" s="577"/>
      <c r="Q61" s="728"/>
      <c r="R61" s="728"/>
    </row>
    <row r="62" spans="1:18" ht="15" customHeight="1">
      <c r="A62" s="2304">
        <v>45882</v>
      </c>
      <c r="B62" s="57"/>
      <c r="C62" s="57"/>
      <c r="D62" s="57"/>
      <c r="E62" s="57">
        <v>7</v>
      </c>
      <c r="F62" s="2229" t="s">
        <v>205</v>
      </c>
      <c r="G62" s="2226">
        <v>52499.98</v>
      </c>
      <c r="H62" s="2226"/>
      <c r="I62" s="2226">
        <f t="shared" si="4"/>
        <v>0</v>
      </c>
      <c r="K62" s="575"/>
      <c r="L62" s="576"/>
      <c r="M62" s="120"/>
      <c r="N62" s="122"/>
      <c r="O62" s="122"/>
      <c r="P62" s="122"/>
      <c r="Q62" s="728"/>
      <c r="R62" s="728"/>
    </row>
    <row r="63" spans="1:18" ht="15" customHeight="1">
      <c r="B63" s="133"/>
      <c r="C63" s="133"/>
      <c r="D63" s="133"/>
      <c r="E63" s="133"/>
      <c r="F63" s="2308"/>
      <c r="G63" s="2620"/>
      <c r="H63" s="2620"/>
      <c r="I63" s="2620"/>
      <c r="K63" s="575"/>
      <c r="L63" s="576"/>
      <c r="M63" s="120"/>
      <c r="N63" s="122"/>
      <c r="O63" s="122"/>
      <c r="P63" s="122"/>
      <c r="Q63" s="728"/>
      <c r="R63" s="728"/>
    </row>
    <row r="64" spans="1:18" ht="15" customHeight="1" thickBot="1">
      <c r="A64" s="3090" t="s">
        <v>1</v>
      </c>
      <c r="B64" s="3090"/>
      <c r="C64" s="3090"/>
      <c r="D64" s="3090"/>
      <c r="E64" s="3090"/>
      <c r="F64" s="3090"/>
      <c r="G64" s="3090"/>
      <c r="H64" s="3090"/>
      <c r="I64" s="3090"/>
      <c r="L64" s="12"/>
      <c r="M64" s="12"/>
      <c r="N64" s="12"/>
      <c r="O64" s="90"/>
      <c r="P64" s="12"/>
      <c r="Q64" s="12"/>
      <c r="R64" s="12"/>
    </row>
    <row r="65" spans="1:19" ht="15" customHeight="1">
      <c r="A65" s="2302" t="s">
        <v>2</v>
      </c>
      <c r="B65" s="1410" t="s">
        <v>3</v>
      </c>
      <c r="C65" s="1411" t="s">
        <v>4</v>
      </c>
      <c r="D65" s="1412" t="s">
        <v>5</v>
      </c>
      <c r="E65" s="1412" t="s">
        <v>6</v>
      </c>
      <c r="F65" s="2310" t="s">
        <v>7</v>
      </c>
      <c r="G65" s="2350" t="s">
        <v>8</v>
      </c>
      <c r="H65" s="2350" t="s">
        <v>9</v>
      </c>
      <c r="I65" s="2351" t="s">
        <v>10</v>
      </c>
      <c r="L65" s="575"/>
      <c r="M65" s="576"/>
      <c r="N65" s="125"/>
      <c r="O65" s="577"/>
      <c r="P65" s="577"/>
      <c r="Q65" s="577"/>
      <c r="R65" s="728"/>
      <c r="S65" s="728"/>
    </row>
    <row r="66" spans="1:19" ht="15" customHeight="1">
      <c r="A66" s="2303">
        <v>45882</v>
      </c>
      <c r="B66" s="55">
        <v>70000</v>
      </c>
      <c r="C66" s="55">
        <f>B66*0.02</f>
        <v>1400</v>
      </c>
      <c r="D66" s="25"/>
      <c r="E66" s="25">
        <v>24</v>
      </c>
      <c r="F66" s="2248" t="s">
        <v>205</v>
      </c>
      <c r="G66" s="2329">
        <f>B66/E66</f>
        <v>2916.6666666666665</v>
      </c>
      <c r="H66" s="2329">
        <f>B66*0.83%</f>
        <v>581</v>
      </c>
      <c r="I66" s="2329">
        <f>B66</f>
        <v>70000</v>
      </c>
      <c r="L66" s="575"/>
      <c r="M66" s="576"/>
      <c r="N66" s="125"/>
      <c r="O66" s="577"/>
      <c r="P66" s="577"/>
      <c r="Q66" s="577"/>
      <c r="R66" s="728"/>
      <c r="S66" s="728"/>
    </row>
    <row r="67" spans="1:19" ht="15" customHeight="1">
      <c r="A67" s="2221">
        <v>45909</v>
      </c>
      <c r="B67" s="27"/>
      <c r="C67" s="27"/>
      <c r="D67" s="27"/>
      <c r="E67" s="57"/>
      <c r="F67" s="2195" t="s">
        <v>206</v>
      </c>
      <c r="G67" s="2241">
        <v>2916.67</v>
      </c>
      <c r="H67" s="2241">
        <v>581</v>
      </c>
      <c r="I67" s="2226">
        <f>I66-G67</f>
        <v>67083.33</v>
      </c>
      <c r="L67" s="575"/>
      <c r="M67" s="805"/>
      <c r="N67" s="161"/>
      <c r="O67" s="122"/>
      <c r="P67" s="122"/>
      <c r="Q67" s="122"/>
      <c r="R67" s="604"/>
      <c r="S67" s="604"/>
    </row>
    <row r="68" spans="1:19" ht="13.8">
      <c r="A68" s="2221">
        <v>45938</v>
      </c>
      <c r="B68" s="27"/>
      <c r="C68" s="27"/>
      <c r="D68" s="27"/>
      <c r="E68" s="29"/>
      <c r="F68" s="2195" t="s">
        <v>207</v>
      </c>
      <c r="G68" s="2222">
        <v>2916.67</v>
      </c>
      <c r="H68" s="2222">
        <v>581</v>
      </c>
      <c r="I68" s="2226">
        <f t="shared" ref="I68:I70" si="5">I67-G68</f>
        <v>64166.66</v>
      </c>
      <c r="L68" s="575"/>
      <c r="M68" s="576"/>
      <c r="N68" s="126"/>
      <c r="O68" s="577"/>
      <c r="P68" s="577"/>
      <c r="Q68" s="577"/>
      <c r="R68" s="728"/>
      <c r="S68" s="728"/>
    </row>
    <row r="69" spans="1:19" ht="13.8">
      <c r="A69" s="2221">
        <v>45969</v>
      </c>
      <c r="B69" s="27"/>
      <c r="C69" s="27"/>
      <c r="D69" s="27"/>
      <c r="E69" s="29"/>
      <c r="F69" s="2195" t="s">
        <v>208</v>
      </c>
      <c r="G69" s="2241">
        <v>2916.67</v>
      </c>
      <c r="H69" s="2241">
        <v>581</v>
      </c>
      <c r="I69" s="2226">
        <f t="shared" si="5"/>
        <v>61249.990000000005</v>
      </c>
      <c r="L69" s="575"/>
      <c r="M69" s="576"/>
      <c r="N69" s="126"/>
      <c r="O69" s="577"/>
      <c r="P69" s="577"/>
      <c r="Q69" s="577"/>
      <c r="R69" s="728"/>
      <c r="S69" s="728"/>
    </row>
    <row r="70" spans="1:19" ht="13.8">
      <c r="A70" s="2221">
        <v>46000</v>
      </c>
      <c r="B70" s="27"/>
      <c r="C70" s="27"/>
      <c r="D70" s="27"/>
      <c r="E70" s="29"/>
      <c r="F70" s="2195" t="s">
        <v>209</v>
      </c>
      <c r="G70" s="2222">
        <v>2916.67</v>
      </c>
      <c r="H70" s="2222">
        <v>581</v>
      </c>
      <c r="I70" s="2226">
        <f t="shared" si="5"/>
        <v>58333.320000000007</v>
      </c>
      <c r="L70" s="575"/>
      <c r="M70" s="576"/>
      <c r="N70" s="120"/>
      <c r="O70" s="122"/>
      <c r="P70" s="122"/>
      <c r="Q70" s="122"/>
      <c r="R70" s="728"/>
      <c r="S70" s="728"/>
    </row>
    <row r="71" spans="1:19" ht="13.8">
      <c r="L71" s="575"/>
      <c r="M71" s="576"/>
      <c r="N71" s="120"/>
      <c r="O71" s="577"/>
      <c r="P71" s="577"/>
      <c r="Q71" s="577"/>
      <c r="R71" s="728"/>
      <c r="S71" s="728"/>
    </row>
    <row r="72" spans="1:19" ht="13.8">
      <c r="L72" s="575"/>
      <c r="M72" s="576"/>
      <c r="N72" s="120"/>
      <c r="O72" s="122"/>
      <c r="P72" s="122"/>
      <c r="Q72" s="122"/>
      <c r="R72" s="728"/>
      <c r="S72" s="728"/>
    </row>
    <row r="73" spans="1:19" ht="13.8">
      <c r="L73" s="575"/>
      <c r="M73" s="576"/>
      <c r="N73" s="120"/>
      <c r="O73" s="577"/>
      <c r="P73" s="577"/>
      <c r="Q73" s="577"/>
      <c r="R73" s="728"/>
      <c r="S73" s="728"/>
    </row>
    <row r="74" spans="1:19" ht="13.8">
      <c r="L74" s="575"/>
      <c r="M74" s="576"/>
      <c r="N74" s="120"/>
      <c r="O74" s="122"/>
      <c r="P74" s="122"/>
      <c r="Q74" s="122"/>
      <c r="R74" s="728"/>
      <c r="S74" s="728"/>
    </row>
    <row r="75" spans="1:19">
      <c r="L75" s="12"/>
      <c r="M75" s="12"/>
      <c r="N75" s="12"/>
      <c r="O75" s="90"/>
      <c r="P75" s="12"/>
      <c r="Q75" s="12"/>
      <c r="R75" s="12"/>
    </row>
  </sheetData>
  <mergeCells count="7">
    <mergeCell ref="A53:I53"/>
    <mergeCell ref="A64:I64"/>
    <mergeCell ref="A1:D1"/>
    <mergeCell ref="A4:I4"/>
    <mergeCell ref="A20:I20"/>
    <mergeCell ref="A29:I29"/>
    <mergeCell ref="A42:I42"/>
  </mergeCells>
  <pageMargins left="0.5" right="0.5" top="1" bottom="1" header="0.5" footer="0.5"/>
  <pageSetup paperSize="5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8">
    <tabColor rgb="FFFFFF00"/>
  </sheetPr>
  <dimension ref="A1:T74"/>
  <sheetViews>
    <sheetView zoomScale="130" zoomScaleNormal="130" workbookViewId="0">
      <selection activeCell="H12" sqref="H12"/>
    </sheetView>
  </sheetViews>
  <sheetFormatPr defaultColWidth="9.109375" defaultRowHeight="13.2"/>
  <cols>
    <col min="1" max="1" width="13.88671875" style="228" customWidth="1"/>
    <col min="2" max="2" width="16" style="3" customWidth="1"/>
    <col min="3" max="3" width="10.88671875" style="3" customWidth="1"/>
    <col min="4" max="4" width="9.109375" style="3"/>
    <col min="5" max="5" width="9.33203125" style="5" customWidth="1"/>
    <col min="6" max="6" width="14.88671875" style="556" customWidth="1"/>
    <col min="7" max="9" width="14.88671875" style="6" customWidth="1"/>
    <col min="10" max="10" width="9.109375" style="3"/>
    <col min="11" max="11" width="12" style="2" customWidth="1"/>
    <col min="12" max="14" width="12" style="3" customWidth="1"/>
    <col min="15" max="15" width="12" style="442" customWidth="1"/>
    <col min="16" max="17" width="12" style="6" customWidth="1"/>
    <col min="18" max="18" width="12" style="7" customWidth="1"/>
    <col min="19" max="19" width="9.109375" style="3"/>
    <col min="20" max="20" width="11.88671875" style="3" customWidth="1"/>
    <col min="21" max="16384" width="9.109375" style="3"/>
  </cols>
  <sheetData>
    <row r="1" spans="1:20" ht="24">
      <c r="A1" s="3120" t="s">
        <v>210</v>
      </c>
      <c r="B1" s="3120"/>
      <c r="C1" s="3120"/>
    </row>
    <row r="3" spans="1:20">
      <c r="A3" s="50"/>
      <c r="B3" s="27"/>
      <c r="C3" s="27"/>
      <c r="D3" s="27"/>
      <c r="E3" s="29"/>
      <c r="F3" s="737"/>
      <c r="G3" s="39"/>
      <c r="H3" s="39"/>
      <c r="I3" s="39"/>
    </row>
    <row r="4" spans="1:20" ht="20.399999999999999">
      <c r="A4" s="3090" t="s">
        <v>1</v>
      </c>
      <c r="B4" s="3090"/>
      <c r="C4" s="3090"/>
      <c r="D4" s="3090"/>
      <c r="E4" s="3090"/>
      <c r="F4" s="3090"/>
      <c r="G4" s="3090"/>
      <c r="H4" s="3090"/>
      <c r="I4" s="3090"/>
      <c r="K4" s="3127" t="s">
        <v>20</v>
      </c>
      <c r="L4" s="3128"/>
      <c r="M4" s="3128"/>
      <c r="N4" s="3128"/>
      <c r="O4" s="3128"/>
      <c r="P4" s="3128"/>
      <c r="Q4" s="3128"/>
      <c r="R4" s="3129"/>
    </row>
    <row r="5" spans="1:20" ht="23.25" customHeight="1">
      <c r="A5" s="141" t="s">
        <v>2</v>
      </c>
      <c r="B5" s="509" t="s">
        <v>3</v>
      </c>
      <c r="C5" s="231" t="s">
        <v>4</v>
      </c>
      <c r="D5" s="232" t="s">
        <v>5</v>
      </c>
      <c r="E5" s="232" t="s">
        <v>6</v>
      </c>
      <c r="F5" s="233" t="s">
        <v>7</v>
      </c>
      <c r="G5" s="68" t="s">
        <v>8</v>
      </c>
      <c r="H5" s="68" t="s">
        <v>9</v>
      </c>
      <c r="I5" s="68" t="s">
        <v>10</v>
      </c>
      <c r="K5" s="244" t="s">
        <v>21</v>
      </c>
      <c r="L5" s="174" t="s">
        <v>22</v>
      </c>
      <c r="M5" s="174" t="s">
        <v>5</v>
      </c>
      <c r="N5" s="174" t="s">
        <v>187</v>
      </c>
      <c r="O5" s="2102" t="s">
        <v>211</v>
      </c>
      <c r="P5" s="176" t="s">
        <v>24</v>
      </c>
      <c r="Q5" s="176" t="s">
        <v>25</v>
      </c>
      <c r="R5" s="203" t="s">
        <v>26</v>
      </c>
    </row>
    <row r="6" spans="1:20" ht="21" customHeight="1">
      <c r="A6" s="162">
        <v>44747</v>
      </c>
      <c r="B6" s="21">
        <v>160000</v>
      </c>
      <c r="C6" s="21">
        <v>2000</v>
      </c>
      <c r="D6" s="23"/>
      <c r="E6" s="25">
        <v>36</v>
      </c>
      <c r="F6" s="518">
        <v>29362</v>
      </c>
      <c r="G6" s="21">
        <f>B6/E6</f>
        <v>4444.4444444444398</v>
      </c>
      <c r="H6" s="21">
        <f>B6*0.0083</f>
        <v>1328</v>
      </c>
      <c r="I6" s="21">
        <v>160000</v>
      </c>
      <c r="K6" s="50">
        <v>45573</v>
      </c>
      <c r="L6" s="190">
        <v>10000</v>
      </c>
      <c r="M6" s="190"/>
      <c r="N6" s="698">
        <v>12</v>
      </c>
      <c r="O6" s="42">
        <v>34324</v>
      </c>
      <c r="P6" s="190">
        <v>833.33</v>
      </c>
      <c r="Q6" s="190">
        <v>200</v>
      </c>
      <c r="R6" s="190">
        <f>L6</f>
        <v>10000</v>
      </c>
    </row>
    <row r="7" spans="1:20" ht="21" customHeight="1">
      <c r="A7" s="50">
        <v>44776</v>
      </c>
      <c r="B7" s="151"/>
      <c r="C7" s="151"/>
      <c r="D7" s="151"/>
      <c r="E7" s="57">
        <v>1</v>
      </c>
      <c r="F7" s="42">
        <v>75585</v>
      </c>
      <c r="G7" s="59">
        <v>4444.4399999999996</v>
      </c>
      <c r="H7" s="59">
        <v>1328</v>
      </c>
      <c r="I7" s="43">
        <f>I6-G7</f>
        <v>155555.56</v>
      </c>
      <c r="K7" s="50">
        <v>45601</v>
      </c>
      <c r="L7" s="57"/>
      <c r="M7" s="57"/>
      <c r="N7" s="57"/>
      <c r="O7" s="58">
        <v>85260</v>
      </c>
      <c r="P7" s="59">
        <v>833.33</v>
      </c>
      <c r="Q7" s="59">
        <v>183.33</v>
      </c>
      <c r="R7" s="62">
        <f>R6-P7</f>
        <v>9166.67</v>
      </c>
      <c r="T7" s="99">
        <f>R7*0.02</f>
        <v>183.33340000000001</v>
      </c>
    </row>
    <row r="8" spans="1:20" ht="21" customHeight="1">
      <c r="A8" s="167">
        <v>44807</v>
      </c>
      <c r="B8" s="151"/>
      <c r="C8" s="151"/>
      <c r="D8" s="151"/>
      <c r="E8" s="57">
        <v>2</v>
      </c>
      <c r="F8" s="42">
        <v>75930</v>
      </c>
      <c r="G8" s="45">
        <v>4444.4399999999996</v>
      </c>
      <c r="H8" s="45">
        <v>1328</v>
      </c>
      <c r="I8" s="43">
        <f t="shared" ref="I8:I22" si="0">I7-G8</f>
        <v>151111.12</v>
      </c>
      <c r="K8" s="50">
        <v>45624</v>
      </c>
      <c r="L8" s="57"/>
      <c r="M8" s="57"/>
      <c r="N8" s="57"/>
      <c r="O8" s="58">
        <v>85632</v>
      </c>
      <c r="P8" s="59">
        <v>833.33</v>
      </c>
      <c r="Q8" s="59">
        <v>166.67</v>
      </c>
      <c r="R8" s="62">
        <f t="shared" ref="R8:R18" si="1">R7-P8</f>
        <v>8333.34</v>
      </c>
      <c r="T8" s="99">
        <f>R8*0.02</f>
        <v>166.66679999999999</v>
      </c>
    </row>
    <row r="9" spans="1:20" ht="21" customHeight="1">
      <c r="A9" s="167">
        <v>44835</v>
      </c>
      <c r="B9" s="151"/>
      <c r="C9" s="151"/>
      <c r="D9" s="151"/>
      <c r="E9" s="57">
        <v>3</v>
      </c>
      <c r="F9" s="42">
        <v>76217</v>
      </c>
      <c r="G9" s="45">
        <v>4444.4399999999996</v>
      </c>
      <c r="H9" s="45">
        <v>1328</v>
      </c>
      <c r="I9" s="43">
        <f t="shared" si="0"/>
        <v>146666.68</v>
      </c>
      <c r="K9" s="50">
        <v>45646</v>
      </c>
      <c r="L9" s="57"/>
      <c r="M9" s="57"/>
      <c r="N9" s="57"/>
      <c r="O9" s="58">
        <v>85878</v>
      </c>
      <c r="P9" s="59">
        <v>833.33</v>
      </c>
      <c r="Q9" s="59">
        <v>150</v>
      </c>
      <c r="R9" s="62">
        <f t="shared" si="1"/>
        <v>7500.01</v>
      </c>
      <c r="T9" s="99">
        <f>R9*0.02</f>
        <v>150.00020000000001</v>
      </c>
    </row>
    <row r="10" spans="1:20" ht="21" customHeight="1">
      <c r="A10" s="167">
        <v>44863</v>
      </c>
      <c r="B10" s="151"/>
      <c r="C10" s="151"/>
      <c r="D10" s="151"/>
      <c r="E10" s="57">
        <v>4</v>
      </c>
      <c r="F10" s="42">
        <v>76498</v>
      </c>
      <c r="G10" s="35">
        <v>4444.4399999999996</v>
      </c>
      <c r="H10" s="35">
        <v>1328</v>
      </c>
      <c r="I10" s="43">
        <f t="shared" si="0"/>
        <v>142222.24</v>
      </c>
      <c r="K10" s="50">
        <v>45686</v>
      </c>
      <c r="L10" s="57"/>
      <c r="M10" s="57"/>
      <c r="N10" s="57"/>
      <c r="O10" s="574">
        <v>86318</v>
      </c>
      <c r="P10" s="539">
        <v>833.33</v>
      </c>
      <c r="Q10" s="539">
        <v>133.33000000000001</v>
      </c>
      <c r="R10" s="62">
        <f t="shared" si="1"/>
        <v>6666.68</v>
      </c>
    </row>
    <row r="11" spans="1:20" ht="21" customHeight="1">
      <c r="A11" s="167">
        <v>44896</v>
      </c>
      <c r="B11" s="151"/>
      <c r="C11" s="151"/>
      <c r="D11" s="151"/>
      <c r="E11" s="57">
        <v>5</v>
      </c>
      <c r="F11" s="42">
        <v>76948</v>
      </c>
      <c r="G11" s="45">
        <v>4444.4399999999996</v>
      </c>
      <c r="H11" s="45">
        <v>1328</v>
      </c>
      <c r="I11" s="43">
        <f t="shared" si="0"/>
        <v>137777.79999999999</v>
      </c>
      <c r="K11" s="50">
        <v>45717</v>
      </c>
      <c r="L11" s="57"/>
      <c r="M11" s="57"/>
      <c r="N11" s="57"/>
      <c r="O11" s="574">
        <v>86685</v>
      </c>
      <c r="P11" s="654">
        <v>833.33</v>
      </c>
      <c r="Q11" s="654">
        <v>116.67</v>
      </c>
      <c r="R11" s="62">
        <f t="shared" si="1"/>
        <v>5833.35</v>
      </c>
    </row>
    <row r="12" spans="1:20" ht="21" customHeight="1">
      <c r="A12" s="50">
        <v>44931</v>
      </c>
      <c r="B12" s="151"/>
      <c r="C12" s="151"/>
      <c r="D12" s="151"/>
      <c r="E12" s="57">
        <v>6</v>
      </c>
      <c r="F12" s="42">
        <v>77291</v>
      </c>
      <c r="G12" s="45">
        <v>4444.4399999999996</v>
      </c>
      <c r="H12" s="45">
        <v>1328</v>
      </c>
      <c r="I12" s="43">
        <f t="shared" si="0"/>
        <v>133333.35999999999</v>
      </c>
      <c r="K12" s="50">
        <v>45777</v>
      </c>
      <c r="L12" s="57"/>
      <c r="M12" s="57"/>
      <c r="N12" s="57"/>
      <c r="O12" s="574">
        <v>87415</v>
      </c>
      <c r="P12" s="539">
        <v>833.33</v>
      </c>
      <c r="Q12" s="539">
        <v>83.33</v>
      </c>
      <c r="R12" s="62">
        <f t="shared" si="1"/>
        <v>5000.0200000000004</v>
      </c>
    </row>
    <row r="13" spans="1:20" ht="21" customHeight="1">
      <c r="A13" s="50">
        <v>44960</v>
      </c>
      <c r="B13" s="151"/>
      <c r="C13" s="151"/>
      <c r="D13" s="151"/>
      <c r="E13" s="57">
        <v>7</v>
      </c>
      <c r="F13" s="42">
        <v>77593</v>
      </c>
      <c r="G13" s="45">
        <v>4444.4399999999996</v>
      </c>
      <c r="H13" s="45">
        <v>1328</v>
      </c>
      <c r="I13" s="43">
        <f t="shared" si="0"/>
        <v>128888.92</v>
      </c>
      <c r="K13" s="50">
        <v>45805</v>
      </c>
      <c r="L13" s="57"/>
      <c r="M13" s="57"/>
      <c r="N13" s="57"/>
      <c r="O13" s="655" t="s">
        <v>212</v>
      </c>
      <c r="P13" s="539">
        <v>833.33</v>
      </c>
      <c r="Q13" s="539">
        <v>100</v>
      </c>
      <c r="R13" s="62">
        <f t="shared" si="1"/>
        <v>4166.6899999999996</v>
      </c>
    </row>
    <row r="14" spans="1:20" ht="21" customHeight="1">
      <c r="A14" s="50">
        <v>44982</v>
      </c>
      <c r="B14" s="151"/>
      <c r="C14" s="151"/>
      <c r="D14" s="151"/>
      <c r="E14" s="57">
        <v>8</v>
      </c>
      <c r="F14" s="42">
        <v>77748</v>
      </c>
      <c r="G14" s="45">
        <v>4444.4399999999996</v>
      </c>
      <c r="H14" s="45">
        <v>1328</v>
      </c>
      <c r="I14" s="43">
        <f t="shared" si="0"/>
        <v>124444.48</v>
      </c>
      <c r="K14" s="50">
        <v>45836</v>
      </c>
      <c r="L14" s="151"/>
      <c r="M14" s="151"/>
      <c r="N14" s="151"/>
      <c r="O14" s="655" t="s">
        <v>213</v>
      </c>
      <c r="P14" s="539">
        <v>833.33</v>
      </c>
      <c r="Q14" s="539">
        <v>83.33</v>
      </c>
      <c r="R14" s="62">
        <f t="shared" si="1"/>
        <v>3333.36</v>
      </c>
    </row>
    <row r="15" spans="1:20" ht="21" customHeight="1">
      <c r="A15" s="50">
        <v>45017</v>
      </c>
      <c r="B15" s="151"/>
      <c r="C15" s="151"/>
      <c r="D15" s="151"/>
      <c r="E15" s="57">
        <v>9</v>
      </c>
      <c r="F15" s="42">
        <v>78175</v>
      </c>
      <c r="G15" s="45">
        <v>4444.4399999999996</v>
      </c>
      <c r="H15" s="45">
        <v>1328</v>
      </c>
      <c r="I15" s="43">
        <f t="shared" si="0"/>
        <v>120000.04</v>
      </c>
      <c r="K15" s="50">
        <v>45867</v>
      </c>
      <c r="L15" s="151"/>
      <c r="M15" s="151"/>
      <c r="N15" s="151"/>
      <c r="O15" s="655" t="s">
        <v>214</v>
      </c>
      <c r="P15" s="539">
        <v>833.3</v>
      </c>
      <c r="Q15" s="539">
        <v>50</v>
      </c>
      <c r="R15" s="62">
        <f t="shared" si="1"/>
        <v>2500.06</v>
      </c>
    </row>
    <row r="16" spans="1:20" ht="21" customHeight="1">
      <c r="A16" s="50">
        <v>45044</v>
      </c>
      <c r="B16" s="151"/>
      <c r="C16" s="151"/>
      <c r="D16" s="151"/>
      <c r="E16" s="57">
        <v>10</v>
      </c>
      <c r="F16" s="42">
        <v>78484</v>
      </c>
      <c r="G16" s="45">
        <v>4444.4399999999996</v>
      </c>
      <c r="H16" s="45">
        <v>1328</v>
      </c>
      <c r="I16" s="43">
        <f t="shared" si="0"/>
        <v>115555.6</v>
      </c>
      <c r="K16" s="50">
        <v>45898</v>
      </c>
      <c r="L16" s="27"/>
      <c r="M16" s="27"/>
      <c r="N16" s="27"/>
      <c r="O16" s="2180" t="s">
        <v>215</v>
      </c>
      <c r="P16" s="539">
        <v>833.33</v>
      </c>
      <c r="Q16" s="539">
        <v>33.33</v>
      </c>
      <c r="R16" s="62">
        <f t="shared" si="1"/>
        <v>1666.73</v>
      </c>
    </row>
    <row r="17" spans="1:18" ht="21" customHeight="1">
      <c r="A17" s="50">
        <v>45078</v>
      </c>
      <c r="B17" s="151"/>
      <c r="C17" s="151"/>
      <c r="D17" s="151"/>
      <c r="E17" s="57">
        <v>11</v>
      </c>
      <c r="F17" s="42">
        <v>78975</v>
      </c>
      <c r="G17" s="45">
        <v>4444.4399999999996</v>
      </c>
      <c r="H17" s="45">
        <v>1328</v>
      </c>
      <c r="I17" s="43">
        <f t="shared" si="0"/>
        <v>111111.16</v>
      </c>
      <c r="K17" s="50">
        <v>45933</v>
      </c>
      <c r="L17" s="151"/>
      <c r="M17" s="151"/>
      <c r="N17" s="151"/>
      <c r="O17" s="655" t="s">
        <v>216</v>
      </c>
      <c r="P17" s="654">
        <v>833.33</v>
      </c>
      <c r="Q17" s="654">
        <v>16.670000000000002</v>
      </c>
      <c r="R17" s="62">
        <f t="shared" si="1"/>
        <v>833.4</v>
      </c>
    </row>
    <row r="18" spans="1:18" ht="21.75" customHeight="1">
      <c r="A18" s="50">
        <v>45105</v>
      </c>
      <c r="B18" s="151"/>
      <c r="C18" s="151"/>
      <c r="D18" s="151"/>
      <c r="E18" s="57">
        <v>12</v>
      </c>
      <c r="F18" s="42">
        <v>79260</v>
      </c>
      <c r="G18" s="45">
        <v>4444.4399999999996</v>
      </c>
      <c r="H18" s="45">
        <v>1328</v>
      </c>
      <c r="I18" s="43">
        <f t="shared" si="0"/>
        <v>106666.72</v>
      </c>
      <c r="K18" s="50">
        <v>45959</v>
      </c>
      <c r="L18" s="151"/>
      <c r="M18" s="151"/>
      <c r="N18" s="151"/>
      <c r="O18" s="655" t="s">
        <v>217</v>
      </c>
      <c r="P18" s="539">
        <v>833.4</v>
      </c>
      <c r="Q18" s="539"/>
      <c r="R18" s="62">
        <f t="shared" si="1"/>
        <v>0</v>
      </c>
    </row>
    <row r="19" spans="1:18" ht="21.75" customHeight="1">
      <c r="A19" s="50">
        <v>45134</v>
      </c>
      <c r="B19" s="151"/>
      <c r="C19" s="151"/>
      <c r="D19" s="151"/>
      <c r="E19" s="57">
        <v>13</v>
      </c>
      <c r="F19" s="42">
        <v>79603</v>
      </c>
      <c r="G19" s="45">
        <v>4444.4399999999996</v>
      </c>
      <c r="H19" s="45">
        <v>1328</v>
      </c>
      <c r="I19" s="43">
        <f t="shared" si="0"/>
        <v>102222.28</v>
      </c>
      <c r="K19" s="36"/>
      <c r="L19" s="27"/>
      <c r="M19" s="27"/>
      <c r="N19" s="27"/>
      <c r="O19" s="476"/>
      <c r="P19" s="39"/>
      <c r="Q19" s="39"/>
      <c r="R19" s="43"/>
    </row>
    <row r="20" spans="1:18" ht="21.75" customHeight="1">
      <c r="A20" s="50">
        <v>45143</v>
      </c>
      <c r="B20" s="151"/>
      <c r="C20" s="151"/>
      <c r="D20" s="151"/>
      <c r="E20" s="57">
        <v>14</v>
      </c>
      <c r="F20" s="42">
        <v>31763</v>
      </c>
      <c r="G20" s="43">
        <v>102222.28</v>
      </c>
      <c r="H20" s="43"/>
      <c r="I20" s="43">
        <f t="shared" si="0"/>
        <v>0</v>
      </c>
    </row>
    <row r="21" spans="1:18" ht="21.75" customHeight="1">
      <c r="A21" s="50"/>
      <c r="B21" s="151"/>
      <c r="C21" s="151"/>
      <c r="D21" s="151"/>
      <c r="E21" s="57"/>
      <c r="F21" s="42"/>
      <c r="G21" s="43"/>
      <c r="H21" s="43"/>
      <c r="I21" s="43">
        <f t="shared" si="0"/>
        <v>0</v>
      </c>
    </row>
    <row r="22" spans="1:18" ht="21.75" customHeight="1">
      <c r="A22" s="50"/>
      <c r="B22" s="151"/>
      <c r="C22" s="151"/>
      <c r="D22" s="151"/>
      <c r="E22" s="57"/>
      <c r="F22" s="42"/>
      <c r="G22" s="43"/>
      <c r="H22" s="43"/>
      <c r="I22" s="43">
        <f t="shared" si="0"/>
        <v>0</v>
      </c>
    </row>
    <row r="23" spans="1:18" ht="21.75" customHeight="1"/>
    <row r="24" spans="1:18" ht="17.25" customHeight="1"/>
    <row r="25" spans="1:18" ht="17.25" customHeight="1">
      <c r="A25" s="3090" t="s">
        <v>1</v>
      </c>
      <c r="B25" s="3090"/>
      <c r="C25" s="3090"/>
      <c r="D25" s="3090"/>
      <c r="E25" s="3090"/>
      <c r="F25" s="3090"/>
      <c r="G25" s="3090"/>
      <c r="H25" s="3090"/>
      <c r="I25" s="3090"/>
    </row>
    <row r="26" spans="1:18" ht="17.25" customHeight="1">
      <c r="A26" s="961" t="s">
        <v>2</v>
      </c>
      <c r="B26" s="1410" t="s">
        <v>3</v>
      </c>
      <c r="C26" s="1411" t="s">
        <v>4</v>
      </c>
      <c r="D26" s="1412" t="s">
        <v>5</v>
      </c>
      <c r="E26" s="1412" t="s">
        <v>6</v>
      </c>
      <c r="F26" s="2098" t="s">
        <v>7</v>
      </c>
      <c r="G26" s="1413" t="s">
        <v>8</v>
      </c>
      <c r="H26" s="1413" t="s">
        <v>9</v>
      </c>
      <c r="I26" s="1378" t="s">
        <v>10</v>
      </c>
    </row>
    <row r="27" spans="1:18" ht="23.25" customHeight="1">
      <c r="A27" s="2099">
        <v>45143</v>
      </c>
      <c r="B27" s="21">
        <v>160000</v>
      </c>
      <c r="C27" s="21">
        <v>2000</v>
      </c>
      <c r="D27" s="23"/>
      <c r="E27" s="25">
        <v>36</v>
      </c>
      <c r="F27" s="518">
        <v>31763</v>
      </c>
      <c r="G27" s="21">
        <f>B27/E27</f>
        <v>4444.4444444444398</v>
      </c>
      <c r="H27" s="21">
        <f>B27*0.0083</f>
        <v>1328</v>
      </c>
      <c r="I27" s="21">
        <v>160000</v>
      </c>
    </row>
    <row r="28" spans="1:18" ht="23.25" customHeight="1">
      <c r="A28" s="50">
        <v>45167</v>
      </c>
      <c r="B28" s="178"/>
      <c r="C28" s="35"/>
      <c r="D28" s="35"/>
      <c r="E28" s="76">
        <v>1</v>
      </c>
      <c r="F28" s="42">
        <v>79980</v>
      </c>
      <c r="G28" s="30">
        <v>4444.4399999999996</v>
      </c>
      <c r="H28" s="35">
        <v>1328</v>
      </c>
      <c r="I28" s="30">
        <f>I27-G28</f>
        <v>155555.56</v>
      </c>
    </row>
    <row r="29" spans="1:18" ht="23.25" customHeight="1">
      <c r="A29" s="50">
        <v>45199</v>
      </c>
      <c r="B29" s="178"/>
      <c r="C29" s="35"/>
      <c r="D29" s="35"/>
      <c r="E29" s="76">
        <v>2</v>
      </c>
      <c r="F29" s="42">
        <v>80427</v>
      </c>
      <c r="G29" s="30">
        <v>4444.4399999999996</v>
      </c>
      <c r="H29" s="35">
        <v>1328</v>
      </c>
      <c r="I29" s="30">
        <f t="shared" ref="I29:I38" si="2">I28-G29</f>
        <v>151111.12</v>
      </c>
    </row>
    <row r="30" spans="1:18" ht="23.25" customHeight="1">
      <c r="A30" s="50">
        <v>45226</v>
      </c>
      <c r="B30" s="178"/>
      <c r="C30" s="35"/>
      <c r="D30" s="35"/>
      <c r="E30" s="76">
        <v>3</v>
      </c>
      <c r="F30" s="42">
        <v>80715</v>
      </c>
      <c r="G30" s="30">
        <v>4444.4399999999996</v>
      </c>
      <c r="H30" s="35">
        <v>1328</v>
      </c>
      <c r="I30" s="30">
        <f t="shared" si="2"/>
        <v>146666.68</v>
      </c>
    </row>
    <row r="31" spans="1:18" ht="23.25" customHeight="1">
      <c r="A31" s="50">
        <v>45261</v>
      </c>
      <c r="B31" s="352"/>
      <c r="C31" s="27"/>
      <c r="D31" s="27"/>
      <c r="E31" s="76">
        <v>4</v>
      </c>
      <c r="F31" s="42">
        <v>81226</v>
      </c>
      <c r="G31" s="43">
        <v>4444.4399999999996</v>
      </c>
      <c r="H31" s="35">
        <v>1328</v>
      </c>
      <c r="I31" s="30">
        <f t="shared" si="2"/>
        <v>142222.24</v>
      </c>
    </row>
    <row r="32" spans="1:18" ht="23.25" customHeight="1">
      <c r="A32" s="50">
        <v>45289</v>
      </c>
      <c r="B32" s="27"/>
      <c r="C32" s="27"/>
      <c r="D32" s="27"/>
      <c r="E32" s="76">
        <v>5</v>
      </c>
      <c r="F32" s="42">
        <v>81547</v>
      </c>
      <c r="G32" s="43">
        <v>4444.4399999999996</v>
      </c>
      <c r="H32" s="35">
        <v>1328</v>
      </c>
      <c r="I32" s="30">
        <f t="shared" si="2"/>
        <v>137777.79999999999</v>
      </c>
    </row>
    <row r="33" spans="1:9" ht="23.25" customHeight="1">
      <c r="A33" s="167">
        <v>45325</v>
      </c>
      <c r="B33" s="27"/>
      <c r="C33" s="27"/>
      <c r="D33" s="27"/>
      <c r="E33" s="76">
        <v>6</v>
      </c>
      <c r="F33" s="42">
        <v>81970</v>
      </c>
      <c r="G33" s="43">
        <v>4444.4399999999996</v>
      </c>
      <c r="H33" s="35">
        <v>1328</v>
      </c>
      <c r="I33" s="30">
        <f t="shared" si="2"/>
        <v>133333.35999999999</v>
      </c>
    </row>
    <row r="34" spans="1:9" ht="23.25" customHeight="1">
      <c r="A34" s="167">
        <v>45353</v>
      </c>
      <c r="B34" s="27"/>
      <c r="C34" s="27"/>
      <c r="D34" s="27"/>
      <c r="E34" s="76">
        <v>7</v>
      </c>
      <c r="F34" s="42">
        <v>82294</v>
      </c>
      <c r="G34" s="43">
        <v>4444.4399999999996</v>
      </c>
      <c r="H34" s="35">
        <v>1328</v>
      </c>
      <c r="I34" s="30">
        <f t="shared" si="2"/>
        <v>128888.92</v>
      </c>
    </row>
    <row r="35" spans="1:9" ht="23.25" customHeight="1">
      <c r="A35" s="167">
        <v>45378</v>
      </c>
      <c r="B35" s="27"/>
      <c r="C35" s="27"/>
      <c r="D35" s="27"/>
      <c r="E35" s="76">
        <v>8</v>
      </c>
      <c r="F35" s="42">
        <v>82592</v>
      </c>
      <c r="G35" s="43">
        <v>4444.4399999999996</v>
      </c>
      <c r="H35" s="35">
        <v>1328</v>
      </c>
      <c r="I35" s="30">
        <f t="shared" si="2"/>
        <v>124444.48</v>
      </c>
    </row>
    <row r="36" spans="1:9" ht="23.25" customHeight="1">
      <c r="A36" s="167">
        <v>45412</v>
      </c>
      <c r="B36" s="27"/>
      <c r="C36" s="27"/>
      <c r="D36" s="27"/>
      <c r="E36" s="76">
        <v>9</v>
      </c>
      <c r="F36" s="42">
        <v>82968</v>
      </c>
      <c r="G36" s="43">
        <v>4444.4399999999996</v>
      </c>
      <c r="H36" s="35">
        <v>1328</v>
      </c>
      <c r="I36" s="30">
        <f t="shared" si="2"/>
        <v>120000.04</v>
      </c>
    </row>
    <row r="37" spans="1:9" ht="23.25" customHeight="1">
      <c r="A37" s="167">
        <v>45444</v>
      </c>
      <c r="B37" s="27"/>
      <c r="C37" s="27"/>
      <c r="D37" s="27"/>
      <c r="E37" s="29">
        <v>10</v>
      </c>
      <c r="F37" s="42">
        <v>83453</v>
      </c>
      <c r="G37" s="43">
        <v>4444.4399999999996</v>
      </c>
      <c r="H37" s="35">
        <v>1328</v>
      </c>
      <c r="I37" s="30">
        <f t="shared" si="2"/>
        <v>115555.6</v>
      </c>
    </row>
    <row r="38" spans="1:9" ht="23.25" customHeight="1">
      <c r="A38" s="50">
        <v>45454</v>
      </c>
      <c r="B38" s="27"/>
      <c r="C38" s="27"/>
      <c r="D38" s="27"/>
      <c r="E38" s="29">
        <v>11</v>
      </c>
      <c r="F38" s="42">
        <v>33645</v>
      </c>
      <c r="G38" s="43">
        <v>115555.6</v>
      </c>
      <c r="H38" s="39"/>
      <c r="I38" s="30">
        <f t="shared" si="2"/>
        <v>0</v>
      </c>
    </row>
    <row r="40" spans="1:9" ht="20.399999999999999">
      <c r="A40" s="3090" t="s">
        <v>1</v>
      </c>
      <c r="B40" s="3090"/>
      <c r="C40" s="3090"/>
      <c r="D40" s="3090"/>
      <c r="E40" s="3090"/>
      <c r="F40" s="3090"/>
      <c r="G40" s="3090"/>
      <c r="H40" s="3090"/>
      <c r="I40" s="3090"/>
    </row>
    <row r="41" spans="1:9" ht="25.2">
      <c r="A41" s="961" t="s">
        <v>2</v>
      </c>
      <c r="B41" s="1410" t="s">
        <v>3</v>
      </c>
      <c r="C41" s="1411" t="s">
        <v>4</v>
      </c>
      <c r="D41" s="1412" t="s">
        <v>5</v>
      </c>
      <c r="E41" s="1412" t="s">
        <v>6</v>
      </c>
      <c r="F41" s="2098" t="s">
        <v>7</v>
      </c>
      <c r="G41" s="1413" t="s">
        <v>8</v>
      </c>
      <c r="H41" s="1413" t="s">
        <v>9</v>
      </c>
      <c r="I41" s="1378" t="s">
        <v>10</v>
      </c>
    </row>
    <row r="42" spans="1:9" ht="19.5" customHeight="1">
      <c r="A42" s="162">
        <v>45454</v>
      </c>
      <c r="B42" s="21">
        <v>180000</v>
      </c>
      <c r="C42" s="21">
        <v>2000</v>
      </c>
      <c r="D42" s="23"/>
      <c r="E42" s="25">
        <v>36</v>
      </c>
      <c r="F42" s="518">
        <v>33645</v>
      </c>
      <c r="G42" s="21">
        <f>B42/E42</f>
        <v>5000</v>
      </c>
      <c r="H42" s="21">
        <f>B42*0.0083</f>
        <v>1494</v>
      </c>
      <c r="I42" s="21">
        <f>B42</f>
        <v>180000</v>
      </c>
    </row>
    <row r="43" spans="1:9" ht="19.5" customHeight="1">
      <c r="A43" s="50">
        <v>45475</v>
      </c>
      <c r="B43" s="27"/>
      <c r="C43" s="27"/>
      <c r="D43" s="27"/>
      <c r="E43" s="29">
        <v>1</v>
      </c>
      <c r="F43" s="42">
        <v>83779</v>
      </c>
      <c r="G43" s="51">
        <v>5000</v>
      </c>
      <c r="H43" s="51">
        <v>1494</v>
      </c>
      <c r="I43" s="43">
        <f>I42-G43</f>
        <v>175000</v>
      </c>
    </row>
    <row r="44" spans="1:9" ht="19.5" customHeight="1">
      <c r="A44" s="167">
        <v>45507</v>
      </c>
      <c r="B44" s="27"/>
      <c r="C44" s="27"/>
      <c r="D44" s="27"/>
      <c r="E44" s="29">
        <v>2</v>
      </c>
      <c r="F44" s="41">
        <v>84158</v>
      </c>
      <c r="G44" s="256">
        <v>5000</v>
      </c>
      <c r="H44" s="256">
        <v>1494</v>
      </c>
      <c r="I44" s="43">
        <f t="shared" ref="I44:I50" si="3">I43-G44</f>
        <v>170000</v>
      </c>
    </row>
    <row r="45" spans="1:9" ht="19.5" customHeight="1">
      <c r="A45" s="167">
        <v>45535</v>
      </c>
      <c r="B45" s="27"/>
      <c r="C45" s="27"/>
      <c r="D45" s="27"/>
      <c r="E45" s="29">
        <v>3</v>
      </c>
      <c r="F45" s="41">
        <v>84482</v>
      </c>
      <c r="G45" s="47">
        <v>5000</v>
      </c>
      <c r="H45" s="47">
        <v>1494</v>
      </c>
      <c r="I45" s="43">
        <f t="shared" si="3"/>
        <v>165000</v>
      </c>
    </row>
    <row r="46" spans="1:9" ht="19.5" customHeight="1">
      <c r="A46" s="53">
        <v>45563</v>
      </c>
      <c r="B46" s="27"/>
      <c r="C46" s="27"/>
      <c r="D46" s="27"/>
      <c r="E46" s="29">
        <v>4</v>
      </c>
      <c r="F46" s="41">
        <v>84820</v>
      </c>
      <c r="G46" s="54">
        <v>5000</v>
      </c>
      <c r="H46" s="54">
        <v>1494</v>
      </c>
      <c r="I46" s="43">
        <f t="shared" si="3"/>
        <v>160000</v>
      </c>
    </row>
    <row r="47" spans="1:9" ht="19.5" customHeight="1">
      <c r="A47" s="235">
        <v>45601</v>
      </c>
      <c r="B47" s="2100"/>
      <c r="C47" s="2100"/>
      <c r="D47" s="2100"/>
      <c r="E47" s="2101">
        <v>5</v>
      </c>
      <c r="F47" s="41">
        <v>85260</v>
      </c>
      <c r="G47" s="51">
        <v>5000</v>
      </c>
      <c r="H47" s="51">
        <v>1494</v>
      </c>
      <c r="I47" s="43">
        <f t="shared" si="3"/>
        <v>155000</v>
      </c>
    </row>
    <row r="48" spans="1:9" ht="13.8">
      <c r="A48" s="235">
        <v>45624</v>
      </c>
      <c r="B48" s="2100"/>
      <c r="C48" s="2100"/>
      <c r="D48" s="2100"/>
      <c r="E48" s="2101">
        <v>6</v>
      </c>
      <c r="F48" s="41">
        <v>85632</v>
      </c>
      <c r="G48" s="51">
        <v>5000</v>
      </c>
      <c r="H48" s="51">
        <v>1494</v>
      </c>
      <c r="I48" s="43">
        <f t="shared" si="3"/>
        <v>150000</v>
      </c>
    </row>
    <row r="49" spans="1:18" ht="13.8">
      <c r="A49" s="235">
        <v>45629</v>
      </c>
      <c r="E49" s="2101">
        <v>7</v>
      </c>
      <c r="F49" s="739">
        <v>34648</v>
      </c>
      <c r="G49" s="47">
        <v>150000</v>
      </c>
      <c r="I49" s="43">
        <f t="shared" si="3"/>
        <v>0</v>
      </c>
    </row>
    <row r="50" spans="1:18" ht="13.8">
      <c r="A50" s="235"/>
      <c r="B50" s="2100"/>
      <c r="C50" s="2100"/>
      <c r="D50" s="2100"/>
      <c r="E50" s="2101">
        <v>8</v>
      </c>
      <c r="F50" s="41"/>
      <c r="G50" s="51"/>
      <c r="H50" s="51"/>
      <c r="I50" s="43">
        <f t="shared" si="3"/>
        <v>0</v>
      </c>
    </row>
    <row r="51" spans="1:18" ht="20.399999999999999">
      <c r="A51" s="3090" t="s">
        <v>1</v>
      </c>
      <c r="B51" s="3090"/>
      <c r="C51" s="3090"/>
      <c r="D51" s="3090"/>
      <c r="E51" s="3090"/>
      <c r="F51" s="3090"/>
      <c r="G51" s="3090"/>
      <c r="H51" s="3090"/>
      <c r="I51" s="3090"/>
    </row>
    <row r="52" spans="1:18" ht="25.2">
      <c r="A52" s="961" t="s">
        <v>2</v>
      </c>
      <c r="B52" s="1410" t="s">
        <v>3</v>
      </c>
      <c r="C52" s="1411" t="s">
        <v>4</v>
      </c>
      <c r="D52" s="1412" t="s">
        <v>5</v>
      </c>
      <c r="E52" s="1412" t="s">
        <v>6</v>
      </c>
      <c r="F52" s="2098" t="s">
        <v>7</v>
      </c>
      <c r="G52" s="1413" t="s">
        <v>8</v>
      </c>
      <c r="H52" s="1413" t="s">
        <v>9</v>
      </c>
      <c r="I52" s="1378" t="s">
        <v>10</v>
      </c>
    </row>
    <row r="53" spans="1:18">
      <c r="A53" s="162">
        <v>45629</v>
      </c>
      <c r="B53" s="55">
        <v>180000</v>
      </c>
      <c r="C53" s="55">
        <v>2000</v>
      </c>
      <c r="D53" s="25"/>
      <c r="E53" s="25">
        <v>36</v>
      </c>
      <c r="F53" s="518">
        <v>34648</v>
      </c>
      <c r="G53" s="55">
        <f>B53/E53</f>
        <v>5000</v>
      </c>
      <c r="H53" s="55">
        <f>B53*0.0083</f>
        <v>1494</v>
      </c>
      <c r="I53" s="55">
        <f>B53</f>
        <v>180000</v>
      </c>
    </row>
    <row r="54" spans="1:18">
      <c r="A54" s="50">
        <v>45646</v>
      </c>
      <c r="B54" s="57"/>
      <c r="C54" s="57"/>
      <c r="D54" s="57"/>
      <c r="E54" s="57">
        <v>1</v>
      </c>
      <c r="F54" s="58">
        <v>85878</v>
      </c>
      <c r="G54" s="59">
        <v>5000</v>
      </c>
      <c r="H54" s="59">
        <v>1494</v>
      </c>
      <c r="I54" s="62">
        <f>I53-G54</f>
        <v>175000</v>
      </c>
    </row>
    <row r="55" spans="1:18" ht="15">
      <c r="A55" s="50">
        <v>45686</v>
      </c>
      <c r="B55" s="57"/>
      <c r="C55" s="57"/>
      <c r="D55" s="57"/>
      <c r="E55" s="57">
        <v>2</v>
      </c>
      <c r="F55" s="42">
        <v>86318</v>
      </c>
      <c r="G55" s="59">
        <v>5000</v>
      </c>
      <c r="H55" s="59">
        <v>1494</v>
      </c>
      <c r="I55" s="62">
        <f t="shared" ref="I55:I63" si="4">I54-G55</f>
        <v>170000</v>
      </c>
      <c r="K55" s="575"/>
      <c r="L55" s="576"/>
      <c r="M55" s="125"/>
      <c r="N55" s="122"/>
      <c r="O55" s="122"/>
      <c r="P55" s="122"/>
      <c r="Q55" s="728"/>
      <c r="R55" s="728"/>
    </row>
    <row r="56" spans="1:18" ht="13.8">
      <c r="A56" s="50">
        <v>45717</v>
      </c>
      <c r="B56" s="57"/>
      <c r="C56" s="57"/>
      <c r="D56" s="57"/>
      <c r="E56" s="57">
        <v>3</v>
      </c>
      <c r="F56" s="42">
        <v>86685</v>
      </c>
      <c r="G56" s="62">
        <v>5000</v>
      </c>
      <c r="H56" s="62">
        <v>1494</v>
      </c>
      <c r="I56" s="62">
        <f t="shared" si="4"/>
        <v>165000</v>
      </c>
      <c r="K56" s="575"/>
      <c r="L56" s="576"/>
      <c r="M56" s="126"/>
      <c r="N56" s="577"/>
      <c r="O56" s="577"/>
      <c r="P56" s="577"/>
      <c r="Q56" s="728"/>
      <c r="R56" s="728"/>
    </row>
    <row r="57" spans="1:18" ht="13.8">
      <c r="A57" s="50">
        <v>45751</v>
      </c>
      <c r="B57" s="57"/>
      <c r="C57" s="57"/>
      <c r="D57" s="57"/>
      <c r="E57" s="57">
        <v>4</v>
      </c>
      <c r="F57" s="42">
        <v>87123</v>
      </c>
      <c r="G57" s="62">
        <v>5000</v>
      </c>
      <c r="H57" s="62">
        <v>1494</v>
      </c>
      <c r="I57" s="62">
        <f t="shared" si="4"/>
        <v>160000</v>
      </c>
      <c r="K57" s="575"/>
      <c r="L57" s="576"/>
      <c r="M57" s="126"/>
      <c r="N57" s="577"/>
      <c r="O57" s="577"/>
      <c r="P57" s="577"/>
      <c r="Q57" s="728"/>
      <c r="R57" s="728"/>
    </row>
    <row r="58" spans="1:18" ht="13.8">
      <c r="A58" s="50">
        <v>45777</v>
      </c>
      <c r="B58" s="57"/>
      <c r="C58" s="57"/>
      <c r="D58" s="57"/>
      <c r="E58" s="57">
        <v>5</v>
      </c>
      <c r="F58" s="42">
        <v>87415</v>
      </c>
      <c r="G58" s="62">
        <v>5000</v>
      </c>
      <c r="H58" s="62">
        <v>1494</v>
      </c>
      <c r="I58" s="62">
        <f t="shared" si="4"/>
        <v>155000</v>
      </c>
      <c r="K58" s="575"/>
      <c r="L58" s="576"/>
      <c r="M58" s="126"/>
      <c r="N58" s="122"/>
      <c r="O58" s="122"/>
      <c r="P58" s="122"/>
      <c r="Q58" s="728"/>
      <c r="R58" s="728"/>
    </row>
    <row r="59" spans="1:18" ht="13.8">
      <c r="A59" s="50">
        <v>45805</v>
      </c>
      <c r="B59" s="57"/>
      <c r="C59" s="57"/>
      <c r="D59" s="57"/>
      <c r="E59" s="57">
        <v>6</v>
      </c>
      <c r="F59" s="42" t="s">
        <v>218</v>
      </c>
      <c r="G59" s="62">
        <v>5000</v>
      </c>
      <c r="H59" s="62">
        <v>1494</v>
      </c>
      <c r="I59" s="62">
        <f t="shared" si="4"/>
        <v>150000</v>
      </c>
      <c r="K59" s="575"/>
      <c r="L59" s="576"/>
      <c r="M59" s="120"/>
      <c r="N59" s="122"/>
      <c r="O59" s="122"/>
      <c r="P59" s="122"/>
      <c r="Q59" s="728"/>
      <c r="R59" s="728"/>
    </row>
    <row r="60" spans="1:18" ht="13.8">
      <c r="A60" s="50">
        <v>45836</v>
      </c>
      <c r="B60" s="57"/>
      <c r="C60" s="57"/>
      <c r="D60" s="57"/>
      <c r="E60" s="57">
        <v>7</v>
      </c>
      <c r="F60" s="42" t="s">
        <v>213</v>
      </c>
      <c r="G60" s="62">
        <v>5000</v>
      </c>
      <c r="H60" s="62">
        <v>1494</v>
      </c>
      <c r="I60" s="62">
        <f t="shared" si="4"/>
        <v>145000</v>
      </c>
      <c r="K60" s="575"/>
      <c r="L60" s="576"/>
      <c r="M60" s="120"/>
      <c r="N60" s="122"/>
      <c r="O60" s="122"/>
      <c r="P60" s="122"/>
      <c r="Q60" s="728"/>
      <c r="R60" s="728"/>
    </row>
    <row r="61" spans="1:18" ht="13.8">
      <c r="A61" s="50">
        <v>45867</v>
      </c>
      <c r="B61" s="57"/>
      <c r="C61" s="57"/>
      <c r="D61" s="57"/>
      <c r="E61" s="57">
        <v>8</v>
      </c>
      <c r="F61" s="42" t="s">
        <v>214</v>
      </c>
      <c r="G61" s="62">
        <v>5000</v>
      </c>
      <c r="H61" s="62">
        <v>1494</v>
      </c>
      <c r="I61" s="62">
        <f t="shared" si="4"/>
        <v>140000</v>
      </c>
      <c r="K61" s="575"/>
      <c r="L61" s="576"/>
      <c r="M61" s="120"/>
      <c r="N61" s="122"/>
      <c r="O61" s="122"/>
      <c r="P61" s="122"/>
      <c r="Q61" s="728"/>
      <c r="R61" s="728"/>
    </row>
    <row r="62" spans="1:18">
      <c r="A62" s="50">
        <v>45870</v>
      </c>
      <c r="B62" s="57"/>
      <c r="C62" s="57"/>
      <c r="D62" s="57"/>
      <c r="E62" s="57">
        <v>9</v>
      </c>
      <c r="F62" s="42" t="s">
        <v>219</v>
      </c>
      <c r="G62" s="62">
        <v>140000</v>
      </c>
      <c r="H62" s="62"/>
      <c r="I62" s="62">
        <f t="shared" si="4"/>
        <v>0</v>
      </c>
      <c r="K62" s="575"/>
      <c r="L62" s="576"/>
      <c r="M62" s="161"/>
      <c r="N62" s="122"/>
      <c r="O62" s="122"/>
      <c r="P62" s="122"/>
      <c r="Q62" s="604"/>
      <c r="R62" s="604"/>
    </row>
    <row r="63" spans="1:18" ht="13.8">
      <c r="A63" s="50"/>
      <c r="B63" s="57"/>
      <c r="C63" s="57"/>
      <c r="D63" s="57"/>
      <c r="E63" s="57"/>
      <c r="F63" s="42"/>
      <c r="G63" s="62"/>
      <c r="H63" s="62"/>
      <c r="I63" s="62">
        <f t="shared" si="4"/>
        <v>0</v>
      </c>
      <c r="K63" s="575"/>
      <c r="L63" s="576"/>
      <c r="M63" s="2178"/>
      <c r="N63" s="122"/>
      <c r="O63" s="122"/>
      <c r="P63" s="122"/>
      <c r="Q63" s="728"/>
      <c r="R63" s="728"/>
    </row>
    <row r="64" spans="1:18" ht="13.8">
      <c r="B64" s="133"/>
      <c r="C64" s="133"/>
      <c r="D64" s="133"/>
      <c r="E64" s="133"/>
      <c r="F64" s="227"/>
      <c r="G64" s="135"/>
      <c r="H64" s="135"/>
      <c r="I64" s="135"/>
      <c r="K64" s="575"/>
      <c r="L64" s="576"/>
      <c r="M64" s="120"/>
      <c r="N64" s="577"/>
      <c r="O64" s="577"/>
      <c r="P64" s="577"/>
      <c r="Q64" s="728"/>
      <c r="R64" s="728"/>
    </row>
    <row r="65" spans="1:18" ht="13.8">
      <c r="K65" s="575"/>
      <c r="L65" s="576"/>
      <c r="M65" s="120"/>
      <c r="N65" s="122"/>
      <c r="O65" s="122"/>
      <c r="P65" s="122"/>
      <c r="Q65" s="728"/>
      <c r="R65" s="728"/>
    </row>
    <row r="66" spans="1:18" ht="20.399999999999999">
      <c r="A66" s="3090" t="s">
        <v>1</v>
      </c>
      <c r="B66" s="3090"/>
      <c r="C66" s="3090"/>
      <c r="D66" s="3090"/>
      <c r="E66" s="3090"/>
      <c r="F66" s="3090"/>
      <c r="G66" s="3090"/>
      <c r="H66" s="3090"/>
      <c r="I66" s="3090"/>
      <c r="K66" s="575"/>
      <c r="L66" s="576"/>
      <c r="M66" s="120"/>
      <c r="N66" s="122"/>
      <c r="O66" s="122"/>
      <c r="P66" s="122"/>
      <c r="Q66" s="728"/>
      <c r="R66" s="728"/>
    </row>
    <row r="67" spans="1:18" ht="25.2">
      <c r="A67" s="961" t="s">
        <v>2</v>
      </c>
      <c r="B67" s="1410" t="s">
        <v>3</v>
      </c>
      <c r="C67" s="1411" t="s">
        <v>4</v>
      </c>
      <c r="D67" s="1412" t="s">
        <v>5</v>
      </c>
      <c r="E67" s="1412" t="s">
        <v>6</v>
      </c>
      <c r="F67" s="2098" t="s">
        <v>7</v>
      </c>
      <c r="G67" s="1413" t="s">
        <v>8</v>
      </c>
      <c r="H67" s="1413" t="s">
        <v>9</v>
      </c>
      <c r="I67" s="1378" t="s">
        <v>10</v>
      </c>
      <c r="K67" s="575"/>
      <c r="L67" s="576"/>
      <c r="M67" s="120"/>
      <c r="N67" s="122"/>
      <c r="O67" s="122"/>
      <c r="P67" s="122"/>
      <c r="Q67" s="728"/>
      <c r="R67" s="728"/>
    </row>
    <row r="68" spans="1:18">
      <c r="A68" s="162">
        <v>45870</v>
      </c>
      <c r="B68" s="55">
        <v>190000</v>
      </c>
      <c r="C68" s="55">
        <v>2000</v>
      </c>
      <c r="D68" s="25"/>
      <c r="E68" s="25">
        <v>36</v>
      </c>
      <c r="F68" s="518" t="s">
        <v>219</v>
      </c>
      <c r="G68" s="55">
        <f>B68/E68</f>
        <v>5277.7777777777801</v>
      </c>
      <c r="H68" s="55">
        <f>B68*0.0083</f>
        <v>1577</v>
      </c>
      <c r="I68" s="55">
        <f>B68</f>
        <v>190000</v>
      </c>
    </row>
    <row r="69" spans="1:18" ht="13.8">
      <c r="A69" s="167">
        <v>45898</v>
      </c>
      <c r="C69" s="27"/>
      <c r="D69" s="27"/>
      <c r="E69" s="29"/>
      <c r="F69" s="2177" t="s">
        <v>215</v>
      </c>
      <c r="G69" s="43">
        <v>5277.78</v>
      </c>
      <c r="H69" s="43">
        <v>1577</v>
      </c>
      <c r="I69" s="43">
        <f>I68-G69</f>
        <v>184722.22</v>
      </c>
    </row>
    <row r="70" spans="1:18" ht="13.8">
      <c r="A70" s="167">
        <v>45933</v>
      </c>
      <c r="B70" s="27"/>
      <c r="C70" s="27"/>
      <c r="D70" s="27"/>
      <c r="E70" s="29"/>
      <c r="F70" s="52" t="s">
        <v>216</v>
      </c>
      <c r="G70" s="168">
        <v>5277.78</v>
      </c>
      <c r="H70" s="168">
        <v>1577</v>
      </c>
      <c r="I70" s="43">
        <f>I69-G70</f>
        <v>179444.44</v>
      </c>
    </row>
    <row r="71" spans="1:18" ht="13.8">
      <c r="A71" s="167">
        <v>45959</v>
      </c>
      <c r="B71" s="27"/>
      <c r="C71" s="27"/>
      <c r="D71" s="27"/>
      <c r="E71" s="29"/>
      <c r="F71" s="52" t="s">
        <v>217</v>
      </c>
      <c r="G71" s="450">
        <v>5277.78</v>
      </c>
      <c r="H71" s="450">
        <v>1577</v>
      </c>
      <c r="I71" s="43">
        <f>I70-G71</f>
        <v>174166.66</v>
      </c>
    </row>
    <row r="72" spans="1:18" ht="13.8">
      <c r="A72" s="167">
        <v>45990</v>
      </c>
      <c r="B72" s="27"/>
      <c r="C72" s="27"/>
      <c r="D72" s="27"/>
      <c r="E72" s="29"/>
      <c r="F72" s="52" t="s">
        <v>220</v>
      </c>
      <c r="G72" s="450">
        <v>5277.78</v>
      </c>
      <c r="H72" s="450">
        <v>1577</v>
      </c>
      <c r="I72" s="43">
        <f>I71-G72</f>
        <v>168888.88</v>
      </c>
    </row>
    <row r="73" spans="1:18" ht="13.8">
      <c r="A73" s="167">
        <v>46017</v>
      </c>
      <c r="B73" s="27"/>
      <c r="C73" s="27"/>
      <c r="D73" s="27"/>
      <c r="E73" s="29"/>
      <c r="F73" s="52" t="s">
        <v>221</v>
      </c>
      <c r="G73" s="450">
        <v>5277.78</v>
      </c>
      <c r="H73" s="450">
        <v>1577</v>
      </c>
      <c r="I73" s="43">
        <f>I72-G73</f>
        <v>163611.1</v>
      </c>
    </row>
    <row r="74" spans="1:18">
      <c r="A74" s="50"/>
      <c r="B74" s="27"/>
      <c r="C74" s="27"/>
      <c r="D74" s="27"/>
      <c r="E74" s="29"/>
      <c r="F74" s="737"/>
      <c r="G74" s="39"/>
      <c r="H74" s="39"/>
      <c r="I74" s="39"/>
    </row>
  </sheetData>
  <mergeCells count="7">
    <mergeCell ref="A51:I51"/>
    <mergeCell ref="A66:I66"/>
    <mergeCell ref="A1:C1"/>
    <mergeCell ref="A4:I4"/>
    <mergeCell ref="K4:R4"/>
    <mergeCell ref="A25:I25"/>
    <mergeCell ref="A40:I40"/>
  </mergeCells>
  <pageMargins left="0.7" right="0.7" top="0.75" bottom="0.75" header="0.3" footer="0.3"/>
  <pageSetup paperSize="25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52">
    <tabColor rgb="FFFFFF00"/>
  </sheetPr>
  <dimension ref="A1:S77"/>
  <sheetViews>
    <sheetView topLeftCell="D1" zoomScale="130" zoomScaleNormal="130" workbookViewId="0">
      <selection activeCell="L73" sqref="L73"/>
    </sheetView>
  </sheetViews>
  <sheetFormatPr defaultColWidth="9.109375" defaultRowHeight="13.2"/>
  <cols>
    <col min="1" max="1" width="11.6640625" style="8" customWidth="1"/>
    <col min="2" max="2" width="12.6640625" style="3" customWidth="1"/>
    <col min="3" max="3" width="10.88671875" style="3" customWidth="1"/>
    <col min="4" max="4" width="8" style="3" customWidth="1"/>
    <col min="5" max="5" width="9.33203125" style="5" customWidth="1"/>
    <col min="6" max="6" width="10.6640625" style="4" customWidth="1"/>
    <col min="7" max="7" width="11.6640625" style="6" customWidth="1"/>
    <col min="8" max="8" width="11" style="6" customWidth="1"/>
    <col min="9" max="9" width="14.6640625" style="6" customWidth="1"/>
    <col min="10" max="10" width="14.6640625" style="3" customWidth="1"/>
    <col min="11" max="11" width="12.5546875" style="2271" customWidth="1"/>
    <col min="12" max="12" width="23.33203125" style="3" customWidth="1"/>
    <col min="13" max="14" width="11.6640625" style="3" customWidth="1"/>
    <col min="15" max="15" width="11.6640625" style="1674" customWidth="1"/>
    <col min="16" max="16" width="11.6640625" style="3" customWidth="1"/>
    <col min="17" max="17" width="11.6640625" style="6" customWidth="1"/>
    <col min="18" max="18" width="11.6640625" style="3" customWidth="1"/>
    <col min="19" max="16384" width="9.109375" style="3"/>
  </cols>
  <sheetData>
    <row r="1" spans="1:18" ht="24">
      <c r="A1" s="675" t="s">
        <v>222</v>
      </c>
      <c r="B1" s="675"/>
      <c r="C1" s="675"/>
    </row>
    <row r="3" spans="1:18" ht="15">
      <c r="A3" s="88"/>
      <c r="B3" s="27"/>
      <c r="C3" s="27"/>
      <c r="D3" s="27"/>
      <c r="E3" s="29"/>
      <c r="F3" s="38"/>
      <c r="G3" s="39"/>
      <c r="H3" s="39"/>
      <c r="I3" s="579"/>
      <c r="J3" s="99"/>
      <c r="K3" s="3130" t="s">
        <v>20</v>
      </c>
      <c r="L3" s="3131"/>
      <c r="M3" s="3131"/>
      <c r="N3" s="3131"/>
      <c r="O3" s="3131"/>
      <c r="P3" s="3131"/>
      <c r="Q3" s="3131"/>
      <c r="R3" s="3132"/>
    </row>
    <row r="4" spans="1:18" ht="20.399999999999999">
      <c r="A4" s="3090" t="s">
        <v>1</v>
      </c>
      <c r="B4" s="3090"/>
      <c r="C4" s="3090"/>
      <c r="D4" s="3090"/>
      <c r="E4" s="3090"/>
      <c r="F4" s="3090"/>
      <c r="G4" s="3090"/>
      <c r="H4" s="3090"/>
      <c r="I4" s="3090"/>
      <c r="J4" s="1228"/>
      <c r="K4" s="2414" t="s">
        <v>21</v>
      </c>
      <c r="L4" s="70" t="s">
        <v>22</v>
      </c>
      <c r="M4" s="70" t="s">
        <v>5</v>
      </c>
      <c r="N4" s="70" t="s">
        <v>187</v>
      </c>
      <c r="O4" s="1632" t="s">
        <v>211</v>
      </c>
      <c r="P4" s="70" t="s">
        <v>24</v>
      </c>
      <c r="Q4" s="103" t="s">
        <v>25</v>
      </c>
      <c r="R4" s="101" t="s">
        <v>26</v>
      </c>
    </row>
    <row r="5" spans="1:18" ht="19.5" customHeight="1">
      <c r="A5" s="2091" t="s">
        <v>2</v>
      </c>
      <c r="B5" s="1410" t="s">
        <v>3</v>
      </c>
      <c r="C5" s="1411" t="s">
        <v>4</v>
      </c>
      <c r="D5" s="1412" t="s">
        <v>5</v>
      </c>
      <c r="E5" s="1412" t="s">
        <v>6</v>
      </c>
      <c r="F5" s="2010" t="s">
        <v>7</v>
      </c>
      <c r="G5" s="1413" t="s">
        <v>8</v>
      </c>
      <c r="H5" s="1413" t="s">
        <v>9</v>
      </c>
      <c r="I5" s="1378" t="s">
        <v>10</v>
      </c>
      <c r="J5" s="1404"/>
      <c r="K5" s="2415">
        <v>44894</v>
      </c>
      <c r="L5" s="532">
        <v>20000</v>
      </c>
      <c r="M5" s="532"/>
      <c r="N5" s="609">
        <v>12</v>
      </c>
      <c r="O5" s="1633">
        <v>30307</v>
      </c>
      <c r="P5" s="532">
        <f>L5/N5</f>
        <v>1666.6666666666699</v>
      </c>
      <c r="Q5" s="532">
        <v>400</v>
      </c>
      <c r="R5" s="537">
        <f>L5</f>
        <v>20000</v>
      </c>
    </row>
    <row r="6" spans="1:18" ht="19.5" customHeight="1">
      <c r="A6" s="833">
        <v>44855</v>
      </c>
      <c r="B6" s="21">
        <v>22000</v>
      </c>
      <c r="C6" s="21">
        <f>B6*0.02</f>
        <v>440</v>
      </c>
      <c r="D6" s="23"/>
      <c r="E6" s="25">
        <v>12</v>
      </c>
      <c r="F6" s="24">
        <v>29237</v>
      </c>
      <c r="G6" s="55">
        <f>+B6/E6</f>
        <v>1833.3333333333301</v>
      </c>
      <c r="H6" s="55">
        <f>B6*0.0083</f>
        <v>182.6</v>
      </c>
      <c r="I6" s="93">
        <f>B6</f>
        <v>22000</v>
      </c>
      <c r="J6" s="2096"/>
      <c r="K6" s="2416">
        <v>44923</v>
      </c>
      <c r="L6" s="27"/>
      <c r="M6" s="27"/>
      <c r="N6" s="29">
        <v>1</v>
      </c>
      <c r="O6" s="178">
        <v>77241</v>
      </c>
      <c r="P6" s="33">
        <v>1666.67</v>
      </c>
      <c r="Q6" s="35">
        <v>366.67</v>
      </c>
      <c r="R6" s="39">
        <f>R5-P6</f>
        <v>18333.330000000002</v>
      </c>
    </row>
    <row r="7" spans="1:18" ht="19.5" customHeight="1">
      <c r="A7" s="60">
        <v>44894</v>
      </c>
      <c r="B7" s="151"/>
      <c r="C7" s="151"/>
      <c r="D7" s="151"/>
      <c r="E7" s="57">
        <v>1</v>
      </c>
      <c r="F7" s="150">
        <v>76912</v>
      </c>
      <c r="G7" s="30">
        <v>1833.33</v>
      </c>
      <c r="H7" s="30">
        <v>182.6</v>
      </c>
      <c r="I7" s="87">
        <f>I6-G7</f>
        <v>20166.669999999998</v>
      </c>
      <c r="J7" s="214"/>
      <c r="K7" s="2417">
        <v>44958</v>
      </c>
      <c r="L7" s="27"/>
      <c r="M7" s="27"/>
      <c r="N7" s="29">
        <v>2</v>
      </c>
      <c r="O7" s="178">
        <v>77557</v>
      </c>
      <c r="P7" s="33">
        <v>1666.67</v>
      </c>
      <c r="Q7" s="39">
        <v>333.33</v>
      </c>
      <c r="R7" s="39">
        <f>R6-P7</f>
        <v>16666.66</v>
      </c>
    </row>
    <row r="8" spans="1:18" ht="19.5" customHeight="1">
      <c r="A8" s="2092">
        <v>44923</v>
      </c>
      <c r="B8" s="151"/>
      <c r="C8" s="151"/>
      <c r="D8" s="151"/>
      <c r="E8" s="573">
        <v>2</v>
      </c>
      <c r="F8" s="2093">
        <v>77241</v>
      </c>
      <c r="G8" s="266">
        <v>1833.33</v>
      </c>
      <c r="H8" s="266">
        <v>182.6</v>
      </c>
      <c r="I8" s="2097">
        <f t="shared" ref="I8:I13" si="0">I7-G8</f>
        <v>18333.34</v>
      </c>
      <c r="J8" s="214"/>
      <c r="K8" s="2417">
        <v>44988</v>
      </c>
      <c r="L8" s="27"/>
      <c r="M8" s="27"/>
      <c r="N8" s="29">
        <v>3</v>
      </c>
      <c r="O8" s="178">
        <v>77812</v>
      </c>
      <c r="P8" s="33">
        <v>1666.67</v>
      </c>
      <c r="Q8" s="39">
        <v>300</v>
      </c>
      <c r="R8" s="39">
        <f>R7-P8</f>
        <v>14999.99</v>
      </c>
    </row>
    <row r="9" spans="1:18" ht="19.5" customHeight="1">
      <c r="A9" s="60">
        <v>44958</v>
      </c>
      <c r="B9" s="151"/>
      <c r="C9" s="151"/>
      <c r="D9" s="151"/>
      <c r="E9" s="57">
        <v>3</v>
      </c>
      <c r="F9" s="42">
        <v>77557</v>
      </c>
      <c r="G9" s="43">
        <v>1833.33</v>
      </c>
      <c r="H9" s="43">
        <v>182.6</v>
      </c>
      <c r="I9" s="2097">
        <f t="shared" si="0"/>
        <v>16500.009999999998</v>
      </c>
      <c r="J9" s="214"/>
      <c r="K9" s="2417">
        <v>45014</v>
      </c>
      <c r="L9" s="27"/>
      <c r="M9" s="27"/>
      <c r="N9" s="29">
        <v>4</v>
      </c>
      <c r="O9" s="178">
        <v>78079</v>
      </c>
      <c r="P9" s="33">
        <v>1666.67</v>
      </c>
      <c r="Q9" s="39">
        <v>300</v>
      </c>
      <c r="R9" s="39">
        <f>R8-P9</f>
        <v>13333.32</v>
      </c>
    </row>
    <row r="10" spans="1:18" ht="19.5" customHeight="1">
      <c r="A10" s="60">
        <v>44988</v>
      </c>
      <c r="B10" s="151"/>
      <c r="C10" s="151"/>
      <c r="D10" s="151"/>
      <c r="E10" s="57">
        <v>4</v>
      </c>
      <c r="F10" s="42">
        <v>77812</v>
      </c>
      <c r="G10" s="43">
        <v>1833.33</v>
      </c>
      <c r="H10" s="43">
        <v>182.6</v>
      </c>
      <c r="I10" s="2097">
        <f t="shared" si="0"/>
        <v>14666.68</v>
      </c>
      <c r="J10" s="214"/>
      <c r="K10" s="2417">
        <v>45036</v>
      </c>
      <c r="L10" s="27"/>
      <c r="M10" s="27"/>
      <c r="N10" s="29"/>
      <c r="O10" s="178">
        <v>78357</v>
      </c>
      <c r="P10" s="27">
        <v>13333.32</v>
      </c>
      <c r="Q10" s="39"/>
      <c r="R10" s="39">
        <f>R9-P10</f>
        <v>0</v>
      </c>
    </row>
    <row r="11" spans="1:18" ht="19.5" customHeight="1">
      <c r="A11" s="60">
        <v>45014</v>
      </c>
      <c r="B11" s="151"/>
      <c r="C11" s="151"/>
      <c r="D11" s="151"/>
      <c r="E11" s="57">
        <v>5</v>
      </c>
      <c r="F11" s="42">
        <v>78079</v>
      </c>
      <c r="G11" s="43">
        <v>1833.33</v>
      </c>
      <c r="H11" s="43">
        <v>182.6</v>
      </c>
      <c r="I11" s="2097">
        <f t="shared" si="0"/>
        <v>12833.35</v>
      </c>
      <c r="J11" s="214"/>
      <c r="N11" s="5"/>
    </row>
    <row r="12" spans="1:18" ht="19.5" customHeight="1">
      <c r="A12" s="60">
        <v>45036</v>
      </c>
      <c r="B12" s="151"/>
      <c r="C12" s="151"/>
      <c r="D12" s="151"/>
      <c r="E12" s="57">
        <v>6</v>
      </c>
      <c r="F12" s="61">
        <v>78357</v>
      </c>
      <c r="G12" s="43">
        <v>1833.33</v>
      </c>
      <c r="H12" s="43">
        <v>182.6</v>
      </c>
      <c r="I12" s="2097">
        <f t="shared" si="0"/>
        <v>11000.02</v>
      </c>
      <c r="J12" s="214"/>
      <c r="K12" s="3130" t="s">
        <v>20</v>
      </c>
      <c r="L12" s="3131"/>
      <c r="M12" s="3131"/>
      <c r="N12" s="3131"/>
      <c r="O12" s="3131"/>
      <c r="P12" s="3131"/>
      <c r="Q12" s="3131"/>
      <c r="R12" s="3132"/>
    </row>
    <row r="13" spans="1:18" ht="19.5" customHeight="1">
      <c r="A13" s="60">
        <v>45036</v>
      </c>
      <c r="B13" s="151"/>
      <c r="C13" s="151"/>
      <c r="D13" s="151"/>
      <c r="E13" s="57">
        <v>7</v>
      </c>
      <c r="F13" s="61">
        <v>31079</v>
      </c>
      <c r="G13" s="43">
        <v>11000.02</v>
      </c>
      <c r="H13" s="43"/>
      <c r="I13" s="2097">
        <f t="shared" si="0"/>
        <v>0</v>
      </c>
      <c r="J13" s="214"/>
      <c r="K13" s="2414" t="s">
        <v>21</v>
      </c>
      <c r="L13" s="70" t="s">
        <v>22</v>
      </c>
      <c r="M13" s="70" t="s">
        <v>5</v>
      </c>
      <c r="N13" s="70" t="s">
        <v>187</v>
      </c>
      <c r="O13" s="1632" t="s">
        <v>211</v>
      </c>
      <c r="P13" s="70" t="s">
        <v>24</v>
      </c>
      <c r="Q13" s="103" t="s">
        <v>25</v>
      </c>
      <c r="R13" s="101" t="s">
        <v>26</v>
      </c>
    </row>
    <row r="14" spans="1:18" ht="19.5" customHeight="1">
      <c r="A14" s="63"/>
      <c r="B14" s="132"/>
      <c r="C14" s="132"/>
      <c r="D14" s="132"/>
      <c r="E14" s="133"/>
      <c r="F14" s="134"/>
      <c r="G14" s="7"/>
      <c r="H14" s="7"/>
      <c r="I14" s="7"/>
      <c r="J14" s="132"/>
      <c r="K14" s="2415">
        <v>45080</v>
      </c>
      <c r="L14" s="179">
        <v>20000</v>
      </c>
      <c r="M14" s="179"/>
      <c r="N14" s="698">
        <v>12</v>
      </c>
      <c r="O14" s="1633">
        <v>31361</v>
      </c>
      <c r="P14" s="179">
        <f>L14/N14</f>
        <v>1666.6666666666699</v>
      </c>
      <c r="Q14" s="179">
        <v>400</v>
      </c>
      <c r="R14" s="206">
        <f>L14</f>
        <v>20000</v>
      </c>
    </row>
    <row r="15" spans="1:18" ht="19.5" customHeight="1">
      <c r="A15" s="3090" t="s">
        <v>1</v>
      </c>
      <c r="B15" s="3090"/>
      <c r="C15" s="3090"/>
      <c r="D15" s="3090"/>
      <c r="E15" s="3090"/>
      <c r="F15" s="3090"/>
      <c r="G15" s="3090"/>
      <c r="H15" s="3090"/>
      <c r="I15" s="3090"/>
      <c r="J15" s="1228"/>
      <c r="K15" s="2418">
        <v>45106</v>
      </c>
      <c r="L15" s="151"/>
      <c r="M15" s="151"/>
      <c r="N15" s="57">
        <v>1</v>
      </c>
      <c r="O15" s="178">
        <v>79314</v>
      </c>
      <c r="P15" s="30">
        <v>1666.67</v>
      </c>
      <c r="Q15" s="30">
        <v>366.67</v>
      </c>
      <c r="R15" s="43">
        <f t="shared" ref="R15:R20" si="1">R14-P15</f>
        <v>18333.330000000002</v>
      </c>
    </row>
    <row r="16" spans="1:18" ht="25.2">
      <c r="A16" s="2091" t="s">
        <v>2</v>
      </c>
      <c r="B16" s="1410" t="s">
        <v>3</v>
      </c>
      <c r="C16" s="1411" t="s">
        <v>4</v>
      </c>
      <c r="D16" s="1412" t="s">
        <v>5</v>
      </c>
      <c r="E16" s="1412" t="s">
        <v>6</v>
      </c>
      <c r="F16" s="2010" t="s">
        <v>7</v>
      </c>
      <c r="G16" s="1413" t="s">
        <v>8</v>
      </c>
      <c r="H16" s="1413" t="s">
        <v>9</v>
      </c>
      <c r="I16" s="1378" t="s">
        <v>10</v>
      </c>
      <c r="J16" s="1404"/>
      <c r="K16" s="2418">
        <v>45142</v>
      </c>
      <c r="L16" s="151"/>
      <c r="M16" s="151"/>
      <c r="N16" s="57">
        <v>2</v>
      </c>
      <c r="O16" s="178">
        <v>79762</v>
      </c>
      <c r="P16" s="59">
        <v>1666.67</v>
      </c>
      <c r="Q16" s="329">
        <v>333.33</v>
      </c>
      <c r="R16" s="43">
        <f t="shared" si="1"/>
        <v>16666.66</v>
      </c>
    </row>
    <row r="17" spans="1:18" ht="16.5" customHeight="1">
      <c r="A17" s="833">
        <v>45036</v>
      </c>
      <c r="B17" s="21">
        <v>60000</v>
      </c>
      <c r="C17" s="21">
        <f>B17*0.02</f>
        <v>1200</v>
      </c>
      <c r="D17" s="23"/>
      <c r="E17" s="25">
        <v>24</v>
      </c>
      <c r="F17" s="24">
        <v>31079</v>
      </c>
      <c r="G17" s="55">
        <f>+B17/E17</f>
        <v>2500</v>
      </c>
      <c r="H17" s="55">
        <f>B17*0.0083</f>
        <v>498</v>
      </c>
      <c r="I17" s="93">
        <f>B17</f>
        <v>60000</v>
      </c>
      <c r="J17" s="2096"/>
      <c r="K17" s="2419">
        <v>45171</v>
      </c>
      <c r="L17" s="151"/>
      <c r="M17" s="151"/>
      <c r="N17" s="57">
        <v>3</v>
      </c>
      <c r="O17" s="178">
        <v>80117</v>
      </c>
      <c r="P17" s="43">
        <v>1666.67</v>
      </c>
      <c r="Q17" s="43">
        <v>300</v>
      </c>
      <c r="R17" s="43">
        <f t="shared" si="1"/>
        <v>14999.99</v>
      </c>
    </row>
    <row r="18" spans="1:18" ht="16.5" customHeight="1">
      <c r="A18" s="60">
        <v>45076</v>
      </c>
      <c r="B18" s="132"/>
      <c r="C18" s="151"/>
      <c r="D18" s="151"/>
      <c r="E18" s="57">
        <v>1</v>
      </c>
      <c r="F18" s="41">
        <v>78881</v>
      </c>
      <c r="G18" s="35">
        <v>2500</v>
      </c>
      <c r="H18" s="35">
        <v>498</v>
      </c>
      <c r="I18" s="87">
        <f>I17-G18</f>
        <v>57500</v>
      </c>
      <c r="J18" s="214"/>
      <c r="K18" s="2419">
        <v>45203</v>
      </c>
      <c r="L18" s="151"/>
      <c r="M18" s="151"/>
      <c r="N18" s="57">
        <v>4</v>
      </c>
      <c r="O18" s="178">
        <v>80487</v>
      </c>
      <c r="P18" s="43">
        <v>1666.67</v>
      </c>
      <c r="Q18" s="43">
        <v>266.67</v>
      </c>
      <c r="R18" s="43">
        <f t="shared" si="1"/>
        <v>13333.32</v>
      </c>
    </row>
    <row r="19" spans="1:18" ht="16.5" customHeight="1">
      <c r="A19" s="60">
        <v>45106</v>
      </c>
      <c r="B19" s="151"/>
      <c r="C19" s="151"/>
      <c r="D19" s="151"/>
      <c r="E19" s="57">
        <v>2</v>
      </c>
      <c r="F19" s="41">
        <v>79314</v>
      </c>
      <c r="G19" s="43">
        <v>2500</v>
      </c>
      <c r="H19" s="43">
        <v>498</v>
      </c>
      <c r="I19" s="87">
        <f t="shared" ref="I19:I24" si="2">I18-G19</f>
        <v>55000</v>
      </c>
      <c r="J19" s="214"/>
      <c r="K19" s="2418">
        <v>45216</v>
      </c>
      <c r="L19" s="151"/>
      <c r="M19" s="151"/>
      <c r="N19" s="57">
        <v>5</v>
      </c>
      <c r="O19" s="178">
        <v>80585</v>
      </c>
      <c r="P19" s="30">
        <v>1666.67</v>
      </c>
      <c r="Q19" s="30">
        <v>233.33</v>
      </c>
      <c r="R19" s="43">
        <f t="shared" si="1"/>
        <v>11666.65</v>
      </c>
    </row>
    <row r="20" spans="1:18" ht="16.5" customHeight="1">
      <c r="A20" s="60">
        <v>45142</v>
      </c>
      <c r="B20" s="151"/>
      <c r="C20" s="151"/>
      <c r="D20" s="151"/>
      <c r="E20" s="57">
        <v>3</v>
      </c>
      <c r="F20" s="41">
        <v>79762</v>
      </c>
      <c r="G20" s="43">
        <v>2500</v>
      </c>
      <c r="H20" s="43">
        <v>498</v>
      </c>
      <c r="I20" s="87">
        <f t="shared" si="2"/>
        <v>52500</v>
      </c>
      <c r="J20" s="214"/>
      <c r="K20" s="2418">
        <v>45223</v>
      </c>
      <c r="L20" s="151"/>
      <c r="M20" s="151"/>
      <c r="N20" s="57">
        <v>6</v>
      </c>
      <c r="O20" s="178">
        <v>80648</v>
      </c>
      <c r="P20" s="30">
        <v>11666.65</v>
      </c>
      <c r="Q20" s="43"/>
      <c r="R20" s="43">
        <f t="shared" si="1"/>
        <v>0</v>
      </c>
    </row>
    <row r="21" spans="1:18" ht="16.5" customHeight="1">
      <c r="A21" s="60">
        <v>45171</v>
      </c>
      <c r="B21" s="151"/>
      <c r="C21" s="151"/>
      <c r="D21" s="151"/>
      <c r="E21" s="57">
        <v>4</v>
      </c>
      <c r="F21" s="41">
        <v>80117</v>
      </c>
      <c r="G21" s="43">
        <v>2500</v>
      </c>
      <c r="H21" s="43">
        <v>498</v>
      </c>
      <c r="I21" s="87">
        <f t="shared" si="2"/>
        <v>50000</v>
      </c>
      <c r="J21" s="214"/>
      <c r="K21" s="2420"/>
      <c r="L21" s="151"/>
      <c r="M21" s="151"/>
      <c r="N21" s="151"/>
      <c r="O21" s="153"/>
      <c r="P21" s="43"/>
      <c r="Q21" s="43"/>
      <c r="R21" s="151"/>
    </row>
    <row r="22" spans="1:18" ht="16.5" customHeight="1">
      <c r="A22" s="60">
        <v>45203</v>
      </c>
      <c r="B22" s="151"/>
      <c r="C22" s="151"/>
      <c r="D22" s="151"/>
      <c r="E22" s="57">
        <v>5</v>
      </c>
      <c r="F22" s="41">
        <v>80487</v>
      </c>
      <c r="G22" s="43">
        <v>2500</v>
      </c>
      <c r="H22" s="43">
        <v>498</v>
      </c>
      <c r="I22" s="87">
        <f t="shared" si="2"/>
        <v>47500</v>
      </c>
      <c r="J22" s="214"/>
    </row>
    <row r="23" spans="1:18" ht="16.5" customHeight="1">
      <c r="A23" s="60">
        <v>45216</v>
      </c>
      <c r="B23" s="151"/>
      <c r="C23" s="151"/>
      <c r="D23" s="151"/>
      <c r="E23" s="57">
        <v>6</v>
      </c>
      <c r="F23" s="41">
        <v>80585</v>
      </c>
      <c r="G23" s="43">
        <v>2500</v>
      </c>
      <c r="H23" s="43">
        <v>498</v>
      </c>
      <c r="I23" s="87">
        <f t="shared" si="2"/>
        <v>45000</v>
      </c>
      <c r="J23" s="214"/>
    </row>
    <row r="24" spans="1:18" ht="16.5" customHeight="1">
      <c r="A24" s="60">
        <v>45223</v>
      </c>
      <c r="B24" s="971"/>
      <c r="C24" s="35"/>
      <c r="D24" s="151"/>
      <c r="E24" s="57"/>
      <c r="F24" s="165">
        <v>32253</v>
      </c>
      <c r="G24" s="35">
        <v>45000</v>
      </c>
      <c r="H24" s="43"/>
      <c r="I24" s="87">
        <f t="shared" si="2"/>
        <v>0</v>
      </c>
      <c r="J24" s="214"/>
    </row>
    <row r="25" spans="1:18" ht="13.8">
      <c r="A25" s="88"/>
      <c r="B25" s="27"/>
      <c r="C25" s="27"/>
      <c r="D25" s="27"/>
      <c r="E25" s="29"/>
      <c r="F25" s="2094"/>
      <c r="G25" s="39"/>
      <c r="H25" s="39"/>
      <c r="I25" s="579"/>
    </row>
    <row r="28" spans="1:18" ht="20.399999999999999">
      <c r="A28" s="3090" t="s">
        <v>1</v>
      </c>
      <c r="B28" s="3090"/>
      <c r="C28" s="3090"/>
      <c r="D28" s="3090"/>
      <c r="E28" s="3090"/>
      <c r="F28" s="3090"/>
      <c r="G28" s="3090"/>
      <c r="H28" s="3090"/>
      <c r="I28" s="3090"/>
      <c r="J28" s="1228"/>
    </row>
    <row r="29" spans="1:18" ht="25.2">
      <c r="A29" s="2091" t="s">
        <v>2</v>
      </c>
      <c r="B29" s="1410" t="s">
        <v>3</v>
      </c>
      <c r="C29" s="1411" t="s">
        <v>4</v>
      </c>
      <c r="D29" s="1412" t="s">
        <v>5</v>
      </c>
      <c r="E29" s="1412" t="s">
        <v>6</v>
      </c>
      <c r="F29" s="2010" t="s">
        <v>7</v>
      </c>
      <c r="G29" s="1413" t="s">
        <v>8</v>
      </c>
      <c r="H29" s="1413" t="s">
        <v>9</v>
      </c>
      <c r="I29" s="1378" t="s">
        <v>10</v>
      </c>
      <c r="J29" s="1404"/>
    </row>
    <row r="30" spans="1:18">
      <c r="A30" s="833">
        <v>45223</v>
      </c>
      <c r="B30" s="21">
        <v>100000</v>
      </c>
      <c r="C30" s="21">
        <f>B30*0.02</f>
        <v>2000</v>
      </c>
      <c r="D30" s="23"/>
      <c r="E30" s="25">
        <v>24</v>
      </c>
      <c r="F30" s="24">
        <v>32253</v>
      </c>
      <c r="G30" s="55">
        <f>+B30/E30</f>
        <v>4166.6666666666697</v>
      </c>
      <c r="H30" s="55">
        <f>B30*0.0083</f>
        <v>830</v>
      </c>
      <c r="I30" s="93">
        <f>B30</f>
        <v>100000</v>
      </c>
      <c r="J30" s="2096"/>
    </row>
    <row r="31" spans="1:18" ht="13.8">
      <c r="A31" s="60">
        <v>45265</v>
      </c>
      <c r="B31" s="151"/>
      <c r="C31" s="151"/>
      <c r="D31" s="151"/>
      <c r="E31" s="57">
        <v>1</v>
      </c>
      <c r="F31" s="41">
        <v>81273</v>
      </c>
      <c r="G31" s="43">
        <v>4166.67</v>
      </c>
      <c r="H31" s="43">
        <v>830</v>
      </c>
      <c r="I31" s="87">
        <f>I30-G31</f>
        <v>95833.33</v>
      </c>
      <c r="J31" s="214"/>
    </row>
    <row r="32" spans="1:18" ht="13.8">
      <c r="A32" s="60">
        <v>45293</v>
      </c>
      <c r="B32" s="151"/>
      <c r="C32" s="151"/>
      <c r="D32" s="151"/>
      <c r="E32" s="57">
        <v>2</v>
      </c>
      <c r="F32" s="41">
        <v>81626</v>
      </c>
      <c r="G32" s="43">
        <v>4166.67</v>
      </c>
      <c r="H32" s="43">
        <v>830</v>
      </c>
      <c r="I32" s="87">
        <f t="shared" ref="I32:I39" si="3">I31-G32</f>
        <v>91666.66</v>
      </c>
      <c r="J32" s="214"/>
    </row>
    <row r="33" spans="1:10" ht="13.8">
      <c r="A33" s="60">
        <v>45324</v>
      </c>
      <c r="B33" s="151"/>
      <c r="C33" s="151"/>
      <c r="D33" s="151"/>
      <c r="E33" s="57">
        <v>3</v>
      </c>
      <c r="F33" s="41">
        <v>81964</v>
      </c>
      <c r="G33" s="43">
        <v>4166.67</v>
      </c>
      <c r="H33" s="43">
        <v>830</v>
      </c>
      <c r="I33" s="87">
        <f t="shared" si="3"/>
        <v>87499.99</v>
      </c>
      <c r="J33" s="214"/>
    </row>
    <row r="34" spans="1:10" ht="13.8">
      <c r="A34" s="60">
        <v>45356</v>
      </c>
      <c r="B34" s="151"/>
      <c r="C34" s="151"/>
      <c r="D34" s="151"/>
      <c r="E34" s="57">
        <v>4</v>
      </c>
      <c r="F34" s="41">
        <v>82330</v>
      </c>
      <c r="G34" s="43">
        <v>4166.67</v>
      </c>
      <c r="H34" s="43">
        <v>830</v>
      </c>
      <c r="I34" s="87">
        <f t="shared" si="3"/>
        <v>83333.320000000007</v>
      </c>
      <c r="J34" s="214"/>
    </row>
    <row r="35" spans="1:10" ht="13.8">
      <c r="A35" s="60">
        <v>45384</v>
      </c>
      <c r="B35" s="151"/>
      <c r="C35" s="151"/>
      <c r="D35" s="151"/>
      <c r="E35" s="57">
        <v>5</v>
      </c>
      <c r="F35" s="41">
        <v>82657</v>
      </c>
      <c r="G35" s="43">
        <v>4166.67</v>
      </c>
      <c r="H35" s="43">
        <v>830</v>
      </c>
      <c r="I35" s="87">
        <f t="shared" si="3"/>
        <v>79166.649999999994</v>
      </c>
      <c r="J35" s="214"/>
    </row>
    <row r="36" spans="1:10" ht="13.8">
      <c r="A36" s="60">
        <v>45414</v>
      </c>
      <c r="B36" s="151"/>
      <c r="C36" s="151"/>
      <c r="D36" s="151"/>
      <c r="E36" s="57">
        <v>6</v>
      </c>
      <c r="F36" s="41">
        <v>83004</v>
      </c>
      <c r="G36" s="43">
        <v>4166.67</v>
      </c>
      <c r="H36" s="43">
        <v>830</v>
      </c>
      <c r="I36" s="87">
        <f t="shared" si="3"/>
        <v>74999.98</v>
      </c>
      <c r="J36" s="214"/>
    </row>
    <row r="37" spans="1:10" ht="13.8">
      <c r="A37" s="77">
        <v>45422</v>
      </c>
      <c r="B37" s="151"/>
      <c r="C37" s="151"/>
      <c r="D37" s="151"/>
      <c r="E37" s="57">
        <v>7</v>
      </c>
      <c r="F37" s="475">
        <v>33414</v>
      </c>
      <c r="G37" s="35">
        <v>74999.98</v>
      </c>
      <c r="H37" s="43"/>
      <c r="I37" s="87">
        <f t="shared" si="3"/>
        <v>0</v>
      </c>
      <c r="J37" s="214"/>
    </row>
    <row r="38" spans="1:10">
      <c r="I38" s="1755">
        <f t="shared" si="3"/>
        <v>0</v>
      </c>
      <c r="J38" s="99"/>
    </row>
    <row r="39" spans="1:10">
      <c r="I39" s="579">
        <f t="shared" si="3"/>
        <v>0</v>
      </c>
      <c r="J39" s="99"/>
    </row>
    <row r="40" spans="1:10" ht="20.399999999999999">
      <c r="A40" s="3090" t="s">
        <v>1</v>
      </c>
      <c r="B40" s="3090"/>
      <c r="C40" s="3090"/>
      <c r="D40" s="3090"/>
      <c r="E40" s="3090"/>
      <c r="F40" s="3090"/>
      <c r="G40" s="3090"/>
      <c r="H40" s="3090"/>
      <c r="I40" s="3090"/>
      <c r="J40" s="1228"/>
    </row>
    <row r="41" spans="1:10" ht="25.2">
      <c r="A41" s="2091" t="s">
        <v>2</v>
      </c>
      <c r="B41" s="1410" t="s">
        <v>3</v>
      </c>
      <c r="C41" s="1411" t="s">
        <v>4</v>
      </c>
      <c r="D41" s="1412" t="s">
        <v>5</v>
      </c>
      <c r="E41" s="1412" t="s">
        <v>6</v>
      </c>
      <c r="F41" s="2010" t="s">
        <v>7</v>
      </c>
      <c r="G41" s="1413" t="s">
        <v>8</v>
      </c>
      <c r="H41" s="1413" t="s">
        <v>9</v>
      </c>
      <c r="I41" s="1378" t="s">
        <v>10</v>
      </c>
      <c r="J41" s="1404"/>
    </row>
    <row r="42" spans="1:10">
      <c r="A42" s="77">
        <v>45422</v>
      </c>
      <c r="B42" s="21">
        <v>110000</v>
      </c>
      <c r="C42" s="21">
        <f>B42*0.02</f>
        <v>2200</v>
      </c>
      <c r="D42" s="23"/>
      <c r="E42" s="25">
        <v>24</v>
      </c>
      <c r="F42" s="24">
        <v>33414</v>
      </c>
      <c r="G42" s="55">
        <f>+B42/E42</f>
        <v>4583.3333333333303</v>
      </c>
      <c r="H42" s="55">
        <f>B42*0.0083</f>
        <v>913</v>
      </c>
      <c r="I42" s="93">
        <f>B42</f>
        <v>110000</v>
      </c>
      <c r="J42" s="2096"/>
    </row>
    <row r="43" spans="1:10" ht="15">
      <c r="A43" s="77">
        <v>45447</v>
      </c>
      <c r="B43" s="151"/>
      <c r="C43" s="151"/>
      <c r="D43" s="151"/>
      <c r="E43" s="57">
        <v>1</v>
      </c>
      <c r="F43" s="37">
        <v>83469</v>
      </c>
      <c r="G43" s="256">
        <v>4583.33</v>
      </c>
      <c r="H43" s="256">
        <v>913</v>
      </c>
      <c r="I43" s="87">
        <f>I42-G43</f>
        <v>105416.67</v>
      </c>
      <c r="J43" s="214"/>
    </row>
    <row r="44" spans="1:10" ht="13.8">
      <c r="A44" s="60">
        <v>45478</v>
      </c>
      <c r="B44" s="151"/>
      <c r="C44" s="151"/>
      <c r="D44" s="151"/>
      <c r="E44" s="57">
        <v>2</v>
      </c>
      <c r="F44" s="41">
        <v>83840</v>
      </c>
      <c r="G44" s="51">
        <v>4583.33</v>
      </c>
      <c r="H44" s="43">
        <v>913</v>
      </c>
      <c r="I44" s="43">
        <f t="shared" ref="I44:I51" si="4">I43-G44</f>
        <v>100833.34</v>
      </c>
      <c r="J44" s="214"/>
    </row>
    <row r="45" spans="1:10" ht="13.8">
      <c r="A45" s="77">
        <v>45507</v>
      </c>
      <c r="B45" s="78"/>
      <c r="C45" s="1689"/>
      <c r="D45" s="1689"/>
      <c r="E45" s="57">
        <v>3</v>
      </c>
      <c r="F45" s="41">
        <v>84164</v>
      </c>
      <c r="G45" s="256">
        <v>4583.33</v>
      </c>
      <c r="H45" s="256">
        <v>913</v>
      </c>
      <c r="I45" s="43">
        <f t="shared" si="4"/>
        <v>96250.01</v>
      </c>
      <c r="J45" s="214"/>
    </row>
    <row r="46" spans="1:10" ht="13.8">
      <c r="A46" s="2095">
        <v>45538</v>
      </c>
      <c r="B46" s="27"/>
      <c r="C46" s="27"/>
      <c r="D46" s="27"/>
      <c r="E46" s="57">
        <v>4</v>
      </c>
      <c r="F46" s="41">
        <v>84502</v>
      </c>
      <c r="G46" s="671">
        <v>4583.33</v>
      </c>
      <c r="H46" s="671">
        <v>913</v>
      </c>
      <c r="I46" s="43">
        <f t="shared" si="4"/>
        <v>91666.68</v>
      </c>
      <c r="J46" s="214"/>
    </row>
    <row r="47" spans="1:10" ht="13.8">
      <c r="A47" s="77">
        <v>45570</v>
      </c>
      <c r="B47" s="27"/>
      <c r="C47" s="27"/>
      <c r="D47" s="27"/>
      <c r="E47" s="57">
        <v>5</v>
      </c>
      <c r="F47" s="52">
        <v>84908</v>
      </c>
      <c r="G47" s="671">
        <v>4583.33</v>
      </c>
      <c r="H47" s="671">
        <v>913</v>
      </c>
      <c r="I47" s="43">
        <f t="shared" si="4"/>
        <v>87083.35</v>
      </c>
      <c r="J47" s="214"/>
    </row>
    <row r="48" spans="1:10" ht="13.8">
      <c r="A48" s="77">
        <v>45604</v>
      </c>
      <c r="B48" s="27"/>
      <c r="C48" s="27"/>
      <c r="D48" s="27"/>
      <c r="E48" s="57">
        <v>6</v>
      </c>
      <c r="F48" s="52">
        <v>85310</v>
      </c>
      <c r="G48" s="671">
        <v>4583.33</v>
      </c>
      <c r="H48" s="671">
        <v>913</v>
      </c>
      <c r="I48" s="43">
        <f t="shared" si="4"/>
        <v>82500.02</v>
      </c>
      <c r="J48" s="214"/>
    </row>
    <row r="49" spans="1:19" ht="13.8">
      <c r="A49" s="77">
        <v>45624</v>
      </c>
      <c r="B49" s="27"/>
      <c r="C49" s="27"/>
      <c r="D49" s="27"/>
      <c r="E49" s="57">
        <v>7</v>
      </c>
      <c r="F49" s="52">
        <v>85644</v>
      </c>
      <c r="G49" s="54">
        <v>4583.33</v>
      </c>
      <c r="H49" s="54">
        <v>913</v>
      </c>
      <c r="I49" s="43">
        <f t="shared" si="4"/>
        <v>77916.69</v>
      </c>
      <c r="J49" s="214"/>
    </row>
    <row r="50" spans="1:19" ht="15">
      <c r="A50" s="60">
        <v>45666</v>
      </c>
      <c r="B50" s="151"/>
      <c r="C50" s="151"/>
      <c r="D50" s="151"/>
      <c r="E50" s="57">
        <v>8</v>
      </c>
      <c r="F50" s="61">
        <v>86125</v>
      </c>
      <c r="G50" s="54">
        <v>4583.33</v>
      </c>
      <c r="H50" s="54">
        <v>913</v>
      </c>
      <c r="I50" s="43">
        <f t="shared" si="4"/>
        <v>73333.36</v>
      </c>
      <c r="J50" s="132"/>
      <c r="K50" s="2324"/>
      <c r="L50" s="576"/>
      <c r="M50" s="125"/>
      <c r="N50" s="577"/>
      <c r="O50" s="577"/>
      <c r="P50" s="577"/>
      <c r="Q50" s="728"/>
      <c r="R50" s="728"/>
      <c r="S50"/>
    </row>
    <row r="51" spans="1:19">
      <c r="A51" s="575">
        <v>45667</v>
      </c>
      <c r="B51" s="151"/>
      <c r="C51" s="151"/>
      <c r="D51" s="151"/>
      <c r="E51" s="57"/>
      <c r="F51" s="161">
        <v>34880</v>
      </c>
      <c r="G51" s="43">
        <v>73333.36</v>
      </c>
      <c r="H51" s="43"/>
      <c r="I51" s="43">
        <f t="shared" si="4"/>
        <v>0</v>
      </c>
      <c r="J51" s="132"/>
      <c r="K51" s="2324"/>
      <c r="L51" s="576"/>
      <c r="M51" s="161"/>
      <c r="N51" s="122"/>
      <c r="O51" s="122"/>
      <c r="P51" s="122"/>
      <c r="Q51" s="604"/>
      <c r="R51" s="604"/>
      <c r="S51"/>
    </row>
    <row r="52" spans="1:19" ht="15">
      <c r="K52" s="2324"/>
      <c r="L52" s="576"/>
      <c r="M52" s="125"/>
      <c r="N52" s="577"/>
      <c r="O52" s="577"/>
      <c r="P52" s="577"/>
      <c r="Q52" s="728"/>
      <c r="R52" s="728"/>
      <c r="S52"/>
    </row>
    <row r="53" spans="1:19" ht="20.399999999999999">
      <c r="A53" s="3090" t="s">
        <v>1</v>
      </c>
      <c r="B53" s="3090"/>
      <c r="C53" s="3090"/>
      <c r="D53" s="3090"/>
      <c r="E53" s="3090"/>
      <c r="F53" s="3090"/>
      <c r="G53" s="3090"/>
      <c r="H53" s="3090"/>
      <c r="I53" s="3090"/>
      <c r="K53" s="2324"/>
      <c r="L53" s="576"/>
      <c r="M53" s="126"/>
      <c r="N53" s="122"/>
      <c r="O53" s="122"/>
      <c r="P53" s="122"/>
      <c r="Q53" s="728"/>
      <c r="R53" s="728"/>
      <c r="S53"/>
    </row>
    <row r="54" spans="1:19" ht="25.2">
      <c r="A54" s="2091" t="s">
        <v>2</v>
      </c>
      <c r="B54" s="1410" t="s">
        <v>3</v>
      </c>
      <c r="C54" s="1411" t="s">
        <v>4</v>
      </c>
      <c r="D54" s="1412" t="s">
        <v>5</v>
      </c>
      <c r="E54" s="1412" t="s">
        <v>6</v>
      </c>
      <c r="F54" s="2010" t="s">
        <v>7</v>
      </c>
      <c r="G54" s="1413" t="s">
        <v>8</v>
      </c>
      <c r="H54" s="1413" t="s">
        <v>9</v>
      </c>
      <c r="I54" s="1378" t="s">
        <v>10</v>
      </c>
      <c r="K54" s="2324"/>
      <c r="L54" s="576"/>
      <c r="M54" s="126"/>
      <c r="N54" s="122"/>
      <c r="O54" s="122"/>
      <c r="P54" s="122"/>
      <c r="Q54" s="728"/>
      <c r="R54" s="728"/>
      <c r="S54"/>
    </row>
    <row r="55" spans="1:19" ht="13.8">
      <c r="A55" s="833">
        <v>45667</v>
      </c>
      <c r="B55" s="55">
        <v>95000</v>
      </c>
      <c r="C55" s="55">
        <f>B55*0.02</f>
        <v>1900</v>
      </c>
      <c r="D55" s="25"/>
      <c r="E55" s="25">
        <v>24</v>
      </c>
      <c r="F55" s="24">
        <v>34880</v>
      </c>
      <c r="G55" s="55">
        <f>+B55/E55</f>
        <v>3958.3333333333298</v>
      </c>
      <c r="H55" s="55">
        <f>B55*0.0083</f>
        <v>788.5</v>
      </c>
      <c r="I55" s="93">
        <f>B55</f>
        <v>95000</v>
      </c>
      <c r="K55" s="2324"/>
      <c r="L55" s="576"/>
      <c r="M55" s="120"/>
      <c r="N55" s="122"/>
      <c r="O55" s="122"/>
      <c r="P55" s="122"/>
      <c r="Q55" s="728"/>
      <c r="R55" s="728"/>
      <c r="S55"/>
    </row>
    <row r="56" spans="1:19" ht="13.8">
      <c r="A56" s="167">
        <v>45696</v>
      </c>
      <c r="B56" s="167"/>
      <c r="C56" s="57"/>
      <c r="D56" s="57"/>
      <c r="E56" s="57">
        <v>1</v>
      </c>
      <c r="F56" s="61">
        <v>86386</v>
      </c>
      <c r="G56" s="62">
        <v>3958.33</v>
      </c>
      <c r="H56" s="62">
        <v>788.5</v>
      </c>
      <c r="I56" s="62">
        <f t="shared" ref="I56:I63" si="5">I55-G56</f>
        <v>91041.67</v>
      </c>
      <c r="K56" s="2324"/>
      <c r="L56" s="576"/>
      <c r="M56" s="120"/>
      <c r="N56" s="122"/>
      <c r="O56" s="122"/>
      <c r="P56" s="122"/>
      <c r="Q56" s="728"/>
      <c r="R56" s="728"/>
      <c r="S56"/>
    </row>
    <row r="57" spans="1:19" ht="13.8">
      <c r="A57" s="167">
        <v>45736</v>
      </c>
      <c r="B57" s="167"/>
      <c r="C57" s="57"/>
      <c r="D57" s="57"/>
      <c r="E57" s="57">
        <v>2</v>
      </c>
      <c r="F57" s="61">
        <v>86860</v>
      </c>
      <c r="G57" s="62">
        <v>3958.33</v>
      </c>
      <c r="H57" s="62">
        <v>788.5</v>
      </c>
      <c r="I57" s="62">
        <f t="shared" si="5"/>
        <v>87083.34</v>
      </c>
      <c r="K57" s="2324"/>
      <c r="L57" s="576"/>
      <c r="M57" s="2178"/>
      <c r="N57" s="122"/>
      <c r="O57" s="122"/>
      <c r="P57" s="122"/>
      <c r="Q57" s="728"/>
      <c r="R57" s="728"/>
      <c r="S57"/>
    </row>
    <row r="58" spans="1:19">
      <c r="A58" s="167">
        <v>45758</v>
      </c>
      <c r="B58" s="167"/>
      <c r="C58" s="57"/>
      <c r="D58" s="57"/>
      <c r="E58" s="57">
        <v>3</v>
      </c>
      <c r="F58" s="61">
        <v>87211</v>
      </c>
      <c r="G58" s="62">
        <v>3958.33</v>
      </c>
      <c r="H58" s="62">
        <v>788.5</v>
      </c>
      <c r="I58" s="62">
        <f t="shared" si="5"/>
        <v>83125.009999999995</v>
      </c>
      <c r="K58" s="2324"/>
      <c r="L58" s="805"/>
      <c r="M58" s="161"/>
      <c r="N58" s="122"/>
      <c r="O58" s="122"/>
      <c r="P58" s="122"/>
      <c r="Q58" s="604"/>
      <c r="R58" s="604"/>
      <c r="S58"/>
    </row>
    <row r="59" spans="1:19" ht="13.8">
      <c r="A59" s="167">
        <v>45793</v>
      </c>
      <c r="B59" s="167"/>
      <c r="C59" s="57"/>
      <c r="D59" s="57"/>
      <c r="E59" s="57">
        <v>4</v>
      </c>
      <c r="F59" s="61" t="s">
        <v>225</v>
      </c>
      <c r="G59" s="62">
        <v>3958.33</v>
      </c>
      <c r="H59" s="62">
        <v>788.5</v>
      </c>
      <c r="I59" s="62">
        <f t="shared" si="5"/>
        <v>79166.679999999993</v>
      </c>
      <c r="K59" s="2324"/>
      <c r="L59" s="576"/>
      <c r="M59" s="120"/>
      <c r="N59" s="122"/>
      <c r="O59" s="122"/>
      <c r="P59" s="122"/>
      <c r="Q59" s="728"/>
      <c r="R59" s="728"/>
      <c r="S59"/>
    </row>
    <row r="60" spans="1:19" ht="13.8">
      <c r="A60" s="167">
        <v>45848</v>
      </c>
      <c r="B60" s="167"/>
      <c r="C60" s="57"/>
      <c r="D60" s="57"/>
      <c r="E60" s="57">
        <v>5</v>
      </c>
      <c r="F60" s="1499" t="s">
        <v>223</v>
      </c>
      <c r="G60" s="62">
        <v>3958.33</v>
      </c>
      <c r="H60" s="62">
        <v>788.5</v>
      </c>
      <c r="I60" s="62">
        <f t="shared" si="5"/>
        <v>75208.350000000006</v>
      </c>
      <c r="K60" s="2324"/>
      <c r="L60" s="576"/>
      <c r="M60" s="120"/>
      <c r="N60" s="122"/>
      <c r="O60" s="122"/>
      <c r="P60" s="122"/>
      <c r="Q60" s="728"/>
      <c r="R60" s="728"/>
      <c r="S60"/>
    </row>
    <row r="61" spans="1:19" ht="13.8">
      <c r="A61" s="167">
        <v>45878</v>
      </c>
      <c r="B61" s="167"/>
      <c r="C61" s="151"/>
      <c r="D61" s="151"/>
      <c r="E61" s="57">
        <v>6</v>
      </c>
      <c r="F61" s="61" t="s">
        <v>224</v>
      </c>
      <c r="G61" s="62">
        <v>3958.33</v>
      </c>
      <c r="H61" s="62">
        <v>788.5</v>
      </c>
      <c r="I61" s="62">
        <f t="shared" si="5"/>
        <v>71250.02</v>
      </c>
      <c r="K61" s="2324"/>
      <c r="L61" s="576"/>
      <c r="M61" s="120"/>
      <c r="N61" s="122"/>
      <c r="O61" s="122"/>
      <c r="P61" s="122"/>
      <c r="Q61" s="728"/>
      <c r="R61" s="728"/>
      <c r="S61"/>
    </row>
    <row r="62" spans="1:19" ht="13.8">
      <c r="A62" s="167">
        <v>45889</v>
      </c>
      <c r="B62" s="151"/>
      <c r="C62" s="151"/>
      <c r="D62" s="151"/>
      <c r="E62" s="57"/>
      <c r="F62" s="841">
        <v>36254</v>
      </c>
      <c r="G62" s="35">
        <v>71250.02</v>
      </c>
      <c r="H62" s="43"/>
      <c r="I62" s="62">
        <f t="shared" si="5"/>
        <v>0</v>
      </c>
      <c r="K62" s="2324"/>
      <c r="L62" s="576"/>
      <c r="M62" s="120"/>
      <c r="N62" s="122"/>
      <c r="O62" s="122"/>
      <c r="P62" s="122"/>
      <c r="Q62" s="728"/>
      <c r="R62" s="728"/>
      <c r="S62"/>
    </row>
    <row r="63" spans="1:19">
      <c r="A63" s="60"/>
      <c r="B63" s="151"/>
      <c r="C63" s="151"/>
      <c r="D63" s="151"/>
      <c r="E63" s="57"/>
      <c r="F63" s="61"/>
      <c r="G63" s="43"/>
      <c r="H63" s="43"/>
      <c r="I63" s="62">
        <f t="shared" si="5"/>
        <v>0</v>
      </c>
    </row>
    <row r="65" spans="1:9" ht="20.399999999999999">
      <c r="A65" s="3090" t="s">
        <v>1</v>
      </c>
      <c r="B65" s="3090"/>
      <c r="C65" s="3090"/>
      <c r="D65" s="3090"/>
      <c r="E65" s="3090"/>
      <c r="F65" s="3090"/>
      <c r="G65" s="3090"/>
      <c r="H65" s="3090"/>
      <c r="I65" s="3090"/>
    </row>
    <row r="66" spans="1:9" ht="25.2">
      <c r="A66" s="2091" t="s">
        <v>2</v>
      </c>
      <c r="B66" s="1410" t="s">
        <v>3</v>
      </c>
      <c r="C66" s="1411" t="s">
        <v>4</v>
      </c>
      <c r="D66" s="1412" t="s">
        <v>5</v>
      </c>
      <c r="E66" s="1412" t="s">
        <v>6</v>
      </c>
      <c r="F66" s="2010" t="s">
        <v>7</v>
      </c>
      <c r="G66" s="1413" t="s">
        <v>8</v>
      </c>
      <c r="H66" s="1413" t="s">
        <v>9</v>
      </c>
      <c r="I66" s="1378" t="s">
        <v>10</v>
      </c>
    </row>
    <row r="67" spans="1:9">
      <c r="A67" s="167">
        <v>45889</v>
      </c>
      <c r="B67" s="55">
        <v>85000</v>
      </c>
      <c r="C67" s="55">
        <f>B67*0.02</f>
        <v>1700</v>
      </c>
      <c r="D67" s="25"/>
      <c r="E67" s="25">
        <v>24</v>
      </c>
      <c r="F67" s="841">
        <v>36254</v>
      </c>
      <c r="G67" s="55">
        <f>+B67/E67</f>
        <v>3541.6666666666702</v>
      </c>
      <c r="H67" s="55">
        <f>B67*0.0083</f>
        <v>705.5</v>
      </c>
      <c r="I67" s="93">
        <f>B67</f>
        <v>85000</v>
      </c>
    </row>
    <row r="68" spans="1:9" ht="13.8">
      <c r="A68" s="167">
        <v>45919</v>
      </c>
      <c r="B68" s="27"/>
      <c r="C68" s="27"/>
      <c r="D68" s="27"/>
      <c r="E68" s="57">
        <v>1</v>
      </c>
      <c r="F68" s="165" t="s">
        <v>226</v>
      </c>
      <c r="G68" s="54">
        <v>3958.33</v>
      </c>
      <c r="H68" s="54">
        <v>788.5</v>
      </c>
      <c r="I68" s="62">
        <f>I67-G68</f>
        <v>81041.67</v>
      </c>
    </row>
    <row r="69" spans="1:9" ht="13.8">
      <c r="A69" s="167">
        <v>45947</v>
      </c>
      <c r="B69" s="27"/>
      <c r="C69" s="27"/>
      <c r="D69" s="27"/>
      <c r="E69" s="57">
        <v>2</v>
      </c>
      <c r="F69" s="165" t="s">
        <v>227</v>
      </c>
      <c r="G69" s="54">
        <v>3541.67</v>
      </c>
      <c r="H69" s="54">
        <v>705.5</v>
      </c>
      <c r="I69" s="62">
        <f t="shared" ref="I69:I71" si="6">I68-G69</f>
        <v>77500</v>
      </c>
    </row>
    <row r="70" spans="1:9" ht="13.8">
      <c r="A70" s="167">
        <v>45975</v>
      </c>
      <c r="B70" s="151"/>
      <c r="C70" s="151"/>
      <c r="D70" s="151"/>
      <c r="E70" s="57">
        <v>3</v>
      </c>
      <c r="F70" s="165" t="s">
        <v>228</v>
      </c>
      <c r="G70" s="54">
        <v>3541.67</v>
      </c>
      <c r="H70" s="54">
        <v>705.5</v>
      </c>
      <c r="I70" s="62">
        <f t="shared" si="6"/>
        <v>73958.33</v>
      </c>
    </row>
    <row r="71" spans="1:9" ht="13.8">
      <c r="A71" s="167">
        <v>46008</v>
      </c>
      <c r="B71" s="151"/>
      <c r="C71" s="151"/>
      <c r="D71" s="151"/>
      <c r="E71" s="57">
        <v>4</v>
      </c>
      <c r="F71" s="165" t="s">
        <v>229</v>
      </c>
      <c r="G71" s="54">
        <v>3541.67</v>
      </c>
      <c r="H71" s="54">
        <v>705.5</v>
      </c>
      <c r="I71" s="62">
        <f t="shared" si="6"/>
        <v>70416.66</v>
      </c>
    </row>
    <row r="72" spans="1:9" ht="13.8">
      <c r="A72" s="167"/>
      <c r="B72" s="132"/>
      <c r="C72" s="132"/>
      <c r="D72" s="132"/>
      <c r="E72" s="57"/>
      <c r="F72" s="165"/>
      <c r="G72" s="54"/>
      <c r="H72" s="54"/>
      <c r="I72" s="62"/>
    </row>
    <row r="73" spans="1:9" ht="13.8">
      <c r="A73" s="60"/>
      <c r="B73" s="151"/>
      <c r="C73" s="151"/>
      <c r="D73" s="151"/>
      <c r="E73" s="57"/>
      <c r="F73" s="165"/>
      <c r="G73" s="51"/>
      <c r="H73" s="51"/>
      <c r="I73" s="62"/>
    </row>
    <row r="74" spans="1:9" ht="13.8">
      <c r="A74" s="60"/>
      <c r="B74" s="151"/>
      <c r="C74" s="151"/>
      <c r="D74" s="151"/>
      <c r="E74" s="57"/>
      <c r="F74" s="165"/>
      <c r="G74" s="51"/>
      <c r="H74" s="51"/>
      <c r="I74" s="62"/>
    </row>
    <row r="75" spans="1:9">
      <c r="A75" s="60"/>
      <c r="B75" s="151"/>
      <c r="C75" s="151"/>
      <c r="D75" s="151"/>
      <c r="E75" s="57"/>
      <c r="F75" s="61"/>
      <c r="G75" s="43"/>
      <c r="H75" s="43"/>
      <c r="I75" s="62"/>
    </row>
    <row r="76" spans="1:9">
      <c r="A76" s="60"/>
      <c r="B76" s="151"/>
      <c r="C76" s="151"/>
      <c r="D76" s="151"/>
      <c r="E76" s="57"/>
      <c r="F76" s="61"/>
      <c r="G76" s="43"/>
      <c r="H76" s="43"/>
      <c r="I76" s="43"/>
    </row>
    <row r="77" spans="1:9">
      <c r="A77" s="88"/>
      <c r="B77" s="27"/>
      <c r="C77" s="27"/>
      <c r="D77" s="27"/>
      <c r="E77" s="29"/>
      <c r="F77" s="38"/>
      <c r="G77" s="39"/>
      <c r="H77" s="39"/>
      <c r="I77" s="39"/>
    </row>
  </sheetData>
  <mergeCells count="8">
    <mergeCell ref="A40:I40"/>
    <mergeCell ref="A53:I53"/>
    <mergeCell ref="A65:I65"/>
    <mergeCell ref="K3:R3"/>
    <mergeCell ref="A4:I4"/>
    <mergeCell ref="K12:R12"/>
    <mergeCell ref="A15:I15"/>
    <mergeCell ref="A28:I28"/>
  </mergeCells>
  <pageMargins left="0.19" right="0.13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R26"/>
  <sheetViews>
    <sheetView zoomScale="83" zoomScaleNormal="120" workbookViewId="0">
      <selection activeCell="L11" sqref="L11"/>
    </sheetView>
  </sheetViews>
  <sheetFormatPr defaultColWidth="9" defaultRowHeight="13.2"/>
  <cols>
    <col min="1" max="5" width="11.6640625" customWidth="1"/>
    <col min="6" max="6" width="11.6640625" style="543" customWidth="1"/>
    <col min="7" max="9" width="11.6640625" customWidth="1"/>
  </cols>
  <sheetData>
    <row r="1" spans="1:18" ht="24">
      <c r="A1" s="675" t="s">
        <v>230</v>
      </c>
      <c r="B1" s="675"/>
      <c r="C1" s="675"/>
      <c r="D1" s="3"/>
      <c r="E1" s="5"/>
      <c r="F1" s="4"/>
      <c r="G1" s="6"/>
      <c r="H1" s="6"/>
      <c r="I1" s="6"/>
    </row>
    <row r="2" spans="1:18">
      <c r="A2" s="8"/>
      <c r="B2" s="3"/>
      <c r="C2" s="3"/>
      <c r="D2" s="3"/>
      <c r="E2" s="5"/>
      <c r="F2" s="4"/>
      <c r="G2" s="6"/>
      <c r="H2" s="6"/>
      <c r="I2" s="6"/>
    </row>
    <row r="3" spans="1:18" ht="20.399999999999999">
      <c r="A3" s="3090" t="s">
        <v>1</v>
      </c>
      <c r="B3" s="3090"/>
      <c r="C3" s="3090"/>
      <c r="D3" s="3090"/>
      <c r="E3" s="3090"/>
      <c r="F3" s="3090"/>
      <c r="G3" s="3090"/>
      <c r="H3" s="3090"/>
      <c r="I3" s="3090"/>
    </row>
    <row r="4" spans="1:18" ht="25.2">
      <c r="A4" s="2091" t="s">
        <v>2</v>
      </c>
      <c r="B4" s="1410" t="s">
        <v>3</v>
      </c>
      <c r="C4" s="1411" t="s">
        <v>4</v>
      </c>
      <c r="D4" s="1412" t="s">
        <v>5</v>
      </c>
      <c r="E4" s="1412" t="s">
        <v>6</v>
      </c>
      <c r="F4" s="2010" t="s">
        <v>7</v>
      </c>
      <c r="G4" s="1413" t="s">
        <v>8</v>
      </c>
      <c r="H4" s="1413" t="s">
        <v>9</v>
      </c>
      <c r="I4" s="1378" t="s">
        <v>10</v>
      </c>
    </row>
    <row r="5" spans="1:18">
      <c r="A5" s="833">
        <v>45772</v>
      </c>
      <c r="B5" s="21">
        <v>50000</v>
      </c>
      <c r="C5" s="21">
        <f>B5*0.02</f>
        <v>1000</v>
      </c>
      <c r="D5" s="23"/>
      <c r="E5" s="25">
        <v>12</v>
      </c>
      <c r="F5" s="24">
        <v>35488</v>
      </c>
      <c r="G5" s="55">
        <f>+B5/E5</f>
        <v>4166.6666666666697</v>
      </c>
      <c r="H5" s="55">
        <f>B5*0.0083</f>
        <v>415</v>
      </c>
      <c r="I5" s="55">
        <f>B5</f>
        <v>50000</v>
      </c>
    </row>
    <row r="6" spans="1:18" ht="13.8">
      <c r="A6" s="167">
        <v>45799</v>
      </c>
      <c r="B6" s="151"/>
      <c r="C6" s="151"/>
      <c r="D6" s="151"/>
      <c r="E6" s="57">
        <v>1</v>
      </c>
      <c r="F6" s="52" t="s">
        <v>231</v>
      </c>
      <c r="G6" s="450">
        <v>4166.67</v>
      </c>
      <c r="H6" s="450">
        <v>415</v>
      </c>
      <c r="I6" s="43">
        <f>I5-G6</f>
        <v>45833.33</v>
      </c>
      <c r="K6" s="575"/>
      <c r="L6" s="805"/>
      <c r="M6" s="161"/>
      <c r="N6" s="122"/>
      <c r="O6" s="122"/>
      <c r="P6" s="122"/>
      <c r="Q6" s="604"/>
      <c r="R6" s="728"/>
    </row>
    <row r="7" spans="1:18" ht="13.8">
      <c r="A7" s="167">
        <v>45829</v>
      </c>
      <c r="B7" s="151"/>
      <c r="C7" s="151"/>
      <c r="D7" s="151"/>
      <c r="E7" s="57">
        <v>2</v>
      </c>
      <c r="F7" s="52" t="s">
        <v>232</v>
      </c>
      <c r="G7" s="450">
        <v>4166.67</v>
      </c>
      <c r="H7" s="450">
        <v>415</v>
      </c>
      <c r="I7" s="43">
        <f t="shared" ref="I7:I16" si="0">I6-G7</f>
        <v>41666.660000000003</v>
      </c>
      <c r="K7" s="575"/>
      <c r="L7" s="576"/>
      <c r="M7" s="120"/>
      <c r="N7" s="122"/>
      <c r="O7" s="122"/>
      <c r="P7" s="122"/>
      <c r="Q7" s="728"/>
      <c r="R7" s="728"/>
    </row>
    <row r="8" spans="1:18" ht="13.8">
      <c r="A8" s="167">
        <v>45857</v>
      </c>
      <c r="B8" s="151"/>
      <c r="C8" s="151"/>
      <c r="D8" s="151"/>
      <c r="E8" s="57">
        <v>3</v>
      </c>
      <c r="F8" s="52" t="s">
        <v>233</v>
      </c>
      <c r="G8" s="450">
        <v>4166.67</v>
      </c>
      <c r="H8" s="450">
        <v>415</v>
      </c>
      <c r="I8" s="43">
        <f t="shared" si="0"/>
        <v>37499.99</v>
      </c>
      <c r="K8" s="575"/>
      <c r="L8" s="576"/>
      <c r="M8" s="120"/>
      <c r="N8" s="122"/>
      <c r="O8" s="122"/>
      <c r="P8" s="122"/>
      <c r="Q8" s="728"/>
      <c r="R8" s="728"/>
    </row>
    <row r="9" spans="1:18" ht="13.8">
      <c r="A9" s="167">
        <v>45906</v>
      </c>
      <c r="B9" s="151"/>
      <c r="C9" s="151"/>
      <c r="D9" s="151"/>
      <c r="E9" s="57">
        <v>4</v>
      </c>
      <c r="F9" s="52" t="s">
        <v>234</v>
      </c>
      <c r="G9" s="168">
        <v>4166.67</v>
      </c>
      <c r="H9" s="168">
        <v>415</v>
      </c>
      <c r="I9" s="43">
        <f t="shared" si="0"/>
        <v>33333.32</v>
      </c>
      <c r="K9" s="575"/>
      <c r="L9" s="576"/>
      <c r="M9" s="120"/>
      <c r="N9" s="122"/>
      <c r="O9" s="122"/>
      <c r="P9" s="122"/>
      <c r="Q9" s="728"/>
      <c r="R9" s="728"/>
    </row>
    <row r="10" spans="1:18" ht="13.8">
      <c r="A10" s="167">
        <v>45934</v>
      </c>
      <c r="B10" s="151"/>
      <c r="C10" s="151"/>
      <c r="D10" s="151"/>
      <c r="E10" s="57">
        <v>5</v>
      </c>
      <c r="F10" s="52" t="s">
        <v>235</v>
      </c>
      <c r="G10" s="168">
        <v>4166.67</v>
      </c>
      <c r="H10" s="168">
        <v>415</v>
      </c>
      <c r="I10" s="43">
        <f t="shared" si="0"/>
        <v>29166.65</v>
      </c>
      <c r="K10" s="575"/>
      <c r="L10" s="576"/>
      <c r="M10" s="120"/>
      <c r="N10" s="577"/>
      <c r="O10" s="577"/>
      <c r="P10" s="577"/>
      <c r="Q10" s="728"/>
      <c r="R10" s="728"/>
    </row>
    <row r="11" spans="1:18" ht="13.8">
      <c r="A11" s="167">
        <v>45967</v>
      </c>
      <c r="B11" s="151"/>
      <c r="C11" s="151"/>
      <c r="D11" s="151"/>
      <c r="E11" s="57">
        <v>6</v>
      </c>
      <c r="F11" s="52" t="s">
        <v>236</v>
      </c>
      <c r="G11" s="168">
        <v>4166.67</v>
      </c>
      <c r="H11" s="168">
        <v>415</v>
      </c>
      <c r="I11" s="43">
        <f t="shared" si="0"/>
        <v>24999.98</v>
      </c>
      <c r="K11" s="575"/>
      <c r="L11" s="576"/>
      <c r="M11" s="120"/>
      <c r="N11" s="577"/>
      <c r="O11" s="577"/>
      <c r="P11" s="577"/>
      <c r="Q11" s="728"/>
      <c r="R11" s="728"/>
    </row>
    <row r="12" spans="1:18" ht="13.8">
      <c r="A12" s="167">
        <v>45996</v>
      </c>
      <c r="B12" s="151"/>
      <c r="C12" s="151"/>
      <c r="D12" s="151"/>
      <c r="E12" s="57">
        <v>7</v>
      </c>
      <c r="F12" s="52" t="s">
        <v>237</v>
      </c>
      <c r="G12" s="168">
        <v>4166.67</v>
      </c>
      <c r="H12" s="168">
        <v>415</v>
      </c>
      <c r="I12" s="43">
        <f t="shared" si="0"/>
        <v>20833.310000000001</v>
      </c>
      <c r="K12" s="575"/>
      <c r="L12" s="576"/>
      <c r="M12" s="120"/>
      <c r="N12" s="577"/>
      <c r="O12" s="577"/>
      <c r="P12" s="577"/>
      <c r="Q12" s="728"/>
      <c r="R12" s="728"/>
    </row>
    <row r="13" spans="1:18" ht="13.8">
      <c r="A13" s="167">
        <v>46011</v>
      </c>
      <c r="B13" s="326"/>
      <c r="C13" s="326"/>
      <c r="D13" s="326"/>
      <c r="E13" s="57">
        <v>7</v>
      </c>
      <c r="F13" s="52" t="s">
        <v>238</v>
      </c>
      <c r="G13" s="450">
        <v>4166.67</v>
      </c>
      <c r="H13" s="450">
        <v>415</v>
      </c>
      <c r="I13" s="43">
        <f t="shared" si="0"/>
        <v>16666.64</v>
      </c>
      <c r="K13" s="575"/>
      <c r="L13" s="576"/>
      <c r="M13" s="120"/>
      <c r="N13" s="577"/>
      <c r="O13" s="577"/>
      <c r="P13" s="577"/>
      <c r="Q13" s="728"/>
      <c r="R13" s="728"/>
    </row>
    <row r="14" spans="1:18" ht="13.8">
      <c r="A14" s="326"/>
      <c r="B14" s="326"/>
      <c r="C14" s="326"/>
      <c r="D14" s="326"/>
      <c r="E14" s="326"/>
      <c r="F14" s="976"/>
      <c r="G14" s="326"/>
      <c r="H14" s="326"/>
      <c r="I14" s="43">
        <f t="shared" si="0"/>
        <v>16666.64</v>
      </c>
      <c r="K14" s="575"/>
      <c r="L14" s="576"/>
      <c r="M14" s="120"/>
      <c r="N14" s="122"/>
      <c r="O14" s="122"/>
      <c r="P14" s="122"/>
      <c r="Q14" s="728"/>
      <c r="R14" s="604"/>
    </row>
    <row r="15" spans="1:18">
      <c r="A15" s="326"/>
      <c r="B15" s="326"/>
      <c r="C15" s="326"/>
      <c r="D15" s="326"/>
      <c r="E15" s="326"/>
      <c r="F15" s="976"/>
      <c r="G15" s="326"/>
      <c r="H15" s="326"/>
      <c r="I15" s="43">
        <f t="shared" si="0"/>
        <v>16666.64</v>
      </c>
    </row>
    <row r="16" spans="1:18">
      <c r="A16" s="326"/>
      <c r="B16" s="326"/>
      <c r="C16" s="326"/>
      <c r="D16" s="326"/>
      <c r="E16" s="326"/>
      <c r="F16" s="976"/>
      <c r="G16" s="326"/>
      <c r="H16" s="326"/>
      <c r="I16" s="43">
        <f t="shared" si="0"/>
        <v>16666.64</v>
      </c>
    </row>
    <row r="17" spans="1:9">
      <c r="A17" s="326"/>
      <c r="B17" s="326"/>
      <c r="C17" s="326"/>
      <c r="D17" s="326"/>
      <c r="E17" s="326"/>
      <c r="F17" s="976"/>
      <c r="G17" s="326"/>
      <c r="H17" s="326"/>
      <c r="I17" s="326"/>
    </row>
    <row r="18" spans="1:9">
      <c r="A18" s="167"/>
      <c r="B18" s="588"/>
      <c r="C18" s="450"/>
      <c r="D18" s="450"/>
      <c r="E18" s="450"/>
      <c r="F18" s="608"/>
      <c r="G18" s="326"/>
      <c r="H18" s="326"/>
      <c r="I18" s="326"/>
    </row>
    <row r="19" spans="1:9" ht="13.8">
      <c r="A19" s="167"/>
      <c r="B19" s="52"/>
      <c r="C19" s="450"/>
      <c r="D19" s="450"/>
      <c r="E19" s="450"/>
      <c r="F19" s="607"/>
      <c r="G19" s="326"/>
      <c r="H19" s="326"/>
      <c r="I19" s="326"/>
    </row>
    <row r="20" spans="1:9" ht="13.8">
      <c r="A20" s="575"/>
      <c r="B20" s="120"/>
      <c r="C20" s="122"/>
      <c r="D20" s="122"/>
      <c r="E20" s="122"/>
      <c r="F20" s="728"/>
    </row>
    <row r="21" spans="1:9" ht="13.8">
      <c r="A21" s="575"/>
      <c r="B21" s="120"/>
      <c r="C21" s="122"/>
      <c r="D21" s="122"/>
      <c r="E21" s="122"/>
      <c r="F21" s="728"/>
    </row>
    <row r="22" spans="1:9" ht="13.8">
      <c r="A22" s="575"/>
      <c r="B22" s="120"/>
      <c r="C22" s="577"/>
      <c r="D22" s="577"/>
      <c r="E22" s="577"/>
      <c r="F22" s="728"/>
    </row>
    <row r="23" spans="1:9" ht="13.8">
      <c r="A23" s="575"/>
      <c r="B23" s="120"/>
      <c r="C23" s="577"/>
      <c r="D23" s="577"/>
      <c r="E23" s="577"/>
      <c r="F23" s="728"/>
    </row>
    <row r="24" spans="1:9" ht="13.8">
      <c r="A24" s="575"/>
      <c r="B24" s="120"/>
      <c r="C24" s="577"/>
      <c r="D24" s="577"/>
      <c r="E24" s="577"/>
      <c r="F24" s="728"/>
    </row>
    <row r="25" spans="1:9" ht="13.8">
      <c r="A25" s="575"/>
      <c r="B25" s="120"/>
      <c r="C25" s="577"/>
      <c r="D25" s="577"/>
      <c r="E25" s="577"/>
      <c r="F25" s="728"/>
    </row>
    <row r="26" spans="1:9" ht="13.8">
      <c r="A26" s="575"/>
      <c r="B26" s="120"/>
      <c r="C26" s="122"/>
      <c r="D26" s="122"/>
      <c r="E26" s="122"/>
      <c r="F26" s="728"/>
    </row>
  </sheetData>
  <mergeCells count="1">
    <mergeCell ref="A3:I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5">
    <tabColor rgb="FFFFFF00"/>
  </sheetPr>
  <dimension ref="A1:AB83"/>
  <sheetViews>
    <sheetView zoomScale="65" zoomScaleNormal="130" workbookViewId="0">
      <selection activeCell="K4" sqref="K4:R4"/>
    </sheetView>
  </sheetViews>
  <sheetFormatPr defaultColWidth="9.109375" defaultRowHeight="13.2"/>
  <cols>
    <col min="1" max="1" width="12" style="228" customWidth="1"/>
    <col min="2" max="2" width="14.109375" style="132" customWidth="1"/>
    <col min="3" max="3" width="10.44140625" style="132" customWidth="1"/>
    <col min="4" max="4" width="6.44140625" style="132" customWidth="1"/>
    <col min="5" max="5" width="12.44140625" style="2308" customWidth="1"/>
    <col min="6" max="6" width="7" style="133" customWidth="1"/>
    <col min="7" max="7" width="13.33203125" style="135" customWidth="1"/>
    <col min="8" max="8" width="11.44140625" style="135" customWidth="1"/>
    <col min="9" max="10" width="12.44140625" style="132" customWidth="1"/>
    <col min="11" max="11" width="15.109375" style="1044" customWidth="1"/>
    <col min="12" max="12" width="15" style="6" customWidth="1"/>
    <col min="13" max="13" width="9.109375" style="6" customWidth="1"/>
    <col min="14" max="14" width="11.109375" style="10" customWidth="1"/>
    <col min="15" max="15" width="10.6640625" style="621" customWidth="1"/>
    <col min="16" max="16" width="13.5546875" style="6" customWidth="1"/>
    <col min="17" max="17" width="12.33203125" style="6" customWidth="1"/>
    <col min="18" max="18" width="11.44140625" style="6" customWidth="1"/>
    <col min="19" max="19" width="10.33203125" style="1579" hidden="1" customWidth="1"/>
    <col min="20" max="20" width="11.33203125" style="6" hidden="1" customWidth="1"/>
    <col min="21" max="21" width="11.88671875" style="6" hidden="1" customWidth="1"/>
    <col min="22" max="22" width="10.33203125" style="10" hidden="1" customWidth="1"/>
    <col min="23" max="23" width="11.88671875" style="6" hidden="1" customWidth="1"/>
    <col min="24" max="24" width="10.88671875" style="6" hidden="1" customWidth="1"/>
    <col min="25" max="25" width="14.33203125" style="3" customWidth="1"/>
    <col min="26" max="26" width="13.109375" style="3" customWidth="1"/>
    <col min="27" max="27" width="12.5546875" style="3" customWidth="1"/>
    <col min="28" max="28" width="15" style="3" customWidth="1"/>
    <col min="29" max="30" width="15.5546875" style="3" customWidth="1"/>
    <col min="31" max="16384" width="9.109375" style="3"/>
  </cols>
  <sheetData>
    <row r="1" spans="1:28" ht="24">
      <c r="A1" s="3134" t="s">
        <v>239</v>
      </c>
      <c r="B1" s="3134"/>
      <c r="C1" s="3134"/>
      <c r="D1" s="3134"/>
      <c r="K1" s="1137"/>
      <c r="L1" s="64"/>
      <c r="M1" s="64"/>
      <c r="N1" s="66"/>
      <c r="O1" s="229"/>
      <c r="P1" s="64"/>
      <c r="Q1" s="64"/>
      <c r="R1" s="64"/>
      <c r="S1" s="1609"/>
      <c r="T1" s="64"/>
      <c r="U1" s="64"/>
      <c r="V1" s="66"/>
    </row>
    <row r="3" spans="1:28" s="1" customFormat="1" ht="15">
      <c r="A3" s="3135" t="s">
        <v>1</v>
      </c>
      <c r="B3" s="3136"/>
      <c r="C3" s="3136"/>
      <c r="D3" s="3136"/>
      <c r="E3" s="3136"/>
      <c r="F3" s="3136"/>
      <c r="G3" s="3136"/>
      <c r="H3" s="3136"/>
      <c r="I3" s="3137"/>
      <c r="J3" s="2081"/>
      <c r="K3" s="3127" t="s">
        <v>20</v>
      </c>
      <c r="L3" s="3128"/>
      <c r="M3" s="3128"/>
      <c r="N3" s="3128"/>
      <c r="O3" s="3128"/>
      <c r="P3" s="3128"/>
      <c r="Q3" s="3128"/>
      <c r="R3" s="3129"/>
      <c r="S3" s="3138" t="s">
        <v>105</v>
      </c>
      <c r="T3" s="3139"/>
      <c r="U3" s="3139"/>
      <c r="V3" s="3139"/>
      <c r="W3" s="3139"/>
      <c r="X3" s="3140"/>
      <c r="Y3" s="1344"/>
      <c r="Z3" s="3133"/>
      <c r="AA3" s="3133"/>
      <c r="AB3" s="3133"/>
    </row>
    <row r="4" spans="1:28" ht="29.1" customHeight="1">
      <c r="A4" s="1173" t="s">
        <v>2</v>
      </c>
      <c r="B4" s="1190" t="s">
        <v>240</v>
      </c>
      <c r="C4" s="1191" t="s">
        <v>4</v>
      </c>
      <c r="D4" s="1192" t="s">
        <v>5</v>
      </c>
      <c r="E4" s="2421" t="s">
        <v>143</v>
      </c>
      <c r="F4" s="1192" t="s">
        <v>6</v>
      </c>
      <c r="G4" s="1224" t="s">
        <v>241</v>
      </c>
      <c r="H4" s="1224" t="s">
        <v>242</v>
      </c>
      <c r="I4" s="1201" t="s">
        <v>243</v>
      </c>
      <c r="J4" s="696"/>
      <c r="K4" s="3127" t="s">
        <v>20</v>
      </c>
      <c r="L4" s="3128"/>
      <c r="M4" s="3128"/>
      <c r="N4" s="3128"/>
      <c r="O4" s="3128"/>
      <c r="P4" s="3128"/>
      <c r="Q4" s="3128"/>
      <c r="R4" s="3129"/>
      <c r="S4" s="1910" t="s">
        <v>21</v>
      </c>
      <c r="T4" s="70" t="s">
        <v>22</v>
      </c>
      <c r="U4" s="70" t="s">
        <v>25</v>
      </c>
      <c r="V4" s="70" t="s">
        <v>244</v>
      </c>
      <c r="W4" s="70" t="s">
        <v>24</v>
      </c>
      <c r="X4" s="101" t="s">
        <v>26</v>
      </c>
      <c r="Y4" s="320"/>
      <c r="Z4" s="3133"/>
      <c r="AA4" s="3133"/>
      <c r="AB4" s="3133"/>
    </row>
    <row r="5" spans="1:28" ht="15" customHeight="1">
      <c r="A5" s="162">
        <v>44793</v>
      </c>
      <c r="B5" s="21">
        <v>200000</v>
      </c>
      <c r="C5" s="1566">
        <f>B5*0.02</f>
        <v>4000</v>
      </c>
      <c r="D5" s="23"/>
      <c r="E5" s="2248">
        <v>29689</v>
      </c>
      <c r="F5" s="25">
        <v>36</v>
      </c>
      <c r="G5" s="55">
        <f>B5/F5</f>
        <v>5555.5555555555602</v>
      </c>
      <c r="H5" s="55">
        <f>+B5*0.83%</f>
        <v>1660</v>
      </c>
      <c r="I5" s="21">
        <f>B5</f>
        <v>200000</v>
      </c>
      <c r="J5" s="2082"/>
      <c r="K5" s="2083" t="s">
        <v>21</v>
      </c>
      <c r="L5" s="70" t="s">
        <v>22</v>
      </c>
      <c r="M5" s="70" t="s">
        <v>5</v>
      </c>
      <c r="N5" s="70" t="s">
        <v>187</v>
      </c>
      <c r="O5" s="2084" t="s">
        <v>211</v>
      </c>
      <c r="P5" s="103" t="s">
        <v>24</v>
      </c>
      <c r="Q5" s="103" t="s">
        <v>25</v>
      </c>
      <c r="R5" s="1574" t="s">
        <v>26</v>
      </c>
      <c r="S5" s="1582">
        <v>42335</v>
      </c>
      <c r="T5" s="532">
        <v>6000</v>
      </c>
      <c r="U5" s="532">
        <f>+T5*0.12</f>
        <v>720</v>
      </c>
      <c r="V5" s="609"/>
      <c r="W5" s="532"/>
      <c r="X5" s="537">
        <v>6000</v>
      </c>
    </row>
    <row r="6" spans="1:28" ht="15" customHeight="1">
      <c r="A6" s="50">
        <v>44800</v>
      </c>
      <c r="B6" s="151"/>
      <c r="C6" s="151"/>
      <c r="D6" s="151"/>
      <c r="E6" s="2229">
        <v>75819</v>
      </c>
      <c r="F6" s="57">
        <v>1</v>
      </c>
      <c r="G6" s="62">
        <v>5555.56</v>
      </c>
      <c r="H6" s="62">
        <v>1660</v>
      </c>
      <c r="I6" s="478">
        <f>I5-G6</f>
        <v>194444.44</v>
      </c>
      <c r="J6" s="599"/>
      <c r="K6" s="2085">
        <v>45248</v>
      </c>
      <c r="L6" s="179">
        <v>20000</v>
      </c>
      <c r="M6" s="179"/>
      <c r="N6" s="698">
        <v>12</v>
      </c>
      <c r="O6" s="2086">
        <v>32400</v>
      </c>
      <c r="P6" s="179">
        <f>+L6/N6</f>
        <v>1666.6666666666699</v>
      </c>
      <c r="Q6" s="179">
        <v>400</v>
      </c>
      <c r="R6" s="206">
        <v>20000</v>
      </c>
      <c r="S6" s="1583">
        <v>42507</v>
      </c>
      <c r="T6" s="39"/>
      <c r="U6" s="39"/>
      <c r="V6" s="81"/>
      <c r="W6" s="39">
        <v>6000</v>
      </c>
      <c r="X6" s="112">
        <f>X5-W6</f>
        <v>0</v>
      </c>
    </row>
    <row r="7" spans="1:28" ht="15" customHeight="1">
      <c r="A7" s="167">
        <v>44831</v>
      </c>
      <c r="B7" s="151"/>
      <c r="C7" s="151"/>
      <c r="D7" s="151"/>
      <c r="E7" s="2229">
        <v>76117</v>
      </c>
      <c r="F7" s="57">
        <v>2</v>
      </c>
      <c r="G7" s="62">
        <v>5555.56</v>
      </c>
      <c r="H7" s="62">
        <v>1660</v>
      </c>
      <c r="I7" s="478">
        <f t="shared" ref="I7:I12" si="0">I6-G7</f>
        <v>188888.88</v>
      </c>
      <c r="J7" s="478"/>
      <c r="K7" s="1011">
        <v>45258</v>
      </c>
      <c r="L7" s="39"/>
      <c r="M7" s="39"/>
      <c r="N7" s="81"/>
      <c r="O7" s="41">
        <v>81137</v>
      </c>
      <c r="P7" s="47">
        <v>1666.67</v>
      </c>
      <c r="Q7" s="47">
        <v>366.67</v>
      </c>
      <c r="R7" s="39">
        <f>R6-P7</f>
        <v>18333.330000000002</v>
      </c>
      <c r="S7" s="1583"/>
      <c r="T7" s="39"/>
      <c r="U7" s="39"/>
      <c r="V7" s="81"/>
      <c r="W7" s="39"/>
      <c r="X7" s="112"/>
    </row>
    <row r="8" spans="1:28" ht="15" customHeight="1">
      <c r="A8" s="167">
        <v>44862</v>
      </c>
      <c r="B8" s="151"/>
      <c r="C8" s="151"/>
      <c r="D8" s="151"/>
      <c r="E8" s="2229">
        <v>76453</v>
      </c>
      <c r="F8" s="57">
        <v>3</v>
      </c>
      <c r="G8" s="62">
        <v>5555.56</v>
      </c>
      <c r="H8" s="62">
        <v>1660</v>
      </c>
      <c r="I8" s="478">
        <f t="shared" si="0"/>
        <v>183333.32</v>
      </c>
      <c r="J8" s="478"/>
      <c r="K8" s="1011">
        <v>45289</v>
      </c>
      <c r="L8" s="39"/>
      <c r="M8" s="39"/>
      <c r="N8" s="81"/>
      <c r="O8" s="41">
        <v>81557</v>
      </c>
      <c r="P8" s="47">
        <v>1666.67</v>
      </c>
      <c r="Q8" s="47">
        <v>333.33</v>
      </c>
      <c r="R8" s="39">
        <f t="shared" ref="R8:R15" si="1">R7-P8</f>
        <v>16666.66</v>
      </c>
      <c r="S8" s="1583"/>
      <c r="T8" s="39"/>
      <c r="U8" s="39"/>
      <c r="V8" s="81"/>
      <c r="W8" s="39"/>
      <c r="X8" s="112"/>
    </row>
    <row r="9" spans="1:28" ht="15" customHeight="1">
      <c r="A9" s="167">
        <v>44884</v>
      </c>
      <c r="B9" s="151"/>
      <c r="C9" s="151"/>
      <c r="D9" s="151"/>
      <c r="E9" s="2229">
        <v>76779</v>
      </c>
      <c r="F9" s="57">
        <v>4</v>
      </c>
      <c r="G9" s="62">
        <v>5555.56</v>
      </c>
      <c r="H9" s="62">
        <v>1660</v>
      </c>
      <c r="I9" s="478">
        <f t="shared" si="0"/>
        <v>177777.76</v>
      </c>
      <c r="J9" s="478"/>
      <c r="K9" s="1011">
        <v>45321</v>
      </c>
      <c r="L9" s="39"/>
      <c r="M9" s="39"/>
      <c r="N9" s="81"/>
      <c r="O9" s="37">
        <v>81858</v>
      </c>
      <c r="P9" s="47">
        <v>1666.67</v>
      </c>
      <c r="Q9" s="47">
        <v>300</v>
      </c>
      <c r="R9" s="39">
        <f t="shared" si="1"/>
        <v>14999.99</v>
      </c>
      <c r="S9" s="1926"/>
      <c r="T9" s="39"/>
      <c r="U9" s="39"/>
      <c r="V9" s="81"/>
      <c r="W9" s="39"/>
      <c r="X9" s="112"/>
    </row>
    <row r="10" spans="1:28" ht="15" customHeight="1">
      <c r="A10" s="167">
        <v>44921</v>
      </c>
      <c r="B10" s="151"/>
      <c r="C10" s="151"/>
      <c r="D10" s="151"/>
      <c r="E10" s="2229">
        <v>77143</v>
      </c>
      <c r="F10" s="57">
        <v>5</v>
      </c>
      <c r="G10" s="62">
        <v>5555.56</v>
      </c>
      <c r="H10" s="62">
        <v>1660</v>
      </c>
      <c r="I10" s="972">
        <f t="shared" si="0"/>
        <v>172222.2</v>
      </c>
      <c r="J10" s="972"/>
      <c r="K10" s="1011">
        <v>45350</v>
      </c>
      <c r="L10" s="39"/>
      <c r="M10" s="39"/>
      <c r="N10" s="81"/>
      <c r="O10" s="37">
        <v>82218</v>
      </c>
      <c r="P10" s="47">
        <v>1666.67</v>
      </c>
      <c r="Q10" s="47">
        <v>266.67</v>
      </c>
      <c r="R10" s="39">
        <f t="shared" si="1"/>
        <v>13333.32</v>
      </c>
      <c r="S10" s="1926"/>
      <c r="T10" s="39"/>
      <c r="U10" s="39"/>
      <c r="V10" s="81"/>
      <c r="W10" s="39"/>
      <c r="X10" s="112"/>
    </row>
    <row r="11" spans="1:28" ht="15" customHeight="1">
      <c r="A11" s="50">
        <v>44953</v>
      </c>
      <c r="B11" s="151"/>
      <c r="C11" s="151"/>
      <c r="D11" s="151"/>
      <c r="E11" s="2229">
        <v>77457</v>
      </c>
      <c r="F11" s="57">
        <v>6</v>
      </c>
      <c r="G11" s="62">
        <v>5555.56</v>
      </c>
      <c r="H11" s="62">
        <v>1660</v>
      </c>
      <c r="I11" s="478">
        <f t="shared" si="0"/>
        <v>166666.64000000001</v>
      </c>
      <c r="J11" s="478"/>
      <c r="K11" s="1011">
        <v>45377</v>
      </c>
      <c r="L11" s="39"/>
      <c r="M11" s="39"/>
      <c r="N11" s="81"/>
      <c r="O11" s="41">
        <v>82560</v>
      </c>
      <c r="P11" s="47">
        <v>1666.67</v>
      </c>
      <c r="Q11" s="47">
        <v>233.33</v>
      </c>
      <c r="R11" s="39">
        <f t="shared" si="1"/>
        <v>11666.65</v>
      </c>
      <c r="S11" s="1926"/>
      <c r="T11" s="39"/>
      <c r="U11" s="39"/>
      <c r="V11" s="81"/>
      <c r="W11" s="39"/>
      <c r="X11" s="112"/>
    </row>
    <row r="12" spans="1:28" ht="15" customHeight="1">
      <c r="A12" s="50">
        <v>44959</v>
      </c>
      <c r="B12" s="151"/>
      <c r="C12" s="151"/>
      <c r="D12" s="151"/>
      <c r="E12" s="2229">
        <v>30653</v>
      </c>
      <c r="F12" s="57">
        <v>7</v>
      </c>
      <c r="G12" s="62">
        <v>166666.64000000001</v>
      </c>
      <c r="H12" s="62"/>
      <c r="I12" s="478">
        <f t="shared" si="0"/>
        <v>0</v>
      </c>
      <c r="J12" s="478"/>
      <c r="K12" s="1011">
        <v>45409</v>
      </c>
      <c r="L12" s="39"/>
      <c r="M12" s="39"/>
      <c r="N12" s="81"/>
      <c r="O12" s="41">
        <v>82905</v>
      </c>
      <c r="P12" s="47">
        <v>1666.67</v>
      </c>
      <c r="Q12" s="47">
        <v>200</v>
      </c>
      <c r="R12" s="39">
        <f t="shared" si="1"/>
        <v>9999.98</v>
      </c>
      <c r="S12" s="1926">
        <v>42809</v>
      </c>
      <c r="T12" s="39"/>
      <c r="U12" s="39"/>
      <c r="V12" s="81"/>
      <c r="W12" s="39"/>
      <c r="X12" s="112">
        <v>8000</v>
      </c>
    </row>
    <row r="13" spans="1:28" ht="15" customHeight="1">
      <c r="K13" s="1011">
        <v>45441</v>
      </c>
      <c r="L13" s="39"/>
      <c r="M13" s="39"/>
      <c r="N13" s="81"/>
      <c r="O13" s="41">
        <v>83370</v>
      </c>
      <c r="P13" s="47">
        <v>1666.67</v>
      </c>
      <c r="Q13" s="47">
        <v>166.67</v>
      </c>
      <c r="R13" s="39">
        <f t="shared" si="1"/>
        <v>8333.31</v>
      </c>
      <c r="S13" s="1926">
        <v>42872</v>
      </c>
      <c r="T13" s="39"/>
      <c r="U13" s="39"/>
      <c r="V13" s="81"/>
      <c r="W13" s="39">
        <v>8000</v>
      </c>
      <c r="X13" s="112">
        <f>X12+T13-W13</f>
        <v>0</v>
      </c>
    </row>
    <row r="14" spans="1:28" ht="15" customHeight="1">
      <c r="K14" s="1011">
        <v>45447</v>
      </c>
      <c r="L14" s="39"/>
      <c r="M14" s="39"/>
      <c r="N14" s="81"/>
      <c r="O14" s="41">
        <v>83485</v>
      </c>
      <c r="P14" s="256">
        <v>8333.33</v>
      </c>
      <c r="Q14" s="256"/>
      <c r="R14" s="39">
        <f t="shared" si="1"/>
        <v>-1.9999999996798599E-2</v>
      </c>
      <c r="S14" s="1926"/>
      <c r="T14" s="39"/>
      <c r="U14" s="39"/>
      <c r="V14" s="81"/>
      <c r="W14" s="39"/>
      <c r="X14" s="112">
        <f t="shared" ref="X14:X27" si="2">X13+T14-W14</f>
        <v>0</v>
      </c>
    </row>
    <row r="15" spans="1:28" ht="15" customHeight="1">
      <c r="A15" s="3135" t="s">
        <v>1</v>
      </c>
      <c r="B15" s="3136"/>
      <c r="C15" s="3136"/>
      <c r="D15" s="3136"/>
      <c r="E15" s="3136"/>
      <c r="F15" s="3136"/>
      <c r="G15" s="3136"/>
      <c r="H15" s="3136"/>
      <c r="I15" s="3137"/>
      <c r="J15" s="2087"/>
      <c r="R15" s="290">
        <f t="shared" si="1"/>
        <v>-1.9999999996798599E-2</v>
      </c>
      <c r="S15" s="1583"/>
      <c r="T15" s="39"/>
      <c r="U15" s="39"/>
      <c r="V15" s="81"/>
      <c r="W15" s="39"/>
      <c r="X15" s="112">
        <f t="shared" si="2"/>
        <v>0</v>
      </c>
    </row>
    <row r="16" spans="1:28" ht="25.5" customHeight="1">
      <c r="A16" s="1173" t="s">
        <v>2</v>
      </c>
      <c r="B16" s="1190" t="s">
        <v>240</v>
      </c>
      <c r="C16" s="1191" t="s">
        <v>4</v>
      </c>
      <c r="D16" s="1192" t="s">
        <v>5</v>
      </c>
      <c r="E16" s="2421" t="s">
        <v>143</v>
      </c>
      <c r="F16" s="1192" t="s">
        <v>6</v>
      </c>
      <c r="G16" s="1224" t="s">
        <v>241</v>
      </c>
      <c r="H16" s="1224" t="s">
        <v>242</v>
      </c>
      <c r="I16" s="1201" t="s">
        <v>243</v>
      </c>
      <c r="J16" s="696"/>
      <c r="K16" s="3127" t="s">
        <v>20</v>
      </c>
      <c r="L16" s="3128"/>
      <c r="M16" s="3128"/>
      <c r="N16" s="3128"/>
      <c r="O16" s="3128"/>
      <c r="P16" s="3128"/>
      <c r="Q16" s="3128"/>
      <c r="R16" s="3129"/>
      <c r="S16" s="1583"/>
      <c r="T16" s="39"/>
      <c r="U16" s="39"/>
      <c r="V16" s="81"/>
      <c r="W16" s="39"/>
      <c r="X16" s="112">
        <f t="shared" si="2"/>
        <v>0</v>
      </c>
      <c r="Y16" s="99"/>
    </row>
    <row r="17" spans="1:26" ht="15" customHeight="1">
      <c r="A17" s="162">
        <v>44959</v>
      </c>
      <c r="B17" s="21">
        <v>200000</v>
      </c>
      <c r="C17" s="1566">
        <f>B17*0.02</f>
        <v>4000</v>
      </c>
      <c r="D17" s="23"/>
      <c r="E17" s="2248">
        <v>30653</v>
      </c>
      <c r="F17" s="25">
        <v>36</v>
      </c>
      <c r="G17" s="55">
        <f>B17/F17</f>
        <v>5555.5555555555602</v>
      </c>
      <c r="H17" s="55">
        <f>+B17*0.83%</f>
        <v>1660</v>
      </c>
      <c r="I17" s="21">
        <f>B17</f>
        <v>200000</v>
      </c>
      <c r="J17" s="2082"/>
      <c r="K17" s="2083" t="s">
        <v>21</v>
      </c>
      <c r="L17" s="70" t="s">
        <v>22</v>
      </c>
      <c r="M17" s="70" t="s">
        <v>5</v>
      </c>
      <c r="N17" s="70" t="s">
        <v>187</v>
      </c>
      <c r="O17" s="2084" t="s">
        <v>211</v>
      </c>
      <c r="P17" s="103" t="s">
        <v>24</v>
      </c>
      <c r="Q17" s="103" t="s">
        <v>25</v>
      </c>
      <c r="R17" s="1574" t="s">
        <v>26</v>
      </c>
      <c r="S17" s="1583">
        <v>42962</v>
      </c>
      <c r="T17" s="39">
        <v>10000</v>
      </c>
      <c r="U17" s="39">
        <v>800</v>
      </c>
      <c r="V17" s="81"/>
      <c r="W17" s="39"/>
      <c r="X17" s="112">
        <f t="shared" si="2"/>
        <v>10000</v>
      </c>
      <c r="Y17" s="99"/>
    </row>
    <row r="18" spans="1:26" ht="15" customHeight="1">
      <c r="A18" s="50">
        <v>44982</v>
      </c>
      <c r="B18" s="151"/>
      <c r="C18" s="151"/>
      <c r="D18" s="151"/>
      <c r="E18" s="2229">
        <v>77862</v>
      </c>
      <c r="F18" s="57">
        <v>1</v>
      </c>
      <c r="G18" s="30">
        <v>5555.55</v>
      </c>
      <c r="H18" s="30">
        <v>1660</v>
      </c>
      <c r="I18" s="478">
        <f>I17-G18</f>
        <v>194444.45</v>
      </c>
      <c r="J18" s="2088"/>
      <c r="K18" s="2089">
        <v>45447</v>
      </c>
      <c r="L18" s="179">
        <v>20000</v>
      </c>
      <c r="M18" s="179"/>
      <c r="N18" s="698">
        <v>12</v>
      </c>
      <c r="O18" s="1213">
        <v>33614</v>
      </c>
      <c r="P18" s="179">
        <f>+L18/N18</f>
        <v>1666.6666666666699</v>
      </c>
      <c r="Q18" s="179">
        <v>400</v>
      </c>
      <c r="R18" s="179">
        <v>20000</v>
      </c>
      <c r="S18" s="1926" t="s">
        <v>245</v>
      </c>
      <c r="T18" s="39"/>
      <c r="U18" s="39"/>
      <c r="V18" s="81"/>
      <c r="W18" s="39">
        <v>10000</v>
      </c>
      <c r="X18" s="112">
        <f t="shared" si="2"/>
        <v>0</v>
      </c>
      <c r="Y18" s="99"/>
    </row>
    <row r="19" spans="1:26" ht="15" customHeight="1">
      <c r="A19" s="50">
        <v>45014</v>
      </c>
      <c r="B19" s="151"/>
      <c r="C19" s="151"/>
      <c r="D19" s="151"/>
      <c r="E19" s="2229">
        <v>78082</v>
      </c>
      <c r="F19" s="57">
        <v>2</v>
      </c>
      <c r="G19" s="30">
        <v>5555.55</v>
      </c>
      <c r="H19" s="30">
        <v>1660</v>
      </c>
      <c r="I19" s="478">
        <f t="shared" ref="I19:I27" si="3">I18-G19</f>
        <v>188888.9</v>
      </c>
      <c r="J19" s="2088"/>
      <c r="K19" s="1040">
        <v>45470</v>
      </c>
      <c r="L19" s="62"/>
      <c r="M19" s="62"/>
      <c r="N19" s="538">
        <v>1</v>
      </c>
      <c r="O19" s="42">
        <v>83694</v>
      </c>
      <c r="P19" s="62">
        <v>1666.67</v>
      </c>
      <c r="Q19" s="62">
        <v>366.67</v>
      </c>
      <c r="R19" s="62">
        <f>R18-P19</f>
        <v>18333.330000000002</v>
      </c>
      <c r="S19" s="1926"/>
      <c r="T19" s="39"/>
      <c r="U19" s="39"/>
      <c r="V19" s="81"/>
      <c r="W19" s="39"/>
      <c r="X19" s="112">
        <f t="shared" si="2"/>
        <v>0</v>
      </c>
      <c r="Y19" s="99"/>
    </row>
    <row r="20" spans="1:26" ht="15" customHeight="1">
      <c r="A20" s="50">
        <v>45042</v>
      </c>
      <c r="B20" s="151"/>
      <c r="C20" s="151"/>
      <c r="D20" s="151"/>
      <c r="E20" s="2229">
        <v>78426</v>
      </c>
      <c r="F20" s="57">
        <v>3</v>
      </c>
      <c r="G20" s="30">
        <v>5555.55</v>
      </c>
      <c r="H20" s="30">
        <v>1660</v>
      </c>
      <c r="I20" s="478">
        <f t="shared" si="3"/>
        <v>183333.35</v>
      </c>
      <c r="J20" s="2088"/>
      <c r="K20" s="1040">
        <v>45504</v>
      </c>
      <c r="L20" s="62"/>
      <c r="M20" s="62"/>
      <c r="N20" s="538">
        <v>2</v>
      </c>
      <c r="O20" s="58">
        <v>84088</v>
      </c>
      <c r="P20" s="62">
        <v>1666.67</v>
      </c>
      <c r="Q20" s="62">
        <v>333.33</v>
      </c>
      <c r="R20" s="62">
        <f t="shared" ref="R20:R27" si="4">R19-P20</f>
        <v>16666.66</v>
      </c>
      <c r="S20" s="1926">
        <v>43062</v>
      </c>
      <c r="T20" s="39">
        <v>15000</v>
      </c>
      <c r="U20" s="39"/>
      <c r="V20" s="81">
        <v>34622</v>
      </c>
      <c r="W20" s="39"/>
      <c r="X20" s="112">
        <f t="shared" si="2"/>
        <v>15000</v>
      </c>
      <c r="Y20" s="99"/>
    </row>
    <row r="21" spans="1:26" ht="15" customHeight="1">
      <c r="A21" s="50">
        <v>45076</v>
      </c>
      <c r="B21" s="151"/>
      <c r="C21" s="151"/>
      <c r="D21" s="151"/>
      <c r="E21" s="2229">
        <v>78870</v>
      </c>
      <c r="F21" s="57">
        <v>4</v>
      </c>
      <c r="G21" s="30">
        <v>5555.55</v>
      </c>
      <c r="H21" s="30">
        <v>1660</v>
      </c>
      <c r="I21" s="478">
        <f t="shared" si="3"/>
        <v>177777.8</v>
      </c>
      <c r="J21" s="2088"/>
      <c r="K21" s="1040">
        <v>45533</v>
      </c>
      <c r="L21" s="62"/>
      <c r="M21" s="62"/>
      <c r="N21" s="538">
        <v>3</v>
      </c>
      <c r="O21" s="58">
        <v>84407</v>
      </c>
      <c r="P21" s="59">
        <v>1666.67</v>
      </c>
      <c r="Q21" s="59">
        <v>300</v>
      </c>
      <c r="R21" s="62">
        <f t="shared" si="4"/>
        <v>14999.99</v>
      </c>
      <c r="S21" s="1926">
        <v>43242</v>
      </c>
      <c r="T21" s="39"/>
      <c r="U21" s="39"/>
      <c r="V21" s="81">
        <v>60885</v>
      </c>
      <c r="W21" s="39">
        <v>15000</v>
      </c>
      <c r="X21" s="112">
        <f t="shared" si="2"/>
        <v>0</v>
      </c>
      <c r="Y21" s="99"/>
    </row>
    <row r="22" spans="1:26" ht="15" customHeight="1">
      <c r="A22" s="50">
        <v>45105</v>
      </c>
      <c r="B22" s="151"/>
      <c r="C22" s="151"/>
      <c r="D22" s="151"/>
      <c r="E22" s="2229">
        <v>79259</v>
      </c>
      <c r="F22" s="57">
        <v>5</v>
      </c>
      <c r="G22" s="30">
        <v>5555.5</v>
      </c>
      <c r="H22" s="30">
        <v>1660</v>
      </c>
      <c r="I22" s="478">
        <f t="shared" si="3"/>
        <v>172222.3</v>
      </c>
      <c r="J22" s="2088"/>
      <c r="K22" s="1040">
        <v>45561</v>
      </c>
      <c r="L22" s="62"/>
      <c r="M22" s="62"/>
      <c r="N22" s="538">
        <v>4</v>
      </c>
      <c r="O22" s="58">
        <v>84739</v>
      </c>
      <c r="P22" s="59">
        <v>1666.67</v>
      </c>
      <c r="Q22" s="59">
        <v>266.67</v>
      </c>
      <c r="R22" s="62">
        <f t="shared" si="4"/>
        <v>13333.32</v>
      </c>
      <c r="S22" s="1926"/>
      <c r="T22" s="39"/>
      <c r="U22" s="39"/>
      <c r="V22" s="81"/>
      <c r="W22" s="39"/>
      <c r="X22" s="112">
        <f t="shared" si="2"/>
        <v>0</v>
      </c>
      <c r="Z22" s="99">
        <f>+Q2</f>
        <v>0</v>
      </c>
    </row>
    <row r="23" spans="1:26" ht="15" customHeight="1">
      <c r="A23" s="50">
        <v>45134</v>
      </c>
      <c r="B23" s="151"/>
      <c r="C23" s="151"/>
      <c r="D23" s="151"/>
      <c r="E23" s="2229">
        <v>79598</v>
      </c>
      <c r="F23" s="57">
        <v>6</v>
      </c>
      <c r="G23" s="30">
        <v>5555.56</v>
      </c>
      <c r="H23" s="30">
        <v>1660</v>
      </c>
      <c r="I23" s="478">
        <f t="shared" si="3"/>
        <v>166666.74</v>
      </c>
      <c r="J23" s="2088"/>
      <c r="K23" s="1040">
        <v>45594</v>
      </c>
      <c r="L23" s="62"/>
      <c r="M23" s="62"/>
      <c r="N23" s="538">
        <v>5</v>
      </c>
      <c r="O23" s="58">
        <v>85185</v>
      </c>
      <c r="P23" s="59">
        <v>1666.67</v>
      </c>
      <c r="Q23" s="59">
        <v>233.33</v>
      </c>
      <c r="R23" s="62">
        <f t="shared" si="4"/>
        <v>11666.65</v>
      </c>
      <c r="S23" s="1926">
        <v>43243</v>
      </c>
      <c r="T23" s="39">
        <v>10000</v>
      </c>
      <c r="U23" s="39"/>
      <c r="V23" s="81">
        <v>20513</v>
      </c>
      <c r="W23" s="39"/>
      <c r="X23" s="112">
        <f t="shared" si="2"/>
        <v>10000</v>
      </c>
      <c r="Y23" s="99"/>
    </row>
    <row r="24" spans="1:26" ht="15" customHeight="1">
      <c r="A24" s="50">
        <v>45167</v>
      </c>
      <c r="B24" s="151"/>
      <c r="C24" s="151"/>
      <c r="D24" s="151"/>
      <c r="E24" s="2229">
        <v>80004</v>
      </c>
      <c r="F24" s="57">
        <v>7</v>
      </c>
      <c r="G24" s="30">
        <v>5555.55</v>
      </c>
      <c r="H24" s="30">
        <v>1660</v>
      </c>
      <c r="I24" s="478">
        <f t="shared" si="3"/>
        <v>161111.19</v>
      </c>
      <c r="J24" s="2090"/>
      <c r="K24" s="1040">
        <v>45623</v>
      </c>
      <c r="L24" s="62"/>
      <c r="M24" s="62"/>
      <c r="N24" s="538">
        <v>6</v>
      </c>
      <c r="O24" s="58">
        <v>85606</v>
      </c>
      <c r="P24" s="59">
        <v>1666.67</v>
      </c>
      <c r="Q24" s="59">
        <v>200</v>
      </c>
      <c r="R24" s="62">
        <f t="shared" si="4"/>
        <v>9999.98</v>
      </c>
      <c r="S24" s="1926">
        <v>43371</v>
      </c>
      <c r="T24" s="39">
        <v>5000</v>
      </c>
      <c r="U24" s="39"/>
      <c r="V24" s="81">
        <v>21232</v>
      </c>
      <c r="W24" s="39"/>
      <c r="X24" s="112">
        <f t="shared" si="2"/>
        <v>15000</v>
      </c>
    </row>
    <row r="25" spans="1:26" ht="15" customHeight="1">
      <c r="A25" s="50">
        <v>45196</v>
      </c>
      <c r="B25" s="151"/>
      <c r="C25" s="151"/>
      <c r="D25" s="151"/>
      <c r="E25" s="2229">
        <v>80346</v>
      </c>
      <c r="F25" s="57">
        <v>8</v>
      </c>
      <c r="G25" s="62">
        <v>5555.56</v>
      </c>
      <c r="H25" s="62">
        <v>1660</v>
      </c>
      <c r="I25" s="478">
        <f t="shared" si="3"/>
        <v>155555.63</v>
      </c>
      <c r="J25" s="214"/>
      <c r="K25" s="1040">
        <v>45654</v>
      </c>
      <c r="L25" s="62"/>
      <c r="M25" s="62"/>
      <c r="N25" s="538">
        <v>7</v>
      </c>
      <c r="O25" s="58">
        <v>86028</v>
      </c>
      <c r="P25" s="59">
        <v>1666.67</v>
      </c>
      <c r="Q25" s="59">
        <v>166.67</v>
      </c>
      <c r="R25" s="62">
        <f t="shared" si="4"/>
        <v>8333.31</v>
      </c>
      <c r="S25" s="1926">
        <v>43420</v>
      </c>
      <c r="T25" s="39"/>
      <c r="U25" s="39"/>
      <c r="V25" s="81">
        <v>62183</v>
      </c>
      <c r="W25" s="39">
        <v>15000</v>
      </c>
      <c r="X25" s="112">
        <f t="shared" si="2"/>
        <v>0</v>
      </c>
    </row>
    <row r="26" spans="1:26" ht="15" customHeight="1">
      <c r="A26" s="50">
        <v>45210</v>
      </c>
      <c r="B26" s="151"/>
      <c r="C26" s="151"/>
      <c r="D26" s="151"/>
      <c r="E26" s="2229">
        <v>32171</v>
      </c>
      <c r="F26" s="57">
        <v>9</v>
      </c>
      <c r="G26" s="35">
        <v>155555.63</v>
      </c>
      <c r="H26" s="62"/>
      <c r="I26" s="478">
        <f t="shared" si="3"/>
        <v>0</v>
      </c>
      <c r="J26" s="214"/>
      <c r="K26" s="1040">
        <v>45685</v>
      </c>
      <c r="L26" s="62"/>
      <c r="M26" s="62"/>
      <c r="N26" s="538">
        <v>8</v>
      </c>
      <c r="O26" s="248">
        <v>86294</v>
      </c>
      <c r="P26" s="62">
        <v>1666.67</v>
      </c>
      <c r="Q26" s="62">
        <v>150</v>
      </c>
      <c r="R26" s="62">
        <f t="shared" si="4"/>
        <v>6666.64</v>
      </c>
      <c r="S26" s="1926"/>
      <c r="T26" s="39"/>
      <c r="U26" s="39"/>
      <c r="V26" s="81"/>
      <c r="W26" s="39"/>
      <c r="X26" s="112">
        <f t="shared" si="2"/>
        <v>0</v>
      </c>
    </row>
    <row r="27" spans="1:26" ht="15" customHeight="1">
      <c r="A27" s="50"/>
      <c r="B27" s="151"/>
      <c r="C27" s="151"/>
      <c r="D27" s="151"/>
      <c r="E27" s="2229"/>
      <c r="F27" s="57"/>
      <c r="G27" s="62"/>
      <c r="H27" s="62"/>
      <c r="I27" s="478">
        <f t="shared" si="3"/>
        <v>0</v>
      </c>
      <c r="J27" s="214"/>
      <c r="K27" s="1040">
        <v>45713</v>
      </c>
      <c r="L27" s="62"/>
      <c r="M27" s="62"/>
      <c r="N27" s="538">
        <v>9</v>
      </c>
      <c r="O27" s="248">
        <v>86590</v>
      </c>
      <c r="P27" s="62">
        <v>6666.64</v>
      </c>
      <c r="Q27" s="62"/>
      <c r="R27" s="62">
        <f t="shared" si="4"/>
        <v>0</v>
      </c>
      <c r="S27" s="1926"/>
      <c r="T27" s="39"/>
      <c r="U27" s="39"/>
      <c r="V27" s="81"/>
      <c r="W27" s="39"/>
      <c r="X27" s="112">
        <f t="shared" si="2"/>
        <v>0</v>
      </c>
    </row>
    <row r="28" spans="1:26" ht="15" customHeight="1">
      <c r="A28" s="50"/>
      <c r="B28" s="151"/>
      <c r="C28" s="151"/>
      <c r="D28" s="151"/>
      <c r="E28" s="2229"/>
      <c r="F28" s="57"/>
      <c r="G28" s="62"/>
      <c r="H28" s="62"/>
      <c r="I28" s="151"/>
      <c r="K28" s="1299"/>
      <c r="L28" s="39"/>
      <c r="M28" s="39"/>
      <c r="N28" s="81"/>
      <c r="O28" s="636"/>
      <c r="P28" s="39"/>
      <c r="Q28" s="39"/>
      <c r="R28" s="39"/>
      <c r="S28" s="1926"/>
      <c r="T28" s="39"/>
      <c r="U28" s="39"/>
      <c r="V28" s="81"/>
      <c r="W28" s="39"/>
      <c r="X28" s="112"/>
      <c r="Y28" s="99"/>
    </row>
    <row r="29" spans="1:26" ht="15" customHeight="1">
      <c r="A29" s="3135" t="s">
        <v>1</v>
      </c>
      <c r="B29" s="3136"/>
      <c r="C29" s="3136"/>
      <c r="D29" s="3136"/>
      <c r="E29" s="3136"/>
      <c r="F29" s="3136"/>
      <c r="G29" s="3136"/>
      <c r="H29" s="3136"/>
      <c r="I29" s="3137"/>
      <c r="J29" s="2087"/>
      <c r="K29" s="1299"/>
      <c r="L29" s="39"/>
      <c r="M29" s="39"/>
      <c r="N29" s="81"/>
      <c r="O29" s="636"/>
      <c r="P29" s="39"/>
      <c r="Q29" s="39"/>
      <c r="R29" s="39"/>
      <c r="S29" s="1926"/>
      <c r="T29" s="39"/>
      <c r="U29" s="39"/>
      <c r="V29" s="81"/>
      <c r="W29" s="39"/>
      <c r="X29" s="112"/>
    </row>
    <row r="30" spans="1:26" ht="15" customHeight="1">
      <c r="A30" s="1173" t="s">
        <v>2</v>
      </c>
      <c r="B30" s="1190" t="s">
        <v>240</v>
      </c>
      <c r="C30" s="1191" t="s">
        <v>4</v>
      </c>
      <c r="D30" s="1192" t="s">
        <v>5</v>
      </c>
      <c r="E30" s="2421" t="s">
        <v>143</v>
      </c>
      <c r="F30" s="1192" t="s">
        <v>6</v>
      </c>
      <c r="G30" s="1224" t="s">
        <v>241</v>
      </c>
      <c r="H30" s="1224" t="s">
        <v>242</v>
      </c>
      <c r="I30" s="1201" t="s">
        <v>243</v>
      </c>
      <c r="J30" s="1404"/>
      <c r="S30" s="1583"/>
      <c r="T30" s="39"/>
      <c r="U30" s="39"/>
      <c r="V30" s="81"/>
      <c r="W30" s="39"/>
      <c r="X30" s="112"/>
    </row>
    <row r="31" spans="1:26" ht="23.25" customHeight="1">
      <c r="A31" s="162">
        <v>45210</v>
      </c>
      <c r="B31" s="21">
        <v>200000</v>
      </c>
      <c r="C31" s="1566">
        <f>B31*0.02</f>
        <v>4000</v>
      </c>
      <c r="D31" s="23"/>
      <c r="E31" s="2248">
        <v>32171</v>
      </c>
      <c r="F31" s="25">
        <v>36</v>
      </c>
      <c r="G31" s="55">
        <f>B31/F31</f>
        <v>5555.5555555555602</v>
      </c>
      <c r="H31" s="55">
        <f>+B31*0.83%</f>
        <v>1660</v>
      </c>
      <c r="I31" s="21">
        <f>B31</f>
        <v>200000</v>
      </c>
      <c r="J31" s="1188"/>
      <c r="K31" s="3127" t="s">
        <v>20</v>
      </c>
      <c r="L31" s="3128"/>
      <c r="M31" s="3128"/>
      <c r="N31" s="3128"/>
      <c r="O31" s="3128"/>
      <c r="P31" s="3128"/>
      <c r="Q31" s="3128"/>
      <c r="R31" s="3129"/>
      <c r="S31" s="1583"/>
      <c r="T31" s="39"/>
      <c r="U31" s="39"/>
      <c r="V31" s="81"/>
      <c r="W31" s="39"/>
      <c r="X31" s="112"/>
    </row>
    <row r="32" spans="1:26" ht="15" customHeight="1">
      <c r="A32" s="50">
        <v>45225</v>
      </c>
      <c r="B32" s="151"/>
      <c r="C32" s="151"/>
      <c r="D32" s="151"/>
      <c r="E32" s="2229">
        <v>80673</v>
      </c>
      <c r="F32" s="57">
        <v>1</v>
      </c>
      <c r="G32" s="30">
        <v>5555.55</v>
      </c>
      <c r="H32" s="30">
        <v>1660</v>
      </c>
      <c r="I32" s="478">
        <f t="shared" ref="I32:I37" si="5">I31-G32</f>
        <v>194444.45</v>
      </c>
      <c r="J32" s="214"/>
      <c r="K32" s="2083" t="s">
        <v>21</v>
      </c>
      <c r="L32" s="70" t="s">
        <v>22</v>
      </c>
      <c r="M32" s="70" t="s">
        <v>5</v>
      </c>
      <c r="N32" s="70" t="s">
        <v>187</v>
      </c>
      <c r="O32" s="2084" t="s">
        <v>211</v>
      </c>
      <c r="P32" s="103" t="s">
        <v>24</v>
      </c>
      <c r="Q32" s="103" t="s">
        <v>25</v>
      </c>
      <c r="R32" s="1574" t="s">
        <v>26</v>
      </c>
      <c r="S32" s="1583"/>
      <c r="T32" s="39"/>
      <c r="U32" s="39"/>
      <c r="V32" s="81"/>
      <c r="W32" s="39"/>
      <c r="X32" s="112"/>
    </row>
    <row r="33" spans="1:24" ht="15" customHeight="1">
      <c r="A33" s="50">
        <v>45258</v>
      </c>
      <c r="B33" s="151"/>
      <c r="C33" s="151"/>
      <c r="D33" s="151"/>
      <c r="E33" s="2229">
        <v>81137</v>
      </c>
      <c r="F33" s="57">
        <v>2</v>
      </c>
      <c r="G33" s="30">
        <v>5555.55</v>
      </c>
      <c r="H33" s="30">
        <v>1660</v>
      </c>
      <c r="I33" s="478">
        <f t="shared" si="5"/>
        <v>188888.9</v>
      </c>
      <c r="J33" s="214"/>
      <c r="K33" s="2089">
        <v>45713</v>
      </c>
      <c r="L33" s="190">
        <v>20000</v>
      </c>
      <c r="M33" s="190"/>
      <c r="N33" s="698">
        <v>12</v>
      </c>
      <c r="O33" s="28">
        <v>35125</v>
      </c>
      <c r="P33" s="190">
        <f>+L33/N33</f>
        <v>1666.6666666666699</v>
      </c>
      <c r="Q33" s="190">
        <v>400</v>
      </c>
      <c r="R33" s="190">
        <v>20000</v>
      </c>
      <c r="S33" s="1926"/>
      <c r="T33" s="39"/>
      <c r="U33" s="39"/>
      <c r="V33" s="81"/>
      <c r="W33" s="39"/>
      <c r="X33" s="112"/>
    </row>
    <row r="34" spans="1:24" ht="15" customHeight="1">
      <c r="A34" s="50">
        <v>45289</v>
      </c>
      <c r="B34" s="151"/>
      <c r="C34" s="151"/>
      <c r="D34" s="151"/>
      <c r="E34" s="2229">
        <v>81557</v>
      </c>
      <c r="F34" s="57">
        <v>3</v>
      </c>
      <c r="G34" s="30">
        <v>5555.55</v>
      </c>
      <c r="H34" s="30">
        <v>1660</v>
      </c>
      <c r="I34" s="478">
        <f t="shared" si="5"/>
        <v>183333.35</v>
      </c>
      <c r="J34" s="214"/>
      <c r="K34" s="50">
        <v>45744</v>
      </c>
      <c r="L34" s="62"/>
      <c r="M34" s="62"/>
      <c r="N34" s="538">
        <v>1</v>
      </c>
      <c r="O34" s="574">
        <v>87017</v>
      </c>
      <c r="P34" s="539">
        <v>1666.67</v>
      </c>
      <c r="Q34" s="62">
        <v>333.33</v>
      </c>
      <c r="R34" s="62">
        <f>R33-P34</f>
        <v>18333.330000000002</v>
      </c>
      <c r="S34" s="1926"/>
      <c r="T34" s="39"/>
      <c r="U34" s="39"/>
      <c r="V34" s="81"/>
      <c r="W34" s="39"/>
      <c r="X34" s="112"/>
    </row>
    <row r="35" spans="1:24" ht="15" customHeight="1">
      <c r="A35" s="167">
        <v>45321</v>
      </c>
      <c r="B35" s="151"/>
      <c r="C35" s="47"/>
      <c r="D35" s="47"/>
      <c r="E35" s="2229">
        <v>81858</v>
      </c>
      <c r="F35" s="57">
        <v>4</v>
      </c>
      <c r="G35" s="30">
        <v>5555.55</v>
      </c>
      <c r="H35" s="30">
        <v>1660</v>
      </c>
      <c r="I35" s="478">
        <f t="shared" si="5"/>
        <v>177777.8</v>
      </c>
      <c r="J35" s="214"/>
      <c r="K35" s="50">
        <v>45776</v>
      </c>
      <c r="L35" s="62"/>
      <c r="M35" s="62"/>
      <c r="N35" s="538">
        <v>2</v>
      </c>
      <c r="O35" s="574">
        <v>87392</v>
      </c>
      <c r="P35" s="539">
        <v>1666.67</v>
      </c>
      <c r="Q35" s="62">
        <v>366.67</v>
      </c>
      <c r="R35" s="62">
        <f t="shared" ref="R35:R40" si="6">R34-P35</f>
        <v>16666.66</v>
      </c>
      <c r="S35" s="1926"/>
      <c r="T35" s="39"/>
      <c r="U35" s="39"/>
      <c r="V35" s="81"/>
      <c r="W35" s="39"/>
      <c r="X35" s="112"/>
    </row>
    <row r="36" spans="1:24" ht="15" customHeight="1">
      <c r="A36" s="167">
        <v>45350</v>
      </c>
      <c r="B36" s="151"/>
      <c r="C36" s="47"/>
      <c r="D36" s="47"/>
      <c r="E36" s="2229">
        <v>82218</v>
      </c>
      <c r="F36" s="57">
        <v>5</v>
      </c>
      <c r="G36" s="30">
        <v>5555.55</v>
      </c>
      <c r="H36" s="30">
        <v>1660</v>
      </c>
      <c r="I36" s="478">
        <f t="shared" si="5"/>
        <v>172222.25</v>
      </c>
      <c r="J36" s="214"/>
      <c r="K36" s="50">
        <v>45805</v>
      </c>
      <c r="L36" s="62"/>
      <c r="M36" s="62"/>
      <c r="N36" s="538">
        <v>3</v>
      </c>
      <c r="O36" s="655" t="s">
        <v>246</v>
      </c>
      <c r="P36" s="539">
        <v>1666.67</v>
      </c>
      <c r="Q36" s="62">
        <v>300</v>
      </c>
      <c r="R36" s="62">
        <f t="shared" si="6"/>
        <v>14999.99</v>
      </c>
      <c r="S36" s="1926"/>
      <c r="T36" s="39"/>
      <c r="U36" s="39"/>
      <c r="V36" s="81"/>
      <c r="W36" s="39"/>
      <c r="X36" s="112"/>
    </row>
    <row r="37" spans="1:24" ht="15" customHeight="1">
      <c r="A37" s="167">
        <v>45377</v>
      </c>
      <c r="B37" s="151"/>
      <c r="C37" s="47"/>
      <c r="D37" s="47"/>
      <c r="E37" s="2229">
        <v>82560</v>
      </c>
      <c r="F37" s="57">
        <v>6</v>
      </c>
      <c r="G37" s="30">
        <v>5555.56</v>
      </c>
      <c r="H37" s="30">
        <v>1660</v>
      </c>
      <c r="I37" s="478">
        <f t="shared" si="5"/>
        <v>166666.69</v>
      </c>
      <c r="J37" s="214"/>
      <c r="K37" s="50">
        <v>45835</v>
      </c>
      <c r="L37" s="62"/>
      <c r="M37" s="62"/>
      <c r="N37" s="538">
        <v>4</v>
      </c>
      <c r="O37" s="655" t="s">
        <v>247</v>
      </c>
      <c r="P37" s="539">
        <v>1666.67</v>
      </c>
      <c r="Q37" s="62">
        <v>266.67</v>
      </c>
      <c r="R37" s="62">
        <f t="shared" si="6"/>
        <v>13333.32</v>
      </c>
      <c r="S37" s="1926"/>
      <c r="T37" s="39"/>
      <c r="U37" s="39"/>
      <c r="V37" s="81"/>
      <c r="W37" s="39"/>
      <c r="X37" s="112"/>
    </row>
    <row r="38" spans="1:24" ht="15" customHeight="1">
      <c r="A38" s="167">
        <v>45402</v>
      </c>
      <c r="B38" s="151"/>
      <c r="C38" s="151"/>
      <c r="D38" s="151"/>
      <c r="E38" s="2229">
        <v>33301</v>
      </c>
      <c r="F38" s="57">
        <v>7</v>
      </c>
      <c r="G38" s="35">
        <v>166666.70000000001</v>
      </c>
      <c r="H38" s="62"/>
      <c r="I38" s="151"/>
      <c r="K38" s="50">
        <v>45867</v>
      </c>
      <c r="M38" s="62"/>
      <c r="N38" s="538">
        <v>5</v>
      </c>
      <c r="O38" s="655" t="s">
        <v>248</v>
      </c>
      <c r="P38" s="539">
        <v>1666.67</v>
      </c>
      <c r="Q38" s="62">
        <v>233.33</v>
      </c>
      <c r="R38" s="62">
        <f t="shared" si="6"/>
        <v>11666.65</v>
      </c>
      <c r="S38" s="1926"/>
      <c r="T38" s="39"/>
      <c r="U38" s="39"/>
      <c r="V38" s="81"/>
      <c r="W38" s="39"/>
      <c r="X38" s="112"/>
    </row>
    <row r="39" spans="1:24" ht="15" customHeight="1">
      <c r="F39" s="236"/>
      <c r="K39" s="50">
        <v>45870</v>
      </c>
      <c r="L39" s="62"/>
      <c r="M39" s="62"/>
      <c r="N39" s="538">
        <v>6</v>
      </c>
      <c r="O39" s="2180" t="s">
        <v>249</v>
      </c>
      <c r="P39" s="654">
        <v>11666.65</v>
      </c>
      <c r="Q39" s="62"/>
      <c r="R39" s="62">
        <f t="shared" si="6"/>
        <v>0</v>
      </c>
      <c r="S39" s="1926"/>
      <c r="T39" s="39"/>
      <c r="U39" s="39"/>
      <c r="V39" s="81"/>
      <c r="W39" s="39"/>
      <c r="X39" s="112"/>
    </row>
    <row r="40" spans="1:24" ht="15" customHeight="1">
      <c r="F40" s="57"/>
      <c r="K40" s="1040"/>
      <c r="L40" s="62"/>
      <c r="M40" s="62"/>
      <c r="N40" s="538">
        <v>7</v>
      </c>
      <c r="O40" s="248"/>
      <c r="P40" s="62"/>
      <c r="Q40" s="62"/>
      <c r="R40" s="62">
        <f t="shared" si="6"/>
        <v>0</v>
      </c>
      <c r="S40" s="1926"/>
      <c r="T40" s="39"/>
      <c r="U40" s="39"/>
      <c r="V40" s="81"/>
      <c r="W40" s="39"/>
      <c r="X40" s="112"/>
    </row>
    <row r="41" spans="1:24" ht="15" customHeight="1">
      <c r="K41" s="3127" t="s">
        <v>20</v>
      </c>
      <c r="L41" s="3128"/>
      <c r="M41" s="3128"/>
      <c r="N41" s="3128"/>
      <c r="O41" s="3128"/>
      <c r="P41" s="3128"/>
      <c r="Q41" s="3128"/>
      <c r="R41" s="3129"/>
      <c r="S41" s="1583"/>
      <c r="T41" s="39"/>
      <c r="U41" s="39"/>
      <c r="V41" s="81"/>
      <c r="W41" s="39"/>
      <c r="X41" s="112"/>
    </row>
    <row r="42" spans="1:24" ht="23.25" customHeight="1">
      <c r="A42" s="3135" t="s">
        <v>1</v>
      </c>
      <c r="B42" s="3136"/>
      <c r="C42" s="3136"/>
      <c r="D42" s="3136"/>
      <c r="E42" s="3136"/>
      <c r="F42" s="3136"/>
      <c r="G42" s="3136"/>
      <c r="H42" s="3136"/>
      <c r="I42" s="3137"/>
      <c r="J42" s="2087"/>
      <c r="K42" s="2083" t="s">
        <v>21</v>
      </c>
      <c r="L42" s="70" t="s">
        <v>22</v>
      </c>
      <c r="M42" s="70" t="s">
        <v>5</v>
      </c>
      <c r="N42" s="70" t="s">
        <v>187</v>
      </c>
      <c r="O42" s="2084" t="s">
        <v>211</v>
      </c>
      <c r="P42" s="103" t="s">
        <v>24</v>
      </c>
      <c r="Q42" s="103" t="s">
        <v>25</v>
      </c>
      <c r="R42" s="1574" t="s">
        <v>26</v>
      </c>
      <c r="S42" s="1583"/>
      <c r="T42" s="39"/>
      <c r="U42" s="39"/>
      <c r="V42" s="81"/>
      <c r="W42" s="39"/>
      <c r="X42" s="112"/>
    </row>
    <row r="43" spans="1:24" ht="22.5" customHeight="1">
      <c r="A43" s="1173" t="s">
        <v>2</v>
      </c>
      <c r="B43" s="1190" t="s">
        <v>240</v>
      </c>
      <c r="C43" s="1191" t="s">
        <v>4</v>
      </c>
      <c r="D43" s="1192" t="s">
        <v>5</v>
      </c>
      <c r="E43" s="2421" t="s">
        <v>143</v>
      </c>
      <c r="F43" s="1192" t="s">
        <v>6</v>
      </c>
      <c r="G43" s="1224" t="s">
        <v>241</v>
      </c>
      <c r="H43" s="1224" t="s">
        <v>242</v>
      </c>
      <c r="I43" s="1201" t="s">
        <v>243</v>
      </c>
      <c r="J43" s="1404"/>
      <c r="K43" s="2089">
        <v>45870</v>
      </c>
      <c r="L43" s="190">
        <v>20000</v>
      </c>
      <c r="M43" s="190"/>
      <c r="N43" s="698">
        <v>12</v>
      </c>
      <c r="O43" s="28" t="s">
        <v>250</v>
      </c>
      <c r="P43" s="190">
        <f>+L43/N43</f>
        <v>1666.6666666666699</v>
      </c>
      <c r="Q43" s="190">
        <v>400</v>
      </c>
      <c r="R43" s="190">
        <v>20000</v>
      </c>
      <c r="S43" s="1926"/>
      <c r="T43" s="39"/>
      <c r="U43" s="39"/>
      <c r="V43" s="81"/>
      <c r="W43" s="39"/>
      <c r="X43" s="112"/>
    </row>
    <row r="44" spans="1:24" ht="15" customHeight="1">
      <c r="A44" s="162">
        <v>45402</v>
      </c>
      <c r="B44" s="21">
        <v>230000</v>
      </c>
      <c r="C44" s="1566">
        <f>B44*0.02</f>
        <v>4600</v>
      </c>
      <c r="D44" s="23"/>
      <c r="E44" s="2248">
        <v>33301</v>
      </c>
      <c r="F44" s="25">
        <v>36</v>
      </c>
      <c r="G44" s="55">
        <f>B44/F44</f>
        <v>6388.8888888888896</v>
      </c>
      <c r="H44" s="55">
        <f>+B44*0.83%</f>
        <v>1909</v>
      </c>
      <c r="I44" s="21">
        <f>B44</f>
        <v>230000</v>
      </c>
      <c r="J44" s="1188"/>
      <c r="K44" s="50">
        <v>45897</v>
      </c>
      <c r="L44" s="39"/>
      <c r="M44" s="39"/>
      <c r="N44" s="81">
        <v>1</v>
      </c>
      <c r="O44" s="2180" t="s">
        <v>251</v>
      </c>
      <c r="P44" s="539">
        <v>1666.67</v>
      </c>
      <c r="Q44" s="539">
        <v>366.67</v>
      </c>
      <c r="R44" s="43">
        <f>R43-P44</f>
        <v>18333.330000000002</v>
      </c>
      <c r="S44" s="1926"/>
      <c r="T44" s="39"/>
      <c r="U44" s="39"/>
      <c r="V44" s="81"/>
      <c r="W44" s="39"/>
      <c r="X44" s="112"/>
    </row>
    <row r="45" spans="1:24" ht="15" customHeight="1">
      <c r="A45" s="167">
        <v>45409</v>
      </c>
      <c r="B45" s="151"/>
      <c r="C45" s="151"/>
      <c r="D45" s="151"/>
      <c r="E45" s="2229">
        <v>82905</v>
      </c>
      <c r="F45" s="57">
        <v>1</v>
      </c>
      <c r="G45" s="47">
        <v>6388.89</v>
      </c>
      <c r="H45" s="47">
        <v>1909</v>
      </c>
      <c r="I45" s="478">
        <f>I44-G45</f>
        <v>223611.11</v>
      </c>
      <c r="J45" s="214"/>
      <c r="K45" s="50">
        <v>45932</v>
      </c>
      <c r="L45" s="39"/>
      <c r="M45" s="39"/>
      <c r="N45" s="81">
        <v>2</v>
      </c>
      <c r="O45" s="655" t="s">
        <v>252</v>
      </c>
      <c r="P45" s="654">
        <v>1666.67</v>
      </c>
      <c r="Q45" s="654">
        <v>333.33</v>
      </c>
      <c r="R45" s="43">
        <f t="shared" ref="R45:R51" si="7">R44-P45</f>
        <v>16666.66</v>
      </c>
      <c r="S45" s="1926"/>
      <c r="T45" s="39"/>
      <c r="U45" s="39"/>
      <c r="V45" s="81"/>
      <c r="W45" s="39"/>
      <c r="X45" s="112"/>
    </row>
    <row r="46" spans="1:24" ht="15" customHeight="1">
      <c r="A46" s="167">
        <v>45441</v>
      </c>
      <c r="B46" s="151"/>
      <c r="C46" s="151"/>
      <c r="D46" s="151"/>
      <c r="E46" s="2229">
        <v>83370</v>
      </c>
      <c r="F46" s="57">
        <v>2</v>
      </c>
      <c r="G46" s="47">
        <v>6388.89</v>
      </c>
      <c r="H46" s="47">
        <v>1909</v>
      </c>
      <c r="I46" s="478">
        <f t="shared" ref="I46:I52" si="8">I45-G46</f>
        <v>217222.22</v>
      </c>
      <c r="J46" s="214"/>
      <c r="K46" s="50">
        <v>45959</v>
      </c>
      <c r="L46" s="39"/>
      <c r="M46" s="39"/>
      <c r="N46" s="81">
        <v>3</v>
      </c>
      <c r="O46" s="655" t="s">
        <v>253</v>
      </c>
      <c r="P46" s="539">
        <v>1666.67</v>
      </c>
      <c r="Q46" s="539">
        <v>300</v>
      </c>
      <c r="R46" s="43">
        <f t="shared" si="7"/>
        <v>14999.99</v>
      </c>
      <c r="S46" s="1926"/>
      <c r="T46" s="39"/>
      <c r="U46" s="39"/>
      <c r="V46" s="81"/>
      <c r="W46" s="39"/>
      <c r="X46" s="112"/>
    </row>
    <row r="47" spans="1:24" ht="15" customHeight="1">
      <c r="A47" s="50">
        <v>45470</v>
      </c>
      <c r="B47" s="151"/>
      <c r="C47" s="151"/>
      <c r="D47" s="151"/>
      <c r="E47" s="2229">
        <v>83694</v>
      </c>
      <c r="F47" s="57">
        <v>3</v>
      </c>
      <c r="G47" s="62">
        <v>6388.89</v>
      </c>
      <c r="H47" s="62">
        <v>1909</v>
      </c>
      <c r="I47" s="478">
        <f t="shared" si="8"/>
        <v>210833.33</v>
      </c>
      <c r="J47" s="214"/>
      <c r="K47" s="50">
        <v>45988</v>
      </c>
      <c r="L47" s="39"/>
      <c r="M47" s="39"/>
      <c r="N47" s="81">
        <v>4</v>
      </c>
      <c r="O47" s="655" t="s">
        <v>254</v>
      </c>
      <c r="P47" s="539">
        <v>1666.67</v>
      </c>
      <c r="Q47" s="539">
        <v>266.67</v>
      </c>
      <c r="R47" s="43">
        <f t="shared" si="7"/>
        <v>13333.32</v>
      </c>
      <c r="S47" s="1926"/>
      <c r="T47" s="39"/>
      <c r="U47" s="39"/>
      <c r="V47" s="81"/>
      <c r="W47" s="39"/>
      <c r="X47" s="112"/>
    </row>
    <row r="48" spans="1:24" ht="15" customHeight="1">
      <c r="A48" s="167">
        <v>45504</v>
      </c>
      <c r="B48" s="151"/>
      <c r="C48" s="151"/>
      <c r="D48" s="151"/>
      <c r="E48" s="2195">
        <v>84088</v>
      </c>
      <c r="F48" s="57">
        <v>4</v>
      </c>
      <c r="G48" s="1179">
        <v>6388.89</v>
      </c>
      <c r="H48" s="1179">
        <v>1909</v>
      </c>
      <c r="I48" s="478">
        <f t="shared" si="8"/>
        <v>204444.44</v>
      </c>
      <c r="J48" s="214"/>
      <c r="K48" s="50">
        <v>46018</v>
      </c>
      <c r="L48" s="39"/>
      <c r="M48" s="39"/>
      <c r="N48" s="81">
        <v>5</v>
      </c>
      <c r="O48" s="655" t="s">
        <v>255</v>
      </c>
      <c r="P48" s="539">
        <v>1666.67</v>
      </c>
      <c r="Q48" s="539">
        <v>233.33</v>
      </c>
      <c r="R48" s="43">
        <f t="shared" si="7"/>
        <v>11666.65</v>
      </c>
      <c r="S48" s="1926"/>
      <c r="T48" s="39"/>
      <c r="U48" s="39"/>
      <c r="V48" s="81"/>
      <c r="W48" s="39"/>
      <c r="X48" s="112"/>
    </row>
    <row r="49" spans="1:24" ht="15" customHeight="1">
      <c r="A49" s="167">
        <v>45533</v>
      </c>
      <c r="B49" s="151"/>
      <c r="C49" s="151"/>
      <c r="D49" s="151"/>
      <c r="E49" s="2195">
        <v>84407</v>
      </c>
      <c r="F49" s="57">
        <v>5</v>
      </c>
      <c r="G49" s="1179">
        <v>6388.89</v>
      </c>
      <c r="H49" s="1179">
        <v>1909</v>
      </c>
      <c r="I49" s="478">
        <f t="shared" si="8"/>
        <v>198055.55</v>
      </c>
      <c r="J49" s="214"/>
      <c r="K49" s="1299"/>
      <c r="L49" s="39"/>
      <c r="M49" s="39"/>
      <c r="N49" s="81"/>
      <c r="O49" s="636"/>
      <c r="P49" s="39"/>
      <c r="Q49" s="39"/>
      <c r="R49" s="43">
        <f t="shared" si="7"/>
        <v>11666.65</v>
      </c>
      <c r="S49" s="1926"/>
      <c r="T49" s="39"/>
      <c r="U49" s="39"/>
      <c r="V49" s="81"/>
      <c r="W49" s="39"/>
      <c r="X49" s="112"/>
    </row>
    <row r="50" spans="1:24" ht="15" customHeight="1">
      <c r="A50" s="50">
        <v>45561</v>
      </c>
      <c r="B50" s="151"/>
      <c r="C50" s="151"/>
      <c r="D50" s="151"/>
      <c r="E50" s="2195">
        <v>84739</v>
      </c>
      <c r="F50" s="57">
        <v>6</v>
      </c>
      <c r="G50" s="1179">
        <v>6388.89</v>
      </c>
      <c r="H50" s="1179">
        <v>1909</v>
      </c>
      <c r="I50" s="478">
        <f t="shared" si="8"/>
        <v>191666.66</v>
      </c>
      <c r="J50" s="214"/>
      <c r="K50" s="1299"/>
      <c r="L50" s="39"/>
      <c r="M50" s="39"/>
      <c r="N50" s="81"/>
      <c r="O50" s="636"/>
      <c r="P50" s="39"/>
      <c r="Q50" s="39"/>
      <c r="R50" s="43">
        <f t="shared" si="7"/>
        <v>11666.65</v>
      </c>
      <c r="S50" s="1926"/>
      <c r="T50" s="39"/>
      <c r="U50" s="39"/>
      <c r="V50" s="81"/>
      <c r="W50" s="39"/>
      <c r="X50" s="112"/>
    </row>
    <row r="51" spans="1:24" ht="15" customHeight="1">
      <c r="A51" s="53">
        <v>45562</v>
      </c>
      <c r="D51" s="151"/>
      <c r="E51" s="2195">
        <v>34269</v>
      </c>
      <c r="G51" s="54">
        <v>191666.66</v>
      </c>
      <c r="I51" s="478">
        <f t="shared" si="8"/>
        <v>0</v>
      </c>
      <c r="J51" s="214"/>
      <c r="O51" s="636"/>
      <c r="P51" s="39"/>
      <c r="Q51" s="39"/>
      <c r="R51" s="43">
        <f t="shared" si="7"/>
        <v>11666.65</v>
      </c>
      <c r="S51" s="1926"/>
      <c r="T51" s="39"/>
      <c r="U51" s="39"/>
      <c r="V51" s="81"/>
      <c r="W51" s="39"/>
      <c r="X51" s="112"/>
    </row>
    <row r="52" spans="1:24" ht="15" customHeight="1">
      <c r="A52" s="50"/>
      <c r="B52" s="151"/>
      <c r="C52" s="151"/>
      <c r="D52" s="151"/>
      <c r="E52" s="2229"/>
      <c r="F52" s="57"/>
      <c r="G52" s="62"/>
      <c r="H52" s="62"/>
      <c r="I52" s="478">
        <f t="shared" si="8"/>
        <v>0</v>
      </c>
      <c r="J52" s="214"/>
      <c r="S52" s="1583"/>
      <c r="T52" s="39"/>
      <c r="U52" s="39"/>
      <c r="V52" s="81"/>
      <c r="W52" s="39"/>
      <c r="X52" s="112"/>
    </row>
    <row r="53" spans="1:24" ht="15" customHeight="1">
      <c r="G53" s="191"/>
      <c r="H53" s="191"/>
      <c r="I53" s="214"/>
      <c r="J53" s="214"/>
      <c r="S53" s="1926"/>
      <c r="T53" s="39"/>
      <c r="U53" s="39"/>
      <c r="V53" s="81"/>
      <c r="W53" s="39"/>
      <c r="X53" s="112"/>
    </row>
    <row r="54" spans="1:24" ht="15" customHeight="1">
      <c r="A54" s="3135" t="s">
        <v>1</v>
      </c>
      <c r="B54" s="3136"/>
      <c r="C54" s="3136"/>
      <c r="D54" s="3136"/>
      <c r="E54" s="3136"/>
      <c r="F54" s="3136"/>
      <c r="G54" s="3136"/>
      <c r="H54" s="3136"/>
      <c r="I54" s="3137"/>
      <c r="S54" s="1926"/>
      <c r="T54" s="39"/>
      <c r="U54" s="39"/>
      <c r="V54" s="81"/>
      <c r="W54" s="39"/>
      <c r="X54" s="112"/>
    </row>
    <row r="55" spans="1:24" ht="21.75" customHeight="1">
      <c r="A55" s="1173" t="s">
        <v>2</v>
      </c>
      <c r="B55" s="1190" t="s">
        <v>240</v>
      </c>
      <c r="C55" s="1191" t="s">
        <v>4</v>
      </c>
      <c r="D55" s="1192" t="s">
        <v>5</v>
      </c>
      <c r="E55" s="2421" t="s">
        <v>143</v>
      </c>
      <c r="F55" s="1192" t="s">
        <v>6</v>
      </c>
      <c r="G55" s="1224" t="s">
        <v>241</v>
      </c>
      <c r="H55" s="1224" t="s">
        <v>242</v>
      </c>
      <c r="I55" s="1201" t="s">
        <v>243</v>
      </c>
      <c r="S55" s="1926"/>
      <c r="T55" s="39"/>
      <c r="U55" s="39"/>
      <c r="V55" s="81"/>
      <c r="W55" s="39"/>
      <c r="X55" s="112"/>
    </row>
    <row r="56" spans="1:24" ht="15" customHeight="1">
      <c r="A56" s="162">
        <v>45562</v>
      </c>
      <c r="B56" s="21">
        <v>240000</v>
      </c>
      <c r="C56" s="1566">
        <f>B56*0.02</f>
        <v>4800</v>
      </c>
      <c r="D56" s="23"/>
      <c r="E56" s="2248">
        <v>34269</v>
      </c>
      <c r="F56" s="25">
        <v>36</v>
      </c>
      <c r="G56" s="55">
        <f>B56/F56</f>
        <v>6666.6666666666697</v>
      </c>
      <c r="H56" s="55">
        <f>+B56*0.83%</f>
        <v>1992</v>
      </c>
      <c r="I56" s="21">
        <f>B56</f>
        <v>240000</v>
      </c>
      <c r="S56" s="1926"/>
      <c r="T56" s="39"/>
      <c r="U56" s="39"/>
      <c r="V56" s="81"/>
      <c r="W56" s="39"/>
      <c r="X56" s="112"/>
    </row>
    <row r="57" spans="1:24" ht="15" customHeight="1">
      <c r="A57" s="50">
        <v>45594</v>
      </c>
      <c r="B57" s="57"/>
      <c r="C57" s="57"/>
      <c r="D57" s="57"/>
      <c r="E57" s="2229">
        <v>85185</v>
      </c>
      <c r="F57" s="57">
        <v>1</v>
      </c>
      <c r="G57" s="329">
        <v>6666.67</v>
      </c>
      <c r="H57" s="329">
        <v>1992</v>
      </c>
      <c r="I57" s="480">
        <f t="shared" ref="I57:I62" si="9">I56-G57</f>
        <v>233333.33</v>
      </c>
      <c r="S57" s="1926"/>
      <c r="T57" s="39"/>
      <c r="U57" s="39"/>
      <c r="V57" s="81"/>
      <c r="W57" s="39"/>
      <c r="X57" s="112"/>
    </row>
    <row r="58" spans="1:24" ht="15" customHeight="1">
      <c r="A58" s="50">
        <v>45623</v>
      </c>
      <c r="B58" s="57"/>
      <c r="C58" s="57"/>
      <c r="D58" s="57"/>
      <c r="E58" s="2229">
        <v>85606</v>
      </c>
      <c r="F58" s="57">
        <v>2</v>
      </c>
      <c r="G58" s="59">
        <v>6666.67</v>
      </c>
      <c r="H58" s="59">
        <v>1992</v>
      </c>
      <c r="I58" s="480">
        <f t="shared" si="9"/>
        <v>226666.66</v>
      </c>
      <c r="S58" s="1926"/>
      <c r="T58" s="39"/>
      <c r="U58" s="39"/>
      <c r="V58" s="81"/>
      <c r="W58" s="39"/>
      <c r="X58" s="112"/>
    </row>
    <row r="59" spans="1:24">
      <c r="A59" s="60">
        <v>45654</v>
      </c>
      <c r="B59" s="57"/>
      <c r="C59" s="57"/>
      <c r="D59" s="57"/>
      <c r="E59" s="2229">
        <v>86028</v>
      </c>
      <c r="F59" s="57">
        <v>3</v>
      </c>
      <c r="G59" s="59">
        <v>6666.67</v>
      </c>
      <c r="H59" s="59">
        <v>1992</v>
      </c>
      <c r="I59" s="480">
        <f t="shared" si="9"/>
        <v>219999.99</v>
      </c>
    </row>
    <row r="60" spans="1:24" ht="15">
      <c r="A60" s="50">
        <v>45685</v>
      </c>
      <c r="B60" s="57"/>
      <c r="C60" s="57"/>
      <c r="D60" s="57"/>
      <c r="E60" s="2229">
        <v>86294</v>
      </c>
      <c r="F60" s="57">
        <v>4</v>
      </c>
      <c r="G60" s="59">
        <v>6666.67</v>
      </c>
      <c r="H60" s="59">
        <v>1992</v>
      </c>
      <c r="I60" s="480">
        <f t="shared" si="9"/>
        <v>213333.32</v>
      </c>
      <c r="K60" s="575"/>
      <c r="L60" s="576"/>
      <c r="M60" s="125"/>
      <c r="N60" s="122"/>
      <c r="O60" s="122"/>
      <c r="P60" s="122"/>
      <c r="Q60" s="728"/>
      <c r="R60" s="728"/>
    </row>
    <row r="61" spans="1:24" ht="15">
      <c r="A61" s="50">
        <v>45715</v>
      </c>
      <c r="B61" s="57"/>
      <c r="C61" s="57"/>
      <c r="D61" s="57"/>
      <c r="E61" s="2229">
        <v>86590</v>
      </c>
      <c r="F61" s="57">
        <v>5</v>
      </c>
      <c r="G61" s="59">
        <v>6666.67</v>
      </c>
      <c r="H61" s="59">
        <v>1992</v>
      </c>
      <c r="I61" s="480">
        <f t="shared" si="9"/>
        <v>206666.65</v>
      </c>
      <c r="K61" s="575"/>
      <c r="L61" s="576"/>
      <c r="M61" s="125"/>
      <c r="N61" s="122"/>
      <c r="O61" s="122"/>
      <c r="P61" s="122"/>
      <c r="Q61" s="728"/>
      <c r="R61" s="728"/>
    </row>
    <row r="62" spans="1:24">
      <c r="A62" s="50">
        <v>45742</v>
      </c>
      <c r="B62" s="57"/>
      <c r="C62" s="57"/>
      <c r="D62" s="57"/>
      <c r="E62" s="2229">
        <v>35303</v>
      </c>
      <c r="F62" s="57">
        <v>6</v>
      </c>
      <c r="G62" s="62">
        <v>206666.65</v>
      </c>
      <c r="H62" s="62"/>
      <c r="I62" s="480">
        <f t="shared" si="9"/>
        <v>0</v>
      </c>
      <c r="K62" s="575"/>
      <c r="L62" s="805"/>
      <c r="M62" s="161"/>
      <c r="N62" s="122"/>
      <c r="O62" s="122"/>
      <c r="P62" s="122"/>
      <c r="Q62" s="604"/>
      <c r="R62" s="604"/>
    </row>
    <row r="63" spans="1:24" ht="13.8">
      <c r="K63" s="575"/>
      <c r="L63" s="576"/>
      <c r="M63" s="126"/>
      <c r="N63" s="122"/>
      <c r="O63" s="122"/>
      <c r="P63" s="122"/>
      <c r="Q63" s="728"/>
      <c r="R63" s="728"/>
    </row>
    <row r="64" spans="1:24" ht="15">
      <c r="A64" s="3135" t="s">
        <v>1</v>
      </c>
      <c r="B64" s="3136"/>
      <c r="C64" s="3136"/>
      <c r="D64" s="3136"/>
      <c r="E64" s="3136"/>
      <c r="F64" s="3136"/>
      <c r="G64" s="3136"/>
      <c r="H64" s="3136"/>
      <c r="I64" s="3137"/>
      <c r="K64" s="575"/>
      <c r="L64" s="576"/>
      <c r="M64" s="126"/>
      <c r="N64" s="122"/>
      <c r="O64" s="122"/>
      <c r="P64" s="122"/>
      <c r="Q64" s="728"/>
      <c r="R64" s="728"/>
    </row>
    <row r="65" spans="1:18" ht="25.2">
      <c r="A65" s="1173" t="s">
        <v>2</v>
      </c>
      <c r="B65" s="1190" t="s">
        <v>240</v>
      </c>
      <c r="C65" s="1191" t="s">
        <v>4</v>
      </c>
      <c r="D65" s="1192" t="s">
        <v>5</v>
      </c>
      <c r="E65" s="2421" t="s">
        <v>143</v>
      </c>
      <c r="F65" s="1192" t="s">
        <v>6</v>
      </c>
      <c r="G65" s="1224" t="s">
        <v>241</v>
      </c>
      <c r="H65" s="1224" t="s">
        <v>242</v>
      </c>
      <c r="I65" s="1201" t="s">
        <v>243</v>
      </c>
      <c r="K65" s="575"/>
      <c r="L65" s="576"/>
      <c r="M65" s="120"/>
      <c r="N65" s="122"/>
      <c r="O65" s="122"/>
      <c r="P65" s="122"/>
      <c r="Q65" s="728"/>
      <c r="R65" s="728"/>
    </row>
    <row r="66" spans="1:18">
      <c r="A66" s="162">
        <v>45742</v>
      </c>
      <c r="B66" s="21">
        <v>240000</v>
      </c>
      <c r="C66" s="1566">
        <f>B66*0.02</f>
        <v>4800</v>
      </c>
      <c r="D66" s="23"/>
      <c r="E66" s="2248">
        <v>35303</v>
      </c>
      <c r="F66" s="25">
        <v>36</v>
      </c>
      <c r="G66" s="55">
        <f>B66/F66</f>
        <v>6666.6666666666697</v>
      </c>
      <c r="H66" s="55">
        <f>+B66*0.83%</f>
        <v>1992</v>
      </c>
      <c r="I66" s="21">
        <f>B66</f>
        <v>240000</v>
      </c>
      <c r="K66" s="575"/>
      <c r="L66" s="576"/>
      <c r="M66" s="161"/>
      <c r="N66" s="122"/>
      <c r="O66" s="122"/>
      <c r="P66" s="122"/>
      <c r="Q66" s="604"/>
      <c r="R66" s="604"/>
    </row>
    <row r="67" spans="1:18" ht="13.8">
      <c r="A67" s="50">
        <v>45744</v>
      </c>
      <c r="B67" s="57"/>
      <c r="C67" s="57"/>
      <c r="D67" s="57"/>
      <c r="E67" s="2229">
        <v>87017</v>
      </c>
      <c r="F67" s="57">
        <v>1</v>
      </c>
      <c r="G67" s="329">
        <v>6666.67</v>
      </c>
      <c r="H67" s="329">
        <v>1992</v>
      </c>
      <c r="I67" s="480">
        <f>I66-G67</f>
        <v>233333.33</v>
      </c>
      <c r="K67" s="575"/>
      <c r="L67" s="576"/>
      <c r="M67" s="120"/>
      <c r="N67" s="122"/>
      <c r="O67" s="122"/>
      <c r="P67" s="122"/>
      <c r="Q67" s="728"/>
      <c r="R67" s="728"/>
    </row>
    <row r="68" spans="1:18" ht="13.8">
      <c r="A68" s="50">
        <v>45776</v>
      </c>
      <c r="B68" s="57"/>
      <c r="C68" s="57"/>
      <c r="D68" s="57"/>
      <c r="E68" s="2229">
        <v>87392</v>
      </c>
      <c r="F68" s="57">
        <v>2</v>
      </c>
      <c r="G68" s="59">
        <v>6666.67</v>
      </c>
      <c r="H68" s="59">
        <v>1992</v>
      </c>
      <c r="I68" s="480">
        <f>I67-G68</f>
        <v>226666.66</v>
      </c>
      <c r="K68" s="575"/>
      <c r="L68" s="576"/>
      <c r="M68" s="120"/>
      <c r="N68" s="122"/>
      <c r="O68" s="122"/>
      <c r="P68" s="122"/>
      <c r="Q68" s="728"/>
      <c r="R68" s="728"/>
    </row>
    <row r="69" spans="1:18" ht="13.8">
      <c r="A69" s="60">
        <v>45805</v>
      </c>
      <c r="B69" s="57"/>
      <c r="C69" s="57"/>
      <c r="D69" s="57"/>
      <c r="E69" s="2229" t="s">
        <v>256</v>
      </c>
      <c r="F69" s="57">
        <v>3</v>
      </c>
      <c r="G69" s="59">
        <v>6666.67</v>
      </c>
      <c r="H69" s="59">
        <v>1992</v>
      </c>
      <c r="I69" s="480">
        <f>I68-G69</f>
        <v>219999.99</v>
      </c>
      <c r="K69" s="575"/>
      <c r="L69" s="576"/>
      <c r="M69" s="126"/>
      <c r="N69" s="122"/>
      <c r="O69" s="122"/>
      <c r="P69" s="122"/>
      <c r="Q69" s="728"/>
      <c r="R69" s="728"/>
    </row>
    <row r="70" spans="1:18" ht="13.8">
      <c r="A70" s="50">
        <v>45819</v>
      </c>
      <c r="B70" s="57"/>
      <c r="C70" s="57"/>
      <c r="D70" s="57"/>
      <c r="E70" s="2229" t="s">
        <v>257</v>
      </c>
      <c r="F70" s="57">
        <v>4</v>
      </c>
      <c r="G70" s="59">
        <v>219999.99</v>
      </c>
      <c r="H70" s="59"/>
      <c r="I70" s="480">
        <f>I69-G70</f>
        <v>0</v>
      </c>
      <c r="K70" s="575"/>
      <c r="L70" s="576"/>
      <c r="M70" s="120"/>
      <c r="N70" s="577"/>
      <c r="O70" s="577"/>
      <c r="P70" s="577"/>
      <c r="Q70" s="728"/>
      <c r="R70" s="728"/>
    </row>
    <row r="71" spans="1:18" ht="13.8">
      <c r="A71" s="50"/>
      <c r="B71" s="57"/>
      <c r="C71" s="57"/>
      <c r="D71" s="57"/>
      <c r="E71" s="2229"/>
      <c r="F71" s="57">
        <v>5</v>
      </c>
      <c r="G71" s="59"/>
      <c r="H71" s="59"/>
      <c r="I71" s="480">
        <f>I70-G71</f>
        <v>0</v>
      </c>
      <c r="K71" s="575"/>
      <c r="L71" s="576"/>
      <c r="M71" s="120"/>
      <c r="N71" s="122"/>
      <c r="O71" s="122"/>
      <c r="P71" s="122"/>
      <c r="Q71" s="728"/>
      <c r="R71" s="728"/>
    </row>
    <row r="72" spans="1:18" ht="15">
      <c r="A72" s="3135" t="s">
        <v>1</v>
      </c>
      <c r="B72" s="3136"/>
      <c r="C72" s="3136"/>
      <c r="D72" s="3136"/>
      <c r="E72" s="3136"/>
      <c r="F72" s="3136"/>
      <c r="G72" s="3136"/>
      <c r="H72" s="3136"/>
      <c r="I72" s="3137"/>
      <c r="K72" s="575"/>
      <c r="L72" s="576"/>
      <c r="M72" s="120"/>
      <c r="N72" s="122"/>
      <c r="O72" s="122"/>
      <c r="P72" s="122"/>
      <c r="Q72" s="728"/>
      <c r="R72" s="728"/>
    </row>
    <row r="73" spans="1:18" ht="25.2">
      <c r="A73" s="1173" t="s">
        <v>2</v>
      </c>
      <c r="B73" s="1190" t="s">
        <v>240</v>
      </c>
      <c r="C73" s="1191" t="s">
        <v>4</v>
      </c>
      <c r="D73" s="1192" t="s">
        <v>5</v>
      </c>
      <c r="E73" s="2421" t="s">
        <v>143</v>
      </c>
      <c r="F73" s="1192" t="s">
        <v>6</v>
      </c>
      <c r="G73" s="1224" t="s">
        <v>241</v>
      </c>
      <c r="H73" s="1224" t="s">
        <v>242</v>
      </c>
      <c r="I73" s="1201" t="s">
        <v>243</v>
      </c>
      <c r="K73" s="575"/>
      <c r="L73" s="576"/>
      <c r="M73" s="120"/>
      <c r="N73" s="122"/>
      <c r="O73" s="122"/>
      <c r="P73" s="122"/>
      <c r="Q73" s="728"/>
      <c r="R73" s="728"/>
    </row>
    <row r="74" spans="1:18">
      <c r="A74" s="162">
        <v>45819</v>
      </c>
      <c r="B74" s="21">
        <v>250000</v>
      </c>
      <c r="C74" s="1566">
        <f>B74*0.02</f>
        <v>5000</v>
      </c>
      <c r="D74" s="23"/>
      <c r="E74" s="2248" t="s">
        <v>257</v>
      </c>
      <c r="F74" s="25">
        <v>48</v>
      </c>
      <c r="G74" s="55">
        <f>B74/F74</f>
        <v>5208.3333333333303</v>
      </c>
      <c r="H74" s="55">
        <f>+B74*0.83%</f>
        <v>2075</v>
      </c>
      <c r="I74" s="21">
        <f>B74</f>
        <v>250000</v>
      </c>
    </row>
    <row r="75" spans="1:18" ht="13.8">
      <c r="A75" s="235">
        <v>45835</v>
      </c>
      <c r="B75" s="151"/>
      <c r="C75" s="151"/>
      <c r="D75" s="151"/>
      <c r="E75" s="2229" t="s">
        <v>247</v>
      </c>
      <c r="F75" s="57">
        <v>1</v>
      </c>
      <c r="G75" s="62">
        <v>5208.33</v>
      </c>
      <c r="H75" s="62">
        <v>2075</v>
      </c>
      <c r="I75" s="478">
        <f t="shared" ref="I75:I81" si="10">I74-G75</f>
        <v>244791.67</v>
      </c>
    </row>
    <row r="76" spans="1:18" ht="13.8">
      <c r="A76" s="235">
        <v>45867</v>
      </c>
      <c r="B76" s="151"/>
      <c r="C76" s="151"/>
      <c r="D76" s="151"/>
      <c r="E76" s="2229" t="s">
        <v>248</v>
      </c>
      <c r="F76" s="57">
        <v>2</v>
      </c>
      <c r="G76" s="991">
        <v>5208.33</v>
      </c>
      <c r="H76" s="62">
        <v>2075</v>
      </c>
      <c r="I76" s="478">
        <f t="shared" si="10"/>
        <v>239583.34</v>
      </c>
    </row>
    <row r="77" spans="1:18" ht="13.8">
      <c r="A77" s="167">
        <v>45897</v>
      </c>
      <c r="B77" s="151"/>
      <c r="C77" s="151"/>
      <c r="D77" s="151"/>
      <c r="E77" s="2196" t="s">
        <v>251</v>
      </c>
      <c r="F77" s="57">
        <v>3</v>
      </c>
      <c r="G77" s="54">
        <v>5208.33</v>
      </c>
      <c r="H77" s="188">
        <v>2075</v>
      </c>
      <c r="I77" s="478">
        <f t="shared" si="10"/>
        <v>234375.01</v>
      </c>
    </row>
    <row r="78" spans="1:18" ht="13.8">
      <c r="A78" s="167">
        <v>45932</v>
      </c>
      <c r="B78" s="151"/>
      <c r="C78" s="151"/>
      <c r="D78" s="151"/>
      <c r="E78" s="2195" t="s">
        <v>252</v>
      </c>
      <c r="F78" s="57">
        <v>4</v>
      </c>
      <c r="G78" s="671">
        <v>5208.33</v>
      </c>
      <c r="H78" s="158">
        <v>2075</v>
      </c>
      <c r="I78" s="478">
        <f t="shared" si="10"/>
        <v>229166.68</v>
      </c>
    </row>
    <row r="79" spans="1:18" ht="13.8">
      <c r="A79" s="167">
        <v>45959</v>
      </c>
      <c r="B79" s="151"/>
      <c r="C79" s="151"/>
      <c r="D79" s="151"/>
      <c r="E79" s="2195" t="s">
        <v>253</v>
      </c>
      <c r="F79" s="57">
        <v>5</v>
      </c>
      <c r="G79" s="54">
        <v>5208.33</v>
      </c>
      <c r="H79" s="188">
        <v>2075</v>
      </c>
      <c r="I79" s="478">
        <f t="shared" si="10"/>
        <v>223958.35</v>
      </c>
    </row>
    <row r="80" spans="1:18" ht="13.8">
      <c r="A80" s="167">
        <v>45988</v>
      </c>
      <c r="B80" s="151"/>
      <c r="C80" s="151"/>
      <c r="D80" s="151"/>
      <c r="E80" s="2195" t="s">
        <v>254</v>
      </c>
      <c r="F80" s="57">
        <v>6</v>
      </c>
      <c r="G80" s="54">
        <v>5208.33</v>
      </c>
      <c r="H80" s="188">
        <v>2075</v>
      </c>
      <c r="I80" s="478">
        <f t="shared" si="10"/>
        <v>218750.02</v>
      </c>
    </row>
    <row r="81" spans="1:9" ht="13.8">
      <c r="A81" s="167">
        <v>46018</v>
      </c>
      <c r="B81" s="151"/>
      <c r="C81" s="151"/>
      <c r="D81" s="151"/>
      <c r="E81" s="2195" t="s">
        <v>255</v>
      </c>
      <c r="F81" s="57">
        <v>7</v>
      </c>
      <c r="G81" s="54">
        <v>5208.33</v>
      </c>
      <c r="H81" s="188">
        <v>2075</v>
      </c>
      <c r="I81" s="478">
        <f t="shared" si="10"/>
        <v>213541.69</v>
      </c>
    </row>
    <row r="82" spans="1:9">
      <c r="A82" s="50"/>
      <c r="B82" s="151"/>
      <c r="C82" s="151"/>
      <c r="D82" s="151"/>
      <c r="E82" s="2229"/>
      <c r="F82" s="57"/>
      <c r="G82" s="62"/>
      <c r="H82" s="62"/>
      <c r="I82" s="478"/>
    </row>
    <row r="83" spans="1:9">
      <c r="I83" s="478"/>
    </row>
  </sheetData>
  <mergeCells count="17">
    <mergeCell ref="A15:I15"/>
    <mergeCell ref="AB3:AB4"/>
    <mergeCell ref="A1:D1"/>
    <mergeCell ref="A54:I54"/>
    <mergeCell ref="A64:I64"/>
    <mergeCell ref="A72:I72"/>
    <mergeCell ref="Z3:Z4"/>
    <mergeCell ref="AA3:AA4"/>
    <mergeCell ref="K16:R16"/>
    <mergeCell ref="A29:I29"/>
    <mergeCell ref="K31:R31"/>
    <mergeCell ref="K41:R41"/>
    <mergeCell ref="A42:I42"/>
    <mergeCell ref="A3:I3"/>
    <mergeCell ref="K3:R3"/>
    <mergeCell ref="S3:X3"/>
    <mergeCell ref="K4:R4"/>
  </mergeCells>
  <pageMargins left="0.5" right="0.5" top="1" bottom="1" header="0.5" footer="0.5"/>
  <pageSetup paperSize="5" orientation="landscape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70">
    <tabColor rgb="FFFFFF00"/>
  </sheetPr>
  <dimension ref="A1:BG238"/>
  <sheetViews>
    <sheetView topLeftCell="B34" zoomScale="130" zoomScaleNormal="130" workbookViewId="0">
      <selection activeCell="L58" sqref="L58"/>
    </sheetView>
  </sheetViews>
  <sheetFormatPr defaultColWidth="9.109375" defaultRowHeight="13.2"/>
  <cols>
    <col min="1" max="1" width="11.88671875" style="131" customWidth="1"/>
    <col min="2" max="2" width="12.88671875" style="132" customWidth="1"/>
    <col min="3" max="3" width="13.88671875" style="132" customWidth="1"/>
    <col min="4" max="4" width="9.109375" style="132"/>
    <col min="5" max="5" width="9.33203125" style="133" customWidth="1"/>
    <col min="6" max="6" width="11.88671875" style="227" customWidth="1"/>
    <col min="7" max="7" width="13.33203125" style="625" customWidth="1"/>
    <col min="8" max="8" width="12.33203125" style="7" customWidth="1"/>
    <col min="9" max="9" width="16.5546875" style="132" customWidth="1"/>
    <col min="10" max="10" width="11.5546875" style="131" customWidth="1"/>
    <col min="11" max="12" width="13.88671875" style="7" customWidth="1"/>
    <col min="13" max="13" width="10.33203125" style="66" customWidth="1"/>
    <col min="14" max="14" width="13.5546875" style="799" customWidth="1"/>
    <col min="15" max="15" width="13.5546875" style="7" customWidth="1"/>
    <col min="16" max="16" width="11.5546875" style="7" customWidth="1"/>
    <col min="17" max="17" width="12.109375" style="7" customWidth="1"/>
    <col min="18" max="18" width="10.44140625" style="100" hidden="1" customWidth="1"/>
    <col min="19" max="19" width="11.44140625" style="6" hidden="1" customWidth="1"/>
    <col min="20" max="20" width="10.33203125" style="6" hidden="1" customWidth="1"/>
    <col min="21" max="21" width="10.44140625" style="6" hidden="1" customWidth="1"/>
    <col min="22" max="22" width="9.5546875" style="9" hidden="1" customWidth="1"/>
    <col min="23" max="23" width="6.109375" style="5" hidden="1" customWidth="1"/>
    <col min="24" max="24" width="12.33203125" style="6" hidden="1" customWidth="1"/>
    <col min="25" max="25" width="11" style="6" hidden="1" customWidth="1"/>
    <col min="26" max="26" width="12.6640625" style="6" hidden="1" customWidth="1"/>
    <col min="27" max="27" width="12.6640625" style="100" hidden="1" customWidth="1"/>
    <col min="28" max="28" width="11.5546875" style="3" hidden="1" customWidth="1"/>
    <col min="29" max="29" width="11" style="3" hidden="1" customWidth="1"/>
    <col min="30" max="30" width="11.5546875" style="3" hidden="1" customWidth="1"/>
    <col min="31" max="31" width="9.88671875" style="3" hidden="1" customWidth="1"/>
    <col min="32" max="32" width="5.33203125" style="3" hidden="1" customWidth="1"/>
    <col min="33" max="33" width="11.5546875" style="6" hidden="1" customWidth="1"/>
    <col min="34" max="34" width="10.88671875" style="3" hidden="1" customWidth="1"/>
    <col min="35" max="35" width="12.6640625" style="6" hidden="1" customWidth="1"/>
    <col min="36" max="36" width="12.6640625" style="100" hidden="1" customWidth="1"/>
    <col min="37" max="39" width="12.6640625" style="3" hidden="1" customWidth="1"/>
    <col min="40" max="40" width="6.33203125" style="3" hidden="1" customWidth="1"/>
    <col min="41" max="41" width="5.33203125" style="3" hidden="1" customWidth="1"/>
    <col min="42" max="42" width="12.6640625" style="3" hidden="1" customWidth="1"/>
    <col min="43" max="43" width="16.33203125" style="6" hidden="1" customWidth="1"/>
    <col min="44" max="44" width="11" style="100" hidden="1" customWidth="1"/>
    <col min="45" max="45" width="11.44140625" style="6" hidden="1" customWidth="1"/>
    <col min="46" max="46" width="9.5546875" style="6" hidden="1" customWidth="1"/>
    <col min="47" max="47" width="6.33203125" style="6" hidden="1" customWidth="1"/>
    <col min="48" max="48" width="11.6640625" style="6" hidden="1" customWidth="1"/>
    <col min="49" max="49" width="12" style="6" hidden="1" customWidth="1"/>
    <col min="50" max="50" width="9.88671875" style="100" hidden="1" customWidth="1"/>
    <col min="51" max="52" width="11.44140625" style="6" hidden="1" customWidth="1"/>
    <col min="53" max="53" width="11" style="6" hidden="1" customWidth="1"/>
    <col min="54" max="54" width="10.33203125" style="1579" hidden="1" customWidth="1"/>
    <col min="55" max="55" width="11.33203125" style="6" hidden="1" customWidth="1"/>
    <col min="56" max="56" width="9.5546875" style="6" hidden="1" customWidth="1"/>
    <col min="57" max="57" width="10.33203125" style="10" hidden="1" customWidth="1"/>
    <col min="58" max="58" width="10.33203125" style="6" hidden="1" customWidth="1"/>
    <col min="59" max="59" width="10.88671875" style="6" hidden="1" customWidth="1"/>
    <col min="60" max="16384" width="9.109375" style="3"/>
  </cols>
  <sheetData>
    <row r="1" spans="1:59" ht="24">
      <c r="A1" s="11" t="s">
        <v>258</v>
      </c>
      <c r="B1" s="874"/>
      <c r="C1" s="874"/>
      <c r="D1" s="874"/>
      <c r="K1" s="64"/>
      <c r="L1" s="64"/>
      <c r="O1" s="64"/>
      <c r="R1" s="874" t="s">
        <v>258</v>
      </c>
      <c r="S1" s="64"/>
      <c r="T1" s="64"/>
      <c r="U1" s="64"/>
      <c r="V1" s="65"/>
      <c r="W1" s="133"/>
      <c r="X1" s="64"/>
      <c r="Y1" s="64"/>
      <c r="Z1" s="64"/>
      <c r="AA1" s="138"/>
      <c r="AB1" s="132"/>
      <c r="AC1" s="132"/>
      <c r="AD1" s="132"/>
      <c r="AE1" s="132"/>
      <c r="AF1" s="132"/>
      <c r="AG1" s="64"/>
      <c r="AH1" s="132"/>
      <c r="AI1" s="64"/>
      <c r="AJ1" s="138"/>
      <c r="AK1" s="132"/>
      <c r="AL1" s="132"/>
      <c r="AM1" s="132"/>
      <c r="AN1" s="132"/>
      <c r="AO1" s="132"/>
      <c r="AP1" s="132"/>
      <c r="AQ1" s="64"/>
      <c r="AR1" s="138"/>
      <c r="AS1" s="64"/>
      <c r="AT1" s="64"/>
      <c r="AU1" s="64"/>
      <c r="AV1" s="64"/>
      <c r="AW1" s="64"/>
      <c r="AX1" s="138"/>
      <c r="AY1" s="64"/>
      <c r="AZ1" s="64"/>
      <c r="BA1" s="64"/>
      <c r="BB1" s="1907"/>
      <c r="BC1" s="484"/>
      <c r="BD1" s="484"/>
      <c r="BE1" s="558"/>
    </row>
    <row r="2" spans="1:59" ht="18" customHeight="1">
      <c r="R2" s="1174" t="s">
        <v>34</v>
      </c>
      <c r="T2" s="3141">
        <v>10000</v>
      </c>
      <c r="U2" s="3141"/>
      <c r="V2" s="530"/>
      <c r="Y2" s="502"/>
      <c r="Z2" s="502"/>
      <c r="AA2" s="886"/>
      <c r="AB2" s="5"/>
      <c r="AC2" s="5"/>
      <c r="AD2" s="5"/>
      <c r="AE2" s="5"/>
      <c r="AF2" s="5"/>
      <c r="AG2" s="502"/>
      <c r="AH2" s="5"/>
      <c r="AI2" s="502"/>
      <c r="AJ2" s="886"/>
      <c r="AK2" s="5"/>
      <c r="AL2" s="5"/>
      <c r="AM2" s="5"/>
      <c r="AN2" s="5"/>
      <c r="AO2" s="5"/>
      <c r="AP2" s="5"/>
      <c r="AQ2" s="502"/>
    </row>
    <row r="3" spans="1:59" s="1" customFormat="1" ht="20.399999999999999">
      <c r="A3" s="3097" t="s">
        <v>1</v>
      </c>
      <c r="B3" s="3097"/>
      <c r="C3" s="3097"/>
      <c r="D3" s="3097"/>
      <c r="E3" s="3097"/>
      <c r="F3" s="3097"/>
      <c r="G3" s="3097"/>
      <c r="H3" s="3097"/>
      <c r="I3" s="3098"/>
      <c r="J3" s="3142" t="s">
        <v>185</v>
      </c>
      <c r="K3" s="3143"/>
      <c r="L3" s="3144"/>
      <c r="M3" s="3144"/>
      <c r="N3" s="3144"/>
      <c r="O3" s="3143"/>
      <c r="P3" s="3143"/>
      <c r="Q3" s="3145"/>
      <c r="R3" s="3146" t="s">
        <v>103</v>
      </c>
      <c r="S3" s="3147"/>
      <c r="T3" s="3147"/>
      <c r="U3" s="3147"/>
      <c r="V3" s="3147"/>
      <c r="W3" s="3147"/>
      <c r="X3" s="3147"/>
      <c r="Y3" s="3147"/>
      <c r="Z3" s="3148"/>
      <c r="AA3" s="3149" t="s">
        <v>104</v>
      </c>
      <c r="AB3" s="3149"/>
      <c r="AC3" s="3149"/>
      <c r="AD3" s="3149"/>
      <c r="AE3" s="3149"/>
      <c r="AF3" s="3149"/>
      <c r="AG3" s="3149"/>
      <c r="AH3" s="3149"/>
      <c r="AI3" s="3150"/>
      <c r="AJ3" s="3151" t="s">
        <v>259</v>
      </c>
      <c r="AK3" s="3152"/>
      <c r="AL3" s="3152"/>
      <c r="AM3" s="3152"/>
      <c r="AN3" s="3152"/>
      <c r="AO3" s="3152"/>
      <c r="AP3" s="3152"/>
      <c r="AQ3" s="3152"/>
      <c r="AR3" s="3153" t="s">
        <v>20</v>
      </c>
      <c r="AS3" s="3154"/>
      <c r="AT3" s="3154"/>
      <c r="AU3" s="3154"/>
      <c r="AV3" s="3154"/>
      <c r="AW3" s="3155"/>
      <c r="AX3" s="3156" t="s">
        <v>260</v>
      </c>
      <c r="AY3" s="3157"/>
      <c r="AZ3" s="3158"/>
      <c r="BA3" s="3159"/>
      <c r="BB3" s="3138" t="s">
        <v>105</v>
      </c>
      <c r="BC3" s="3139"/>
      <c r="BD3" s="3139"/>
      <c r="BE3" s="3139"/>
      <c r="BF3" s="3139"/>
      <c r="BG3" s="3140"/>
    </row>
    <row r="4" spans="1:59" ht="29.1" customHeight="1">
      <c r="A4" s="141" t="s">
        <v>2</v>
      </c>
      <c r="B4" s="509" t="s">
        <v>35</v>
      </c>
      <c r="C4" s="231" t="s">
        <v>4</v>
      </c>
      <c r="D4" s="232" t="s">
        <v>5</v>
      </c>
      <c r="E4" s="232" t="s">
        <v>6</v>
      </c>
      <c r="F4" s="233" t="s">
        <v>36</v>
      </c>
      <c r="G4" s="827" t="s">
        <v>37</v>
      </c>
      <c r="H4" s="578" t="s">
        <v>38</v>
      </c>
      <c r="I4" s="509" t="s">
        <v>39</v>
      </c>
      <c r="J4" s="2067">
        <v>44771</v>
      </c>
      <c r="K4" s="21">
        <v>20000</v>
      </c>
      <c r="L4" s="21"/>
      <c r="M4" s="73">
        <v>12</v>
      </c>
      <c r="N4" s="234">
        <v>29507</v>
      </c>
      <c r="O4" s="21">
        <v>1666.67</v>
      </c>
      <c r="P4" s="21">
        <v>400</v>
      </c>
      <c r="Q4" s="108">
        <v>20000</v>
      </c>
      <c r="R4" s="343" t="s">
        <v>2</v>
      </c>
      <c r="S4" s="344" t="s">
        <v>240</v>
      </c>
      <c r="T4" s="353" t="s">
        <v>4</v>
      </c>
      <c r="U4" s="344" t="s">
        <v>261</v>
      </c>
      <c r="V4" s="354" t="s">
        <v>5</v>
      </c>
      <c r="W4" s="354" t="s">
        <v>6</v>
      </c>
      <c r="X4" s="344" t="s">
        <v>241</v>
      </c>
      <c r="Y4" s="344" t="s">
        <v>242</v>
      </c>
      <c r="Z4" s="355" t="s">
        <v>243</v>
      </c>
      <c r="AA4" s="1747" t="s">
        <v>2</v>
      </c>
      <c r="AB4" s="1749" t="s">
        <v>22</v>
      </c>
      <c r="AC4" s="1863">
        <v>0.02</v>
      </c>
      <c r="AD4" s="1749" t="s">
        <v>262</v>
      </c>
      <c r="AE4" s="1749" t="s">
        <v>5</v>
      </c>
      <c r="AF4" s="1749" t="s">
        <v>263</v>
      </c>
      <c r="AG4" s="1751" t="s">
        <v>264</v>
      </c>
      <c r="AH4" s="1749" t="s">
        <v>264</v>
      </c>
      <c r="AI4" s="780" t="s">
        <v>26</v>
      </c>
      <c r="AJ4" s="1747" t="s">
        <v>2</v>
      </c>
      <c r="AK4" s="1749" t="s">
        <v>22</v>
      </c>
      <c r="AL4" s="1863">
        <v>0.02</v>
      </c>
      <c r="AM4" s="1749" t="s">
        <v>262</v>
      </c>
      <c r="AN4" s="1749" t="s">
        <v>5</v>
      </c>
      <c r="AO4" s="1749" t="s">
        <v>263</v>
      </c>
      <c r="AP4" s="1751" t="s">
        <v>264</v>
      </c>
      <c r="AQ4" s="780" t="s">
        <v>26</v>
      </c>
      <c r="AR4" s="1587" t="s">
        <v>21</v>
      </c>
      <c r="AS4" s="1588" t="s">
        <v>22</v>
      </c>
      <c r="AT4" s="1588" t="s">
        <v>25</v>
      </c>
      <c r="AU4" s="1588" t="s">
        <v>5</v>
      </c>
      <c r="AV4" s="1588" t="s">
        <v>22</v>
      </c>
      <c r="AW4" s="1597" t="s">
        <v>26</v>
      </c>
      <c r="AX4" s="1587" t="s">
        <v>21</v>
      </c>
      <c r="AY4" s="1588" t="s">
        <v>22</v>
      </c>
      <c r="AZ4" s="2077" t="s">
        <v>24</v>
      </c>
      <c r="BA4" s="1597" t="s">
        <v>26</v>
      </c>
      <c r="BB4" s="1910" t="s">
        <v>21</v>
      </c>
      <c r="BC4" s="70" t="s">
        <v>22</v>
      </c>
      <c r="BD4" s="70" t="s">
        <v>25</v>
      </c>
      <c r="BE4" s="70" t="s">
        <v>265</v>
      </c>
      <c r="BF4" s="70" t="s">
        <v>24</v>
      </c>
      <c r="BG4" s="101" t="s">
        <v>26</v>
      </c>
    </row>
    <row r="5" spans="1:59" ht="15" customHeight="1">
      <c r="A5" s="147">
        <v>44744</v>
      </c>
      <c r="B5" s="21">
        <v>160000</v>
      </c>
      <c r="C5" s="21">
        <f>B5*0.02</f>
        <v>3200</v>
      </c>
      <c r="D5" s="23"/>
      <c r="E5" s="25">
        <v>36</v>
      </c>
      <c r="F5" s="518">
        <v>29343</v>
      </c>
      <c r="G5" s="843">
        <f>+B5/E5</f>
        <v>4444.4444444444398</v>
      </c>
      <c r="H5" s="21">
        <v>1328</v>
      </c>
      <c r="I5" s="21">
        <v>160000</v>
      </c>
      <c r="J5" s="160">
        <v>44800</v>
      </c>
      <c r="K5" s="43"/>
      <c r="L5" s="43"/>
      <c r="M5" s="538">
        <v>1</v>
      </c>
      <c r="N5" s="41">
        <v>75762</v>
      </c>
      <c r="O5" s="43">
        <v>1666.67</v>
      </c>
      <c r="P5" s="43">
        <v>366.67</v>
      </c>
      <c r="Q5" s="43">
        <f t="shared" ref="Q5:Q10" si="0">Q4-O5</f>
        <v>18333.330000000002</v>
      </c>
      <c r="R5" s="535">
        <v>42608</v>
      </c>
      <c r="S5" s="39">
        <v>20000</v>
      </c>
      <c r="T5" s="39">
        <v>400</v>
      </c>
      <c r="U5" s="39">
        <v>3600</v>
      </c>
      <c r="V5" s="80"/>
      <c r="W5" s="29">
        <v>12</v>
      </c>
      <c r="X5" s="39">
        <v>1666.67</v>
      </c>
      <c r="Y5" s="39"/>
      <c r="Z5" s="112">
        <v>20000</v>
      </c>
      <c r="AA5" s="349"/>
      <c r="AB5" s="27"/>
      <c r="AC5" s="27"/>
      <c r="AD5" s="27"/>
      <c r="AE5" s="27"/>
      <c r="AF5" s="27"/>
      <c r="AG5" s="39"/>
      <c r="AH5" s="27"/>
      <c r="AI5" s="39"/>
      <c r="AJ5" s="349"/>
      <c r="AK5" s="27"/>
      <c r="AL5" s="27"/>
      <c r="AM5" s="27"/>
      <c r="AN5" s="27"/>
      <c r="AO5" s="27"/>
      <c r="AP5" s="27"/>
      <c r="AQ5" s="39"/>
      <c r="AR5" s="349"/>
      <c r="AS5" s="39"/>
      <c r="AT5" s="39"/>
      <c r="AU5" s="39"/>
      <c r="AV5" s="39"/>
      <c r="AW5" s="112"/>
      <c r="AX5" s="349"/>
      <c r="AY5" s="39"/>
      <c r="AZ5" s="579"/>
      <c r="BA5" s="112"/>
      <c r="BB5" s="1582">
        <v>42805</v>
      </c>
      <c r="BC5" s="532">
        <v>11000</v>
      </c>
      <c r="BD5" s="532">
        <v>440</v>
      </c>
      <c r="BE5" s="609"/>
      <c r="BF5" s="532"/>
      <c r="BG5" s="537">
        <v>11000</v>
      </c>
    </row>
    <row r="6" spans="1:59" ht="15" customHeight="1">
      <c r="A6" s="50">
        <v>44769</v>
      </c>
      <c r="B6" s="151"/>
      <c r="C6" s="151"/>
      <c r="D6" s="151"/>
      <c r="E6" s="57">
        <v>1</v>
      </c>
      <c r="F6" s="42">
        <v>75417</v>
      </c>
      <c r="G6" s="149">
        <v>4444.4399999999996</v>
      </c>
      <c r="H6" s="149">
        <v>1328</v>
      </c>
      <c r="I6" s="478">
        <f>I5-G6</f>
        <v>155555.56</v>
      </c>
      <c r="J6" s="160">
        <v>44831</v>
      </c>
      <c r="K6" s="43"/>
      <c r="L6" s="43"/>
      <c r="M6" s="538">
        <v>2</v>
      </c>
      <c r="N6" s="41">
        <v>76102</v>
      </c>
      <c r="O6" s="43">
        <v>1666.67</v>
      </c>
      <c r="P6" s="43">
        <v>333.33</v>
      </c>
      <c r="Q6" s="43">
        <f t="shared" si="0"/>
        <v>16666.66</v>
      </c>
      <c r="R6" s="535">
        <v>42650</v>
      </c>
      <c r="S6" s="39"/>
      <c r="T6" s="39"/>
      <c r="U6" s="39"/>
      <c r="V6" s="80"/>
      <c r="W6" s="29">
        <v>1</v>
      </c>
      <c r="X6" s="39">
        <v>1666.67</v>
      </c>
      <c r="Y6" s="39"/>
      <c r="Z6" s="112">
        <f>Z5-X6</f>
        <v>18333.330000000002</v>
      </c>
      <c r="AA6" s="349"/>
      <c r="AB6" s="27"/>
      <c r="AC6" s="27"/>
      <c r="AD6" s="27"/>
      <c r="AE6" s="27"/>
      <c r="AF6" s="27"/>
      <c r="AG6" s="39"/>
      <c r="AH6" s="27"/>
      <c r="AI6" s="39"/>
      <c r="AJ6" s="349"/>
      <c r="AK6" s="27"/>
      <c r="AL6" s="27"/>
      <c r="AM6" s="27"/>
      <c r="AN6" s="27"/>
      <c r="AO6" s="27"/>
      <c r="AP6" s="27"/>
      <c r="AQ6" s="39"/>
      <c r="AR6" s="349"/>
      <c r="AS6" s="39"/>
      <c r="AT6" s="39"/>
      <c r="AU6" s="39"/>
      <c r="AV6" s="39"/>
      <c r="AW6" s="112"/>
      <c r="AX6" s="349"/>
      <c r="AY6" s="39"/>
      <c r="AZ6" s="579"/>
      <c r="BA6" s="112"/>
      <c r="BB6" s="1583">
        <v>42885</v>
      </c>
      <c r="BC6" s="39"/>
      <c r="BD6" s="39"/>
      <c r="BE6" s="81">
        <v>58459</v>
      </c>
      <c r="BF6" s="39">
        <v>10000</v>
      </c>
      <c r="BG6" s="112">
        <f>BG5-BF6</f>
        <v>1000</v>
      </c>
    </row>
    <row r="7" spans="1:59" ht="15" customHeight="1">
      <c r="A7" s="50">
        <v>44799</v>
      </c>
      <c r="B7" s="151"/>
      <c r="C7" s="151"/>
      <c r="D7" s="151"/>
      <c r="E7" s="57">
        <v>2</v>
      </c>
      <c r="F7" s="42">
        <v>75762</v>
      </c>
      <c r="G7" s="149">
        <v>4444.3999999999996</v>
      </c>
      <c r="H7" s="149">
        <v>1328</v>
      </c>
      <c r="I7" s="701">
        <f t="shared" ref="I7:I14" si="1">I6-G7</f>
        <v>151111.16</v>
      </c>
      <c r="J7" s="160">
        <v>44862</v>
      </c>
      <c r="K7" s="43"/>
      <c r="L7" s="43"/>
      <c r="M7" s="538">
        <v>3</v>
      </c>
      <c r="N7" s="41">
        <v>76442</v>
      </c>
      <c r="O7" s="43">
        <v>1666.67</v>
      </c>
      <c r="P7" s="43">
        <v>300</v>
      </c>
      <c r="Q7" s="43">
        <f t="shared" si="0"/>
        <v>14999.99</v>
      </c>
      <c r="R7" s="535">
        <v>42710</v>
      </c>
      <c r="S7" s="39"/>
      <c r="T7" s="39"/>
      <c r="U7" s="1896"/>
      <c r="V7" s="80"/>
      <c r="W7" s="29">
        <v>2</v>
      </c>
      <c r="X7" s="39">
        <v>1666.67</v>
      </c>
      <c r="Y7" s="39"/>
      <c r="Z7" s="112">
        <f t="shared" ref="Z7:Z12" si="2">Z6-X7</f>
        <v>16666.66</v>
      </c>
      <c r="AA7" s="349"/>
      <c r="AB7" s="27"/>
      <c r="AC7" s="27"/>
      <c r="AD7" s="27"/>
      <c r="AE7" s="27"/>
      <c r="AF7" s="27"/>
      <c r="AG7" s="39"/>
      <c r="AH7" s="27"/>
      <c r="AI7" s="39"/>
      <c r="AJ7" s="349"/>
      <c r="AK7" s="27"/>
      <c r="AL7" s="27"/>
      <c r="AM7" s="27"/>
      <c r="AN7" s="27"/>
      <c r="AO7" s="27"/>
      <c r="AP7" s="27"/>
      <c r="AQ7" s="39"/>
      <c r="AR7" s="349"/>
      <c r="AS7" s="39"/>
      <c r="AT7" s="39"/>
      <c r="AU7" s="39"/>
      <c r="AV7" s="39"/>
      <c r="AW7" s="112"/>
      <c r="AX7" s="349"/>
      <c r="AY7" s="39"/>
      <c r="AZ7" s="579"/>
      <c r="BA7" s="112"/>
      <c r="BB7" s="1583">
        <v>42927</v>
      </c>
      <c r="BC7" s="39"/>
      <c r="BD7" s="39"/>
      <c r="BE7" s="81"/>
      <c r="BF7" s="39">
        <v>1000</v>
      </c>
      <c r="BG7" s="112">
        <f>BG6-BF7</f>
        <v>0</v>
      </c>
    </row>
    <row r="8" spans="1:59" ht="15" customHeight="1">
      <c r="A8" s="167">
        <v>44831</v>
      </c>
      <c r="B8" s="151"/>
      <c r="C8" s="151"/>
      <c r="D8" s="151"/>
      <c r="E8" s="57">
        <v>3</v>
      </c>
      <c r="F8" s="42">
        <v>76102</v>
      </c>
      <c r="G8" s="33"/>
      <c r="H8" s="33">
        <v>1328</v>
      </c>
      <c r="I8" s="701">
        <f t="shared" si="1"/>
        <v>151111.16</v>
      </c>
      <c r="J8" s="160">
        <v>44890</v>
      </c>
      <c r="K8" s="43"/>
      <c r="L8" s="43"/>
      <c r="M8" s="538">
        <v>4</v>
      </c>
      <c r="N8" s="41">
        <v>76845</v>
      </c>
      <c r="O8" s="43">
        <v>1666.67</v>
      </c>
      <c r="P8" s="43">
        <v>266.67</v>
      </c>
      <c r="Q8" s="43">
        <f t="shared" si="0"/>
        <v>13333.32</v>
      </c>
      <c r="R8" s="535">
        <v>42741</v>
      </c>
      <c r="S8" s="39"/>
      <c r="T8" s="39"/>
      <c r="U8" s="39"/>
      <c r="V8" s="80"/>
      <c r="W8" s="29">
        <v>3</v>
      </c>
      <c r="X8" s="39">
        <v>1666.67</v>
      </c>
      <c r="Y8" s="39"/>
      <c r="Z8" s="112">
        <f t="shared" si="2"/>
        <v>14999.99</v>
      </c>
      <c r="AA8" s="349"/>
      <c r="AB8" s="27"/>
      <c r="AC8" s="27"/>
      <c r="AD8" s="27"/>
      <c r="AE8" s="27"/>
      <c r="AF8" s="27"/>
      <c r="AG8" s="39"/>
      <c r="AH8" s="27"/>
      <c r="AI8" s="39"/>
      <c r="AJ8" s="349"/>
      <c r="AK8" s="27"/>
      <c r="AL8" s="27"/>
      <c r="AM8" s="27"/>
      <c r="AN8" s="27"/>
      <c r="AO8" s="27"/>
      <c r="AP8" s="27"/>
      <c r="AQ8" s="39"/>
      <c r="AR8" s="349"/>
      <c r="AS8" s="39"/>
      <c r="AT8" s="39"/>
      <c r="AU8" s="39"/>
      <c r="AV8" s="39"/>
      <c r="AW8" s="112"/>
      <c r="AX8" s="349"/>
      <c r="AY8" s="39"/>
      <c r="AZ8" s="579"/>
      <c r="BA8" s="112"/>
      <c r="BB8" s="1583"/>
      <c r="BC8" s="39"/>
      <c r="BD8" s="39"/>
      <c r="BE8" s="81"/>
      <c r="BF8" s="39"/>
      <c r="BG8" s="112"/>
    </row>
    <row r="9" spans="1:59" ht="15" customHeight="1">
      <c r="A9" s="167">
        <v>44862</v>
      </c>
      <c r="B9" s="151"/>
      <c r="C9" s="151"/>
      <c r="D9" s="151"/>
      <c r="E9" s="57">
        <v>4</v>
      </c>
      <c r="F9" s="42">
        <v>76442</v>
      </c>
      <c r="G9" s="33">
        <v>4444.4399999999996</v>
      </c>
      <c r="H9" s="33">
        <v>1328</v>
      </c>
      <c r="I9" s="701">
        <f t="shared" si="1"/>
        <v>146666.72</v>
      </c>
      <c r="J9" s="160">
        <v>44921</v>
      </c>
      <c r="K9" s="43"/>
      <c r="L9" s="43"/>
      <c r="M9" s="538">
        <v>5</v>
      </c>
      <c r="N9" s="41">
        <v>77144</v>
      </c>
      <c r="O9" s="43">
        <v>1666.67</v>
      </c>
      <c r="P9" s="43">
        <v>233.33</v>
      </c>
      <c r="Q9" s="43">
        <f t="shared" si="0"/>
        <v>11666.65</v>
      </c>
      <c r="R9" s="535">
        <v>42774</v>
      </c>
      <c r="S9" s="39"/>
      <c r="T9" s="39"/>
      <c r="U9" s="39"/>
      <c r="V9" s="80"/>
      <c r="W9" s="29">
        <v>4</v>
      </c>
      <c r="X9" s="39">
        <v>1666.67</v>
      </c>
      <c r="Y9" s="39"/>
      <c r="Z9" s="112">
        <f t="shared" si="2"/>
        <v>13333.32</v>
      </c>
      <c r="AA9" s="349"/>
      <c r="AB9" s="27"/>
      <c r="AC9" s="27"/>
      <c r="AD9" s="27"/>
      <c r="AE9" s="27"/>
      <c r="AF9" s="27"/>
      <c r="AG9" s="39"/>
      <c r="AH9" s="27"/>
      <c r="AI9" s="39"/>
      <c r="AJ9" s="349"/>
      <c r="AK9" s="27"/>
      <c r="AL9" s="27"/>
      <c r="AM9" s="27"/>
      <c r="AN9" s="27"/>
      <c r="AO9" s="27"/>
      <c r="AP9" s="27"/>
      <c r="AQ9" s="39"/>
      <c r="AR9" s="349"/>
      <c r="AS9" s="39"/>
      <c r="AT9" s="39"/>
      <c r="AU9" s="39"/>
      <c r="AV9" s="39"/>
      <c r="AW9" s="112"/>
      <c r="AX9" s="349"/>
      <c r="AY9" s="39"/>
      <c r="AZ9" s="579"/>
      <c r="BA9" s="112"/>
      <c r="BB9" s="1583"/>
      <c r="BC9" s="39"/>
      <c r="BD9" s="39"/>
      <c r="BE9" s="81"/>
      <c r="BF9" s="39"/>
      <c r="BG9" s="112"/>
    </row>
    <row r="10" spans="1:59" ht="15" customHeight="1">
      <c r="A10" s="167">
        <v>44890</v>
      </c>
      <c r="B10" s="151"/>
      <c r="C10" s="151"/>
      <c r="D10" s="151"/>
      <c r="E10" s="57">
        <v>5</v>
      </c>
      <c r="F10" s="42">
        <v>76845</v>
      </c>
      <c r="G10" s="33">
        <v>4444.4399999999996</v>
      </c>
      <c r="H10" s="33">
        <v>1328</v>
      </c>
      <c r="I10" s="701">
        <f t="shared" si="1"/>
        <v>142222.28</v>
      </c>
      <c r="J10" s="160">
        <v>44940</v>
      </c>
      <c r="K10" s="43"/>
      <c r="L10" s="43"/>
      <c r="M10" s="538">
        <v>6</v>
      </c>
      <c r="N10" s="501">
        <v>30545</v>
      </c>
      <c r="O10" s="43">
        <v>11666.67</v>
      </c>
      <c r="P10" s="43"/>
      <c r="Q10" s="43">
        <f t="shared" si="0"/>
        <v>-1.9999999996798599E-2</v>
      </c>
      <c r="R10" s="535">
        <v>42853</v>
      </c>
      <c r="S10" s="39"/>
      <c r="T10" s="39"/>
      <c r="U10" s="39"/>
      <c r="V10" s="80"/>
      <c r="W10" s="29">
        <v>5</v>
      </c>
      <c r="X10" s="39">
        <v>1666.67</v>
      </c>
      <c r="Y10" s="39"/>
      <c r="Z10" s="112">
        <f t="shared" si="2"/>
        <v>11666.65</v>
      </c>
      <c r="AA10" s="349"/>
      <c r="AB10" s="27"/>
      <c r="AC10" s="27"/>
      <c r="AD10" s="27"/>
      <c r="AE10" s="27"/>
      <c r="AF10" s="27"/>
      <c r="AG10" s="39"/>
      <c r="AH10" s="27"/>
      <c r="AI10" s="39"/>
      <c r="AJ10" s="349"/>
      <c r="AK10" s="27"/>
      <c r="AL10" s="27"/>
      <c r="AM10" s="27"/>
      <c r="AN10" s="27"/>
      <c r="AO10" s="27"/>
      <c r="AP10" s="27"/>
      <c r="AQ10" s="39"/>
      <c r="AR10" s="349"/>
      <c r="AS10" s="39"/>
      <c r="AT10" s="39"/>
      <c r="AU10" s="39"/>
      <c r="AV10" s="39"/>
      <c r="AW10" s="112"/>
      <c r="AX10" s="349"/>
      <c r="AY10" s="39"/>
      <c r="AZ10" s="579"/>
      <c r="BA10" s="112"/>
      <c r="BB10" s="1583">
        <v>43014</v>
      </c>
      <c r="BC10" s="39">
        <v>10000</v>
      </c>
      <c r="BD10" s="39">
        <v>200</v>
      </c>
      <c r="BE10" s="81">
        <v>34359</v>
      </c>
      <c r="BF10" s="39"/>
      <c r="BG10" s="112">
        <v>10000</v>
      </c>
    </row>
    <row r="11" spans="1:59" ht="15" customHeight="1">
      <c r="A11" s="167">
        <v>44921</v>
      </c>
      <c r="B11" s="151"/>
      <c r="C11" s="151"/>
      <c r="D11" s="151"/>
      <c r="E11" s="57">
        <v>6</v>
      </c>
      <c r="F11" s="42">
        <v>77144</v>
      </c>
      <c r="G11" s="33">
        <v>4444.4399999999996</v>
      </c>
      <c r="H11" s="33">
        <v>1328</v>
      </c>
      <c r="I11" s="701">
        <f t="shared" si="1"/>
        <v>137777.84</v>
      </c>
      <c r="J11" s="160"/>
      <c r="K11" s="43"/>
      <c r="L11" s="43"/>
      <c r="M11" s="538"/>
      <c r="N11" s="501"/>
      <c r="O11" s="43"/>
      <c r="P11" s="43"/>
      <c r="Q11" s="43"/>
      <c r="R11" s="535">
        <v>42885</v>
      </c>
      <c r="S11" s="39"/>
      <c r="T11" s="39"/>
      <c r="U11" s="39"/>
      <c r="V11" s="80">
        <v>58460</v>
      </c>
      <c r="W11" s="29">
        <v>6</v>
      </c>
      <c r="X11" s="39">
        <v>1666.67</v>
      </c>
      <c r="Y11" s="39"/>
      <c r="Z11" s="112">
        <f t="shared" si="2"/>
        <v>9999.98</v>
      </c>
      <c r="AA11" s="349"/>
      <c r="AB11" s="27"/>
      <c r="AC11" s="27"/>
      <c r="AD11" s="27"/>
      <c r="AE11" s="27"/>
      <c r="AF11" s="27"/>
      <c r="AG11" s="39"/>
      <c r="AH11" s="27"/>
      <c r="AI11" s="39"/>
      <c r="AJ11" s="349"/>
      <c r="AK11" s="27"/>
      <c r="AL11" s="27"/>
      <c r="AM11" s="27"/>
      <c r="AN11" s="27"/>
      <c r="AO11" s="27"/>
      <c r="AP11" s="27"/>
      <c r="AQ11" s="39"/>
      <c r="AR11" s="349"/>
      <c r="AS11" s="39"/>
      <c r="AT11" s="39"/>
      <c r="AU11" s="39"/>
      <c r="AV11" s="39"/>
      <c r="AW11" s="112"/>
      <c r="AX11" s="349"/>
      <c r="AY11" s="39"/>
      <c r="AZ11" s="579"/>
      <c r="BA11" s="112"/>
      <c r="BB11" s="1583" t="s">
        <v>266</v>
      </c>
      <c r="BC11" s="39"/>
      <c r="BD11" s="39"/>
      <c r="BE11" s="81">
        <v>59563</v>
      </c>
      <c r="BF11" s="39">
        <v>10000</v>
      </c>
      <c r="BG11" s="112">
        <f>BG10+BC11-BF11</f>
        <v>0</v>
      </c>
    </row>
    <row r="12" spans="1:59" ht="15" customHeight="1">
      <c r="A12" s="160">
        <v>44953</v>
      </c>
      <c r="B12" s="151"/>
      <c r="C12" s="151"/>
      <c r="D12" s="151"/>
      <c r="E12" s="57">
        <v>7</v>
      </c>
      <c r="F12" s="42">
        <v>77458</v>
      </c>
      <c r="G12" s="685">
        <v>4444.4399999999996</v>
      </c>
      <c r="H12" s="43">
        <v>1328</v>
      </c>
      <c r="I12" s="701">
        <f t="shared" si="1"/>
        <v>133333.4</v>
      </c>
      <c r="J12" s="147">
        <v>44940</v>
      </c>
      <c r="K12" s="21"/>
      <c r="L12" s="21"/>
      <c r="M12" s="73">
        <v>12</v>
      </c>
      <c r="N12" s="234">
        <v>30545</v>
      </c>
      <c r="O12" s="21">
        <v>1666.67</v>
      </c>
      <c r="P12" s="21">
        <v>400</v>
      </c>
      <c r="Q12" s="21">
        <v>20000</v>
      </c>
      <c r="R12" s="535">
        <v>42943</v>
      </c>
      <c r="S12" s="39"/>
      <c r="T12" s="39"/>
      <c r="U12" s="39"/>
      <c r="V12" s="80"/>
      <c r="W12" s="29"/>
      <c r="X12" s="39">
        <v>9999.98</v>
      </c>
      <c r="Y12" s="39"/>
      <c r="Z12" s="112">
        <f t="shared" si="2"/>
        <v>0</v>
      </c>
      <c r="AA12" s="349"/>
      <c r="AB12" s="27"/>
      <c r="AC12" s="27"/>
      <c r="AD12" s="27"/>
      <c r="AE12" s="27"/>
      <c r="AF12" s="27"/>
      <c r="AG12" s="39"/>
      <c r="AH12" s="27"/>
      <c r="AI12" s="39"/>
      <c r="AJ12" s="349"/>
      <c r="AK12" s="27"/>
      <c r="AL12" s="27"/>
      <c r="AM12" s="27"/>
      <c r="AN12" s="27"/>
      <c r="AO12" s="27"/>
      <c r="AP12" s="27"/>
      <c r="AQ12" s="39"/>
      <c r="AR12" s="349"/>
      <c r="AS12" s="39"/>
      <c r="AT12" s="39"/>
      <c r="AU12" s="39"/>
      <c r="AV12" s="39"/>
      <c r="AW12" s="112"/>
      <c r="AX12" s="349"/>
      <c r="AY12" s="39"/>
      <c r="AZ12" s="579"/>
      <c r="BA12" s="112"/>
      <c r="BB12" s="1583"/>
      <c r="BC12" s="39"/>
      <c r="BD12" s="39"/>
      <c r="BE12" s="81"/>
      <c r="BF12" s="39"/>
      <c r="BG12" s="112">
        <f t="shared" ref="BG12:BG19" si="3">BG11+BC12-BF12</f>
        <v>0</v>
      </c>
    </row>
    <row r="13" spans="1:59" ht="15" customHeight="1">
      <c r="A13" s="160">
        <v>44968</v>
      </c>
      <c r="B13" s="151"/>
      <c r="C13" s="151"/>
      <c r="D13" s="151"/>
      <c r="E13" s="57">
        <v>8</v>
      </c>
      <c r="F13" s="42">
        <v>30702</v>
      </c>
      <c r="G13" s="685">
        <v>133333.4</v>
      </c>
      <c r="H13" s="43"/>
      <c r="I13" s="701">
        <f t="shared" si="1"/>
        <v>0</v>
      </c>
      <c r="J13" s="160">
        <v>44953</v>
      </c>
      <c r="K13" s="43"/>
      <c r="L13" s="43"/>
      <c r="M13" s="538">
        <v>1</v>
      </c>
      <c r="N13" s="37">
        <v>77458</v>
      </c>
      <c r="O13" s="43">
        <v>1666.67</v>
      </c>
      <c r="P13" s="43">
        <v>366.67</v>
      </c>
      <c r="Q13" s="43">
        <f>Q12-O13</f>
        <v>18333.330000000002</v>
      </c>
      <c r="R13" s="535"/>
      <c r="S13" s="39"/>
      <c r="T13" s="39"/>
      <c r="U13" s="39"/>
      <c r="V13" s="80"/>
      <c r="W13" s="29"/>
      <c r="X13" s="39"/>
      <c r="Y13" s="39"/>
      <c r="Z13" s="112"/>
      <c r="AA13" s="349"/>
      <c r="AB13" s="27"/>
      <c r="AC13" s="27"/>
      <c r="AD13" s="27"/>
      <c r="AE13" s="27"/>
      <c r="AF13" s="27"/>
      <c r="AG13" s="39"/>
      <c r="AH13" s="27"/>
      <c r="AI13" s="39"/>
      <c r="AJ13" s="349"/>
      <c r="AK13" s="27"/>
      <c r="AL13" s="27"/>
      <c r="AM13" s="27"/>
      <c r="AN13" s="27"/>
      <c r="AO13" s="27"/>
      <c r="AP13" s="27"/>
      <c r="AQ13" s="39"/>
      <c r="AR13" s="349"/>
      <c r="AS13" s="39"/>
      <c r="AT13" s="39"/>
      <c r="AU13" s="39"/>
      <c r="AV13" s="39"/>
      <c r="AW13" s="112"/>
      <c r="AX13" s="349"/>
      <c r="AY13" s="39"/>
      <c r="AZ13" s="579"/>
      <c r="BA13" s="112"/>
      <c r="BB13" s="1583"/>
      <c r="BC13" s="39"/>
      <c r="BD13" s="39"/>
      <c r="BE13" s="81"/>
      <c r="BF13" s="39"/>
      <c r="BG13" s="112">
        <f t="shared" si="3"/>
        <v>0</v>
      </c>
    </row>
    <row r="14" spans="1:59" ht="15" customHeight="1">
      <c r="A14" s="160"/>
      <c r="B14" s="151"/>
      <c r="C14" s="151"/>
      <c r="D14" s="151"/>
      <c r="E14" s="57"/>
      <c r="F14" s="42"/>
      <c r="G14" s="685"/>
      <c r="H14" s="43"/>
      <c r="I14" s="701">
        <f t="shared" si="1"/>
        <v>0</v>
      </c>
      <c r="J14" s="160">
        <v>44982</v>
      </c>
      <c r="K14" s="43"/>
      <c r="L14" s="43"/>
      <c r="M14" s="538">
        <v>2</v>
      </c>
      <c r="N14" s="37">
        <v>77734</v>
      </c>
      <c r="O14" s="43">
        <v>1666.67</v>
      </c>
      <c r="P14" s="43">
        <v>333.33</v>
      </c>
      <c r="Q14" s="43">
        <f t="shared" ref="Q14:Q19" si="4">Q13-O14</f>
        <v>16666.66</v>
      </c>
      <c r="R14" s="535"/>
      <c r="S14" s="39"/>
      <c r="T14" s="39"/>
      <c r="U14" s="39"/>
      <c r="V14" s="80"/>
      <c r="W14" s="29"/>
      <c r="X14" s="39"/>
      <c r="Y14" s="39"/>
      <c r="Z14" s="112"/>
      <c r="AA14" s="349"/>
      <c r="AB14" s="27"/>
      <c r="AC14" s="27"/>
      <c r="AD14" s="27"/>
      <c r="AE14" s="27"/>
      <c r="AF14" s="27"/>
      <c r="AG14" s="39"/>
      <c r="AH14" s="27"/>
      <c r="AI14" s="39"/>
      <c r="AJ14" s="349"/>
      <c r="AK14" s="27"/>
      <c r="AL14" s="27"/>
      <c r="AM14" s="27"/>
      <c r="AN14" s="27"/>
      <c r="AO14" s="27"/>
      <c r="AP14" s="27"/>
      <c r="AQ14" s="39"/>
      <c r="AR14" s="349"/>
      <c r="AS14" s="39"/>
      <c r="AT14" s="39"/>
      <c r="AU14" s="39"/>
      <c r="AV14" s="39"/>
      <c r="AW14" s="112"/>
      <c r="AX14" s="349"/>
      <c r="AY14" s="39"/>
      <c r="AZ14" s="579"/>
      <c r="BA14" s="112"/>
      <c r="BB14" s="1583">
        <v>43060</v>
      </c>
      <c r="BC14" s="39">
        <v>10000</v>
      </c>
      <c r="BD14" s="39"/>
      <c r="BE14" s="81">
        <v>34599</v>
      </c>
      <c r="BF14" s="39"/>
      <c r="BG14" s="112">
        <f t="shared" si="3"/>
        <v>10000</v>
      </c>
    </row>
    <row r="15" spans="1:59" ht="15" customHeight="1">
      <c r="A15" s="3097" t="s">
        <v>1</v>
      </c>
      <c r="B15" s="3097"/>
      <c r="C15" s="3097"/>
      <c r="D15" s="3097"/>
      <c r="E15" s="3097"/>
      <c r="F15" s="3097"/>
      <c r="G15" s="3097"/>
      <c r="H15" s="3097"/>
      <c r="I15" s="3097"/>
      <c r="J15" s="160">
        <v>45016</v>
      </c>
      <c r="K15" s="43"/>
      <c r="L15" s="43"/>
      <c r="M15" s="538">
        <v>3</v>
      </c>
      <c r="N15" s="41">
        <v>78135</v>
      </c>
      <c r="O15" s="43">
        <v>1666.67</v>
      </c>
      <c r="P15" s="43">
        <v>300</v>
      </c>
      <c r="Q15" s="43">
        <f t="shared" si="4"/>
        <v>14999.99</v>
      </c>
      <c r="R15" s="535"/>
      <c r="S15" s="39"/>
      <c r="T15" s="39"/>
      <c r="U15" s="39"/>
      <c r="V15" s="80"/>
      <c r="W15" s="29"/>
      <c r="X15" s="39"/>
      <c r="Y15" s="39"/>
      <c r="Z15" s="112"/>
      <c r="AA15" s="349"/>
      <c r="AB15" s="27"/>
      <c r="AC15" s="27"/>
      <c r="AD15" s="27"/>
      <c r="AE15" s="27"/>
      <c r="AF15" s="27"/>
      <c r="AG15" s="39"/>
      <c r="AH15" s="27"/>
      <c r="AI15" s="39"/>
      <c r="AJ15" s="349"/>
      <c r="AK15" s="27"/>
      <c r="AL15" s="27"/>
      <c r="AM15" s="27"/>
      <c r="AN15" s="27"/>
      <c r="AO15" s="27"/>
      <c r="AP15" s="27"/>
      <c r="AQ15" s="39"/>
      <c r="AR15" s="349"/>
      <c r="AS15" s="39"/>
      <c r="AT15" s="39"/>
      <c r="AU15" s="39"/>
      <c r="AV15" s="39"/>
      <c r="AW15" s="112"/>
      <c r="AX15" s="349"/>
      <c r="AY15" s="39"/>
      <c r="AZ15" s="579"/>
      <c r="BA15" s="112"/>
      <c r="BB15" s="1583">
        <v>43239</v>
      </c>
      <c r="BC15" s="39"/>
      <c r="BD15" s="39"/>
      <c r="BE15" s="81">
        <v>60830</v>
      </c>
      <c r="BF15" s="39">
        <v>10000</v>
      </c>
      <c r="BG15" s="112">
        <f t="shared" si="3"/>
        <v>0</v>
      </c>
    </row>
    <row r="16" spans="1:59" ht="15" customHeight="1">
      <c r="A16" s="141" t="s">
        <v>2</v>
      </c>
      <c r="B16" s="509" t="s">
        <v>35</v>
      </c>
      <c r="C16" s="231" t="s">
        <v>4</v>
      </c>
      <c r="D16" s="232" t="s">
        <v>5</v>
      </c>
      <c r="E16" s="232" t="s">
        <v>6</v>
      </c>
      <c r="F16" s="233" t="s">
        <v>36</v>
      </c>
      <c r="G16" s="827" t="s">
        <v>37</v>
      </c>
      <c r="H16" s="578" t="s">
        <v>38</v>
      </c>
      <c r="I16" s="2073" t="s">
        <v>39</v>
      </c>
      <c r="J16" s="160">
        <v>45042</v>
      </c>
      <c r="K16" s="43"/>
      <c r="L16" s="43"/>
      <c r="M16" s="538">
        <v>4</v>
      </c>
      <c r="N16" s="41">
        <v>78412</v>
      </c>
      <c r="O16" s="43">
        <v>1666.67</v>
      </c>
      <c r="P16" s="43">
        <v>266.67</v>
      </c>
      <c r="Q16" s="43">
        <f t="shared" si="4"/>
        <v>13333.32</v>
      </c>
      <c r="R16" s="535"/>
      <c r="S16" s="39"/>
      <c r="T16" s="39"/>
      <c r="U16" s="39"/>
      <c r="V16" s="80"/>
      <c r="W16" s="29"/>
      <c r="X16" s="39"/>
      <c r="Y16" s="39"/>
      <c r="Z16" s="112"/>
      <c r="AA16" s="349"/>
      <c r="AB16" s="27"/>
      <c r="AC16" s="27"/>
      <c r="AD16" s="27"/>
      <c r="AE16" s="27"/>
      <c r="AF16" s="27"/>
      <c r="AG16" s="39"/>
      <c r="AH16" s="27"/>
      <c r="AI16" s="39"/>
      <c r="AJ16" s="349"/>
      <c r="AK16" s="27"/>
      <c r="AL16" s="27"/>
      <c r="AM16" s="27"/>
      <c r="AN16" s="27"/>
      <c r="AO16" s="27"/>
      <c r="AP16" s="27"/>
      <c r="AQ16" s="39"/>
      <c r="AR16" s="349"/>
      <c r="AS16" s="39"/>
      <c r="AT16" s="39"/>
      <c r="AU16" s="39"/>
      <c r="AV16" s="39"/>
      <c r="AW16" s="112"/>
      <c r="AX16" s="349"/>
      <c r="AY16" s="39"/>
      <c r="AZ16" s="579"/>
      <c r="BA16" s="112"/>
      <c r="BB16" s="1583"/>
      <c r="BC16" s="39"/>
      <c r="BD16" s="39"/>
      <c r="BE16" s="81"/>
      <c r="BF16" s="39"/>
      <c r="BG16" s="112">
        <f t="shared" si="3"/>
        <v>0</v>
      </c>
    </row>
    <row r="17" spans="1:59" ht="23.25" customHeight="1">
      <c r="A17" s="147">
        <v>44968</v>
      </c>
      <c r="B17" s="21">
        <v>170000</v>
      </c>
      <c r="C17" s="21">
        <f>B17*0.02</f>
        <v>3400</v>
      </c>
      <c r="D17" s="23"/>
      <c r="E17" s="25">
        <v>36</v>
      </c>
      <c r="F17" s="518">
        <v>30702</v>
      </c>
      <c r="G17" s="843">
        <f>+B17/E17</f>
        <v>4722.2222222222199</v>
      </c>
      <c r="H17" s="21">
        <f>B17*0.83%</f>
        <v>1411</v>
      </c>
      <c r="I17" s="92">
        <f>B17</f>
        <v>170000</v>
      </c>
      <c r="J17" s="160">
        <v>45076</v>
      </c>
      <c r="K17" s="43"/>
      <c r="L17" s="43"/>
      <c r="M17" s="538">
        <v>5</v>
      </c>
      <c r="N17" s="41">
        <v>78866</v>
      </c>
      <c r="O17" s="43">
        <v>1666.67</v>
      </c>
      <c r="P17" s="43">
        <v>233.33</v>
      </c>
      <c r="Q17" s="43">
        <f t="shared" si="4"/>
        <v>11666.65</v>
      </c>
      <c r="R17" s="535"/>
      <c r="S17" s="39"/>
      <c r="T17" s="39"/>
      <c r="U17" s="39"/>
      <c r="V17" s="80"/>
      <c r="W17" s="29"/>
      <c r="X17" s="39"/>
      <c r="Y17" s="39"/>
      <c r="Z17" s="112"/>
      <c r="AA17" s="349"/>
      <c r="AB17" s="27"/>
      <c r="AC17" s="27"/>
      <c r="AD17" s="27"/>
      <c r="AE17" s="27"/>
      <c r="AF17" s="27"/>
      <c r="AG17" s="39"/>
      <c r="AH17" s="27"/>
      <c r="AI17" s="39"/>
      <c r="AJ17" s="349"/>
      <c r="AK17" s="27"/>
      <c r="AL17" s="27"/>
      <c r="AM17" s="27"/>
      <c r="AN17" s="27"/>
      <c r="AO17" s="27"/>
      <c r="AP17" s="27"/>
      <c r="AQ17" s="39"/>
      <c r="AR17" s="349"/>
      <c r="AS17" s="39"/>
      <c r="AT17" s="39"/>
      <c r="AU17" s="39"/>
      <c r="AV17" s="39"/>
      <c r="AW17" s="112"/>
      <c r="AX17" s="349"/>
      <c r="AY17" s="39"/>
      <c r="AZ17" s="579"/>
      <c r="BA17" s="112"/>
      <c r="BB17" s="1583">
        <v>43242</v>
      </c>
      <c r="BC17" s="39">
        <v>11500</v>
      </c>
      <c r="BD17" s="39"/>
      <c r="BE17" s="81"/>
      <c r="BF17" s="39"/>
      <c r="BG17" s="112">
        <f t="shared" si="3"/>
        <v>11500</v>
      </c>
    </row>
    <row r="18" spans="1:59" ht="15" customHeight="1">
      <c r="A18" s="285">
        <v>44982</v>
      </c>
      <c r="B18" s="151"/>
      <c r="C18" s="151"/>
      <c r="D18" s="151"/>
      <c r="E18" s="57">
        <v>1</v>
      </c>
      <c r="F18" s="42">
        <v>77734</v>
      </c>
      <c r="G18" s="30">
        <v>4722.22</v>
      </c>
      <c r="H18" s="30">
        <v>1411</v>
      </c>
      <c r="I18" s="701">
        <f>I17-G18</f>
        <v>165277.78</v>
      </c>
      <c r="J18" s="160">
        <v>45090</v>
      </c>
      <c r="K18" s="43"/>
      <c r="L18" s="43"/>
      <c r="M18" s="538">
        <v>6</v>
      </c>
      <c r="N18" s="41">
        <v>79115</v>
      </c>
      <c r="O18" s="43">
        <v>11666.65</v>
      </c>
      <c r="P18" s="43"/>
      <c r="Q18" s="43">
        <f t="shared" si="4"/>
        <v>0</v>
      </c>
      <c r="R18" s="535"/>
      <c r="S18" s="39"/>
      <c r="T18" s="39"/>
      <c r="U18" s="39"/>
      <c r="V18" s="80"/>
      <c r="W18" s="29"/>
      <c r="X18" s="39"/>
      <c r="Y18" s="39"/>
      <c r="Z18" s="112"/>
      <c r="AA18" s="349"/>
      <c r="AB18" s="27"/>
      <c r="AC18" s="27"/>
      <c r="AD18" s="27"/>
      <c r="AE18" s="27"/>
      <c r="AF18" s="27"/>
      <c r="AG18" s="39"/>
      <c r="AH18" s="27"/>
      <c r="AI18" s="39"/>
      <c r="AJ18" s="349"/>
      <c r="AK18" s="27"/>
      <c r="AL18" s="27"/>
      <c r="AM18" s="27"/>
      <c r="AN18" s="27"/>
      <c r="AO18" s="27"/>
      <c r="AP18" s="27"/>
      <c r="AQ18" s="39"/>
      <c r="AR18" s="349"/>
      <c r="AS18" s="39"/>
      <c r="AT18" s="39"/>
      <c r="AU18" s="39"/>
      <c r="AV18" s="39"/>
      <c r="AW18" s="112"/>
      <c r="AX18" s="349"/>
      <c r="AY18" s="39"/>
      <c r="AZ18" s="579"/>
      <c r="BA18" s="112"/>
      <c r="BB18" s="1583">
        <v>43420</v>
      </c>
      <c r="BC18" s="39"/>
      <c r="BD18" s="39"/>
      <c r="BE18" s="81">
        <v>62184</v>
      </c>
      <c r="BF18" s="39">
        <v>11500</v>
      </c>
      <c r="BG18" s="112">
        <f t="shared" si="3"/>
        <v>0</v>
      </c>
    </row>
    <row r="19" spans="1:59" ht="15" customHeight="1">
      <c r="A19" s="50">
        <v>45016</v>
      </c>
      <c r="B19" s="151"/>
      <c r="C19" s="151"/>
      <c r="D19" s="151"/>
      <c r="E19" s="57">
        <v>2</v>
      </c>
      <c r="F19" s="42">
        <v>78135</v>
      </c>
      <c r="G19" s="30">
        <v>4722.22</v>
      </c>
      <c r="H19" s="30">
        <v>1411</v>
      </c>
      <c r="I19" s="701">
        <f t="shared" ref="I19:I24" si="5">I18-G19</f>
        <v>160555.56</v>
      </c>
      <c r="J19" s="160"/>
      <c r="K19" s="43"/>
      <c r="L19" s="43"/>
      <c r="M19" s="538"/>
      <c r="N19" s="501"/>
      <c r="O19" s="43"/>
      <c r="P19" s="43"/>
      <c r="Q19" s="43">
        <f t="shared" si="4"/>
        <v>0</v>
      </c>
      <c r="R19" s="535"/>
      <c r="S19" s="39"/>
      <c r="T19" s="39"/>
      <c r="U19" s="39"/>
      <c r="V19" s="80"/>
      <c r="W19" s="29"/>
      <c r="X19" s="39"/>
      <c r="Y19" s="39"/>
      <c r="Z19" s="112"/>
      <c r="AA19" s="349"/>
      <c r="AB19" s="27"/>
      <c r="AC19" s="27"/>
      <c r="AD19" s="27"/>
      <c r="AE19" s="27"/>
      <c r="AF19" s="27"/>
      <c r="AG19" s="39"/>
      <c r="AH19" s="27"/>
      <c r="AI19" s="39"/>
      <c r="AJ19" s="349"/>
      <c r="AK19" s="27"/>
      <c r="AL19" s="27"/>
      <c r="AM19" s="27"/>
      <c r="AN19" s="27"/>
      <c r="AO19" s="27"/>
      <c r="AP19" s="27"/>
      <c r="AQ19" s="39"/>
      <c r="AR19" s="349"/>
      <c r="AS19" s="39"/>
      <c r="AT19" s="39"/>
      <c r="AU19" s="39"/>
      <c r="AV19" s="39"/>
      <c r="AW19" s="112"/>
      <c r="AX19" s="349"/>
      <c r="AY19" s="39"/>
      <c r="AZ19" s="579"/>
      <c r="BA19" s="112"/>
      <c r="BB19" s="1583"/>
      <c r="BC19" s="39"/>
      <c r="BD19" s="39"/>
      <c r="BE19" s="81"/>
      <c r="BF19" s="39"/>
      <c r="BG19" s="112">
        <f t="shared" si="3"/>
        <v>0</v>
      </c>
    </row>
    <row r="20" spans="1:59" ht="15" customHeight="1">
      <c r="A20" s="50">
        <v>45042</v>
      </c>
      <c r="B20" s="151"/>
      <c r="C20" s="151"/>
      <c r="D20" s="151"/>
      <c r="E20" s="57">
        <v>3</v>
      </c>
      <c r="F20" s="42">
        <v>78412</v>
      </c>
      <c r="G20" s="30">
        <v>4722.22</v>
      </c>
      <c r="H20" s="30">
        <v>1411</v>
      </c>
      <c r="I20" s="701">
        <f t="shared" si="5"/>
        <v>155833.34</v>
      </c>
      <c r="J20" s="160"/>
      <c r="K20" s="43"/>
      <c r="L20" s="43"/>
      <c r="M20" s="538"/>
      <c r="N20" s="501"/>
      <c r="O20" s="43"/>
      <c r="P20" s="43"/>
      <c r="Q20" s="43"/>
      <c r="R20" s="535"/>
      <c r="S20" s="39"/>
      <c r="T20" s="39"/>
      <c r="U20" s="39"/>
      <c r="V20" s="80"/>
      <c r="W20" s="29"/>
      <c r="X20" s="39"/>
      <c r="Y20" s="39"/>
      <c r="Z20" s="112"/>
      <c r="AA20" s="349"/>
      <c r="AB20" s="27"/>
      <c r="AC20" s="27"/>
      <c r="AD20" s="27"/>
      <c r="AE20" s="27"/>
      <c r="AF20" s="27"/>
      <c r="AG20" s="39"/>
      <c r="AH20" s="27"/>
      <c r="AI20" s="39"/>
      <c r="AJ20" s="349"/>
      <c r="AK20" s="27"/>
      <c r="AL20" s="27"/>
      <c r="AM20" s="27"/>
      <c r="AN20" s="27"/>
      <c r="AO20" s="27"/>
      <c r="AP20" s="27"/>
      <c r="AQ20" s="39"/>
      <c r="AR20" s="349"/>
      <c r="AS20" s="39"/>
      <c r="AT20" s="39"/>
      <c r="AU20" s="39"/>
      <c r="AV20" s="39"/>
      <c r="AW20" s="112"/>
      <c r="AX20" s="349"/>
      <c r="AY20" s="39"/>
      <c r="AZ20" s="579"/>
      <c r="BA20" s="112"/>
      <c r="BB20" s="1583"/>
      <c r="BC20" s="39"/>
      <c r="BD20" s="39"/>
      <c r="BE20" s="81"/>
      <c r="BF20" s="39"/>
      <c r="BG20" s="112"/>
    </row>
    <row r="21" spans="1:59" ht="15" customHeight="1">
      <c r="A21" s="50">
        <v>45076</v>
      </c>
      <c r="B21" s="151"/>
      <c r="C21" s="151"/>
      <c r="D21" s="151"/>
      <c r="E21" s="57">
        <v>4</v>
      </c>
      <c r="F21" s="42">
        <v>78866</v>
      </c>
      <c r="G21" s="30">
        <v>4722.22</v>
      </c>
      <c r="H21" s="30">
        <v>1411</v>
      </c>
      <c r="I21" s="701">
        <f t="shared" si="5"/>
        <v>151111.12</v>
      </c>
      <c r="J21" s="160"/>
      <c r="K21" s="43"/>
      <c r="L21" s="43"/>
      <c r="M21" s="538"/>
      <c r="N21" s="501"/>
      <c r="O21" s="43"/>
      <c r="P21" s="43"/>
      <c r="Q21" s="43"/>
      <c r="R21" s="535"/>
      <c r="S21" s="39"/>
      <c r="T21" s="39"/>
      <c r="U21" s="39"/>
      <c r="V21" s="80"/>
      <c r="W21" s="29"/>
      <c r="X21" s="39"/>
      <c r="Y21" s="39"/>
      <c r="Z21" s="112"/>
      <c r="AA21" s="349"/>
      <c r="AB21" s="27"/>
      <c r="AC21" s="27"/>
      <c r="AD21" s="27"/>
      <c r="AE21" s="27"/>
      <c r="AF21" s="27"/>
      <c r="AG21" s="39"/>
      <c r="AH21" s="27"/>
      <c r="AI21" s="39"/>
      <c r="AJ21" s="349"/>
      <c r="AK21" s="27"/>
      <c r="AL21" s="27"/>
      <c r="AM21" s="27"/>
      <c r="AN21" s="27"/>
      <c r="AO21" s="27"/>
      <c r="AP21" s="27"/>
      <c r="AQ21" s="39"/>
      <c r="AR21" s="349"/>
      <c r="AS21" s="39"/>
      <c r="AT21" s="39"/>
      <c r="AU21" s="39"/>
      <c r="AV21" s="39"/>
      <c r="AW21" s="112"/>
      <c r="AX21" s="349"/>
      <c r="AY21" s="39"/>
      <c r="AZ21" s="579"/>
      <c r="BA21" s="112"/>
      <c r="BB21" s="1583"/>
      <c r="BC21" s="39"/>
      <c r="BD21" s="39"/>
      <c r="BE21" s="81"/>
      <c r="BF21" s="39"/>
      <c r="BG21" s="112"/>
    </row>
    <row r="22" spans="1:59" ht="15" customHeight="1">
      <c r="A22" s="50">
        <v>45105</v>
      </c>
      <c r="B22" s="151"/>
      <c r="C22" s="151"/>
      <c r="D22" s="151"/>
      <c r="E22" s="57">
        <v>5</v>
      </c>
      <c r="F22" s="42">
        <v>79257</v>
      </c>
      <c r="G22" s="30">
        <v>4722.22</v>
      </c>
      <c r="H22" s="30">
        <v>1411</v>
      </c>
      <c r="I22" s="701">
        <f t="shared" si="5"/>
        <v>146388.9</v>
      </c>
      <c r="J22" s="160"/>
      <c r="K22" s="43"/>
      <c r="L22" s="43"/>
      <c r="M22" s="538"/>
      <c r="N22" s="501"/>
      <c r="O22" s="43"/>
      <c r="P22" s="43"/>
      <c r="Q22" s="43"/>
      <c r="R22" s="535"/>
      <c r="S22" s="39"/>
      <c r="T22" s="39"/>
      <c r="U22" s="39"/>
      <c r="V22" s="80"/>
      <c r="W22" s="29"/>
      <c r="X22" s="39"/>
      <c r="Y22" s="39"/>
      <c r="Z22" s="112"/>
      <c r="AA22" s="349"/>
      <c r="AB22" s="27"/>
      <c r="AC22" s="27"/>
      <c r="AD22" s="27"/>
      <c r="AE22" s="27"/>
      <c r="AF22" s="27"/>
      <c r="AG22" s="39"/>
      <c r="AH22" s="27"/>
      <c r="AI22" s="39"/>
      <c r="AJ22" s="349"/>
      <c r="AK22" s="27"/>
      <c r="AL22" s="27"/>
      <c r="AM22" s="27"/>
      <c r="AN22" s="27"/>
      <c r="AO22" s="27"/>
      <c r="AP22" s="27"/>
      <c r="AQ22" s="39"/>
      <c r="AR22" s="349"/>
      <c r="AS22" s="39"/>
      <c r="AT22" s="39"/>
      <c r="AU22" s="39"/>
      <c r="AV22" s="39"/>
      <c r="AW22" s="112"/>
      <c r="AX22" s="349"/>
      <c r="AY22" s="39"/>
      <c r="AZ22" s="579"/>
      <c r="BA22" s="112"/>
      <c r="BB22" s="1583"/>
      <c r="BC22" s="39"/>
      <c r="BD22" s="39"/>
      <c r="BE22" s="81"/>
      <c r="BF22" s="39"/>
      <c r="BG22" s="112"/>
    </row>
    <row r="23" spans="1:59" ht="15" customHeight="1">
      <c r="A23" s="50">
        <v>45134</v>
      </c>
      <c r="B23" s="151"/>
      <c r="C23" s="151"/>
      <c r="D23" s="151"/>
      <c r="E23" s="57">
        <v>6</v>
      </c>
      <c r="F23" s="42">
        <v>79599</v>
      </c>
      <c r="G23" s="685">
        <v>4722.22</v>
      </c>
      <c r="H23" s="43">
        <v>1411</v>
      </c>
      <c r="I23" s="701">
        <f t="shared" si="5"/>
        <v>141666.68</v>
      </c>
      <c r="J23" s="147">
        <v>45090</v>
      </c>
      <c r="K23" s="21"/>
      <c r="L23" s="21"/>
      <c r="M23" s="73">
        <v>12</v>
      </c>
      <c r="N23" s="234">
        <v>31410</v>
      </c>
      <c r="O23" s="21">
        <v>1666.67</v>
      </c>
      <c r="P23" s="21">
        <v>400</v>
      </c>
      <c r="Q23" s="21">
        <v>20000</v>
      </c>
      <c r="R23" s="535"/>
      <c r="S23" s="39"/>
      <c r="T23" s="39"/>
      <c r="U23" s="39"/>
      <c r="V23" s="80"/>
      <c r="W23" s="29"/>
      <c r="X23" s="39"/>
      <c r="Y23" s="39"/>
      <c r="Z23" s="112"/>
      <c r="AA23" s="349"/>
      <c r="AB23" s="27"/>
      <c r="AC23" s="27"/>
      <c r="AD23" s="27"/>
      <c r="AE23" s="27"/>
      <c r="AF23" s="27"/>
      <c r="AG23" s="39"/>
      <c r="AH23" s="27"/>
      <c r="AI23" s="39"/>
      <c r="AJ23" s="349"/>
      <c r="AK23" s="27"/>
      <c r="AL23" s="27"/>
      <c r="AM23" s="27"/>
      <c r="AN23" s="27"/>
      <c r="AO23" s="27"/>
      <c r="AP23" s="27"/>
      <c r="AQ23" s="39"/>
      <c r="AR23" s="349"/>
      <c r="AS23" s="39"/>
      <c r="AT23" s="39"/>
      <c r="AU23" s="39"/>
      <c r="AV23" s="39"/>
      <c r="AW23" s="112"/>
      <c r="AX23" s="349"/>
      <c r="AY23" s="39"/>
      <c r="AZ23" s="579"/>
      <c r="BA23" s="112"/>
      <c r="BB23" s="1583"/>
      <c r="BC23" s="39"/>
      <c r="BD23" s="39"/>
      <c r="BE23" s="81"/>
      <c r="BF23" s="39"/>
      <c r="BG23" s="112"/>
    </row>
    <row r="24" spans="1:59" ht="15" customHeight="1">
      <c r="A24" s="50">
        <v>45142</v>
      </c>
      <c r="B24" s="151"/>
      <c r="C24" s="151"/>
      <c r="D24" s="151"/>
      <c r="E24" s="57">
        <v>7</v>
      </c>
      <c r="F24" s="42">
        <v>31750</v>
      </c>
      <c r="G24" s="30">
        <v>141666.68</v>
      </c>
      <c r="H24" s="43"/>
      <c r="I24" s="701">
        <f t="shared" si="5"/>
        <v>0</v>
      </c>
      <c r="J24" s="160">
        <v>45105</v>
      </c>
      <c r="K24" s="43"/>
      <c r="L24" s="43"/>
      <c r="M24" s="538">
        <v>1</v>
      </c>
      <c r="N24" s="41">
        <v>79257</v>
      </c>
      <c r="O24" s="43">
        <v>1666.67</v>
      </c>
      <c r="P24" s="43">
        <v>366.67</v>
      </c>
      <c r="Q24" s="43">
        <f>Q23-O24</f>
        <v>18333.330000000002</v>
      </c>
      <c r="R24" s="535"/>
      <c r="S24" s="39"/>
      <c r="T24" s="39"/>
      <c r="U24" s="39"/>
      <c r="V24" s="80"/>
      <c r="W24" s="29"/>
      <c r="X24" s="39"/>
      <c r="Y24" s="39"/>
      <c r="Z24" s="112"/>
      <c r="AA24" s="349"/>
      <c r="AB24" s="27"/>
      <c r="AC24" s="27"/>
      <c r="AD24" s="27"/>
      <c r="AE24" s="27"/>
      <c r="AF24" s="27"/>
      <c r="AG24" s="39"/>
      <c r="AH24" s="27"/>
      <c r="AI24" s="39"/>
      <c r="AJ24" s="349"/>
      <c r="AK24" s="27"/>
      <c r="AL24" s="27"/>
      <c r="AM24" s="27"/>
      <c r="AN24" s="27"/>
      <c r="AO24" s="27"/>
      <c r="AP24" s="27"/>
      <c r="AQ24" s="39"/>
      <c r="AR24" s="349"/>
      <c r="AS24" s="39"/>
      <c r="AT24" s="39"/>
      <c r="AU24" s="39"/>
      <c r="AV24" s="39"/>
      <c r="AW24" s="112"/>
      <c r="AX24" s="349"/>
      <c r="AY24" s="39"/>
      <c r="AZ24" s="579"/>
      <c r="BA24" s="112"/>
      <c r="BB24" s="1583"/>
      <c r="BC24" s="39"/>
      <c r="BD24" s="39"/>
      <c r="BE24" s="81"/>
      <c r="BF24" s="39"/>
      <c r="BG24" s="112"/>
    </row>
    <row r="25" spans="1:59" ht="15" customHeight="1">
      <c r="A25" s="50"/>
      <c r="B25" s="151"/>
      <c r="C25" s="151"/>
      <c r="D25" s="151"/>
      <c r="E25" s="57"/>
      <c r="F25" s="42"/>
      <c r="G25" s="685"/>
      <c r="H25" s="43"/>
      <c r="I25" s="700"/>
      <c r="J25" s="160">
        <v>45134</v>
      </c>
      <c r="K25" s="43"/>
      <c r="L25" s="43"/>
      <c r="M25" s="538">
        <v>2</v>
      </c>
      <c r="N25" s="501"/>
      <c r="O25" s="43">
        <v>1666.67</v>
      </c>
      <c r="P25" s="43">
        <v>333.33</v>
      </c>
      <c r="Q25" s="43">
        <f>Q24-O25</f>
        <v>16666.66</v>
      </c>
      <c r="R25" s="535"/>
      <c r="S25" s="39"/>
      <c r="T25" s="39"/>
      <c r="U25" s="39"/>
      <c r="V25" s="80"/>
      <c r="W25" s="29"/>
      <c r="X25" s="39"/>
      <c r="Y25" s="39"/>
      <c r="Z25" s="112"/>
      <c r="AA25" s="349"/>
      <c r="AB25" s="27"/>
      <c r="AC25" s="27"/>
      <c r="AD25" s="27"/>
      <c r="AE25" s="27"/>
      <c r="AF25" s="27"/>
      <c r="AG25" s="39"/>
      <c r="AH25" s="27"/>
      <c r="AI25" s="39"/>
      <c r="AJ25" s="349"/>
      <c r="AK25" s="27"/>
      <c r="AL25" s="27"/>
      <c r="AM25" s="27"/>
      <c r="AN25" s="27"/>
      <c r="AO25" s="27"/>
      <c r="AP25" s="27"/>
      <c r="AQ25" s="39"/>
      <c r="AR25" s="349"/>
      <c r="AS25" s="39"/>
      <c r="AT25" s="39"/>
      <c r="AU25" s="39"/>
      <c r="AV25" s="39"/>
      <c r="AW25" s="112"/>
      <c r="AX25" s="349"/>
      <c r="AY25" s="39"/>
      <c r="AZ25" s="579"/>
      <c r="BA25" s="112"/>
      <c r="BB25" s="1583"/>
      <c r="BC25" s="39"/>
      <c r="BD25" s="39"/>
      <c r="BE25" s="81"/>
      <c r="BF25" s="39"/>
      <c r="BG25" s="112"/>
    </row>
    <row r="26" spans="1:59" ht="15" customHeight="1">
      <c r="A26" s="160"/>
      <c r="B26" s="151"/>
      <c r="C26" s="151"/>
      <c r="D26" s="151"/>
      <c r="E26" s="57"/>
      <c r="F26" s="42"/>
      <c r="G26" s="685"/>
      <c r="H26" s="43"/>
      <c r="I26" s="700"/>
      <c r="J26" s="167">
        <v>45142</v>
      </c>
      <c r="K26" s="43"/>
      <c r="L26" s="43"/>
      <c r="M26" s="538">
        <v>3</v>
      </c>
      <c r="N26" s="41">
        <v>79764</v>
      </c>
      <c r="O26" s="45">
        <v>16666.669999999998</v>
      </c>
      <c r="P26" s="43"/>
      <c r="Q26" s="43">
        <f>Q25-O26</f>
        <v>-9.9999999947613105E-3</v>
      </c>
      <c r="R26" s="535"/>
      <c r="S26" s="39"/>
      <c r="T26" s="39"/>
      <c r="U26" s="39"/>
      <c r="V26" s="80"/>
      <c r="W26" s="29"/>
      <c r="X26" s="39"/>
      <c r="Y26" s="39"/>
      <c r="Z26" s="112"/>
      <c r="AA26" s="349"/>
      <c r="AB26" s="27"/>
      <c r="AC26" s="27"/>
      <c r="AD26" s="27"/>
      <c r="AE26" s="27"/>
      <c r="AF26" s="27"/>
      <c r="AG26" s="39"/>
      <c r="AH26" s="27"/>
      <c r="AI26" s="39"/>
      <c r="AJ26" s="349"/>
      <c r="AK26" s="27"/>
      <c r="AL26" s="27"/>
      <c r="AM26" s="27"/>
      <c r="AN26" s="27"/>
      <c r="AO26" s="27"/>
      <c r="AP26" s="27"/>
      <c r="AQ26" s="39"/>
      <c r="AR26" s="349"/>
      <c r="AS26" s="39"/>
      <c r="AT26" s="39"/>
      <c r="AU26" s="39"/>
      <c r="AV26" s="39"/>
      <c r="AW26" s="112"/>
      <c r="AX26" s="349"/>
      <c r="AY26" s="39"/>
      <c r="AZ26" s="579"/>
      <c r="BA26" s="112"/>
      <c r="BB26" s="1583"/>
      <c r="BC26" s="39"/>
      <c r="BD26" s="39"/>
      <c r="BE26" s="81"/>
      <c r="BF26" s="39"/>
      <c r="BG26" s="112"/>
    </row>
    <row r="27" spans="1:59" ht="20.25" customHeight="1">
      <c r="A27" s="3097" t="s">
        <v>1</v>
      </c>
      <c r="B27" s="3097"/>
      <c r="C27" s="3097"/>
      <c r="D27" s="3097"/>
      <c r="E27" s="3097"/>
      <c r="F27" s="3097"/>
      <c r="G27" s="3097"/>
      <c r="H27" s="3097"/>
      <c r="I27" s="3097"/>
      <c r="J27" s="160"/>
      <c r="K27" s="43"/>
      <c r="L27" s="43"/>
      <c r="M27" s="538">
        <v>4</v>
      </c>
      <c r="N27" s="501"/>
      <c r="O27" s="43"/>
      <c r="P27" s="43"/>
      <c r="Q27" s="43"/>
      <c r="R27" s="535"/>
      <c r="S27" s="39"/>
      <c r="T27" s="39"/>
      <c r="U27" s="39"/>
      <c r="V27" s="80"/>
      <c r="W27" s="29"/>
      <c r="X27" s="39"/>
      <c r="Y27" s="39"/>
      <c r="Z27" s="112"/>
      <c r="AA27" s="349"/>
      <c r="AB27" s="27"/>
      <c r="AC27" s="27"/>
      <c r="AD27" s="27"/>
      <c r="AE27" s="27"/>
      <c r="AF27" s="27"/>
      <c r="AG27" s="39"/>
      <c r="AH27" s="27"/>
      <c r="AI27" s="39"/>
      <c r="AJ27" s="349"/>
      <c r="AK27" s="27"/>
      <c r="AL27" s="27"/>
      <c r="AM27" s="27"/>
      <c r="AN27" s="27"/>
      <c r="AO27" s="27"/>
      <c r="AP27" s="27"/>
      <c r="AQ27" s="39"/>
      <c r="AR27" s="349"/>
      <c r="AS27" s="39"/>
      <c r="AT27" s="39"/>
      <c r="AU27" s="39"/>
      <c r="AV27" s="39"/>
      <c r="AW27" s="112"/>
      <c r="AX27" s="349"/>
      <c r="AY27" s="39"/>
      <c r="AZ27" s="579"/>
      <c r="BA27" s="112"/>
      <c r="BB27" s="1583"/>
      <c r="BC27" s="39"/>
      <c r="BD27" s="39"/>
      <c r="BE27" s="81"/>
      <c r="BF27" s="39"/>
      <c r="BG27" s="112"/>
    </row>
    <row r="28" spans="1:59" ht="15" customHeight="1">
      <c r="A28" s="141" t="s">
        <v>2</v>
      </c>
      <c r="B28" s="509" t="s">
        <v>35</v>
      </c>
      <c r="C28" s="231" t="s">
        <v>4</v>
      </c>
      <c r="D28" s="232" t="s">
        <v>5</v>
      </c>
      <c r="E28" s="232" t="s">
        <v>6</v>
      </c>
      <c r="F28" s="233" t="s">
        <v>36</v>
      </c>
      <c r="G28" s="827" t="s">
        <v>37</v>
      </c>
      <c r="H28" s="578" t="s">
        <v>38</v>
      </c>
      <c r="I28" s="2073" t="s">
        <v>39</v>
      </c>
      <c r="J28" s="160"/>
      <c r="K28" s="43"/>
      <c r="L28" s="43"/>
      <c r="M28" s="538"/>
      <c r="N28" s="501"/>
      <c r="O28" s="43"/>
      <c r="P28" s="43"/>
      <c r="Q28" s="43"/>
      <c r="R28" s="535"/>
      <c r="S28" s="39"/>
      <c r="T28" s="39"/>
      <c r="U28" s="39"/>
      <c r="V28" s="80"/>
      <c r="W28" s="29"/>
      <c r="X28" s="39"/>
      <c r="Y28" s="39"/>
      <c r="Z28" s="112"/>
      <c r="AA28" s="349"/>
      <c r="AB28" s="27"/>
      <c r="AC28" s="27"/>
      <c r="AD28" s="27"/>
      <c r="AE28" s="27"/>
      <c r="AF28" s="27"/>
      <c r="AG28" s="39"/>
      <c r="AH28" s="27"/>
      <c r="AI28" s="39"/>
      <c r="AJ28" s="349"/>
      <c r="AK28" s="27"/>
      <c r="AL28" s="27"/>
      <c r="AM28" s="27"/>
      <c r="AN28" s="27"/>
      <c r="AO28" s="27"/>
      <c r="AP28" s="27"/>
      <c r="AQ28" s="39"/>
      <c r="AR28" s="349"/>
      <c r="AS28" s="39"/>
      <c r="AT28" s="39"/>
      <c r="AU28" s="39"/>
      <c r="AV28" s="39"/>
      <c r="AW28" s="112"/>
      <c r="AX28" s="349"/>
      <c r="AY28" s="39"/>
      <c r="AZ28" s="579"/>
      <c r="BA28" s="112"/>
      <c r="BB28" s="1583"/>
      <c r="BC28" s="39"/>
      <c r="BD28" s="39"/>
      <c r="BE28" s="81"/>
      <c r="BF28" s="39"/>
      <c r="BG28" s="112"/>
    </row>
    <row r="29" spans="1:59" ht="15" customHeight="1">
      <c r="A29" s="162">
        <v>45142</v>
      </c>
      <c r="B29" s="2070">
        <v>275000</v>
      </c>
      <c r="C29" s="1217"/>
      <c r="D29" s="23"/>
      <c r="E29" s="73">
        <v>48</v>
      </c>
      <c r="F29" s="518">
        <v>31750</v>
      </c>
      <c r="G29" s="21">
        <f>B29/E29</f>
        <v>5729.1666666666697</v>
      </c>
      <c r="H29" s="21">
        <f>B29*0.83%</f>
        <v>2282.5</v>
      </c>
      <c r="I29" s="92">
        <v>275000</v>
      </c>
      <c r="J29" s="160"/>
      <c r="K29" s="43"/>
      <c r="L29" s="43"/>
      <c r="M29" s="538"/>
      <c r="N29" s="501"/>
      <c r="O29" s="43"/>
      <c r="P29" s="43"/>
      <c r="Q29" s="43"/>
      <c r="R29" s="535"/>
      <c r="S29" s="39"/>
      <c r="T29" s="39"/>
      <c r="U29" s="39"/>
      <c r="V29" s="80"/>
      <c r="W29" s="29"/>
      <c r="X29" s="39"/>
      <c r="Y29" s="39"/>
      <c r="Z29" s="112"/>
      <c r="AA29" s="349"/>
      <c r="AB29" s="27"/>
      <c r="AC29" s="27"/>
      <c r="AD29" s="27"/>
      <c r="AE29" s="27"/>
      <c r="AF29" s="27"/>
      <c r="AG29" s="39"/>
      <c r="AH29" s="27"/>
      <c r="AI29" s="39"/>
      <c r="AJ29" s="349"/>
      <c r="AK29" s="27"/>
      <c r="AL29" s="27"/>
      <c r="AM29" s="27"/>
      <c r="AN29" s="27"/>
      <c r="AO29" s="27"/>
      <c r="AP29" s="27"/>
      <c r="AQ29" s="39"/>
      <c r="AR29" s="349"/>
      <c r="AS29" s="39"/>
      <c r="AT29" s="39"/>
      <c r="AU29" s="39"/>
      <c r="AV29" s="39"/>
      <c r="AW29" s="112"/>
      <c r="AX29" s="349"/>
      <c r="AY29" s="39"/>
      <c r="AZ29" s="579"/>
      <c r="BA29" s="112"/>
      <c r="BB29" s="1583"/>
      <c r="BC29" s="39"/>
      <c r="BD29" s="39"/>
      <c r="BE29" s="81"/>
      <c r="BF29" s="39"/>
      <c r="BG29" s="112"/>
    </row>
    <row r="30" spans="1:59" ht="15" customHeight="1">
      <c r="A30" s="50">
        <v>45167</v>
      </c>
      <c r="B30" s="954"/>
      <c r="C30" s="151"/>
      <c r="D30" s="153"/>
      <c r="E30" s="57">
        <v>1</v>
      </c>
      <c r="F30" s="42">
        <v>79996</v>
      </c>
      <c r="G30" s="30">
        <v>5729.17</v>
      </c>
      <c r="H30" s="30">
        <v>2282.5</v>
      </c>
      <c r="I30" s="701">
        <f>I29-G30</f>
        <v>269270.83</v>
      </c>
      <c r="J30" s="147">
        <v>45275</v>
      </c>
      <c r="K30" s="21">
        <v>10000</v>
      </c>
      <c r="L30" s="21"/>
      <c r="M30" s="73">
        <v>12</v>
      </c>
      <c r="N30" s="234">
        <v>31410</v>
      </c>
      <c r="O30" s="21">
        <v>833.33</v>
      </c>
      <c r="P30" s="21">
        <v>200</v>
      </c>
      <c r="Q30" s="21">
        <f>K30</f>
        <v>10000</v>
      </c>
      <c r="R30" s="535"/>
      <c r="S30" s="39"/>
      <c r="T30" s="39"/>
      <c r="U30" s="39"/>
      <c r="V30" s="80"/>
      <c r="W30" s="29"/>
      <c r="X30" s="39"/>
      <c r="Y30" s="39"/>
      <c r="Z30" s="112"/>
      <c r="AA30" s="349"/>
      <c r="AB30" s="27"/>
      <c r="AC30" s="27"/>
      <c r="AD30" s="27"/>
      <c r="AE30" s="27"/>
      <c r="AF30" s="27"/>
      <c r="AG30" s="39"/>
      <c r="AH30" s="27"/>
      <c r="AI30" s="39"/>
      <c r="AJ30" s="349"/>
      <c r="AK30" s="27"/>
      <c r="AL30" s="27"/>
      <c r="AM30" s="27"/>
      <c r="AN30" s="27"/>
      <c r="AO30" s="27"/>
      <c r="AP30" s="27"/>
      <c r="AQ30" s="39"/>
      <c r="AR30" s="349"/>
      <c r="AS30" s="39"/>
      <c r="AT30" s="39"/>
      <c r="AU30" s="39"/>
      <c r="AV30" s="39"/>
      <c r="AW30" s="112"/>
      <c r="AX30" s="349"/>
      <c r="AY30" s="39"/>
      <c r="AZ30" s="579"/>
      <c r="BA30" s="112"/>
      <c r="BB30" s="1583"/>
      <c r="BC30" s="39"/>
      <c r="BD30" s="39"/>
      <c r="BE30" s="81"/>
      <c r="BF30" s="39"/>
      <c r="BG30" s="112"/>
    </row>
    <row r="31" spans="1:59" ht="15" customHeight="1">
      <c r="A31" s="50">
        <v>45196</v>
      </c>
      <c r="B31" s="151"/>
      <c r="C31" s="35"/>
      <c r="D31" s="35"/>
      <c r="E31" s="57">
        <v>2</v>
      </c>
      <c r="F31" s="42">
        <v>80331</v>
      </c>
      <c r="G31" s="35">
        <v>5729.17</v>
      </c>
      <c r="H31" s="35">
        <v>2282.5</v>
      </c>
      <c r="I31" s="701">
        <f t="shared" ref="I31:I37" si="6">I30-G31</f>
        <v>263541.65999999997</v>
      </c>
      <c r="J31" s="160">
        <v>45288</v>
      </c>
      <c r="K31" s="43"/>
      <c r="L31" s="43"/>
      <c r="M31" s="538">
        <v>1</v>
      </c>
      <c r="N31" s="501">
        <v>81527</v>
      </c>
      <c r="O31" s="43">
        <v>833.33</v>
      </c>
      <c r="P31" s="43">
        <v>183.33</v>
      </c>
      <c r="Q31" s="43">
        <f>Q30-O31</f>
        <v>9166.67</v>
      </c>
      <c r="R31" s="535"/>
      <c r="S31" s="39"/>
      <c r="T31" s="39"/>
      <c r="U31" s="39"/>
      <c r="V31" s="80"/>
      <c r="W31" s="29"/>
      <c r="X31" s="39"/>
      <c r="Y31" s="39"/>
      <c r="Z31" s="112"/>
      <c r="AA31" s="349"/>
      <c r="AB31" s="27"/>
      <c r="AC31" s="27"/>
      <c r="AD31" s="27"/>
      <c r="AE31" s="27"/>
      <c r="AF31" s="27"/>
      <c r="AG31" s="39"/>
      <c r="AH31" s="27"/>
      <c r="AI31" s="39"/>
      <c r="AJ31" s="349"/>
      <c r="AK31" s="27"/>
      <c r="AL31" s="27"/>
      <c r="AM31" s="27"/>
      <c r="AN31" s="27"/>
      <c r="AO31" s="27"/>
      <c r="AP31" s="27"/>
      <c r="AQ31" s="39"/>
      <c r="AR31" s="349"/>
      <c r="AS31" s="39"/>
      <c r="AT31" s="39"/>
      <c r="AU31" s="39"/>
      <c r="AV31" s="39"/>
      <c r="AW31" s="112"/>
      <c r="AX31" s="349"/>
      <c r="AY31" s="39"/>
      <c r="AZ31" s="579"/>
      <c r="BA31" s="112"/>
      <c r="BB31" s="1583"/>
      <c r="BC31" s="39"/>
      <c r="BD31" s="39"/>
      <c r="BE31" s="81"/>
      <c r="BF31" s="39"/>
      <c r="BG31" s="112"/>
    </row>
    <row r="32" spans="1:59" ht="15" customHeight="1">
      <c r="A32" s="50">
        <v>45225</v>
      </c>
      <c r="B32" s="151"/>
      <c r="C32" s="35"/>
      <c r="D32" s="35"/>
      <c r="E32" s="57">
        <v>3</v>
      </c>
      <c r="F32" s="42">
        <v>80667</v>
      </c>
      <c r="G32" s="35">
        <v>5729.17</v>
      </c>
      <c r="H32" s="35">
        <v>2282.5</v>
      </c>
      <c r="I32" s="701">
        <f t="shared" si="6"/>
        <v>257812.49</v>
      </c>
      <c r="J32" s="160">
        <v>45318</v>
      </c>
      <c r="K32" s="43"/>
      <c r="L32" s="43"/>
      <c r="M32" s="538">
        <v>2</v>
      </c>
      <c r="N32" s="37">
        <v>81864</v>
      </c>
      <c r="O32" s="43">
        <v>833.33</v>
      </c>
      <c r="P32" s="43">
        <v>166.67</v>
      </c>
      <c r="Q32" s="43">
        <f>Q31-O32</f>
        <v>8333.34</v>
      </c>
      <c r="R32" s="535"/>
      <c r="S32" s="39"/>
      <c r="T32" s="39"/>
      <c r="U32" s="39"/>
      <c r="V32" s="80"/>
      <c r="W32" s="29"/>
      <c r="X32" s="39"/>
      <c r="Y32" s="39"/>
      <c r="Z32" s="112"/>
      <c r="AA32" s="349"/>
      <c r="AB32" s="27"/>
      <c r="AC32" s="27"/>
      <c r="AD32" s="27"/>
      <c r="AE32" s="27"/>
      <c r="AF32" s="27"/>
      <c r="AG32" s="39"/>
      <c r="AH32" s="27"/>
      <c r="AI32" s="39"/>
      <c r="AJ32" s="349"/>
      <c r="AK32" s="27"/>
      <c r="AL32" s="27"/>
      <c r="AM32" s="27"/>
      <c r="AN32" s="27"/>
      <c r="AO32" s="27"/>
      <c r="AP32" s="27"/>
      <c r="AQ32" s="39"/>
      <c r="AR32" s="349"/>
      <c r="AS32" s="39"/>
      <c r="AT32" s="39"/>
      <c r="AU32" s="39"/>
      <c r="AV32" s="39"/>
      <c r="AW32" s="112"/>
      <c r="AX32" s="349"/>
      <c r="AY32" s="39"/>
      <c r="AZ32" s="579"/>
      <c r="BA32" s="112"/>
      <c r="BB32" s="1583"/>
      <c r="BC32" s="39"/>
      <c r="BD32" s="39"/>
      <c r="BE32" s="81"/>
      <c r="BF32" s="39"/>
      <c r="BG32" s="112"/>
    </row>
    <row r="33" spans="1:59" ht="15" customHeight="1">
      <c r="A33" s="160">
        <v>45258</v>
      </c>
      <c r="B33" s="151"/>
      <c r="C33" s="151"/>
      <c r="D33" s="151"/>
      <c r="E33" s="57">
        <v>4</v>
      </c>
      <c r="F33" s="42">
        <v>81122</v>
      </c>
      <c r="G33" s="35">
        <v>5729.17</v>
      </c>
      <c r="H33" s="35">
        <v>2282.5</v>
      </c>
      <c r="I33" s="701">
        <f t="shared" si="6"/>
        <v>252083.32</v>
      </c>
      <c r="J33" s="160">
        <v>45329</v>
      </c>
      <c r="K33" s="43"/>
      <c r="L33" s="43"/>
      <c r="M33" s="538"/>
      <c r="N33" s="37">
        <v>82007</v>
      </c>
      <c r="O33" s="45">
        <v>8333.34</v>
      </c>
      <c r="P33" s="43"/>
      <c r="Q33" s="43">
        <f>Q32-O33</f>
        <v>0</v>
      </c>
      <c r="R33" s="535"/>
      <c r="S33" s="39"/>
      <c r="T33" s="39"/>
      <c r="U33" s="39"/>
      <c r="V33" s="80"/>
      <c r="W33" s="29"/>
      <c r="X33" s="39"/>
      <c r="Y33" s="39"/>
      <c r="Z33" s="112"/>
      <c r="AA33" s="349"/>
      <c r="AB33" s="27"/>
      <c r="AC33" s="27"/>
      <c r="AD33" s="27"/>
      <c r="AE33" s="27"/>
      <c r="AF33" s="27"/>
      <c r="AG33" s="39"/>
      <c r="AH33" s="27"/>
      <c r="AI33" s="39"/>
      <c r="AJ33" s="349"/>
      <c r="AK33" s="27"/>
      <c r="AL33" s="27"/>
      <c r="AM33" s="27"/>
      <c r="AN33" s="27"/>
      <c r="AO33" s="27"/>
      <c r="AP33" s="27"/>
      <c r="AQ33" s="39"/>
      <c r="AR33" s="349"/>
      <c r="AS33" s="39"/>
      <c r="AT33" s="39"/>
      <c r="AU33" s="39"/>
      <c r="AV33" s="39"/>
      <c r="AW33" s="112"/>
      <c r="AX33" s="349"/>
      <c r="AY33" s="39"/>
      <c r="AZ33" s="579"/>
      <c r="BA33" s="112"/>
      <c r="BB33" s="1583"/>
      <c r="BC33" s="39"/>
      <c r="BD33" s="39"/>
      <c r="BE33" s="81"/>
      <c r="BF33" s="39"/>
      <c r="BG33" s="112"/>
    </row>
    <row r="34" spans="1:59" ht="15" customHeight="1">
      <c r="A34" s="160">
        <v>45288</v>
      </c>
      <c r="B34" s="151"/>
      <c r="C34" s="151"/>
      <c r="D34" s="151"/>
      <c r="E34" s="57">
        <v>5</v>
      </c>
      <c r="F34" s="42">
        <v>81527</v>
      </c>
      <c r="G34" s="35">
        <v>5729.17</v>
      </c>
      <c r="H34" s="35">
        <v>2282.5</v>
      </c>
      <c r="I34" s="701">
        <f t="shared" si="6"/>
        <v>246354.15</v>
      </c>
      <c r="J34" s="160"/>
      <c r="K34" s="43"/>
      <c r="L34" s="43"/>
      <c r="M34" s="538"/>
      <c r="N34" s="501"/>
      <c r="O34" s="43"/>
      <c r="P34" s="43"/>
      <c r="Q34" s="43">
        <f>Q33-O34</f>
        <v>0</v>
      </c>
      <c r="R34" s="535"/>
      <c r="S34" s="39"/>
      <c r="T34" s="39"/>
      <c r="U34" s="39"/>
      <c r="V34" s="80"/>
      <c r="W34" s="29"/>
      <c r="X34" s="39"/>
      <c r="Y34" s="39"/>
      <c r="Z34" s="112"/>
      <c r="AA34" s="349"/>
      <c r="AB34" s="27"/>
      <c r="AC34" s="27"/>
      <c r="AD34" s="27"/>
      <c r="AE34" s="27"/>
      <c r="AF34" s="27"/>
      <c r="AG34" s="39"/>
      <c r="AH34" s="27"/>
      <c r="AI34" s="39"/>
      <c r="AJ34" s="349"/>
      <c r="AK34" s="27"/>
      <c r="AL34" s="27"/>
      <c r="AM34" s="27"/>
      <c r="AN34" s="27"/>
      <c r="AO34" s="27"/>
      <c r="AP34" s="27"/>
      <c r="AQ34" s="39"/>
      <c r="AR34" s="349"/>
      <c r="AS34" s="39"/>
      <c r="AT34" s="39"/>
      <c r="AU34" s="39"/>
      <c r="AV34" s="39"/>
      <c r="AW34" s="112"/>
      <c r="AX34" s="349"/>
      <c r="AY34" s="39"/>
      <c r="AZ34" s="579"/>
      <c r="BA34" s="112"/>
      <c r="BB34" s="1583"/>
      <c r="BC34" s="39"/>
      <c r="BD34" s="39"/>
      <c r="BE34" s="81"/>
      <c r="BF34" s="39"/>
      <c r="BG34" s="112"/>
    </row>
    <row r="35" spans="1:59" ht="15" customHeight="1">
      <c r="A35" s="167">
        <v>45321</v>
      </c>
      <c r="B35" s="151"/>
      <c r="C35" s="151"/>
      <c r="D35" s="151"/>
      <c r="E35" s="57">
        <v>6</v>
      </c>
      <c r="F35" s="42">
        <v>81864</v>
      </c>
      <c r="G35" s="685">
        <v>5729.17</v>
      </c>
      <c r="H35" s="43">
        <v>2282.5</v>
      </c>
      <c r="I35" s="701">
        <f t="shared" si="6"/>
        <v>240624.98</v>
      </c>
      <c r="J35" s="160"/>
      <c r="K35" s="43"/>
      <c r="L35" s="43"/>
      <c r="M35" s="538"/>
      <c r="N35" s="501"/>
      <c r="O35" s="43"/>
      <c r="P35" s="43"/>
      <c r="Q35" s="43">
        <f>Q34-O35</f>
        <v>0</v>
      </c>
      <c r="R35" s="535"/>
      <c r="S35" s="39"/>
      <c r="T35" s="39"/>
      <c r="U35" s="39"/>
      <c r="V35" s="80"/>
      <c r="W35" s="29"/>
      <c r="X35" s="39"/>
      <c r="Y35" s="39"/>
      <c r="Z35" s="112"/>
      <c r="AA35" s="349"/>
      <c r="AB35" s="27"/>
      <c r="AC35" s="27"/>
      <c r="AD35" s="27"/>
      <c r="AE35" s="27"/>
      <c r="AF35" s="27"/>
      <c r="AG35" s="39"/>
      <c r="AH35" s="27"/>
      <c r="AI35" s="39"/>
      <c r="AJ35" s="349"/>
      <c r="AK35" s="27"/>
      <c r="AL35" s="27"/>
      <c r="AM35" s="27"/>
      <c r="AN35" s="27"/>
      <c r="AO35" s="27"/>
      <c r="AP35" s="27"/>
      <c r="AQ35" s="39"/>
      <c r="AR35" s="349"/>
      <c r="AS35" s="39"/>
      <c r="AT35" s="39"/>
      <c r="AU35" s="39"/>
      <c r="AV35" s="39"/>
      <c r="AW35" s="112"/>
      <c r="AX35" s="349"/>
      <c r="AY35" s="39"/>
      <c r="AZ35" s="579"/>
      <c r="BA35" s="112"/>
      <c r="BB35" s="1583"/>
      <c r="BC35" s="39"/>
      <c r="BD35" s="39"/>
      <c r="BE35" s="81"/>
      <c r="BF35" s="39"/>
      <c r="BG35" s="112"/>
    </row>
    <row r="36" spans="1:59" ht="15" customHeight="1">
      <c r="A36" s="167">
        <v>45329</v>
      </c>
      <c r="D36" s="151"/>
      <c r="E36" s="57">
        <v>7</v>
      </c>
      <c r="F36" s="42">
        <v>32863</v>
      </c>
      <c r="G36" s="35">
        <v>240624.98</v>
      </c>
      <c r="H36" s="43"/>
      <c r="I36" s="701">
        <f t="shared" si="6"/>
        <v>0</v>
      </c>
      <c r="J36" s="167">
        <v>45372</v>
      </c>
      <c r="K36" s="21">
        <v>20000</v>
      </c>
      <c r="L36" s="21"/>
      <c r="M36" s="73">
        <v>12</v>
      </c>
      <c r="N36" s="37">
        <v>33121</v>
      </c>
      <c r="O36" s="21">
        <v>1666.67</v>
      </c>
      <c r="P36" s="21">
        <v>400</v>
      </c>
      <c r="Q36" s="21">
        <f>K36</f>
        <v>20000</v>
      </c>
      <c r="R36" s="535"/>
      <c r="S36" s="39"/>
      <c r="T36" s="39"/>
      <c r="U36" s="39"/>
      <c r="V36" s="80"/>
      <c r="W36" s="29"/>
      <c r="X36" s="39"/>
      <c r="Y36" s="39"/>
      <c r="Z36" s="112"/>
      <c r="AA36" s="349"/>
      <c r="AB36" s="27"/>
      <c r="AC36" s="27"/>
      <c r="AD36" s="27"/>
      <c r="AE36" s="27"/>
      <c r="AF36" s="27"/>
      <c r="AG36" s="39"/>
      <c r="AH36" s="27"/>
      <c r="AI36" s="39"/>
      <c r="AJ36" s="349"/>
      <c r="AK36" s="27"/>
      <c r="AL36" s="27"/>
      <c r="AM36" s="27"/>
      <c r="AN36" s="27"/>
      <c r="AO36" s="27"/>
      <c r="AP36" s="27"/>
      <c r="AQ36" s="39"/>
      <c r="AR36" s="349"/>
      <c r="AS36" s="39"/>
      <c r="AT36" s="39"/>
      <c r="AU36" s="39"/>
      <c r="AV36" s="39"/>
      <c r="AW36" s="112"/>
      <c r="AX36" s="349"/>
      <c r="AY36" s="39"/>
      <c r="AZ36" s="579"/>
      <c r="BA36" s="112"/>
      <c r="BB36" s="1583"/>
      <c r="BC36" s="39"/>
      <c r="BD36" s="39"/>
      <c r="BE36" s="81"/>
      <c r="BF36" s="39"/>
      <c r="BG36" s="112"/>
    </row>
    <row r="37" spans="1:59" ht="15" customHeight="1">
      <c r="A37" s="160"/>
      <c r="B37" s="151"/>
      <c r="C37" s="151"/>
      <c r="D37" s="151"/>
      <c r="E37" s="57"/>
      <c r="F37" s="42"/>
      <c r="G37" s="685"/>
      <c r="H37" s="43"/>
      <c r="I37" s="701">
        <f t="shared" si="6"/>
        <v>0</v>
      </c>
      <c r="J37" s="167">
        <v>45377</v>
      </c>
      <c r="K37" s="151"/>
      <c r="L37" s="151"/>
      <c r="M37" s="57">
        <v>1</v>
      </c>
      <c r="N37" s="41">
        <v>82539</v>
      </c>
      <c r="O37" s="47">
        <v>1666.67</v>
      </c>
      <c r="P37" s="47">
        <v>366.67</v>
      </c>
      <c r="Q37" s="43">
        <f>Q36-O37</f>
        <v>18333.330000000002</v>
      </c>
      <c r="R37" s="535"/>
      <c r="S37" s="39"/>
      <c r="T37" s="39"/>
      <c r="U37" s="39"/>
      <c r="V37" s="80"/>
      <c r="W37" s="29"/>
      <c r="X37" s="39"/>
      <c r="Y37" s="39"/>
      <c r="Z37" s="112"/>
      <c r="AA37" s="349"/>
      <c r="AB37" s="27"/>
      <c r="AC37" s="27"/>
      <c r="AD37" s="27"/>
      <c r="AE37" s="27"/>
      <c r="AF37" s="27"/>
      <c r="AG37" s="39"/>
      <c r="AH37" s="27"/>
      <c r="AI37" s="39"/>
      <c r="AJ37" s="349"/>
      <c r="AK37" s="27"/>
      <c r="AL37" s="27"/>
      <c r="AM37" s="27"/>
      <c r="AN37" s="27"/>
      <c r="AO37" s="27"/>
      <c r="AP37" s="27"/>
      <c r="AQ37" s="39"/>
      <c r="AR37" s="349"/>
      <c r="AS37" s="39"/>
      <c r="AT37" s="39"/>
      <c r="AU37" s="39"/>
      <c r="AV37" s="39"/>
      <c r="AW37" s="112"/>
      <c r="AX37" s="349"/>
      <c r="AY37" s="39"/>
      <c r="AZ37" s="579"/>
      <c r="BA37" s="112"/>
      <c r="BB37" s="1583"/>
      <c r="BC37" s="39"/>
      <c r="BD37" s="39"/>
      <c r="BE37" s="81"/>
      <c r="BF37" s="39"/>
      <c r="BG37" s="112"/>
    </row>
    <row r="38" spans="1:59" ht="15" customHeight="1">
      <c r="A38" s="3097" t="s">
        <v>1</v>
      </c>
      <c r="B38" s="3097"/>
      <c r="C38" s="3097"/>
      <c r="D38" s="3097"/>
      <c r="E38" s="3097"/>
      <c r="F38" s="3097"/>
      <c r="G38" s="3097"/>
      <c r="H38" s="3097"/>
      <c r="I38" s="3097"/>
      <c r="J38" s="167">
        <v>45408</v>
      </c>
      <c r="K38" s="151"/>
      <c r="L38" s="151"/>
      <c r="M38" s="57">
        <v>2</v>
      </c>
      <c r="N38" s="41">
        <v>82883</v>
      </c>
      <c r="O38" s="47">
        <v>1666.67</v>
      </c>
      <c r="P38" s="47">
        <v>333.33</v>
      </c>
      <c r="Q38" s="43">
        <f t="shared" ref="Q38:Q43" si="7">Q37-O38</f>
        <v>16666.66</v>
      </c>
      <c r="R38" s="535"/>
      <c r="S38" s="39"/>
      <c r="T38" s="39"/>
      <c r="U38" s="39"/>
      <c r="V38" s="80"/>
      <c r="W38" s="29"/>
      <c r="X38" s="39"/>
      <c r="Y38" s="39"/>
      <c r="Z38" s="112"/>
      <c r="AA38" s="349"/>
      <c r="AB38" s="27"/>
      <c r="AC38" s="27"/>
      <c r="AD38" s="27"/>
      <c r="AE38" s="27"/>
      <c r="AF38" s="27"/>
      <c r="AG38" s="39"/>
      <c r="AH38" s="27"/>
      <c r="AI38" s="39"/>
      <c r="AJ38" s="349"/>
      <c r="AK38" s="27"/>
      <c r="AL38" s="27"/>
      <c r="AM38" s="27"/>
      <c r="AN38" s="27"/>
      <c r="AO38" s="27"/>
      <c r="AP38" s="27"/>
      <c r="AQ38" s="39"/>
      <c r="AR38" s="349"/>
      <c r="AS38" s="39"/>
      <c r="AT38" s="39"/>
      <c r="AU38" s="39"/>
      <c r="AV38" s="39"/>
      <c r="AW38" s="112"/>
      <c r="AX38" s="349"/>
      <c r="AY38" s="39"/>
      <c r="AZ38" s="579"/>
      <c r="BA38" s="112"/>
      <c r="BB38" s="1583"/>
      <c r="BC38" s="39"/>
      <c r="BD38" s="39"/>
      <c r="BE38" s="81"/>
      <c r="BF38" s="39"/>
      <c r="BG38" s="112"/>
    </row>
    <row r="39" spans="1:59" ht="15" customHeight="1">
      <c r="A39" s="141" t="s">
        <v>2</v>
      </c>
      <c r="B39" s="509" t="s">
        <v>35</v>
      </c>
      <c r="C39" s="231" t="s">
        <v>4</v>
      </c>
      <c r="D39" s="232" t="s">
        <v>5</v>
      </c>
      <c r="E39" s="232" t="s">
        <v>6</v>
      </c>
      <c r="F39" s="233" t="s">
        <v>36</v>
      </c>
      <c r="G39" s="827" t="s">
        <v>37</v>
      </c>
      <c r="H39" s="578" t="s">
        <v>38</v>
      </c>
      <c r="I39" s="2073" t="s">
        <v>39</v>
      </c>
      <c r="J39" s="167">
        <v>45442</v>
      </c>
      <c r="K39" s="151"/>
      <c r="L39" s="151"/>
      <c r="M39" s="57">
        <v>3</v>
      </c>
      <c r="N39" s="41">
        <v>83380</v>
      </c>
      <c r="O39" s="47">
        <v>1666.67</v>
      </c>
      <c r="P39" s="47">
        <v>300</v>
      </c>
      <c r="Q39" s="43">
        <f t="shared" si="7"/>
        <v>14999.99</v>
      </c>
      <c r="R39" s="535"/>
      <c r="S39" s="39"/>
      <c r="T39" s="39"/>
      <c r="U39" s="39"/>
      <c r="V39" s="80"/>
      <c r="W39" s="29"/>
      <c r="X39" s="39"/>
      <c r="Y39" s="39"/>
      <c r="Z39" s="112"/>
      <c r="AA39" s="349"/>
      <c r="AB39" s="27"/>
      <c r="AC39" s="27"/>
      <c r="AD39" s="27"/>
      <c r="AE39" s="27"/>
      <c r="AF39" s="27"/>
      <c r="AG39" s="39"/>
      <c r="AH39" s="27"/>
      <c r="AI39" s="39"/>
      <c r="AJ39" s="349"/>
      <c r="AK39" s="27"/>
      <c r="AL39" s="27"/>
      <c r="AM39" s="27"/>
      <c r="AN39" s="27"/>
      <c r="AO39" s="27"/>
      <c r="AP39" s="27"/>
      <c r="AQ39" s="39"/>
      <c r="AR39" s="349"/>
      <c r="AS39" s="39"/>
      <c r="AT39" s="39"/>
      <c r="AU39" s="39"/>
      <c r="AV39" s="39"/>
      <c r="AW39" s="112"/>
      <c r="AX39" s="349"/>
      <c r="AY39" s="39"/>
      <c r="AZ39" s="579"/>
      <c r="BA39" s="112"/>
      <c r="BB39" s="1583"/>
      <c r="BC39" s="39"/>
      <c r="BD39" s="39"/>
      <c r="BE39" s="81"/>
      <c r="BF39" s="39"/>
      <c r="BG39" s="112"/>
    </row>
    <row r="40" spans="1:59" ht="15" customHeight="1">
      <c r="A40" s="162">
        <v>45329</v>
      </c>
      <c r="B40" s="2070">
        <v>275000</v>
      </c>
      <c r="C40" s="1217"/>
      <c r="D40" s="23"/>
      <c r="E40" s="73">
        <v>48</v>
      </c>
      <c r="F40" s="518">
        <v>32863</v>
      </c>
      <c r="G40" s="21">
        <f>B40/E40</f>
        <v>5729.1666666666697</v>
      </c>
      <c r="H40" s="21">
        <f>B40*0.83%</f>
        <v>2282.5</v>
      </c>
      <c r="I40" s="92">
        <v>275000</v>
      </c>
      <c r="J40" s="160">
        <v>45470</v>
      </c>
      <c r="K40" s="43"/>
      <c r="L40" s="43"/>
      <c r="M40" s="57">
        <v>4</v>
      </c>
      <c r="N40" s="42">
        <v>83677</v>
      </c>
      <c r="O40" s="43">
        <v>1666.67</v>
      </c>
      <c r="P40" s="43">
        <v>266.67</v>
      </c>
      <c r="Q40" s="43">
        <f t="shared" si="7"/>
        <v>13333.32</v>
      </c>
      <c r="R40" s="535"/>
      <c r="S40" s="39"/>
      <c r="T40" s="39"/>
      <c r="U40" s="39"/>
      <c r="V40" s="80"/>
      <c r="W40" s="29"/>
      <c r="X40" s="39"/>
      <c r="Y40" s="39"/>
      <c r="Z40" s="112"/>
      <c r="AA40" s="349"/>
      <c r="AB40" s="27"/>
      <c r="AC40" s="27"/>
      <c r="AD40" s="27"/>
      <c r="AE40" s="27"/>
      <c r="AF40" s="27"/>
      <c r="AG40" s="39"/>
      <c r="AH40" s="27"/>
      <c r="AI40" s="39"/>
      <c r="AJ40" s="349"/>
      <c r="AK40" s="27"/>
      <c r="AL40" s="27"/>
      <c r="AM40" s="27"/>
      <c r="AN40" s="27"/>
      <c r="AO40" s="27"/>
      <c r="AP40" s="27"/>
      <c r="AQ40" s="39"/>
      <c r="AR40" s="349"/>
      <c r="AS40" s="39"/>
      <c r="AT40" s="39"/>
      <c r="AU40" s="39"/>
      <c r="AV40" s="39"/>
      <c r="AW40" s="112"/>
      <c r="AX40" s="349"/>
      <c r="AY40" s="39"/>
      <c r="AZ40" s="579"/>
      <c r="BA40" s="112"/>
      <c r="BB40" s="1583"/>
      <c r="BC40" s="39"/>
      <c r="BD40" s="39"/>
      <c r="BE40" s="81"/>
      <c r="BF40" s="39"/>
      <c r="BG40" s="112"/>
    </row>
    <row r="41" spans="1:59" ht="15" customHeight="1">
      <c r="A41" s="167">
        <v>45349</v>
      </c>
      <c r="B41" s="151"/>
      <c r="C41" s="151"/>
      <c r="D41" s="151"/>
      <c r="E41" s="57">
        <v>1</v>
      </c>
      <c r="F41" s="42">
        <v>82181</v>
      </c>
      <c r="G41" s="47">
        <v>5729.17</v>
      </c>
      <c r="H41" s="47">
        <v>2282.5</v>
      </c>
      <c r="I41" s="701">
        <f>I40-G41</f>
        <v>269270.83</v>
      </c>
      <c r="J41" s="160">
        <v>45504</v>
      </c>
      <c r="K41" s="43"/>
      <c r="L41" s="43"/>
      <c r="M41" s="57">
        <v>5</v>
      </c>
      <c r="N41" s="52">
        <v>84096</v>
      </c>
      <c r="O41" s="43">
        <v>1666.67</v>
      </c>
      <c r="P41" s="43">
        <v>233.33</v>
      </c>
      <c r="Q41" s="43">
        <f t="shared" si="7"/>
        <v>11666.65</v>
      </c>
      <c r="R41" s="535"/>
      <c r="S41" s="39"/>
      <c r="T41" s="39"/>
      <c r="U41" s="39"/>
      <c r="V41" s="80"/>
      <c r="W41" s="29"/>
      <c r="X41" s="39"/>
      <c r="Y41" s="39"/>
      <c r="Z41" s="112"/>
      <c r="AA41" s="349"/>
      <c r="AB41" s="27"/>
      <c r="AC41" s="27"/>
      <c r="AD41" s="27"/>
      <c r="AE41" s="27"/>
      <c r="AF41" s="27"/>
      <c r="AG41" s="39"/>
      <c r="AH41" s="27"/>
      <c r="AI41" s="39"/>
      <c r="AJ41" s="349"/>
      <c r="AK41" s="27"/>
      <c r="AL41" s="27"/>
      <c r="AM41" s="27"/>
      <c r="AN41" s="27"/>
      <c r="AO41" s="27"/>
      <c r="AP41" s="27"/>
      <c r="AQ41" s="39"/>
      <c r="AR41" s="349"/>
      <c r="AS41" s="39"/>
      <c r="AT41" s="39"/>
      <c r="AU41" s="39"/>
      <c r="AV41" s="39"/>
      <c r="AW41" s="112"/>
      <c r="AX41" s="349"/>
      <c r="AY41" s="39"/>
      <c r="AZ41" s="579"/>
      <c r="BA41" s="112"/>
      <c r="BB41" s="1583"/>
      <c r="BC41" s="39"/>
      <c r="BD41" s="39"/>
      <c r="BE41" s="81"/>
      <c r="BF41" s="39"/>
      <c r="BG41" s="112"/>
    </row>
    <row r="42" spans="1:59" ht="15" customHeight="1">
      <c r="A42" s="167">
        <v>45377</v>
      </c>
      <c r="B42" s="151"/>
      <c r="C42" s="151"/>
      <c r="D42" s="151"/>
      <c r="E42" s="57">
        <v>2</v>
      </c>
      <c r="F42" s="42">
        <v>82539</v>
      </c>
      <c r="G42" s="47">
        <v>5729.17</v>
      </c>
      <c r="H42" s="47">
        <v>2282.5</v>
      </c>
      <c r="I42" s="701">
        <f t="shared" ref="I42:I48" si="8">I41-G42</f>
        <v>263541.65999999997</v>
      </c>
      <c r="J42" s="160">
        <v>45533</v>
      </c>
      <c r="K42" s="43"/>
      <c r="L42" s="43"/>
      <c r="M42" s="57">
        <v>6</v>
      </c>
      <c r="N42" s="52">
        <v>84397</v>
      </c>
      <c r="O42" s="43">
        <v>1666.67</v>
      </c>
      <c r="P42" s="43">
        <v>200</v>
      </c>
      <c r="Q42" s="43">
        <f t="shared" si="7"/>
        <v>9999.98</v>
      </c>
      <c r="R42" s="535"/>
      <c r="S42" s="39"/>
      <c r="T42" s="39"/>
      <c r="U42" s="39"/>
      <c r="V42" s="80"/>
      <c r="W42" s="29"/>
      <c r="X42" s="39"/>
      <c r="Y42" s="39"/>
      <c r="Z42" s="112"/>
      <c r="AA42" s="349"/>
      <c r="AB42" s="27"/>
      <c r="AC42" s="27"/>
      <c r="AD42" s="27"/>
      <c r="AE42" s="27"/>
      <c r="AF42" s="27"/>
      <c r="AG42" s="39"/>
      <c r="AH42" s="27"/>
      <c r="AI42" s="39"/>
      <c r="AJ42" s="349"/>
      <c r="AK42" s="27"/>
      <c r="AL42" s="27"/>
      <c r="AM42" s="27"/>
      <c r="AN42" s="27"/>
      <c r="AO42" s="27"/>
      <c r="AP42" s="27"/>
      <c r="AQ42" s="39"/>
      <c r="AR42" s="349"/>
      <c r="AS42" s="39"/>
      <c r="AT42" s="39"/>
      <c r="AU42" s="39"/>
      <c r="AV42" s="39"/>
      <c r="AW42" s="112"/>
      <c r="AX42" s="349"/>
      <c r="AY42" s="39"/>
      <c r="AZ42" s="579"/>
      <c r="BA42" s="112"/>
      <c r="BB42" s="1583"/>
      <c r="BC42" s="39"/>
      <c r="BD42" s="39"/>
      <c r="BE42" s="81"/>
      <c r="BF42" s="39"/>
      <c r="BG42" s="112"/>
    </row>
    <row r="43" spans="1:59" ht="15" customHeight="1">
      <c r="A43" s="167">
        <v>45408</v>
      </c>
      <c r="B43" s="151"/>
      <c r="C43" s="151"/>
      <c r="D43" s="151"/>
      <c r="E43" s="57">
        <v>3</v>
      </c>
      <c r="F43" s="42">
        <v>82883</v>
      </c>
      <c r="G43" s="47">
        <v>5729.17</v>
      </c>
      <c r="H43" s="47">
        <v>2282.5</v>
      </c>
      <c r="I43" s="701">
        <f t="shared" si="8"/>
        <v>257812.49</v>
      </c>
      <c r="J43" s="167">
        <v>45559</v>
      </c>
      <c r="K43" s="2074"/>
      <c r="L43" s="2074"/>
      <c r="M43" s="2075"/>
      <c r="N43" s="52">
        <v>84706</v>
      </c>
      <c r="O43" s="450">
        <v>9999.98</v>
      </c>
      <c r="P43" s="2074"/>
      <c r="Q43" s="43">
        <f t="shared" si="7"/>
        <v>0</v>
      </c>
      <c r="R43" s="349"/>
      <c r="S43" s="39"/>
      <c r="T43" s="39"/>
      <c r="U43" s="39"/>
      <c r="V43" s="80"/>
      <c r="W43" s="29"/>
      <c r="X43" s="39"/>
      <c r="Y43" s="39"/>
      <c r="Z43" s="112"/>
      <c r="AA43" s="349"/>
      <c r="AB43" s="27"/>
      <c r="AC43" s="27"/>
      <c r="AD43" s="27"/>
      <c r="AE43" s="27"/>
      <c r="AF43" s="27"/>
      <c r="AG43" s="39"/>
      <c r="AH43" s="27"/>
      <c r="AI43" s="39"/>
      <c r="AJ43" s="349"/>
      <c r="AK43" s="27"/>
      <c r="AL43" s="27"/>
      <c r="AM43" s="27"/>
      <c r="AN43" s="27"/>
      <c r="AO43" s="27"/>
      <c r="AP43" s="27"/>
      <c r="AQ43" s="39"/>
      <c r="AR43" s="349"/>
      <c r="AS43" s="39"/>
      <c r="AT43" s="39"/>
      <c r="AU43" s="39"/>
      <c r="AV43" s="39"/>
      <c r="AW43" s="112"/>
      <c r="AX43" s="349"/>
      <c r="AY43" s="39"/>
      <c r="AZ43" s="579"/>
      <c r="BA43" s="112"/>
      <c r="BB43" s="1583"/>
      <c r="BC43" s="39"/>
      <c r="BD43" s="39"/>
      <c r="BE43" s="81"/>
      <c r="BF43" s="39"/>
      <c r="BG43" s="112"/>
    </row>
    <row r="44" spans="1:59" ht="15" customHeight="1">
      <c r="A44" s="167">
        <v>45442</v>
      </c>
      <c r="B44" s="151"/>
      <c r="C44" s="151"/>
      <c r="D44" s="151"/>
      <c r="E44" s="57">
        <v>4</v>
      </c>
      <c r="F44" s="42">
        <v>83380</v>
      </c>
      <c r="G44" s="47">
        <v>5729.17</v>
      </c>
      <c r="H44" s="539">
        <v>2282.5</v>
      </c>
      <c r="I44" s="701">
        <f t="shared" si="8"/>
        <v>252083.32</v>
      </c>
      <c r="K44" s="67"/>
      <c r="L44" s="67"/>
      <c r="M44" s="802"/>
      <c r="N44" s="803"/>
      <c r="O44" s="67"/>
      <c r="P44" s="67"/>
      <c r="Q44" s="67"/>
      <c r="R44" s="349"/>
      <c r="S44" s="39"/>
      <c r="T44" s="39"/>
      <c r="U44" s="39"/>
      <c r="V44" s="80"/>
      <c r="W44" s="29"/>
      <c r="X44" s="39"/>
      <c r="Y44" s="39"/>
      <c r="Z44" s="112"/>
      <c r="AA44" s="349"/>
      <c r="AB44" s="27"/>
      <c r="AC44" s="27"/>
      <c r="AD44" s="27"/>
      <c r="AE44" s="27"/>
      <c r="AF44" s="27"/>
      <c r="AG44" s="39"/>
      <c r="AH44" s="27"/>
      <c r="AI44" s="39"/>
      <c r="AJ44" s="349"/>
      <c r="AK44" s="27"/>
      <c r="AL44" s="27"/>
      <c r="AM44" s="27"/>
      <c r="AN44" s="27"/>
      <c r="AO44" s="27"/>
      <c r="AP44" s="27"/>
      <c r="AQ44" s="39"/>
      <c r="AR44" s="349"/>
      <c r="AS44" s="39"/>
      <c r="AT44" s="39"/>
      <c r="AU44" s="39"/>
      <c r="AV44" s="39"/>
      <c r="AW44" s="112"/>
      <c r="AX44" s="349"/>
      <c r="AY44" s="39"/>
      <c r="AZ44" s="579"/>
      <c r="BA44" s="112"/>
      <c r="BB44" s="1583"/>
      <c r="BC44" s="39"/>
      <c r="BD44" s="39"/>
      <c r="BE44" s="81"/>
      <c r="BF44" s="39"/>
      <c r="BG44" s="112"/>
    </row>
    <row r="45" spans="1:59" ht="15" customHeight="1">
      <c r="A45" s="160">
        <v>45470</v>
      </c>
      <c r="B45" s="151"/>
      <c r="C45" s="151"/>
      <c r="D45" s="151"/>
      <c r="E45" s="57">
        <v>5</v>
      </c>
      <c r="F45" s="42">
        <v>83677</v>
      </c>
      <c r="G45" s="2071">
        <v>5729.17</v>
      </c>
      <c r="H45" s="1575">
        <v>2282.5</v>
      </c>
      <c r="I45" s="701">
        <f t="shared" si="8"/>
        <v>246354.15</v>
      </c>
      <c r="J45" s="162">
        <v>45559</v>
      </c>
      <c r="K45" s="55">
        <v>20000</v>
      </c>
      <c r="L45" s="55"/>
      <c r="M45" s="73"/>
      <c r="N45" s="518">
        <v>34239</v>
      </c>
      <c r="O45" s="55">
        <v>1666.67</v>
      </c>
      <c r="P45" s="55">
        <v>400</v>
      </c>
      <c r="Q45" s="55">
        <f>K45</f>
        <v>20000</v>
      </c>
      <c r="R45" s="535"/>
      <c r="S45" s="39"/>
      <c r="T45" s="39"/>
      <c r="U45" s="39"/>
      <c r="V45" s="80"/>
      <c r="W45" s="29"/>
      <c r="X45" s="39"/>
      <c r="Y45" s="39"/>
      <c r="Z45" s="112"/>
      <c r="AA45" s="349"/>
      <c r="AB45" s="27"/>
      <c r="AC45" s="27"/>
      <c r="AD45" s="27"/>
      <c r="AE45" s="27"/>
      <c r="AF45" s="27"/>
      <c r="AG45" s="39"/>
      <c r="AH45" s="27"/>
      <c r="AI45" s="39"/>
      <c r="AJ45" s="349"/>
      <c r="AK45" s="27"/>
      <c r="AL45" s="27"/>
      <c r="AM45" s="27"/>
      <c r="AN45" s="27"/>
      <c r="AO45" s="27"/>
      <c r="AP45" s="27"/>
      <c r="AQ45" s="39"/>
      <c r="AR45" s="349"/>
      <c r="AS45" s="39"/>
      <c r="AT45" s="39"/>
      <c r="AU45" s="39"/>
      <c r="AV45" s="39"/>
      <c r="AW45" s="112"/>
      <c r="AX45" s="349"/>
      <c r="AY45" s="39"/>
      <c r="AZ45" s="579"/>
      <c r="BA45" s="112"/>
      <c r="BB45" s="1583"/>
      <c r="BC45" s="39"/>
      <c r="BD45" s="39"/>
      <c r="BE45" s="81"/>
      <c r="BF45" s="39"/>
      <c r="BG45" s="112"/>
    </row>
    <row r="46" spans="1:59" ht="15" customHeight="1">
      <c r="A46" s="167">
        <v>45504</v>
      </c>
      <c r="C46" s="151"/>
      <c r="D46" s="151"/>
      <c r="E46" s="57">
        <v>6</v>
      </c>
      <c r="F46" s="41">
        <v>84096</v>
      </c>
      <c r="G46" s="2071">
        <v>5729.17</v>
      </c>
      <c r="H46" s="1575">
        <v>2282.5</v>
      </c>
      <c r="I46" s="701">
        <f t="shared" si="8"/>
        <v>240624.98</v>
      </c>
      <c r="J46" s="50">
        <v>45594</v>
      </c>
      <c r="K46" s="62"/>
      <c r="L46" s="62"/>
      <c r="M46" s="538">
        <v>1</v>
      </c>
      <c r="N46" s="58">
        <v>85174</v>
      </c>
      <c r="O46" s="59">
        <v>1666.67</v>
      </c>
      <c r="P46" s="59">
        <v>366.67</v>
      </c>
      <c r="Q46" s="62">
        <f>Q45-O46</f>
        <v>18333.330000000002</v>
      </c>
      <c r="R46" s="535"/>
      <c r="S46" s="39"/>
      <c r="T46" s="39"/>
      <c r="U46" s="39"/>
      <c r="V46" s="80"/>
      <c r="W46" s="29"/>
      <c r="X46" s="39"/>
      <c r="Y46" s="39"/>
      <c r="Z46" s="112"/>
      <c r="AA46" s="349"/>
      <c r="AB46" s="27"/>
      <c r="AC46" s="27"/>
      <c r="AD46" s="27"/>
      <c r="AE46" s="27"/>
      <c r="AF46" s="27"/>
      <c r="AG46" s="39"/>
      <c r="AH46" s="27"/>
      <c r="AI46" s="39"/>
      <c r="AJ46" s="349"/>
      <c r="AK46" s="27"/>
      <c r="AL46" s="27"/>
      <c r="AM46" s="27"/>
      <c r="AN46" s="27"/>
      <c r="AO46" s="27"/>
      <c r="AP46" s="27"/>
      <c r="AQ46" s="39"/>
      <c r="AR46" s="349"/>
      <c r="AS46" s="39"/>
      <c r="AT46" s="39"/>
      <c r="AU46" s="39"/>
      <c r="AV46" s="39"/>
      <c r="AW46" s="112"/>
      <c r="AX46" s="349"/>
      <c r="AY46" s="39"/>
      <c r="AZ46" s="579"/>
      <c r="BA46" s="112"/>
      <c r="BB46" s="1583"/>
      <c r="BC46" s="39"/>
      <c r="BD46" s="39"/>
      <c r="BE46" s="81"/>
      <c r="BF46" s="39"/>
      <c r="BG46" s="112"/>
    </row>
    <row r="47" spans="1:59" ht="15" customHeight="1">
      <c r="A47" s="53">
        <v>45517</v>
      </c>
      <c r="E47" s="57"/>
      <c r="F47" s="41">
        <v>34001</v>
      </c>
      <c r="G47" s="54">
        <v>240624.98</v>
      </c>
      <c r="H47" s="1179"/>
      <c r="I47" s="701">
        <f t="shared" si="8"/>
        <v>0</v>
      </c>
      <c r="J47" s="50">
        <v>45623</v>
      </c>
      <c r="K47" s="62"/>
      <c r="L47" s="62"/>
      <c r="M47" s="538">
        <v>2</v>
      </c>
      <c r="N47" s="58">
        <v>85608</v>
      </c>
      <c r="O47" s="59">
        <v>1666.67</v>
      </c>
      <c r="P47" s="59">
        <v>333.33</v>
      </c>
      <c r="Q47" s="62">
        <f>Q46-O47</f>
        <v>16666.66</v>
      </c>
      <c r="R47" s="535"/>
      <c r="S47" s="39"/>
      <c r="T47" s="39"/>
      <c r="U47" s="39"/>
      <c r="V47" s="80"/>
      <c r="W47" s="29"/>
      <c r="X47" s="39"/>
      <c r="Y47" s="39"/>
      <c r="Z47" s="112"/>
      <c r="AA47" s="349"/>
      <c r="AB47" s="27"/>
      <c r="AC47" s="27"/>
      <c r="AD47" s="27"/>
      <c r="AE47" s="27"/>
      <c r="AF47" s="27"/>
      <c r="AG47" s="39"/>
      <c r="AH47" s="27"/>
      <c r="AI47" s="39"/>
      <c r="AJ47" s="349"/>
      <c r="AK47" s="27"/>
      <c r="AL47" s="27"/>
      <c r="AM47" s="27"/>
      <c r="AN47" s="27"/>
      <c r="AO47" s="27"/>
      <c r="AP47" s="27"/>
      <c r="AQ47" s="39"/>
      <c r="AR47" s="349"/>
      <c r="AS47" s="39"/>
      <c r="AT47" s="39"/>
      <c r="AU47" s="39"/>
      <c r="AV47" s="39"/>
      <c r="AW47" s="112"/>
      <c r="AX47" s="349"/>
      <c r="AY47" s="39"/>
      <c r="AZ47" s="579"/>
      <c r="BA47" s="112"/>
      <c r="BB47" s="1583"/>
      <c r="BC47" s="39"/>
      <c r="BD47" s="39"/>
      <c r="BE47" s="81"/>
      <c r="BF47" s="39"/>
      <c r="BG47" s="112"/>
    </row>
    <row r="48" spans="1:59" ht="15" customHeight="1">
      <c r="A48" s="160"/>
      <c r="B48" s="151"/>
      <c r="C48" s="151"/>
      <c r="D48" s="151"/>
      <c r="E48" s="57"/>
      <c r="F48" s="42"/>
      <c r="G48" s="685"/>
      <c r="H48" s="43"/>
      <c r="I48" s="701">
        <f t="shared" si="8"/>
        <v>0</v>
      </c>
      <c r="J48" s="50">
        <v>45654</v>
      </c>
      <c r="K48" s="62"/>
      <c r="L48" s="62"/>
      <c r="M48" s="538">
        <v>3</v>
      </c>
      <c r="N48" s="58">
        <v>86031</v>
      </c>
      <c r="O48" s="59">
        <v>1666.67</v>
      </c>
      <c r="P48" s="59">
        <v>300</v>
      </c>
      <c r="Q48" s="62">
        <f>Q47-O48</f>
        <v>14999.99</v>
      </c>
      <c r="R48" s="535"/>
      <c r="S48" s="39"/>
      <c r="T48" s="39"/>
      <c r="U48" s="39"/>
      <c r="V48" s="80"/>
      <c r="W48" s="29"/>
      <c r="X48" s="39"/>
      <c r="Y48" s="39"/>
      <c r="Z48" s="112"/>
      <c r="AA48" s="349"/>
      <c r="AB48" s="27"/>
      <c r="AC48" s="27"/>
      <c r="AD48" s="27"/>
      <c r="AE48" s="27"/>
      <c r="AF48" s="27"/>
      <c r="AG48" s="39"/>
      <c r="AH48" s="27"/>
      <c r="AI48" s="39"/>
      <c r="AJ48" s="349"/>
      <c r="AK48" s="27"/>
      <c r="AL48" s="27"/>
      <c r="AM48" s="27"/>
      <c r="AN48" s="27"/>
      <c r="AO48" s="27"/>
      <c r="AP48" s="27"/>
      <c r="AQ48" s="39"/>
      <c r="AR48" s="349"/>
      <c r="AS48" s="39"/>
      <c r="AT48" s="39"/>
      <c r="AU48" s="39"/>
      <c r="AV48" s="39"/>
      <c r="AW48" s="112"/>
      <c r="AX48" s="349"/>
      <c r="AY48" s="39"/>
      <c r="AZ48" s="579"/>
      <c r="BA48" s="112"/>
      <c r="BB48" s="1583"/>
      <c r="BC48" s="39"/>
      <c r="BD48" s="39"/>
      <c r="BE48" s="81"/>
      <c r="BF48" s="39"/>
      <c r="BG48" s="112"/>
    </row>
    <row r="49" spans="1:59" ht="15" customHeight="1">
      <c r="A49" s="3097" t="s">
        <v>1</v>
      </c>
      <c r="B49" s="3097"/>
      <c r="C49" s="3097"/>
      <c r="D49" s="3097"/>
      <c r="E49" s="3097"/>
      <c r="F49" s="3097"/>
      <c r="G49" s="3097"/>
      <c r="H49" s="3097"/>
      <c r="I49" s="3097"/>
      <c r="J49" s="789">
        <v>45685</v>
      </c>
      <c r="K49" s="267"/>
      <c r="L49" s="267"/>
      <c r="M49" s="1425">
        <v>4</v>
      </c>
      <c r="N49" s="2076">
        <v>86298</v>
      </c>
      <c r="O49" s="267">
        <v>1666.67</v>
      </c>
      <c r="P49" s="267">
        <v>266.67</v>
      </c>
      <c r="Q49" s="267">
        <f>Q48-O49</f>
        <v>13333.32</v>
      </c>
      <c r="R49" s="535"/>
      <c r="S49" s="39"/>
      <c r="T49" s="39"/>
      <c r="U49" s="39"/>
      <c r="V49" s="80"/>
      <c r="W49" s="29"/>
      <c r="X49" s="39"/>
      <c r="Y49" s="39"/>
      <c r="Z49" s="112"/>
      <c r="AA49" s="349"/>
      <c r="AB49" s="27"/>
      <c r="AC49" s="27"/>
      <c r="AD49" s="27"/>
      <c r="AE49" s="27"/>
      <c r="AF49" s="27"/>
      <c r="AG49" s="39"/>
      <c r="AH49" s="27"/>
      <c r="AI49" s="39"/>
      <c r="AJ49" s="349"/>
      <c r="AK49" s="27"/>
      <c r="AL49" s="27"/>
      <c r="AM49" s="27"/>
      <c r="AN49" s="27"/>
      <c r="AO49" s="27"/>
      <c r="AP49" s="27"/>
      <c r="AQ49" s="39"/>
      <c r="AR49" s="349"/>
      <c r="AS49" s="39"/>
      <c r="AT49" s="39"/>
      <c r="AU49" s="39"/>
      <c r="AV49" s="39"/>
      <c r="AW49" s="112"/>
      <c r="AX49" s="349"/>
      <c r="AY49" s="39"/>
      <c r="AZ49" s="579"/>
      <c r="BA49" s="112"/>
      <c r="BB49" s="1583"/>
      <c r="BC49" s="39"/>
      <c r="BD49" s="39"/>
      <c r="BE49" s="81"/>
      <c r="BF49" s="39"/>
      <c r="BG49" s="112"/>
    </row>
    <row r="50" spans="1:59" ht="15" customHeight="1">
      <c r="A50" s="141" t="s">
        <v>2</v>
      </c>
      <c r="B50" s="509" t="s">
        <v>35</v>
      </c>
      <c r="C50" s="231" t="s">
        <v>4</v>
      </c>
      <c r="D50" s="232" t="s">
        <v>5</v>
      </c>
      <c r="E50" s="232" t="s">
        <v>6</v>
      </c>
      <c r="F50" s="233" t="s">
        <v>36</v>
      </c>
      <c r="G50" s="827" t="s">
        <v>37</v>
      </c>
      <c r="H50" s="578" t="s">
        <v>38</v>
      </c>
      <c r="I50" s="2073" t="s">
        <v>39</v>
      </c>
      <c r="J50" s="50">
        <v>45696</v>
      </c>
      <c r="K50" s="62"/>
      <c r="L50" s="62"/>
      <c r="M50" s="538">
        <v>5</v>
      </c>
      <c r="N50" s="501">
        <v>86400</v>
      </c>
      <c r="O50" s="62">
        <v>13333.32</v>
      </c>
      <c r="P50" s="62"/>
      <c r="Q50" s="62">
        <f>Q49-O50</f>
        <v>0</v>
      </c>
      <c r="R50" s="535"/>
      <c r="S50" s="39"/>
      <c r="T50" s="39"/>
      <c r="U50" s="39"/>
      <c r="V50" s="80"/>
      <c r="W50" s="29"/>
      <c r="X50" s="39"/>
      <c r="Y50" s="39"/>
      <c r="Z50" s="112"/>
      <c r="AA50" s="349"/>
      <c r="AB50" s="27"/>
      <c r="AC50" s="27"/>
      <c r="AD50" s="27"/>
      <c r="AE50" s="27"/>
      <c r="AF50" s="27"/>
      <c r="AG50" s="39"/>
      <c r="AH50" s="27"/>
      <c r="AI50" s="39"/>
      <c r="AJ50" s="349"/>
      <c r="AK50" s="27"/>
      <c r="AL50" s="27"/>
      <c r="AM50" s="27"/>
      <c r="AN50" s="27"/>
      <c r="AO50" s="27"/>
      <c r="AP50" s="27"/>
      <c r="AQ50" s="39"/>
      <c r="AR50" s="349"/>
      <c r="AS50" s="39"/>
      <c r="AT50" s="39"/>
      <c r="AU50" s="39"/>
      <c r="AV50" s="39"/>
      <c r="AW50" s="112"/>
      <c r="AX50" s="349"/>
      <c r="AY50" s="39"/>
      <c r="AZ50" s="579"/>
      <c r="BA50" s="112"/>
      <c r="BB50" s="1583"/>
      <c r="BC50" s="39"/>
      <c r="BD50" s="39"/>
      <c r="BE50" s="81"/>
      <c r="BF50" s="39"/>
      <c r="BG50" s="112"/>
    </row>
    <row r="51" spans="1:59" ht="15" customHeight="1">
      <c r="A51" s="162">
        <v>45517</v>
      </c>
      <c r="B51" s="2070">
        <v>275000</v>
      </c>
      <c r="C51" s="1217"/>
      <c r="D51" s="23"/>
      <c r="E51" s="73">
        <v>48</v>
      </c>
      <c r="F51" s="518">
        <v>34001</v>
      </c>
      <c r="G51" s="21">
        <f>B51/E51</f>
        <v>5729.1666666666697</v>
      </c>
      <c r="H51" s="21">
        <f>B51*0.83%</f>
        <v>2282.5</v>
      </c>
      <c r="I51" s="92">
        <v>275000</v>
      </c>
      <c r="J51" s="228"/>
      <c r="K51" s="191"/>
      <c r="L51" s="191"/>
      <c r="M51" s="802"/>
      <c r="N51" s="803"/>
      <c r="O51" s="191"/>
      <c r="P51" s="191"/>
      <c r="Q51" s="191"/>
      <c r="R51" s="535"/>
      <c r="S51" s="39"/>
      <c r="T51" s="39"/>
      <c r="U51" s="39"/>
      <c r="V51" s="80"/>
      <c r="W51" s="29"/>
      <c r="X51" s="39"/>
      <c r="Y51" s="39"/>
      <c r="Z51" s="112"/>
      <c r="AA51" s="349"/>
      <c r="AB51" s="27"/>
      <c r="AC51" s="27"/>
      <c r="AD51" s="27"/>
      <c r="AE51" s="27"/>
      <c r="AF51" s="27"/>
      <c r="AG51" s="39"/>
      <c r="AH51" s="27"/>
      <c r="AI51" s="39"/>
      <c r="AJ51" s="349"/>
      <c r="AK51" s="27"/>
      <c r="AL51" s="27"/>
      <c r="AM51" s="27"/>
      <c r="AN51" s="27"/>
      <c r="AO51" s="27"/>
      <c r="AP51" s="27"/>
      <c r="AQ51" s="39"/>
      <c r="AR51" s="349"/>
      <c r="AS51" s="39"/>
      <c r="AT51" s="39"/>
      <c r="AU51" s="39"/>
      <c r="AV51" s="39"/>
      <c r="AW51" s="112"/>
      <c r="AX51" s="349"/>
      <c r="AY51" s="39"/>
      <c r="AZ51" s="579"/>
      <c r="BA51" s="112"/>
      <c r="BB51" s="1583"/>
      <c r="BC51" s="39"/>
      <c r="BD51" s="39"/>
      <c r="BE51" s="81"/>
      <c r="BF51" s="39"/>
      <c r="BG51" s="112"/>
    </row>
    <row r="52" spans="1:59" ht="15" customHeight="1">
      <c r="A52" s="50">
        <v>45533</v>
      </c>
      <c r="B52" s="57"/>
      <c r="C52" s="57"/>
      <c r="D52" s="57"/>
      <c r="E52" s="57">
        <v>1</v>
      </c>
      <c r="F52" s="42">
        <v>84397</v>
      </c>
      <c r="G52" s="59">
        <v>5729.17</v>
      </c>
      <c r="H52" s="59">
        <v>2282.5</v>
      </c>
      <c r="I52" s="480">
        <f>I51-G52</f>
        <v>269270.83</v>
      </c>
      <c r="J52" s="162">
        <v>45696</v>
      </c>
      <c r="K52" s="55">
        <v>20000</v>
      </c>
      <c r="L52" s="55"/>
      <c r="M52" s="73"/>
      <c r="N52" s="518">
        <v>35054</v>
      </c>
      <c r="O52" s="55">
        <v>1666.67</v>
      </c>
      <c r="P52" s="55">
        <v>400</v>
      </c>
      <c r="Q52" s="55">
        <f>K52</f>
        <v>20000</v>
      </c>
      <c r="R52" s="349"/>
      <c r="S52" s="39"/>
      <c r="T52" s="39"/>
      <c r="U52" s="39"/>
      <c r="V52" s="80"/>
      <c r="W52" s="29"/>
      <c r="X52" s="39"/>
      <c r="Y52" s="39"/>
      <c r="Z52" s="112"/>
      <c r="AA52" s="349"/>
      <c r="AB52" s="27"/>
      <c r="AC52" s="27"/>
      <c r="AD52" s="27"/>
      <c r="AE52" s="27"/>
      <c r="AF52" s="27"/>
      <c r="AG52" s="39"/>
      <c r="AH52" s="27"/>
      <c r="AI52" s="39"/>
      <c r="AJ52" s="349"/>
      <c r="AK52" s="27"/>
      <c r="AL52" s="27"/>
      <c r="AM52" s="27"/>
      <c r="AN52" s="27"/>
      <c r="AO52" s="27"/>
      <c r="AP52" s="27"/>
      <c r="AQ52" s="39"/>
      <c r="AR52" s="349"/>
      <c r="AS52" s="39"/>
      <c r="AT52" s="39"/>
      <c r="AU52" s="39"/>
      <c r="AV52" s="39"/>
      <c r="AW52" s="112"/>
      <c r="AX52" s="349"/>
      <c r="AY52" s="39"/>
      <c r="AZ52" s="579"/>
      <c r="BA52" s="112"/>
      <c r="BB52" s="1583"/>
      <c r="BC52" s="39"/>
      <c r="BD52" s="39"/>
      <c r="BE52" s="81"/>
      <c r="BF52" s="39"/>
      <c r="BG52" s="112"/>
    </row>
    <row r="53" spans="1:59" ht="15" customHeight="1">
      <c r="A53" s="50">
        <v>45561</v>
      </c>
      <c r="B53" s="57"/>
      <c r="C53" s="57"/>
      <c r="D53" s="57"/>
      <c r="E53" s="57">
        <v>2</v>
      </c>
      <c r="F53" s="42">
        <v>84760</v>
      </c>
      <c r="G53" s="59">
        <v>5729.17</v>
      </c>
      <c r="H53" s="59">
        <v>2282.5</v>
      </c>
      <c r="I53" s="480">
        <f t="shared" ref="I53:I59" si="9">I52-G53</f>
        <v>263541.65999999997</v>
      </c>
      <c r="J53" s="50">
        <v>45715</v>
      </c>
      <c r="K53" s="43"/>
      <c r="L53" s="43"/>
      <c r="M53" s="538">
        <v>1</v>
      </c>
      <c r="N53" s="574">
        <v>86604</v>
      </c>
      <c r="O53" s="539">
        <v>1666.67</v>
      </c>
      <c r="P53" s="539">
        <v>366.67</v>
      </c>
      <c r="Q53" s="43">
        <f>Q52-O53</f>
        <v>18333.330000000002</v>
      </c>
      <c r="R53" s="535"/>
      <c r="S53" s="39"/>
      <c r="T53" s="39"/>
      <c r="U53" s="39"/>
      <c r="V53" s="80"/>
      <c r="W53" s="29"/>
      <c r="X53" s="39"/>
      <c r="Y53" s="39"/>
      <c r="Z53" s="112"/>
      <c r="AA53" s="349"/>
      <c r="AB53" s="27"/>
      <c r="AC53" s="27"/>
      <c r="AD53" s="27"/>
      <c r="AE53" s="27"/>
      <c r="AF53" s="27"/>
      <c r="AG53" s="39"/>
      <c r="AH53" s="27"/>
      <c r="AI53" s="39"/>
      <c r="AJ53" s="349"/>
      <c r="AK53" s="27"/>
      <c r="AL53" s="27"/>
      <c r="AM53" s="27"/>
      <c r="AN53" s="27"/>
      <c r="AO53" s="27"/>
      <c r="AP53" s="27"/>
      <c r="AQ53" s="39"/>
      <c r="AR53" s="349"/>
      <c r="AS53" s="39"/>
      <c r="AT53" s="39"/>
      <c r="AU53" s="39"/>
      <c r="AV53" s="39"/>
      <c r="AW53" s="112"/>
      <c r="AX53" s="349"/>
      <c r="AY53" s="39"/>
      <c r="AZ53" s="579"/>
      <c r="BA53" s="112"/>
      <c r="BB53" s="1583"/>
      <c r="BC53" s="39"/>
      <c r="BD53" s="39"/>
      <c r="BE53" s="81"/>
      <c r="BF53" s="39"/>
      <c r="BG53" s="112"/>
    </row>
    <row r="54" spans="1:59" ht="15" customHeight="1">
      <c r="A54" s="50">
        <v>45594</v>
      </c>
      <c r="B54" s="57"/>
      <c r="C54" s="57"/>
      <c r="D54" s="57"/>
      <c r="E54" s="57">
        <v>3</v>
      </c>
      <c r="F54" s="58">
        <v>85174</v>
      </c>
      <c r="G54" s="59">
        <v>5729.17</v>
      </c>
      <c r="H54" s="59">
        <v>2282.5</v>
      </c>
      <c r="I54" s="595">
        <f t="shared" si="9"/>
        <v>257812.49</v>
      </c>
      <c r="J54" s="50">
        <v>45744</v>
      </c>
      <c r="K54" s="43"/>
      <c r="L54" s="43"/>
      <c r="M54" s="538">
        <v>2</v>
      </c>
      <c r="N54" s="574">
        <v>87026</v>
      </c>
      <c r="O54" s="539">
        <v>1666.67</v>
      </c>
      <c r="P54" s="539">
        <v>333.33</v>
      </c>
      <c r="Q54" s="43">
        <f t="shared" ref="Q54:Q60" si="10">Q53-O54</f>
        <v>16666.66</v>
      </c>
      <c r="R54" s="535"/>
      <c r="S54" s="39"/>
      <c r="T54" s="39"/>
      <c r="U54" s="39"/>
      <c r="V54" s="80"/>
      <c r="W54" s="29"/>
      <c r="X54" s="39"/>
      <c r="Y54" s="39"/>
      <c r="Z54" s="112"/>
      <c r="AA54" s="349"/>
      <c r="AB54" s="27"/>
      <c r="AC54" s="27"/>
      <c r="AD54" s="27"/>
      <c r="AE54" s="27"/>
      <c r="AF54" s="27"/>
      <c r="AG54" s="39"/>
      <c r="AH54" s="27"/>
      <c r="AI54" s="39"/>
      <c r="AJ54" s="349"/>
      <c r="AK54" s="27"/>
      <c r="AL54" s="27"/>
      <c r="AM54" s="27"/>
      <c r="AN54" s="27"/>
      <c r="AO54" s="27"/>
      <c r="AP54" s="27"/>
      <c r="AQ54" s="39"/>
      <c r="AR54" s="349"/>
      <c r="AS54" s="39"/>
      <c r="AT54" s="39"/>
      <c r="AU54" s="39"/>
      <c r="AV54" s="39"/>
      <c r="AW54" s="112"/>
      <c r="AX54" s="349"/>
      <c r="AY54" s="39"/>
      <c r="AZ54" s="579"/>
      <c r="BA54" s="112"/>
      <c r="BB54" s="1583"/>
      <c r="BC54" s="39"/>
      <c r="BD54" s="39"/>
      <c r="BE54" s="81"/>
      <c r="BF54" s="39"/>
      <c r="BG54" s="112"/>
    </row>
    <row r="55" spans="1:59" ht="15" customHeight="1">
      <c r="A55" s="50">
        <v>45623</v>
      </c>
      <c r="B55" s="57"/>
      <c r="C55" s="57"/>
      <c r="D55" s="57"/>
      <c r="E55" s="57">
        <v>4</v>
      </c>
      <c r="F55" s="42">
        <v>85608</v>
      </c>
      <c r="G55" s="62">
        <v>5729.17</v>
      </c>
      <c r="H55" s="62">
        <v>2282.5</v>
      </c>
      <c r="I55" s="595">
        <f t="shared" si="9"/>
        <v>252083.32</v>
      </c>
      <c r="J55" s="50">
        <v>45776</v>
      </c>
      <c r="K55" s="43"/>
      <c r="L55" s="43"/>
      <c r="M55" s="538">
        <v>3</v>
      </c>
      <c r="N55" s="574">
        <v>87356</v>
      </c>
      <c r="O55" s="539">
        <v>1666.67</v>
      </c>
      <c r="P55" s="539">
        <v>300</v>
      </c>
      <c r="Q55" s="43">
        <f t="shared" si="10"/>
        <v>14999.99</v>
      </c>
      <c r="R55" s="535"/>
      <c r="S55" s="39"/>
      <c r="T55" s="39"/>
      <c r="U55" s="39"/>
      <c r="V55" s="80"/>
      <c r="W55" s="29"/>
      <c r="X55" s="39"/>
      <c r="Y55" s="39"/>
      <c r="Z55" s="112"/>
      <c r="AA55" s="349"/>
      <c r="AB55" s="27"/>
      <c r="AC55" s="27"/>
      <c r="AD55" s="27"/>
      <c r="AE55" s="27"/>
      <c r="AF55" s="27"/>
      <c r="AG55" s="39"/>
      <c r="AH55" s="27"/>
      <c r="AI55" s="39"/>
      <c r="AJ55" s="349"/>
      <c r="AK55" s="27"/>
      <c r="AL55" s="27"/>
      <c r="AM55" s="27"/>
      <c r="AN55" s="27"/>
      <c r="AO55" s="27"/>
      <c r="AP55" s="27"/>
      <c r="AQ55" s="39"/>
      <c r="AR55" s="349"/>
      <c r="AS55" s="39"/>
      <c r="AT55" s="39"/>
      <c r="AU55" s="39"/>
      <c r="AV55" s="39"/>
      <c r="AW55" s="112"/>
      <c r="AX55" s="349"/>
      <c r="AY55" s="39"/>
      <c r="AZ55" s="579"/>
      <c r="BA55" s="112"/>
      <c r="BB55" s="1583"/>
      <c r="BC55" s="39"/>
      <c r="BD55" s="39"/>
      <c r="BE55" s="81"/>
      <c r="BF55" s="39"/>
      <c r="BG55" s="112"/>
    </row>
    <row r="56" spans="1:59" ht="15" customHeight="1">
      <c r="A56" s="60">
        <v>45654</v>
      </c>
      <c r="B56" s="57"/>
      <c r="C56" s="57"/>
      <c r="D56" s="57"/>
      <c r="E56" s="57">
        <v>5</v>
      </c>
      <c r="F56" s="58">
        <v>86031</v>
      </c>
      <c r="G56" s="59">
        <v>5729.17</v>
      </c>
      <c r="H56" s="330">
        <v>2282.5</v>
      </c>
      <c r="I56" s="595">
        <f t="shared" si="9"/>
        <v>246354.15</v>
      </c>
      <c r="J56" s="50">
        <v>45805</v>
      </c>
      <c r="K56" s="43"/>
      <c r="L56" s="43"/>
      <c r="M56" s="538">
        <v>4</v>
      </c>
      <c r="N56" s="655" t="s">
        <v>267</v>
      </c>
      <c r="O56" s="539">
        <v>1666.67</v>
      </c>
      <c r="P56" s="539">
        <v>266.67</v>
      </c>
      <c r="Q56" s="43">
        <f t="shared" si="10"/>
        <v>13333.32</v>
      </c>
      <c r="R56" s="535"/>
      <c r="S56" s="39"/>
      <c r="T56" s="39"/>
      <c r="U56" s="39"/>
      <c r="V56" s="80"/>
      <c r="W56" s="29"/>
      <c r="X56" s="39"/>
      <c r="Y56" s="39"/>
      <c r="Z56" s="112"/>
      <c r="AA56" s="349"/>
      <c r="AB56" s="27"/>
      <c r="AC56" s="27"/>
      <c r="AD56" s="27"/>
      <c r="AE56" s="27"/>
      <c r="AF56" s="27"/>
      <c r="AG56" s="39"/>
      <c r="AH56" s="27"/>
      <c r="AI56" s="39"/>
      <c r="AJ56" s="349"/>
      <c r="AK56" s="27"/>
      <c r="AL56" s="27"/>
      <c r="AM56" s="27"/>
      <c r="AN56" s="27"/>
      <c r="AO56" s="27"/>
      <c r="AP56" s="27"/>
      <c r="AQ56" s="39"/>
      <c r="AR56" s="349"/>
      <c r="AS56" s="39"/>
      <c r="AT56" s="39"/>
      <c r="AU56" s="39"/>
      <c r="AV56" s="39"/>
      <c r="AW56" s="112"/>
      <c r="AX56" s="349"/>
      <c r="AY56" s="39"/>
      <c r="AZ56" s="579"/>
      <c r="BA56" s="112"/>
      <c r="BB56" s="1583"/>
      <c r="BC56" s="39"/>
      <c r="BD56" s="39"/>
      <c r="BE56" s="81"/>
      <c r="BF56" s="39"/>
      <c r="BG56" s="112"/>
    </row>
    <row r="57" spans="1:59" ht="15.75" customHeight="1">
      <c r="A57" s="50">
        <v>45685</v>
      </c>
      <c r="B57" s="57"/>
      <c r="C57" s="57"/>
      <c r="D57" s="57"/>
      <c r="E57" s="57">
        <v>6</v>
      </c>
      <c r="F57" s="42">
        <v>86298</v>
      </c>
      <c r="G57" s="59">
        <v>5729.17</v>
      </c>
      <c r="H57" s="330">
        <v>2282.5</v>
      </c>
      <c r="I57" s="595">
        <f t="shared" si="9"/>
        <v>240624.98</v>
      </c>
      <c r="J57" s="50">
        <v>45835</v>
      </c>
      <c r="K57" s="43"/>
      <c r="L57" s="43"/>
      <c r="M57" s="538">
        <v>5</v>
      </c>
      <c r="N57" s="655" t="s">
        <v>268</v>
      </c>
      <c r="O57" s="539">
        <v>1666.67</v>
      </c>
      <c r="P57" s="539">
        <v>233.33</v>
      </c>
      <c r="Q57" s="43">
        <f t="shared" si="10"/>
        <v>11666.65</v>
      </c>
      <c r="R57" s="535"/>
      <c r="S57" s="39"/>
      <c r="T57" s="39"/>
      <c r="U57" s="39"/>
      <c r="V57" s="80"/>
      <c r="W57" s="29"/>
      <c r="X57" s="39"/>
      <c r="Y57" s="39"/>
      <c r="Z57" s="112"/>
      <c r="AA57" s="349"/>
      <c r="AB57" s="27"/>
      <c r="AC57" s="27"/>
      <c r="AD57" s="27"/>
      <c r="AE57" s="27"/>
      <c r="AF57" s="27"/>
      <c r="AG57" s="39"/>
      <c r="AH57" s="27"/>
      <c r="AI57" s="39"/>
      <c r="AJ57" s="349"/>
      <c r="AK57" s="27"/>
      <c r="AL57" s="27"/>
      <c r="AM57" s="27"/>
      <c r="AN57" s="27"/>
      <c r="AO57" s="27"/>
      <c r="AP57" s="27"/>
      <c r="AQ57" s="39"/>
      <c r="AR57" s="349"/>
      <c r="AS57" s="39"/>
      <c r="AT57" s="39"/>
      <c r="AU57" s="39"/>
      <c r="AV57" s="39"/>
      <c r="AW57" s="112"/>
      <c r="AX57" s="349"/>
      <c r="AY57" s="39"/>
      <c r="AZ57" s="579"/>
      <c r="BA57" s="112"/>
      <c r="BB57" s="1583"/>
      <c r="BC57" s="39"/>
      <c r="BD57" s="39"/>
      <c r="BE57" s="81"/>
      <c r="BF57" s="39"/>
      <c r="BG57" s="112"/>
    </row>
    <row r="58" spans="1:59" ht="15" customHeight="1">
      <c r="A58" s="50">
        <v>45715</v>
      </c>
      <c r="B58" s="57"/>
      <c r="C58" s="57"/>
      <c r="D58" s="57"/>
      <c r="E58" s="57">
        <v>7</v>
      </c>
      <c r="F58" s="42">
        <v>86604</v>
      </c>
      <c r="G58" s="59">
        <v>5729.17</v>
      </c>
      <c r="H58" s="330">
        <v>2282.5</v>
      </c>
      <c r="I58" s="595">
        <f t="shared" si="9"/>
        <v>234895.81</v>
      </c>
      <c r="J58" s="50">
        <v>45867</v>
      </c>
      <c r="K58" s="43"/>
      <c r="L58" s="43"/>
      <c r="M58" s="538">
        <v>6</v>
      </c>
      <c r="N58" s="655" t="s">
        <v>269</v>
      </c>
      <c r="O58" s="539">
        <v>1666.67</v>
      </c>
      <c r="P58" s="539">
        <v>200</v>
      </c>
      <c r="Q58" s="43">
        <f t="shared" si="10"/>
        <v>9999.98</v>
      </c>
      <c r="R58" s="535"/>
      <c r="S58" s="39"/>
      <c r="T58" s="39"/>
      <c r="U58" s="39"/>
      <c r="V58" s="80"/>
      <c r="W58" s="29"/>
      <c r="X58" s="39"/>
      <c r="Y58" s="39"/>
      <c r="Z58" s="112"/>
      <c r="AA58" s="349"/>
      <c r="AB58" s="27"/>
      <c r="AC58" s="27"/>
      <c r="AD58" s="27"/>
      <c r="AE58" s="27"/>
      <c r="AF58" s="27"/>
      <c r="AG58" s="39"/>
      <c r="AH58" s="27"/>
      <c r="AI58" s="39"/>
      <c r="AJ58" s="349"/>
      <c r="AK58" s="27"/>
      <c r="AL58" s="27"/>
      <c r="AM58" s="27"/>
      <c r="AN58" s="27"/>
      <c r="AO58" s="27"/>
      <c r="AP58" s="27"/>
      <c r="AQ58" s="39"/>
      <c r="AR58" s="349"/>
      <c r="AS58" s="39"/>
      <c r="AT58" s="39"/>
      <c r="AU58" s="39"/>
      <c r="AV58" s="39"/>
      <c r="AW58" s="112"/>
      <c r="AX58" s="349"/>
      <c r="AY58" s="39"/>
      <c r="AZ58" s="579"/>
      <c r="BA58" s="112"/>
      <c r="BB58" s="1583"/>
      <c r="BC58" s="39"/>
      <c r="BD58" s="39"/>
      <c r="BE58" s="81"/>
      <c r="BF58" s="39"/>
      <c r="BG58" s="112"/>
    </row>
    <row r="59" spans="1:59" ht="15" customHeight="1">
      <c r="A59" s="50">
        <v>45742</v>
      </c>
      <c r="B59" s="57"/>
      <c r="C59" s="57"/>
      <c r="D59" s="57"/>
      <c r="E59" s="57">
        <v>8</v>
      </c>
      <c r="F59" s="42">
        <v>35307</v>
      </c>
      <c r="G59" s="62">
        <v>234895.81</v>
      </c>
      <c r="H59" s="62"/>
      <c r="I59" s="595">
        <f t="shared" si="9"/>
        <v>0</v>
      </c>
      <c r="J59" s="50">
        <v>45897</v>
      </c>
      <c r="K59" s="43"/>
      <c r="L59" s="43"/>
      <c r="M59" s="538">
        <v>7</v>
      </c>
      <c r="N59" s="2180" t="s">
        <v>270</v>
      </c>
      <c r="O59" s="539">
        <v>1666.67</v>
      </c>
      <c r="P59" s="539">
        <v>166.67</v>
      </c>
      <c r="Q59" s="43">
        <f t="shared" si="10"/>
        <v>8333.31</v>
      </c>
      <c r="R59" s="535"/>
      <c r="S59" s="39"/>
      <c r="T59" s="39"/>
      <c r="U59" s="39"/>
      <c r="V59" s="80"/>
      <c r="W59" s="29"/>
      <c r="X59" s="39"/>
      <c r="Y59" s="39"/>
      <c r="Z59" s="112"/>
      <c r="AA59" s="349"/>
      <c r="AB59" s="27"/>
      <c r="AC59" s="27"/>
      <c r="AD59" s="27"/>
      <c r="AE59" s="27"/>
      <c r="AF59" s="27"/>
      <c r="AG59" s="39"/>
      <c r="AH59" s="27"/>
      <c r="AI59" s="39"/>
      <c r="AJ59" s="349"/>
      <c r="AK59" s="27"/>
      <c r="AL59" s="27"/>
      <c r="AM59" s="27"/>
      <c r="AN59" s="27"/>
      <c r="AO59" s="27"/>
      <c r="AP59" s="27"/>
      <c r="AQ59" s="39"/>
      <c r="AR59" s="349"/>
      <c r="AS59" s="39"/>
      <c r="AT59" s="39"/>
      <c r="AU59" s="39"/>
      <c r="AV59" s="39"/>
      <c r="AW59" s="112"/>
      <c r="AX59" s="349"/>
      <c r="AY59" s="39"/>
      <c r="AZ59" s="579"/>
      <c r="BA59" s="112"/>
      <c r="BB59" s="1583"/>
      <c r="BC59" s="39"/>
      <c r="BD59" s="39"/>
      <c r="BE59" s="81"/>
      <c r="BF59" s="39"/>
      <c r="BG59" s="112"/>
    </row>
    <row r="60" spans="1:59" ht="15" customHeight="1">
      <c r="G60" s="2072"/>
      <c r="H60" s="2072"/>
      <c r="J60" s="50">
        <v>45906</v>
      </c>
      <c r="K60" s="43"/>
      <c r="L60" s="43"/>
      <c r="M60" s="538">
        <v>8</v>
      </c>
      <c r="N60" s="655" t="s">
        <v>271</v>
      </c>
      <c r="O60" s="654">
        <v>8333.31</v>
      </c>
      <c r="P60" s="654"/>
      <c r="Q60" s="43">
        <f t="shared" si="10"/>
        <v>0</v>
      </c>
      <c r="R60" s="535"/>
      <c r="S60" s="39"/>
      <c r="T60" s="39"/>
      <c r="U60" s="39"/>
      <c r="V60" s="80"/>
      <c r="W60" s="29"/>
      <c r="X60" s="39"/>
      <c r="Y60" s="39"/>
      <c r="Z60" s="112"/>
      <c r="AA60" s="349"/>
      <c r="AB60" s="27"/>
      <c r="AC60" s="27"/>
      <c r="AD60" s="27"/>
      <c r="AE60" s="27"/>
      <c r="AF60" s="27"/>
      <c r="AG60" s="39"/>
      <c r="AH60" s="27"/>
      <c r="AI60" s="39"/>
      <c r="AJ60" s="349"/>
      <c r="AK60" s="27"/>
      <c r="AL60" s="27"/>
      <c r="AM60" s="27"/>
      <c r="AN60" s="27"/>
      <c r="AO60" s="27"/>
      <c r="AP60" s="27"/>
      <c r="AQ60" s="39"/>
      <c r="AR60" s="349"/>
      <c r="AS60" s="39"/>
      <c r="AT60" s="39"/>
      <c r="AU60" s="39"/>
      <c r="AV60" s="39"/>
      <c r="AW60" s="112"/>
      <c r="AX60" s="349"/>
      <c r="AY60" s="39"/>
      <c r="AZ60" s="579"/>
      <c r="BA60" s="112"/>
      <c r="BB60" s="1583"/>
      <c r="BC60" s="39"/>
      <c r="BD60" s="39"/>
      <c r="BE60" s="81"/>
      <c r="BF60" s="39"/>
      <c r="BG60" s="112"/>
    </row>
    <row r="61" spans="1:59" ht="17.25" customHeight="1">
      <c r="A61" s="3097" t="s">
        <v>1</v>
      </c>
      <c r="B61" s="3097"/>
      <c r="C61" s="3097"/>
      <c r="D61" s="3097"/>
      <c r="E61" s="3097"/>
      <c r="F61" s="3097"/>
      <c r="G61" s="3097"/>
      <c r="H61" s="3097"/>
      <c r="I61" s="3097"/>
      <c r="J61" s="160"/>
      <c r="K61" s="43"/>
      <c r="L61" s="43"/>
      <c r="M61" s="538"/>
      <c r="N61" s="501"/>
      <c r="O61" s="43"/>
      <c r="P61" s="43"/>
      <c r="Q61" s="43"/>
      <c r="R61" s="535"/>
      <c r="S61" s="39"/>
      <c r="T61" s="39"/>
      <c r="U61" s="39"/>
      <c r="V61" s="80"/>
      <c r="W61" s="29"/>
      <c r="X61" s="39"/>
      <c r="Y61" s="39"/>
      <c r="Z61" s="112"/>
      <c r="AA61" s="349"/>
      <c r="AB61" s="27"/>
      <c r="AC61" s="27"/>
      <c r="AD61" s="27"/>
      <c r="AE61" s="27"/>
      <c r="AF61" s="27"/>
      <c r="AG61" s="39"/>
      <c r="AH61" s="27"/>
      <c r="AI61" s="39"/>
      <c r="AJ61" s="349"/>
      <c r="AK61" s="27"/>
      <c r="AL61" s="27"/>
      <c r="AM61" s="27"/>
      <c r="AN61" s="27"/>
      <c r="AO61" s="27"/>
      <c r="AP61" s="27"/>
      <c r="AQ61" s="39"/>
      <c r="AR61" s="349"/>
      <c r="AS61" s="39"/>
      <c r="AT61" s="39"/>
      <c r="AU61" s="39"/>
      <c r="AV61" s="39"/>
      <c r="AW61" s="112"/>
      <c r="AX61" s="349"/>
      <c r="AY61" s="39"/>
      <c r="AZ61" s="579"/>
      <c r="BA61" s="112"/>
      <c r="BB61" s="1583"/>
      <c r="BC61" s="39"/>
      <c r="BD61" s="39"/>
      <c r="BE61" s="81"/>
      <c r="BF61" s="39"/>
      <c r="BG61" s="112"/>
    </row>
    <row r="62" spans="1:59" ht="17.25" customHeight="1">
      <c r="A62" s="141" t="s">
        <v>2</v>
      </c>
      <c r="B62" s="509" t="s">
        <v>35</v>
      </c>
      <c r="C62" s="231" t="s">
        <v>4</v>
      </c>
      <c r="D62" s="232" t="s">
        <v>5</v>
      </c>
      <c r="E62" s="232" t="s">
        <v>6</v>
      </c>
      <c r="F62" s="233" t="s">
        <v>36</v>
      </c>
      <c r="G62" s="827" t="s">
        <v>37</v>
      </c>
      <c r="H62" s="578" t="s">
        <v>38</v>
      </c>
      <c r="I62" s="2073" t="s">
        <v>39</v>
      </c>
      <c r="K62" s="67"/>
      <c r="L62" s="67"/>
      <c r="M62" s="802"/>
      <c r="N62" s="803"/>
      <c r="O62" s="67"/>
      <c r="P62" s="67"/>
      <c r="Q62" s="67"/>
      <c r="R62" s="349"/>
      <c r="S62" s="39"/>
      <c r="T62" s="39"/>
      <c r="U62" s="39"/>
      <c r="V62" s="80"/>
      <c r="W62" s="29"/>
      <c r="X62" s="39"/>
      <c r="Y62" s="39"/>
      <c r="Z62" s="112"/>
      <c r="AA62" s="349"/>
      <c r="AB62" s="27"/>
      <c r="AC62" s="27"/>
      <c r="AD62" s="27"/>
      <c r="AE62" s="27"/>
      <c r="AF62" s="27"/>
      <c r="AG62" s="39"/>
      <c r="AH62" s="27"/>
      <c r="AI62" s="39"/>
      <c r="AJ62" s="349"/>
      <c r="AK62" s="27"/>
      <c r="AL62" s="27"/>
      <c r="AM62" s="27"/>
      <c r="AN62" s="27"/>
      <c r="AO62" s="27"/>
      <c r="AP62" s="27"/>
      <c r="AQ62" s="39"/>
      <c r="AR62" s="349"/>
      <c r="AS62" s="39"/>
      <c r="AT62" s="39"/>
      <c r="AU62" s="39"/>
      <c r="AV62" s="39"/>
      <c r="AW62" s="112"/>
      <c r="AX62" s="349"/>
      <c r="AY62" s="39"/>
      <c r="AZ62" s="579"/>
      <c r="BA62" s="112"/>
      <c r="BB62" s="1583"/>
      <c r="BC62" s="39"/>
      <c r="BD62" s="39"/>
      <c r="BE62" s="81"/>
      <c r="BF62" s="39"/>
      <c r="BG62" s="112"/>
    </row>
    <row r="63" spans="1:59" ht="17.25" customHeight="1">
      <c r="A63" s="162">
        <v>45742</v>
      </c>
      <c r="B63" s="2070">
        <v>275000</v>
      </c>
      <c r="C63" s="1217"/>
      <c r="D63" s="23"/>
      <c r="E63" s="73">
        <v>48</v>
      </c>
      <c r="F63" s="518">
        <v>35307</v>
      </c>
      <c r="G63" s="21">
        <f>B63/E63</f>
        <v>5729.1666666666697</v>
      </c>
      <c r="H63" s="21">
        <f>B63*0.83%</f>
        <v>2282.5</v>
      </c>
      <c r="I63" s="92">
        <v>275000</v>
      </c>
      <c r="N63" s="803"/>
      <c r="O63" s="67"/>
      <c r="P63" s="67"/>
      <c r="Q63" s="67"/>
      <c r="R63" s="349"/>
      <c r="S63" s="39"/>
      <c r="T63" s="39"/>
      <c r="U63" s="39"/>
      <c r="V63" s="80"/>
      <c r="W63" s="29"/>
      <c r="X63" s="39"/>
      <c r="Y63" s="39"/>
      <c r="Z63" s="112"/>
      <c r="AA63" s="349"/>
      <c r="AB63" s="27"/>
      <c r="AC63" s="27"/>
      <c r="AD63" s="27"/>
      <c r="AE63" s="27"/>
      <c r="AF63" s="27"/>
      <c r="AG63" s="39"/>
      <c r="AH63" s="27"/>
      <c r="AI63" s="39"/>
      <c r="AJ63" s="349"/>
      <c r="AK63" s="27"/>
      <c r="AL63" s="27"/>
      <c r="AM63" s="27"/>
      <c r="AN63" s="27"/>
      <c r="AO63" s="27"/>
      <c r="AP63" s="27"/>
      <c r="AQ63" s="39"/>
      <c r="AR63" s="349"/>
      <c r="AS63" s="39"/>
      <c r="AT63" s="39"/>
      <c r="AU63" s="39"/>
      <c r="AV63" s="39"/>
      <c r="AW63" s="112"/>
      <c r="AX63" s="349"/>
      <c r="AY63" s="39"/>
      <c r="AZ63" s="579"/>
      <c r="BA63" s="112"/>
      <c r="BB63" s="1583"/>
      <c r="BC63" s="39"/>
      <c r="BD63" s="39"/>
      <c r="BE63" s="81"/>
      <c r="BF63" s="39"/>
      <c r="BG63" s="112"/>
    </row>
    <row r="64" spans="1:59" ht="17.25" customHeight="1">
      <c r="A64" s="167">
        <v>45744</v>
      </c>
      <c r="B64" s="57"/>
      <c r="C64" s="57"/>
      <c r="D64" s="57"/>
      <c r="E64" s="57">
        <v>1</v>
      </c>
      <c r="F64" s="358">
        <v>87026</v>
      </c>
      <c r="G64" s="59">
        <v>5729.17</v>
      </c>
      <c r="H64" s="59">
        <v>2282.5</v>
      </c>
      <c r="I64" s="480">
        <f>I63-G64</f>
        <v>269270.83</v>
      </c>
      <c r="N64" s="803"/>
      <c r="O64" s="67"/>
      <c r="P64" s="67"/>
      <c r="Q64" s="67"/>
      <c r="R64" s="349"/>
      <c r="S64" s="39"/>
      <c r="T64" s="39"/>
      <c r="U64" s="39"/>
      <c r="V64" s="80"/>
      <c r="W64" s="29"/>
      <c r="X64" s="39"/>
      <c r="Y64" s="39"/>
      <c r="Z64" s="112"/>
      <c r="AA64" s="349"/>
      <c r="AB64" s="27"/>
      <c r="AC64" s="27"/>
      <c r="AD64" s="27"/>
      <c r="AE64" s="27"/>
      <c r="AF64" s="27"/>
      <c r="AG64" s="39"/>
      <c r="AH64" s="27"/>
      <c r="AI64" s="39"/>
      <c r="AJ64" s="349"/>
      <c r="AK64" s="27"/>
      <c r="AL64" s="27"/>
      <c r="AM64" s="27"/>
      <c r="AN64" s="27"/>
      <c r="AO64" s="27"/>
      <c r="AP64" s="27"/>
      <c r="AQ64" s="39"/>
      <c r="AR64" s="349"/>
      <c r="AS64" s="39"/>
      <c r="AT64" s="39"/>
      <c r="AU64" s="39"/>
      <c r="AV64" s="39"/>
      <c r="AW64" s="112"/>
      <c r="AX64" s="349"/>
      <c r="AY64" s="39"/>
      <c r="AZ64" s="579"/>
      <c r="BA64" s="112"/>
      <c r="BB64" s="1583"/>
      <c r="BC64" s="39"/>
      <c r="BD64" s="39"/>
      <c r="BE64" s="81"/>
      <c r="BF64" s="39"/>
      <c r="BG64" s="112"/>
    </row>
    <row r="65" spans="1:59" ht="17.25" customHeight="1">
      <c r="A65" s="167">
        <v>45776</v>
      </c>
      <c r="B65" s="57"/>
      <c r="C65" s="57"/>
      <c r="D65" s="57"/>
      <c r="E65" s="57">
        <v>2</v>
      </c>
      <c r="F65" s="358">
        <v>87356</v>
      </c>
      <c r="G65" s="59">
        <v>5729</v>
      </c>
      <c r="H65" s="59">
        <v>2282.5</v>
      </c>
      <c r="I65" s="480">
        <f t="shared" ref="I65:I71" si="11">I64-G65</f>
        <v>263541.83</v>
      </c>
      <c r="N65" s="803"/>
      <c r="O65" s="67"/>
      <c r="P65" s="67"/>
      <c r="Q65" s="67"/>
      <c r="R65" s="349"/>
      <c r="S65" s="39"/>
      <c r="T65" s="39"/>
      <c r="U65" s="39"/>
      <c r="V65" s="80"/>
      <c r="W65" s="29"/>
      <c r="X65" s="39"/>
      <c r="Y65" s="39"/>
      <c r="Z65" s="112"/>
      <c r="AA65" s="349"/>
      <c r="AB65" s="27"/>
      <c r="AC65" s="27"/>
      <c r="AD65" s="27"/>
      <c r="AE65" s="27"/>
      <c r="AF65" s="27"/>
      <c r="AG65" s="39"/>
      <c r="AH65" s="27"/>
      <c r="AI65" s="39"/>
      <c r="AJ65" s="349"/>
      <c r="AK65" s="27"/>
      <c r="AL65" s="27"/>
      <c r="AM65" s="27"/>
      <c r="AN65" s="27"/>
      <c r="AO65" s="27"/>
      <c r="AP65" s="27"/>
      <c r="AQ65" s="39"/>
      <c r="AR65" s="349"/>
      <c r="AS65" s="39"/>
      <c r="AT65" s="39"/>
      <c r="AU65" s="39"/>
      <c r="AV65" s="39"/>
      <c r="AW65" s="112"/>
      <c r="AX65" s="349"/>
      <c r="AY65" s="39"/>
      <c r="AZ65" s="579"/>
      <c r="BA65" s="112"/>
      <c r="BB65" s="1583"/>
      <c r="BC65" s="39"/>
      <c r="BD65" s="39"/>
      <c r="BE65" s="81"/>
      <c r="BF65" s="39"/>
      <c r="BG65" s="112"/>
    </row>
    <row r="66" spans="1:59" ht="17.25" customHeight="1">
      <c r="A66" s="167">
        <v>45805</v>
      </c>
      <c r="B66" s="57"/>
      <c r="C66" s="57"/>
      <c r="D66" s="57"/>
      <c r="E66" s="57">
        <v>3</v>
      </c>
      <c r="F66" s="52" t="s">
        <v>267</v>
      </c>
      <c r="G66" s="59">
        <v>5729.17</v>
      </c>
      <c r="H66" s="59">
        <v>2282.5</v>
      </c>
      <c r="I66" s="480">
        <f t="shared" si="11"/>
        <v>257812.66</v>
      </c>
      <c r="N66" s="803"/>
      <c r="O66" s="67"/>
      <c r="P66" s="67"/>
      <c r="Q66" s="67"/>
      <c r="R66" s="349"/>
      <c r="S66" s="39"/>
      <c r="T66" s="39"/>
      <c r="U66" s="39"/>
      <c r="V66" s="80"/>
      <c r="W66" s="29"/>
      <c r="X66" s="39"/>
      <c r="Y66" s="39"/>
      <c r="Z66" s="112"/>
      <c r="AA66" s="349"/>
      <c r="AB66" s="27"/>
      <c r="AC66" s="27"/>
      <c r="AD66" s="27"/>
      <c r="AE66" s="27"/>
      <c r="AF66" s="27"/>
      <c r="AG66" s="39"/>
      <c r="AH66" s="27"/>
      <c r="AI66" s="39"/>
      <c r="AJ66" s="349"/>
      <c r="AK66" s="27"/>
      <c r="AL66" s="27"/>
      <c r="AM66" s="27"/>
      <c r="AN66" s="27"/>
      <c r="AO66" s="27"/>
      <c r="AP66" s="27"/>
      <c r="AQ66" s="39"/>
      <c r="AR66" s="349"/>
      <c r="AS66" s="39"/>
      <c r="AT66" s="39"/>
      <c r="AU66" s="39"/>
      <c r="AV66" s="39"/>
      <c r="AW66" s="112"/>
      <c r="AX66" s="349"/>
      <c r="AY66" s="39"/>
      <c r="AZ66" s="579"/>
      <c r="BA66" s="112"/>
      <c r="BB66" s="1583"/>
      <c r="BC66" s="39"/>
      <c r="BD66" s="39"/>
      <c r="BE66" s="81"/>
      <c r="BF66" s="39"/>
      <c r="BG66" s="112"/>
    </row>
    <row r="67" spans="1:59" ht="17.25" customHeight="1">
      <c r="A67" s="167">
        <v>45835</v>
      </c>
      <c r="B67" s="57"/>
      <c r="C67" s="57"/>
      <c r="D67" s="57"/>
      <c r="E67" s="57">
        <v>4</v>
      </c>
      <c r="F67" s="52" t="s">
        <v>268</v>
      </c>
      <c r="G67" s="59">
        <v>5729.17</v>
      </c>
      <c r="H67" s="59">
        <v>2282.5</v>
      </c>
      <c r="I67" s="480">
        <f t="shared" si="11"/>
        <v>252083.49</v>
      </c>
      <c r="N67" s="803"/>
      <c r="O67" s="67"/>
      <c r="P67" s="67"/>
      <c r="Q67" s="67"/>
      <c r="R67" s="349"/>
      <c r="S67" s="39"/>
      <c r="T67" s="39"/>
      <c r="U67" s="39"/>
      <c r="V67" s="80"/>
      <c r="W67" s="29"/>
      <c r="X67" s="39"/>
      <c r="Y67" s="39"/>
      <c r="Z67" s="112"/>
      <c r="AA67" s="349"/>
      <c r="AB67" s="27"/>
      <c r="AC67" s="27"/>
      <c r="AD67" s="27"/>
      <c r="AE67" s="27"/>
      <c r="AF67" s="27"/>
      <c r="AG67" s="39"/>
      <c r="AH67" s="27"/>
      <c r="AI67" s="39"/>
      <c r="AJ67" s="349"/>
      <c r="AK67" s="27"/>
      <c r="AL67" s="27"/>
      <c r="AM67" s="27"/>
      <c r="AN67" s="27"/>
      <c r="AO67" s="27"/>
      <c r="AP67" s="27"/>
      <c r="AQ67" s="39"/>
      <c r="AR67" s="349"/>
      <c r="AS67" s="39"/>
      <c r="AT67" s="39"/>
      <c r="AU67" s="39"/>
      <c r="AV67" s="39"/>
      <c r="AW67" s="112"/>
      <c r="AX67" s="349"/>
      <c r="AY67" s="39"/>
      <c r="AZ67" s="579"/>
      <c r="BA67" s="112"/>
      <c r="BB67" s="1583"/>
      <c r="BC67" s="39"/>
      <c r="BD67" s="39"/>
      <c r="BE67" s="81"/>
      <c r="BF67" s="39"/>
      <c r="BG67" s="112"/>
    </row>
    <row r="68" spans="1:59" ht="17.25" customHeight="1">
      <c r="A68" s="167">
        <v>45867</v>
      </c>
      <c r="B68" s="57"/>
      <c r="C68" s="57"/>
      <c r="D68" s="57"/>
      <c r="E68" s="57">
        <v>5</v>
      </c>
      <c r="F68" s="52" t="s">
        <v>269</v>
      </c>
      <c r="G68" s="59">
        <v>5729.17</v>
      </c>
      <c r="H68" s="59">
        <v>2282.5</v>
      </c>
      <c r="I68" s="480">
        <f t="shared" si="11"/>
        <v>246354.32</v>
      </c>
      <c r="N68" s="803"/>
      <c r="O68" s="67"/>
      <c r="P68" s="67"/>
      <c r="Q68" s="67"/>
      <c r="R68" s="349"/>
      <c r="S68" s="39"/>
      <c r="T68" s="39"/>
      <c r="U68" s="39"/>
      <c r="V68" s="80"/>
      <c r="W68" s="29"/>
      <c r="X68" s="39"/>
      <c r="Y68" s="39"/>
      <c r="Z68" s="112"/>
      <c r="AA68" s="349"/>
      <c r="AB68" s="27"/>
      <c r="AC68" s="27"/>
      <c r="AD68" s="27"/>
      <c r="AE68" s="27"/>
      <c r="AF68" s="27"/>
      <c r="AG68" s="39"/>
      <c r="AH68" s="27"/>
      <c r="AI68" s="39"/>
      <c r="AJ68" s="349"/>
      <c r="AK68" s="27"/>
      <c r="AL68" s="27"/>
      <c r="AM68" s="27"/>
      <c r="AN68" s="27"/>
      <c r="AO68" s="27"/>
      <c r="AP68" s="27"/>
      <c r="AQ68" s="39"/>
      <c r="AR68" s="349"/>
      <c r="AS68" s="39"/>
      <c r="AT68" s="39"/>
      <c r="AU68" s="39"/>
      <c r="AV68" s="39"/>
      <c r="AW68" s="112"/>
      <c r="AX68" s="349"/>
      <c r="AY68" s="39"/>
      <c r="AZ68" s="579"/>
      <c r="BA68" s="112"/>
      <c r="BB68" s="1583"/>
      <c r="BC68" s="39"/>
      <c r="BD68" s="39"/>
      <c r="BE68" s="81"/>
      <c r="BF68" s="39"/>
      <c r="BG68" s="112"/>
    </row>
    <row r="69" spans="1:59" ht="17.25" customHeight="1">
      <c r="A69" s="167">
        <v>45897</v>
      </c>
      <c r="B69" s="57"/>
      <c r="C69" s="57"/>
      <c r="D69" s="57"/>
      <c r="E69" s="57">
        <v>6</v>
      </c>
      <c r="F69" s="2177" t="s">
        <v>270</v>
      </c>
      <c r="G69" s="59">
        <v>5729.17</v>
      </c>
      <c r="H69" s="59">
        <v>2282.5</v>
      </c>
      <c r="I69" s="480">
        <f t="shared" si="11"/>
        <v>240625.15</v>
      </c>
      <c r="K69" s="575"/>
      <c r="L69" s="576"/>
      <c r="M69" s="125"/>
      <c r="N69" s="122"/>
      <c r="O69" s="122"/>
      <c r="P69" s="122"/>
      <c r="Q69" s="728"/>
      <c r="R69" s="728"/>
      <c r="S69"/>
      <c r="T69" s="39"/>
      <c r="U69" s="39"/>
      <c r="V69" s="80"/>
      <c r="W69" s="29"/>
      <c r="X69" s="39"/>
      <c r="Y69" s="39"/>
      <c r="Z69" s="112"/>
      <c r="AA69" s="349"/>
      <c r="AB69" s="27"/>
      <c r="AC69" s="27"/>
      <c r="AD69" s="27"/>
      <c r="AE69" s="27"/>
      <c r="AF69" s="27"/>
      <c r="AG69" s="39"/>
      <c r="AH69" s="27"/>
      <c r="AI69" s="39"/>
      <c r="AJ69" s="349"/>
      <c r="AK69" s="27"/>
      <c r="AL69" s="27"/>
      <c r="AM69" s="27"/>
      <c r="AN69" s="27"/>
      <c r="AO69" s="27"/>
      <c r="AP69" s="27"/>
      <c r="AQ69" s="39"/>
      <c r="AR69" s="349"/>
      <c r="AS69" s="39"/>
      <c r="AT69" s="39"/>
      <c r="AU69" s="39"/>
      <c r="AV69" s="39"/>
      <c r="AW69" s="112"/>
      <c r="AX69" s="349"/>
      <c r="AY69" s="39"/>
      <c r="AZ69" s="579"/>
      <c r="BA69" s="112"/>
      <c r="BB69" s="1583"/>
      <c r="BC69" s="39"/>
      <c r="BD69" s="39"/>
      <c r="BE69" s="81"/>
      <c r="BF69" s="39"/>
      <c r="BG69" s="112"/>
    </row>
    <row r="70" spans="1:59" ht="17.25" customHeight="1">
      <c r="A70" s="575">
        <v>45906</v>
      </c>
      <c r="B70" s="57"/>
      <c r="C70" s="57"/>
      <c r="D70" s="57"/>
      <c r="E70" s="57">
        <v>7</v>
      </c>
      <c r="F70" s="161">
        <v>36365</v>
      </c>
      <c r="G70" s="604">
        <v>240625.15</v>
      </c>
      <c r="H70" s="330"/>
      <c r="I70" s="480">
        <f t="shared" si="11"/>
        <v>0</v>
      </c>
      <c r="K70" s="575"/>
      <c r="L70" s="576"/>
      <c r="M70" s="125"/>
      <c r="N70" s="122"/>
      <c r="O70" s="122"/>
      <c r="P70" s="122"/>
      <c r="Q70" s="728"/>
      <c r="R70" s="728"/>
      <c r="S70"/>
      <c r="T70" s="39"/>
      <c r="U70" s="39"/>
      <c r="V70" s="80"/>
      <c r="W70" s="29"/>
      <c r="X70" s="39"/>
      <c r="Y70" s="39"/>
      <c r="Z70" s="112"/>
      <c r="AA70" s="349"/>
      <c r="AB70" s="27"/>
      <c r="AC70" s="27"/>
      <c r="AD70" s="27"/>
      <c r="AE70" s="27"/>
      <c r="AF70" s="27"/>
      <c r="AG70" s="39"/>
      <c r="AH70" s="27"/>
      <c r="AI70" s="39"/>
      <c r="AJ70" s="349"/>
      <c r="AK70" s="27"/>
      <c r="AL70" s="27"/>
      <c r="AM70" s="27"/>
      <c r="AN70" s="27"/>
      <c r="AO70" s="27"/>
      <c r="AP70" s="27"/>
      <c r="AQ70" s="39"/>
      <c r="AR70" s="349"/>
      <c r="AS70" s="39"/>
      <c r="AT70" s="39"/>
      <c r="AU70" s="39"/>
      <c r="AV70" s="39"/>
      <c r="AW70" s="112"/>
      <c r="AX70" s="349"/>
      <c r="AY70" s="39"/>
      <c r="AZ70" s="579"/>
      <c r="BA70" s="112"/>
      <c r="BB70" s="1583"/>
      <c r="BC70" s="39"/>
      <c r="BD70" s="39"/>
      <c r="BE70" s="81"/>
      <c r="BF70" s="39"/>
      <c r="BG70" s="112"/>
    </row>
    <row r="71" spans="1:59" ht="17.25" customHeight="1">
      <c r="A71" s="50"/>
      <c r="B71" s="57"/>
      <c r="C71" s="57"/>
      <c r="D71" s="57"/>
      <c r="E71" s="57">
        <v>8</v>
      </c>
      <c r="F71" s="42"/>
      <c r="G71" s="62"/>
      <c r="H71" s="62"/>
      <c r="I71" s="480">
        <f t="shared" si="11"/>
        <v>0</v>
      </c>
      <c r="K71" s="575"/>
      <c r="L71" s="805"/>
      <c r="M71" s="161"/>
      <c r="N71" s="122"/>
      <c r="O71" s="122"/>
      <c r="P71" s="122"/>
      <c r="Q71" s="604"/>
      <c r="R71" s="604">
        <v>234895.81</v>
      </c>
      <c r="S71"/>
      <c r="T71" s="39"/>
      <c r="U71" s="39"/>
      <c r="V71" s="80"/>
      <c r="W71" s="29"/>
      <c r="X71" s="39"/>
      <c r="Y71" s="39"/>
      <c r="Z71" s="112"/>
      <c r="AA71" s="349"/>
      <c r="AB71" s="27"/>
      <c r="AC71" s="27"/>
      <c r="AD71" s="27"/>
      <c r="AE71" s="27"/>
      <c r="AF71" s="27"/>
      <c r="AG71" s="39"/>
      <c r="AH71" s="27"/>
      <c r="AI71" s="39"/>
      <c r="AJ71" s="349"/>
      <c r="AK71" s="27"/>
      <c r="AL71" s="27"/>
      <c r="AM71" s="27"/>
      <c r="AN71" s="27"/>
      <c r="AO71" s="27"/>
      <c r="AP71" s="27"/>
      <c r="AQ71" s="39"/>
      <c r="AR71" s="349"/>
      <c r="AS71" s="39"/>
      <c r="AT71" s="39"/>
      <c r="AU71" s="39"/>
      <c r="AV71" s="39"/>
      <c r="AW71" s="112"/>
      <c r="AX71" s="349"/>
      <c r="AY71" s="39"/>
      <c r="AZ71" s="579"/>
      <c r="BA71" s="112"/>
      <c r="BB71" s="1583"/>
      <c r="BC71" s="39"/>
      <c r="BD71" s="39"/>
      <c r="BE71" s="81"/>
      <c r="BF71" s="39"/>
      <c r="BG71" s="112"/>
    </row>
    <row r="72" spans="1:59" ht="15" customHeight="1">
      <c r="A72" s="3097" t="s">
        <v>1</v>
      </c>
      <c r="B72" s="3097"/>
      <c r="C72" s="3097"/>
      <c r="D72" s="3097"/>
      <c r="E72" s="3097"/>
      <c r="F72" s="3097"/>
      <c r="G72" s="3097"/>
      <c r="H72" s="3097"/>
      <c r="I72" s="3097"/>
      <c r="K72" s="575"/>
      <c r="L72" s="576"/>
      <c r="M72" s="126"/>
      <c r="N72" s="122"/>
      <c r="O72" s="122"/>
      <c r="P72" s="122"/>
      <c r="Q72" s="728"/>
      <c r="R72" s="728"/>
      <c r="S72"/>
      <c r="T72" s="39"/>
      <c r="U72" s="39"/>
      <c r="V72" s="80"/>
      <c r="W72" s="29"/>
      <c r="X72" s="39"/>
      <c r="Y72" s="39"/>
      <c r="Z72" s="112"/>
      <c r="AA72" s="349"/>
      <c r="AB72" s="27"/>
      <c r="AC72" s="27"/>
      <c r="AD72" s="27"/>
      <c r="AE72" s="27"/>
      <c r="AF72" s="27"/>
      <c r="AG72" s="39"/>
      <c r="AH72" s="27"/>
      <c r="AI72" s="39"/>
      <c r="AJ72" s="349"/>
      <c r="AK72" s="27"/>
      <c r="AL72" s="27"/>
      <c r="AM72" s="27"/>
      <c r="AN72" s="27"/>
      <c r="AO72" s="27"/>
      <c r="AP72" s="27"/>
      <c r="AQ72" s="39"/>
      <c r="AR72" s="349"/>
      <c r="AS72" s="39"/>
      <c r="AT72" s="39"/>
      <c r="AU72" s="39"/>
      <c r="AV72" s="39"/>
      <c r="AW72" s="112"/>
      <c r="AX72" s="349"/>
      <c r="AY72" s="39"/>
      <c r="AZ72" s="579"/>
      <c r="BA72" s="112"/>
      <c r="BB72" s="1583"/>
      <c r="BC72" s="39"/>
      <c r="BD72" s="39"/>
      <c r="BE72" s="81"/>
      <c r="BF72" s="39"/>
      <c r="BG72" s="112"/>
    </row>
    <row r="73" spans="1:59" ht="15" customHeight="1">
      <c r="A73" s="141" t="s">
        <v>2</v>
      </c>
      <c r="B73" s="509" t="s">
        <v>35</v>
      </c>
      <c r="C73" s="231" t="s">
        <v>4</v>
      </c>
      <c r="D73" s="232" t="s">
        <v>5</v>
      </c>
      <c r="E73" s="232" t="s">
        <v>6</v>
      </c>
      <c r="F73" s="233" t="s">
        <v>36</v>
      </c>
      <c r="G73" s="827" t="s">
        <v>37</v>
      </c>
      <c r="H73" s="578" t="s">
        <v>38</v>
      </c>
      <c r="I73" s="2073" t="s">
        <v>39</v>
      </c>
      <c r="K73" s="575"/>
      <c r="L73" s="576"/>
      <c r="M73" s="126"/>
      <c r="N73" s="122"/>
      <c r="O73" s="122"/>
      <c r="P73" s="122"/>
      <c r="Q73" s="728"/>
      <c r="R73" s="728"/>
      <c r="S73"/>
      <c r="T73" s="39"/>
      <c r="U73" s="39"/>
      <c r="V73" s="80"/>
      <c r="W73" s="29"/>
      <c r="X73" s="39"/>
      <c r="Y73" s="39"/>
      <c r="Z73" s="112"/>
      <c r="AA73" s="349"/>
      <c r="AB73" s="27"/>
      <c r="AC73" s="27"/>
      <c r="AD73" s="27"/>
      <c r="AE73" s="27"/>
      <c r="AF73" s="27"/>
      <c r="AG73" s="39"/>
      <c r="AH73" s="27"/>
      <c r="AI73" s="39"/>
      <c r="AJ73" s="349"/>
      <c r="AK73" s="27"/>
      <c r="AL73" s="27"/>
      <c r="AM73" s="27"/>
      <c r="AN73" s="27"/>
      <c r="AO73" s="27"/>
      <c r="AP73" s="27"/>
      <c r="AQ73" s="39"/>
      <c r="AR73" s="349"/>
      <c r="AS73" s="39"/>
      <c r="AT73" s="39"/>
      <c r="AU73" s="39"/>
      <c r="AV73" s="39"/>
      <c r="AW73" s="112"/>
      <c r="AX73" s="349"/>
      <c r="AY73" s="39"/>
      <c r="AZ73" s="579"/>
      <c r="BA73" s="112"/>
      <c r="BB73" s="1583"/>
      <c r="BC73" s="39"/>
      <c r="BD73" s="39"/>
      <c r="BE73" s="81"/>
      <c r="BF73" s="39"/>
      <c r="BG73" s="112"/>
    </row>
    <row r="74" spans="1:59" ht="15" customHeight="1">
      <c r="A74" s="575">
        <v>45906</v>
      </c>
      <c r="B74" s="2078">
        <v>375000</v>
      </c>
      <c r="C74" s="2079"/>
      <c r="D74" s="813"/>
      <c r="E74" s="1946">
        <v>60</v>
      </c>
      <c r="F74" s="161">
        <v>36365</v>
      </c>
      <c r="G74" s="812">
        <f>B74/E74</f>
        <v>6250</v>
      </c>
      <c r="H74" s="812">
        <f>B74*0.83%</f>
        <v>3112.5</v>
      </c>
      <c r="I74" s="2080">
        <f>B74</f>
        <v>375000</v>
      </c>
      <c r="K74" s="575"/>
      <c r="L74" s="576"/>
      <c r="M74" s="120"/>
      <c r="N74" s="122"/>
      <c r="O74" s="122"/>
      <c r="P74" s="122"/>
      <c r="Q74" s="728"/>
      <c r="R74" s="728"/>
      <c r="S74"/>
      <c r="T74" s="39"/>
      <c r="U74" s="39"/>
      <c r="V74" s="80"/>
      <c r="W74" s="29"/>
      <c r="X74" s="39"/>
      <c r="Y74" s="39"/>
      <c r="Z74" s="112"/>
      <c r="AA74" s="349"/>
      <c r="AB74" s="27"/>
      <c r="AC74" s="27"/>
      <c r="AD74" s="27"/>
      <c r="AE74" s="27"/>
      <c r="AF74" s="27"/>
      <c r="AG74" s="39"/>
      <c r="AH74" s="27"/>
      <c r="AI74" s="39"/>
      <c r="AJ74" s="349"/>
      <c r="AK74" s="27"/>
      <c r="AL74" s="27"/>
      <c r="AM74" s="27"/>
      <c r="AN74" s="27"/>
      <c r="AO74" s="27"/>
      <c r="AP74" s="27"/>
      <c r="AQ74" s="39"/>
      <c r="AR74" s="349"/>
      <c r="AS74" s="39"/>
      <c r="AT74" s="39"/>
      <c r="AU74" s="39"/>
      <c r="AV74" s="39"/>
      <c r="AW74" s="112"/>
      <c r="AX74" s="349"/>
      <c r="AY74" s="39"/>
      <c r="AZ74" s="579"/>
      <c r="BA74" s="112"/>
      <c r="BB74" s="1583"/>
      <c r="BC74" s="39"/>
      <c r="BD74" s="39"/>
      <c r="BE74" s="81"/>
      <c r="BF74" s="39"/>
      <c r="BG74" s="112"/>
    </row>
    <row r="75" spans="1:59" ht="15" customHeight="1">
      <c r="A75" s="167">
        <v>45932</v>
      </c>
      <c r="B75" s="57"/>
      <c r="C75" s="57"/>
      <c r="D75" s="57"/>
      <c r="E75" s="57">
        <v>1</v>
      </c>
      <c r="F75" s="52" t="s">
        <v>272</v>
      </c>
      <c r="G75" s="168">
        <v>6250</v>
      </c>
      <c r="H75" s="168">
        <v>3112.5</v>
      </c>
      <c r="I75" s="480">
        <f>I74-G75</f>
        <v>368750</v>
      </c>
      <c r="K75" s="575"/>
      <c r="L75" s="576"/>
      <c r="M75" s="120"/>
      <c r="N75" s="122"/>
      <c r="O75" s="122"/>
      <c r="P75" s="122"/>
      <c r="Q75" s="728"/>
      <c r="R75" s="728"/>
      <c r="S75"/>
      <c r="T75" s="39"/>
      <c r="U75" s="39"/>
      <c r="V75" s="80"/>
      <c r="W75" s="29"/>
      <c r="X75" s="39"/>
      <c r="Y75" s="39"/>
      <c r="Z75" s="112"/>
      <c r="AA75" s="349"/>
      <c r="AB75" s="27"/>
      <c r="AC75" s="27"/>
      <c r="AD75" s="27"/>
      <c r="AE75" s="27"/>
      <c r="AF75" s="27"/>
      <c r="AG75" s="39"/>
      <c r="AH75" s="27"/>
      <c r="AI75" s="39"/>
      <c r="AJ75" s="349"/>
      <c r="AK75" s="27"/>
      <c r="AL75" s="27"/>
      <c r="AM75" s="27"/>
      <c r="AN75" s="27"/>
      <c r="AO75" s="27"/>
      <c r="AP75" s="27"/>
      <c r="AQ75" s="39"/>
      <c r="AR75" s="349"/>
      <c r="AS75" s="39"/>
      <c r="AT75" s="39"/>
      <c r="AU75" s="39"/>
      <c r="AV75" s="39"/>
      <c r="AW75" s="112"/>
      <c r="AX75" s="349"/>
      <c r="AY75" s="39"/>
      <c r="AZ75" s="579"/>
      <c r="BA75" s="112"/>
      <c r="BB75" s="1583"/>
      <c r="BC75" s="39"/>
      <c r="BD75" s="39"/>
      <c r="BE75" s="81"/>
      <c r="BF75" s="39"/>
      <c r="BG75" s="112"/>
    </row>
    <row r="76" spans="1:59" ht="15" customHeight="1">
      <c r="A76" s="167">
        <v>45959</v>
      </c>
      <c r="B76" s="587"/>
      <c r="C76" s="574"/>
      <c r="D76" s="450"/>
      <c r="E76" s="450"/>
      <c r="F76" s="52" t="s">
        <v>273</v>
      </c>
      <c r="G76" s="450">
        <v>6250</v>
      </c>
      <c r="H76" s="450">
        <v>3112.5</v>
      </c>
      <c r="I76" s="480">
        <f>I75-G76</f>
        <v>362500</v>
      </c>
      <c r="K76" s="575"/>
      <c r="L76" s="576"/>
      <c r="M76" s="120"/>
      <c r="N76" s="122"/>
      <c r="O76" s="122"/>
      <c r="P76" s="122"/>
      <c r="Q76" s="728"/>
      <c r="R76" s="728"/>
      <c r="S76"/>
      <c r="T76" s="39"/>
      <c r="U76" s="39"/>
      <c r="V76" s="80"/>
      <c r="W76" s="29"/>
      <c r="X76" s="39"/>
      <c r="Y76" s="39"/>
      <c r="Z76" s="112"/>
      <c r="AA76" s="349"/>
      <c r="AB76" s="27"/>
      <c r="AC76" s="27"/>
      <c r="AD76" s="27"/>
      <c r="AE76" s="27"/>
      <c r="AF76" s="27"/>
      <c r="AG76" s="39"/>
      <c r="AH76" s="27"/>
      <c r="AI76" s="39"/>
      <c r="AJ76" s="349"/>
      <c r="AK76" s="27"/>
      <c r="AL76" s="27"/>
      <c r="AM76" s="27"/>
      <c r="AN76" s="27"/>
      <c r="AO76" s="27"/>
      <c r="AP76" s="27"/>
      <c r="AQ76" s="39"/>
      <c r="AR76" s="349"/>
      <c r="AS76" s="39"/>
      <c r="AT76" s="39"/>
      <c r="AU76" s="39"/>
      <c r="AV76" s="39"/>
      <c r="AW76" s="112"/>
      <c r="AX76" s="349"/>
      <c r="AY76" s="39"/>
      <c r="AZ76" s="579"/>
      <c r="BA76" s="112"/>
      <c r="BB76" s="1583"/>
      <c r="BC76" s="39"/>
      <c r="BD76" s="39"/>
      <c r="BE76" s="81"/>
      <c r="BF76" s="39"/>
      <c r="BG76" s="112"/>
    </row>
    <row r="77" spans="1:59" ht="15" customHeight="1">
      <c r="A77" s="167">
        <v>45988</v>
      </c>
      <c r="B77" s="587"/>
      <c r="C77" s="574"/>
      <c r="D77" s="450"/>
      <c r="E77" s="450"/>
      <c r="F77" s="52" t="s">
        <v>274</v>
      </c>
      <c r="G77" s="450">
        <v>6250</v>
      </c>
      <c r="H77" s="450">
        <v>3112.5</v>
      </c>
      <c r="I77" s="480">
        <f>I76-G77</f>
        <v>356250</v>
      </c>
      <c r="K77" s="575"/>
      <c r="L77" s="576"/>
      <c r="M77" s="126"/>
      <c r="N77" s="122"/>
      <c r="O77" s="122"/>
      <c r="P77" s="122"/>
      <c r="Q77" s="728"/>
      <c r="R77" s="728"/>
      <c r="S77"/>
      <c r="T77" s="39"/>
      <c r="U77" s="39"/>
      <c r="V77" s="80"/>
      <c r="W77" s="29"/>
      <c r="X77" s="39"/>
      <c r="Y77" s="39"/>
      <c r="Z77" s="112"/>
      <c r="AA77" s="349"/>
      <c r="AB77" s="27"/>
      <c r="AC77" s="27"/>
      <c r="AD77" s="27"/>
      <c r="AE77" s="27"/>
      <c r="AF77" s="27"/>
      <c r="AG77" s="39"/>
      <c r="AH77" s="27"/>
      <c r="AI77" s="39"/>
      <c r="AJ77" s="349"/>
      <c r="AK77" s="27"/>
      <c r="AL77" s="27"/>
      <c r="AM77" s="27"/>
      <c r="AN77" s="27"/>
      <c r="AO77" s="27"/>
      <c r="AP77" s="27"/>
      <c r="AQ77" s="39"/>
      <c r="AR77" s="349"/>
      <c r="AS77" s="39"/>
      <c r="AT77" s="39"/>
      <c r="AU77" s="39"/>
      <c r="AV77" s="39"/>
      <c r="AW77" s="112"/>
      <c r="AX77" s="349"/>
      <c r="AY77" s="39"/>
      <c r="AZ77" s="579"/>
      <c r="BA77" s="112"/>
      <c r="BB77" s="1583"/>
      <c r="BC77" s="39"/>
      <c r="BD77" s="39"/>
      <c r="BE77" s="81"/>
      <c r="BF77" s="39"/>
      <c r="BG77" s="112"/>
    </row>
    <row r="78" spans="1:59" ht="15" customHeight="1">
      <c r="A78" s="167">
        <v>46018</v>
      </c>
      <c r="B78" s="1480"/>
      <c r="C78" s="588"/>
      <c r="D78" s="450"/>
      <c r="E78" s="450"/>
      <c r="F78" s="52" t="s">
        <v>275</v>
      </c>
      <c r="G78" s="450">
        <v>3587.5</v>
      </c>
      <c r="H78" s="450">
        <v>3112.5</v>
      </c>
      <c r="I78" s="480">
        <f>I77-G78</f>
        <v>352662.5</v>
      </c>
      <c r="K78" s="575"/>
      <c r="L78" s="576"/>
      <c r="M78" s="161"/>
      <c r="N78" s="122"/>
      <c r="O78" s="122"/>
      <c r="P78" s="122"/>
      <c r="Q78" s="604"/>
      <c r="R78" s="604">
        <v>240625.15</v>
      </c>
      <c r="S78"/>
      <c r="T78" s="39"/>
      <c r="U78" s="39"/>
      <c r="V78" s="80"/>
      <c r="W78" s="29"/>
      <c r="X78" s="39"/>
      <c r="Y78" s="39"/>
      <c r="Z78" s="112"/>
      <c r="AA78" s="349"/>
      <c r="AB78" s="27"/>
      <c r="AC78" s="27"/>
      <c r="AD78" s="27"/>
      <c r="AE78" s="27"/>
      <c r="AF78" s="27"/>
      <c r="AG78" s="39"/>
      <c r="AH78" s="27"/>
      <c r="AI78" s="39"/>
      <c r="AJ78" s="349"/>
      <c r="AK78" s="27"/>
      <c r="AL78" s="27"/>
      <c r="AM78" s="27"/>
      <c r="AN78" s="27"/>
      <c r="AO78" s="27"/>
      <c r="AP78" s="27"/>
      <c r="AQ78" s="39"/>
      <c r="AR78" s="349"/>
      <c r="AS78" s="39"/>
      <c r="AT78" s="39"/>
      <c r="AU78" s="39"/>
      <c r="AV78" s="39"/>
      <c r="AW78" s="112"/>
      <c r="AX78" s="349"/>
      <c r="AY78" s="39"/>
      <c r="AZ78" s="579"/>
      <c r="BA78" s="112"/>
      <c r="BB78" s="1583"/>
      <c r="BC78" s="39"/>
      <c r="BD78" s="39"/>
      <c r="BE78" s="81"/>
      <c r="BF78" s="39"/>
      <c r="BG78" s="112"/>
    </row>
    <row r="79" spans="1:59" ht="15" customHeight="1">
      <c r="A79" s="167">
        <v>46020</v>
      </c>
      <c r="B79" s="587"/>
      <c r="C79" s="358"/>
      <c r="D79" s="450"/>
      <c r="E79" s="450"/>
      <c r="F79" s="52" t="s">
        <v>276</v>
      </c>
      <c r="G79" s="450">
        <v>2662.5</v>
      </c>
      <c r="H79" s="450"/>
      <c r="I79" s="480">
        <f>I78-G79</f>
        <v>350000</v>
      </c>
      <c r="K79" s="575"/>
      <c r="L79" s="576"/>
      <c r="M79" s="120"/>
      <c r="N79" s="577"/>
      <c r="O79" s="577"/>
      <c r="P79" s="577"/>
      <c r="Q79" s="728"/>
      <c r="R79" s="728"/>
      <c r="S79"/>
      <c r="T79" s="39"/>
      <c r="U79" s="39"/>
      <c r="V79" s="80"/>
      <c r="W79" s="29"/>
      <c r="X79" s="39"/>
      <c r="Y79" s="39"/>
      <c r="Z79" s="112"/>
      <c r="AA79" s="349"/>
      <c r="AB79" s="27"/>
      <c r="AC79" s="27"/>
      <c r="AD79" s="27"/>
      <c r="AE79" s="27"/>
      <c r="AF79" s="27"/>
      <c r="AG79" s="39"/>
      <c r="AH79" s="27"/>
      <c r="AI79" s="39"/>
      <c r="AJ79" s="349"/>
      <c r="AK79" s="27"/>
      <c r="AL79" s="27"/>
      <c r="AM79" s="27"/>
      <c r="AN79" s="27"/>
      <c r="AO79" s="27"/>
      <c r="AP79" s="27"/>
      <c r="AQ79" s="39"/>
      <c r="AR79" s="349"/>
      <c r="AS79" s="39"/>
      <c r="AT79" s="39"/>
      <c r="AU79" s="39"/>
      <c r="AV79" s="39"/>
      <c r="AW79" s="112"/>
      <c r="AX79" s="349"/>
      <c r="AY79" s="39"/>
      <c r="AZ79" s="579"/>
      <c r="BA79" s="112"/>
      <c r="BB79" s="1583"/>
      <c r="BC79" s="39"/>
      <c r="BD79" s="39"/>
      <c r="BE79" s="81"/>
      <c r="BF79" s="39"/>
      <c r="BG79" s="112"/>
    </row>
    <row r="80" spans="1:59" ht="21.75" customHeight="1">
      <c r="A80" s="167"/>
      <c r="B80" s="587"/>
      <c r="C80" s="358"/>
      <c r="D80" s="450"/>
      <c r="E80" s="450"/>
      <c r="F80" s="450"/>
      <c r="G80" s="607"/>
      <c r="H80" s="607"/>
      <c r="I80" s="151"/>
      <c r="K80" s="575"/>
      <c r="L80" s="576"/>
      <c r="M80" s="120"/>
      <c r="N80" s="122"/>
      <c r="O80" s="122"/>
      <c r="P80" s="122"/>
      <c r="Q80" s="728"/>
      <c r="R80" s="728"/>
      <c r="S80"/>
      <c r="T80" s="39"/>
      <c r="U80" s="39"/>
      <c r="V80" s="80"/>
      <c r="W80" s="29"/>
      <c r="X80" s="39"/>
      <c r="Y80" s="39"/>
      <c r="Z80" s="112"/>
      <c r="AA80" s="349"/>
      <c r="AB80" s="27"/>
      <c r="AC80" s="27"/>
      <c r="AD80" s="27"/>
      <c r="AE80" s="27"/>
      <c r="AF80" s="27"/>
      <c r="AG80" s="39"/>
      <c r="AH80" s="27"/>
      <c r="AI80" s="39"/>
      <c r="AJ80" s="349"/>
      <c r="AK80" s="27"/>
      <c r="AL80" s="27"/>
      <c r="AM80" s="27"/>
      <c r="AN80" s="27"/>
      <c r="AO80" s="27"/>
      <c r="AP80" s="27"/>
      <c r="AQ80" s="39"/>
      <c r="AR80" s="349"/>
      <c r="AS80" s="39"/>
      <c r="AT80" s="39"/>
      <c r="AU80" s="39"/>
      <c r="AV80" s="39"/>
      <c r="AW80" s="112"/>
      <c r="AX80" s="349"/>
      <c r="AY80" s="39"/>
      <c r="AZ80" s="579"/>
      <c r="BA80" s="112"/>
      <c r="BB80" s="1583"/>
      <c r="BC80" s="39"/>
      <c r="BD80" s="39"/>
      <c r="BE80" s="81"/>
      <c r="BF80" s="39"/>
      <c r="BG80" s="112"/>
    </row>
    <row r="81" spans="1:59" ht="15" customHeight="1">
      <c r="A81" s="575"/>
      <c r="B81" s="576"/>
      <c r="C81" s="120"/>
      <c r="D81" s="122"/>
      <c r="E81" s="122"/>
      <c r="F81" s="122"/>
      <c r="G81" s="728"/>
      <c r="H81" s="728"/>
      <c r="K81" s="575"/>
      <c r="L81" s="576"/>
      <c r="M81" s="120"/>
      <c r="N81" s="122"/>
      <c r="O81" s="122"/>
      <c r="P81" s="122"/>
      <c r="Q81" s="728"/>
      <c r="R81" s="728"/>
      <c r="S81"/>
      <c r="T81" s="39"/>
      <c r="U81" s="39"/>
      <c r="V81" s="80"/>
      <c r="W81" s="29"/>
      <c r="X81" s="39"/>
      <c r="Y81" s="39"/>
      <c r="Z81" s="112"/>
      <c r="AA81" s="349"/>
      <c r="AB81" s="27"/>
      <c r="AC81" s="27"/>
      <c r="AD81" s="27"/>
      <c r="AE81" s="27"/>
      <c r="AF81" s="27"/>
      <c r="AG81" s="39"/>
      <c r="AH81" s="27"/>
      <c r="AI81" s="39"/>
      <c r="AJ81" s="349"/>
      <c r="AK81" s="27"/>
      <c r="AL81" s="27"/>
      <c r="AM81" s="27"/>
      <c r="AN81" s="27"/>
      <c r="AO81" s="27"/>
      <c r="AP81" s="27"/>
      <c r="AQ81" s="39"/>
      <c r="AR81" s="349"/>
      <c r="AS81" s="39"/>
      <c r="AT81" s="39"/>
      <c r="AU81" s="39"/>
      <c r="AV81" s="39"/>
      <c r="AW81" s="112"/>
      <c r="AX81" s="349"/>
      <c r="AY81" s="39"/>
      <c r="AZ81" s="579"/>
      <c r="BA81" s="112"/>
      <c r="BB81" s="1583"/>
      <c r="BC81" s="39"/>
      <c r="BD81" s="39"/>
      <c r="BE81" s="81"/>
      <c r="BF81" s="39"/>
      <c r="BG81" s="112"/>
    </row>
    <row r="82" spans="1:59" ht="15" customHeight="1">
      <c r="A82" s="575"/>
      <c r="B82" s="576"/>
      <c r="C82" s="120"/>
      <c r="D82" s="122"/>
      <c r="E82" s="122"/>
      <c r="F82" s="122"/>
      <c r="G82" s="728"/>
      <c r="H82" s="728"/>
      <c r="K82" s="575"/>
      <c r="L82" s="576"/>
      <c r="M82" s="120"/>
      <c r="N82" s="122"/>
      <c r="O82" s="122"/>
      <c r="P82" s="122"/>
      <c r="Q82" s="728"/>
      <c r="R82" s="728"/>
      <c r="S82"/>
      <c r="T82" s="39"/>
      <c r="U82" s="39"/>
      <c r="V82" s="80"/>
      <c r="W82" s="29"/>
      <c r="X82" s="39"/>
      <c r="Y82" s="39"/>
      <c r="Z82" s="112"/>
      <c r="AA82" s="349"/>
      <c r="AB82" s="27"/>
      <c r="AC82" s="27"/>
      <c r="AD82" s="27"/>
      <c r="AE82" s="27"/>
      <c r="AF82" s="27"/>
      <c r="AG82" s="39"/>
      <c r="AH82" s="27"/>
      <c r="AI82" s="39"/>
      <c r="AJ82" s="349"/>
      <c r="AK82" s="27"/>
      <c r="AL82" s="27"/>
      <c r="AM82" s="27"/>
      <c r="AN82" s="27"/>
      <c r="AO82" s="27"/>
      <c r="AP82" s="27"/>
      <c r="AQ82" s="39"/>
      <c r="AR82" s="349"/>
      <c r="AS82" s="39"/>
      <c r="AT82" s="39"/>
      <c r="AU82" s="39"/>
      <c r="AV82" s="39"/>
      <c r="AW82" s="112"/>
      <c r="AX82" s="349"/>
      <c r="AY82" s="39"/>
      <c r="AZ82" s="579"/>
      <c r="BA82" s="112"/>
      <c r="BB82" s="1583"/>
      <c r="BC82" s="39"/>
      <c r="BD82" s="39"/>
      <c r="BE82" s="81"/>
      <c r="BF82" s="39"/>
      <c r="BG82" s="112"/>
    </row>
    <row r="83" spans="1:59" ht="15" customHeight="1">
      <c r="A83" s="575"/>
      <c r="B83" s="576"/>
      <c r="C83" s="120"/>
      <c r="D83" s="122"/>
      <c r="E83" s="122"/>
      <c r="F83" s="122"/>
      <c r="G83" s="728"/>
      <c r="H83" s="728"/>
      <c r="K83" s="575"/>
      <c r="L83" s="576"/>
      <c r="M83" s="120"/>
      <c r="N83" s="122"/>
      <c r="O83" s="122"/>
      <c r="P83" s="122"/>
      <c r="Q83" s="728"/>
      <c r="R83" s="728"/>
      <c r="S83"/>
      <c r="T83" s="39"/>
      <c r="U83" s="39"/>
      <c r="V83" s="80"/>
      <c r="W83" s="29"/>
      <c r="X83" s="39"/>
      <c r="Y83" s="39"/>
      <c r="Z83" s="112"/>
      <c r="AA83" s="349"/>
      <c r="AB83" s="27"/>
      <c r="AC83" s="27"/>
      <c r="AD83" s="27"/>
      <c r="AE83" s="27"/>
      <c r="AF83" s="27"/>
      <c r="AG83" s="39"/>
      <c r="AH83" s="27"/>
      <c r="AI83" s="39"/>
      <c r="AJ83" s="349"/>
      <c r="AK83" s="27"/>
      <c r="AL83" s="27"/>
      <c r="AM83" s="27"/>
      <c r="AN83" s="27"/>
      <c r="AO83" s="27"/>
      <c r="AP83" s="27"/>
      <c r="AQ83" s="39"/>
      <c r="AR83" s="349"/>
      <c r="AS83" s="39"/>
      <c r="AT83" s="39"/>
      <c r="AU83" s="39"/>
      <c r="AV83" s="39"/>
      <c r="AW83" s="112"/>
      <c r="AX83" s="349"/>
      <c r="AY83" s="39"/>
      <c r="AZ83" s="579"/>
      <c r="BA83" s="112"/>
      <c r="BB83" s="1583"/>
      <c r="BC83" s="39"/>
      <c r="BD83" s="39"/>
      <c r="BE83" s="81"/>
      <c r="BF83" s="39"/>
      <c r="BG83" s="112"/>
    </row>
    <row r="84" spans="1:59" ht="15" customHeight="1">
      <c r="A84" s="575"/>
      <c r="B84" s="576"/>
      <c r="C84" s="126"/>
      <c r="D84" s="122"/>
      <c r="E84" s="122"/>
      <c r="F84" s="122"/>
      <c r="G84" s="728"/>
      <c r="H84" s="728"/>
      <c r="K84" s="67"/>
      <c r="L84" s="67"/>
      <c r="M84" s="802"/>
      <c r="N84" s="803"/>
      <c r="O84" s="67"/>
      <c r="P84" s="67"/>
      <c r="Q84" s="67"/>
      <c r="R84" s="349"/>
      <c r="S84" s="39"/>
      <c r="T84" s="39"/>
      <c r="U84" s="39"/>
      <c r="V84" s="80"/>
      <c r="W84" s="29"/>
      <c r="X84" s="39"/>
      <c r="Y84" s="39"/>
      <c r="Z84" s="112"/>
      <c r="AA84" s="349"/>
      <c r="AB84" s="27"/>
      <c r="AC84" s="27"/>
      <c r="AD84" s="27"/>
      <c r="AE84" s="27"/>
      <c r="AF84" s="27"/>
      <c r="AG84" s="39"/>
      <c r="AH84" s="27"/>
      <c r="AI84" s="39"/>
      <c r="AJ84" s="349"/>
      <c r="AK84" s="27"/>
      <c r="AL84" s="27"/>
      <c r="AM84" s="27"/>
      <c r="AN84" s="27"/>
      <c r="AO84" s="27"/>
      <c r="AP84" s="27"/>
      <c r="AQ84" s="39"/>
      <c r="AR84" s="349"/>
      <c r="AS84" s="39"/>
      <c r="AT84" s="39"/>
      <c r="AU84" s="39"/>
      <c r="AV84" s="39"/>
      <c r="AW84" s="112"/>
      <c r="AX84" s="349"/>
      <c r="AY84" s="39"/>
      <c r="AZ84" s="579"/>
      <c r="BA84" s="112"/>
      <c r="BB84" s="1583"/>
      <c r="BC84" s="39"/>
      <c r="BD84" s="39"/>
      <c r="BE84" s="81"/>
      <c r="BF84" s="39"/>
      <c r="BG84" s="112"/>
    </row>
    <row r="85" spans="1:59" ht="15" customHeight="1">
      <c r="A85" s="575"/>
      <c r="B85" s="576"/>
      <c r="C85" s="161"/>
      <c r="D85" s="122"/>
      <c r="E85" s="122"/>
      <c r="F85" s="122"/>
      <c r="G85" s="604"/>
      <c r="H85" s="604"/>
      <c r="K85" s="67"/>
      <c r="L85" s="67"/>
      <c r="M85" s="802"/>
      <c r="N85" s="803"/>
      <c r="O85" s="67"/>
      <c r="P85" s="67"/>
      <c r="Q85" s="67"/>
      <c r="R85" s="349"/>
      <c r="S85" s="39"/>
      <c r="T85" s="39"/>
      <c r="U85" s="39"/>
      <c r="V85" s="80"/>
      <c r="W85" s="29"/>
      <c r="X85" s="39"/>
      <c r="Y85" s="39"/>
      <c r="Z85" s="112"/>
      <c r="AA85" s="349"/>
      <c r="AB85" s="27"/>
      <c r="AC85" s="27"/>
      <c r="AD85" s="27"/>
      <c r="AE85" s="27"/>
      <c r="AF85" s="27"/>
      <c r="AG85" s="39"/>
      <c r="AH85" s="27"/>
      <c r="AI85" s="39"/>
      <c r="AJ85" s="349"/>
      <c r="AK85" s="27"/>
      <c r="AL85" s="27"/>
      <c r="AM85" s="27"/>
      <c r="AN85" s="27"/>
      <c r="AO85" s="27"/>
      <c r="AP85" s="27"/>
      <c r="AQ85" s="39"/>
      <c r="AR85" s="349"/>
      <c r="AS85" s="39"/>
      <c r="AT85" s="39"/>
      <c r="AU85" s="39"/>
      <c r="AV85" s="39"/>
      <c r="AW85" s="112"/>
      <c r="AX85" s="349"/>
      <c r="AY85" s="39"/>
      <c r="AZ85" s="579"/>
      <c r="BA85" s="112"/>
      <c r="BB85" s="1583"/>
      <c r="BC85" s="39"/>
      <c r="BD85" s="39"/>
      <c r="BE85" s="81"/>
      <c r="BF85" s="39"/>
      <c r="BG85" s="112"/>
    </row>
    <row r="86" spans="1:59" ht="15" customHeight="1">
      <c r="A86" s="575"/>
      <c r="B86" s="576"/>
      <c r="C86" s="120"/>
      <c r="D86" s="577"/>
      <c r="E86" s="577"/>
      <c r="F86" s="577"/>
      <c r="G86" s="728"/>
      <c r="H86" s="728"/>
      <c r="K86" s="67"/>
      <c r="L86" s="67"/>
      <c r="M86" s="802"/>
      <c r="N86" s="803"/>
      <c r="O86" s="67"/>
      <c r="P86" s="67"/>
      <c r="Q86" s="67"/>
      <c r="R86" s="349"/>
      <c r="S86" s="39"/>
      <c r="T86" s="39"/>
      <c r="U86" s="39"/>
      <c r="V86" s="80"/>
      <c r="W86" s="29"/>
      <c r="X86" s="39"/>
      <c r="Y86" s="39"/>
      <c r="Z86" s="112"/>
      <c r="AA86" s="349"/>
      <c r="AB86" s="27"/>
      <c r="AC86" s="27"/>
      <c r="AD86" s="27"/>
      <c r="AE86" s="27"/>
      <c r="AF86" s="27"/>
      <c r="AG86" s="39"/>
      <c r="AH86" s="27"/>
      <c r="AI86" s="39"/>
      <c r="AJ86" s="349"/>
      <c r="AK86" s="27"/>
      <c r="AL86" s="27"/>
      <c r="AM86" s="27"/>
      <c r="AN86" s="27"/>
      <c r="AO86" s="27"/>
      <c r="AP86" s="27"/>
      <c r="AQ86" s="39"/>
      <c r="AR86" s="349"/>
      <c r="AS86" s="39"/>
      <c r="AT86" s="39"/>
      <c r="AU86" s="39"/>
      <c r="AV86" s="39"/>
      <c r="AW86" s="112"/>
      <c r="AX86" s="349"/>
      <c r="AY86" s="39"/>
      <c r="AZ86" s="579"/>
      <c r="BA86" s="112"/>
      <c r="BB86" s="1583"/>
      <c r="BC86" s="39"/>
      <c r="BD86" s="39"/>
      <c r="BE86" s="81"/>
      <c r="BF86" s="39"/>
      <c r="BG86" s="112"/>
    </row>
    <row r="87" spans="1:59" ht="15" customHeight="1">
      <c r="A87" s="575"/>
      <c r="B87" s="576"/>
      <c r="C87" s="120"/>
      <c r="D87" s="122"/>
      <c r="E87" s="122"/>
      <c r="F87" s="122"/>
      <c r="G87" s="728"/>
      <c r="H87" s="728"/>
      <c r="K87" s="67"/>
      <c r="L87" s="67"/>
      <c r="M87" s="802"/>
      <c r="N87" s="803"/>
      <c r="O87" s="67"/>
      <c r="P87" s="67"/>
      <c r="Q87" s="67"/>
      <c r="R87" s="349"/>
      <c r="S87" s="39"/>
      <c r="T87" s="39"/>
      <c r="U87" s="39"/>
      <c r="V87" s="80"/>
      <c r="W87" s="29"/>
      <c r="X87" s="39"/>
      <c r="Y87" s="39"/>
      <c r="Z87" s="112"/>
      <c r="AA87" s="349"/>
      <c r="AB87" s="27"/>
      <c r="AC87" s="27"/>
      <c r="AD87" s="27"/>
      <c r="AE87" s="27"/>
      <c r="AF87" s="27"/>
      <c r="AG87" s="39"/>
      <c r="AH87" s="27"/>
      <c r="AI87" s="39"/>
      <c r="AJ87" s="349"/>
      <c r="AK87" s="27"/>
      <c r="AL87" s="27"/>
      <c r="AM87" s="27"/>
      <c r="AN87" s="27"/>
      <c r="AO87" s="27"/>
      <c r="AP87" s="27"/>
      <c r="AQ87" s="39"/>
      <c r="AR87" s="349"/>
      <c r="AS87" s="39"/>
      <c r="AT87" s="39"/>
      <c r="AU87" s="39"/>
      <c r="AV87" s="39"/>
      <c r="AW87" s="112"/>
      <c r="AX87" s="349"/>
      <c r="AY87" s="39"/>
      <c r="AZ87" s="579"/>
      <c r="BA87" s="112"/>
      <c r="BB87" s="1583"/>
      <c r="BC87" s="39"/>
      <c r="BD87" s="39"/>
      <c r="BE87" s="81"/>
      <c r="BF87" s="39"/>
      <c r="BG87" s="112"/>
    </row>
    <row r="88" spans="1:59" ht="15" customHeight="1">
      <c r="A88" s="575"/>
      <c r="B88" s="576"/>
      <c r="C88" s="120"/>
      <c r="D88" s="122"/>
      <c r="E88" s="122"/>
      <c r="F88" s="122"/>
      <c r="G88" s="728"/>
      <c r="H88" s="728"/>
      <c r="K88" s="67"/>
      <c r="L88" s="67"/>
      <c r="M88" s="802"/>
      <c r="N88" s="803"/>
      <c r="O88" s="67"/>
      <c r="P88" s="67"/>
      <c r="Q88" s="67"/>
      <c r="R88" s="349"/>
      <c r="S88" s="39"/>
      <c r="T88" s="39"/>
      <c r="U88" s="39"/>
      <c r="V88" s="80"/>
      <c r="W88" s="29"/>
      <c r="X88" s="39"/>
      <c r="Y88" s="39"/>
      <c r="Z88" s="112"/>
      <c r="AA88" s="349"/>
      <c r="AB88" s="27"/>
      <c r="AC88" s="27"/>
      <c r="AD88" s="27"/>
      <c r="AE88" s="27"/>
      <c r="AF88" s="27"/>
      <c r="AG88" s="39"/>
      <c r="AH88" s="27"/>
      <c r="AI88" s="39"/>
      <c r="AJ88" s="349"/>
      <c r="AK88" s="27"/>
      <c r="AL88" s="27"/>
      <c r="AM88" s="27"/>
      <c r="AN88" s="27"/>
      <c r="AO88" s="27"/>
      <c r="AP88" s="27"/>
      <c r="AQ88" s="39"/>
      <c r="AR88" s="349"/>
      <c r="AS88" s="39"/>
      <c r="AT88" s="39"/>
      <c r="AU88" s="39"/>
      <c r="AV88" s="39"/>
      <c r="AW88" s="112"/>
      <c r="AX88" s="349"/>
      <c r="AY88" s="39"/>
      <c r="AZ88" s="579"/>
      <c r="BA88" s="112"/>
      <c r="BB88" s="1583"/>
      <c r="BC88" s="39"/>
      <c r="BD88" s="39"/>
      <c r="BE88" s="81"/>
      <c r="BF88" s="39"/>
      <c r="BG88" s="112"/>
    </row>
    <row r="89" spans="1:59" ht="15" customHeight="1">
      <c r="A89" s="575"/>
      <c r="B89" s="576"/>
      <c r="C89" s="120"/>
      <c r="D89" s="122"/>
      <c r="E89" s="122"/>
      <c r="F89" s="122"/>
      <c r="G89" s="728"/>
      <c r="H89" s="728"/>
      <c r="K89" s="67"/>
      <c r="L89" s="67"/>
      <c r="M89" s="802"/>
      <c r="N89" s="803"/>
      <c r="O89" s="67"/>
      <c r="P89" s="67"/>
      <c r="Q89" s="67"/>
      <c r="R89" s="535"/>
      <c r="S89" s="39"/>
      <c r="T89" s="39"/>
      <c r="U89" s="39"/>
      <c r="V89" s="80"/>
      <c r="W89" s="29"/>
      <c r="X89" s="39"/>
      <c r="Y89" s="39"/>
      <c r="Z89" s="112"/>
      <c r="AA89" s="349"/>
      <c r="AB89" s="27"/>
      <c r="AC89" s="27"/>
      <c r="AD89" s="27"/>
      <c r="AE89" s="27"/>
      <c r="AF89" s="27"/>
      <c r="AG89" s="39"/>
      <c r="AH89" s="27"/>
      <c r="AI89" s="39"/>
      <c r="AJ89" s="349"/>
      <c r="AK89" s="27"/>
      <c r="AL89" s="27"/>
      <c r="AM89" s="27"/>
      <c r="AN89" s="27"/>
      <c r="AO89" s="27"/>
      <c r="AP89" s="27"/>
      <c r="AQ89" s="39"/>
      <c r="AR89" s="349"/>
      <c r="AS89" s="39"/>
      <c r="AT89" s="39"/>
      <c r="AU89" s="39"/>
      <c r="AV89" s="39"/>
      <c r="AW89" s="112"/>
      <c r="AX89" s="349"/>
      <c r="AY89" s="39"/>
      <c r="AZ89" s="579"/>
      <c r="BA89" s="112"/>
      <c r="BB89" s="1583"/>
      <c r="BC89" s="39"/>
      <c r="BD89" s="39"/>
      <c r="BE89" s="81"/>
      <c r="BF89" s="39"/>
      <c r="BG89" s="112"/>
    </row>
    <row r="90" spans="1:59" ht="15" customHeight="1">
      <c r="A90" s="575"/>
      <c r="B90" s="576"/>
      <c r="C90" s="120"/>
      <c r="D90" s="122"/>
      <c r="E90" s="122"/>
      <c r="F90" s="122"/>
      <c r="G90" s="728"/>
      <c r="H90" s="728"/>
      <c r="K90" s="67"/>
      <c r="L90" s="67"/>
      <c r="M90" s="802"/>
      <c r="N90" s="803"/>
      <c r="O90" s="67"/>
      <c r="P90" s="67"/>
      <c r="Q90" s="67"/>
      <c r="R90" s="535"/>
      <c r="S90" s="39"/>
      <c r="T90" s="39"/>
      <c r="U90" s="39"/>
      <c r="V90" s="80"/>
      <c r="W90" s="29"/>
      <c r="X90" s="39"/>
      <c r="Y90" s="39"/>
      <c r="Z90" s="112"/>
      <c r="AA90" s="349"/>
      <c r="AB90" s="27"/>
      <c r="AC90" s="27"/>
      <c r="AD90" s="27"/>
      <c r="AE90" s="27"/>
      <c r="AF90" s="27"/>
      <c r="AG90" s="39"/>
      <c r="AH90" s="27"/>
      <c r="AI90" s="39"/>
      <c r="AJ90" s="349"/>
      <c r="AK90" s="27"/>
      <c r="AL90" s="27"/>
      <c r="AM90" s="27"/>
      <c r="AN90" s="27"/>
      <c r="AO90" s="27"/>
      <c r="AP90" s="27"/>
      <c r="AQ90" s="39"/>
      <c r="AR90" s="349"/>
      <c r="AS90" s="39"/>
      <c r="AT90" s="39"/>
      <c r="AU90" s="39"/>
      <c r="AV90" s="39"/>
      <c r="AW90" s="112"/>
      <c r="AX90" s="349"/>
      <c r="AY90" s="39"/>
      <c r="AZ90" s="579"/>
      <c r="BA90" s="112"/>
      <c r="BB90" s="1583"/>
      <c r="BC90" s="39"/>
      <c r="BD90" s="39"/>
      <c r="BE90" s="81"/>
      <c r="BF90" s="39"/>
      <c r="BG90" s="112"/>
    </row>
    <row r="91" spans="1:59" ht="15" customHeight="1">
      <c r="H91" s="67"/>
      <c r="K91" s="67"/>
      <c r="L91" s="67"/>
      <c r="M91" s="802"/>
      <c r="N91" s="803"/>
      <c r="O91" s="67"/>
      <c r="P91" s="67"/>
      <c r="Q91" s="67"/>
      <c r="S91" s="12"/>
      <c r="T91" s="12"/>
      <c r="U91" s="12"/>
      <c r="V91" s="89"/>
      <c r="X91" s="12"/>
      <c r="Y91" s="12"/>
      <c r="Z91" s="12"/>
      <c r="AG91" s="12"/>
      <c r="AI91" s="12"/>
      <c r="AQ91" s="12"/>
      <c r="AS91" s="12"/>
      <c r="AT91" s="12"/>
      <c r="AU91" s="12"/>
      <c r="AV91" s="12"/>
      <c r="AW91" s="12"/>
      <c r="AY91" s="12"/>
      <c r="AZ91" s="12"/>
      <c r="BA91" s="12"/>
      <c r="BB91" s="1583"/>
      <c r="BC91" s="39"/>
      <c r="BD91" s="39"/>
      <c r="BE91" s="81"/>
      <c r="BF91" s="39"/>
      <c r="BG91" s="112"/>
    </row>
    <row r="92" spans="1:59" ht="15" customHeight="1">
      <c r="H92" s="67"/>
      <c r="K92" s="67"/>
      <c r="L92" s="67"/>
      <c r="M92" s="802"/>
      <c r="N92" s="803"/>
      <c r="O92" s="67"/>
      <c r="P92" s="67"/>
      <c r="Q92" s="67"/>
      <c r="S92" s="12"/>
      <c r="T92" s="12"/>
      <c r="U92" s="12"/>
      <c r="V92" s="89"/>
      <c r="X92" s="12"/>
      <c r="Y92" s="12"/>
      <c r="Z92" s="12"/>
      <c r="AG92" s="12"/>
      <c r="AI92" s="12"/>
      <c r="AQ92" s="12"/>
      <c r="AS92" s="12"/>
      <c r="AT92" s="12"/>
      <c r="AU92" s="12"/>
      <c r="AV92" s="12"/>
      <c r="AW92" s="12"/>
      <c r="AY92" s="12"/>
      <c r="AZ92" s="12"/>
      <c r="BA92" s="12"/>
      <c r="BB92" s="1583"/>
      <c r="BC92" s="39"/>
      <c r="BD92" s="39"/>
      <c r="BE92" s="81"/>
      <c r="BF92" s="39"/>
      <c r="BG92" s="112"/>
    </row>
    <row r="93" spans="1:59" ht="15" customHeight="1">
      <c r="H93" s="67"/>
      <c r="K93" s="67"/>
      <c r="L93" s="67"/>
      <c r="M93" s="802"/>
      <c r="N93" s="803"/>
      <c r="O93" s="67"/>
      <c r="P93" s="67"/>
      <c r="Q93" s="67"/>
      <c r="S93" s="12"/>
      <c r="T93" s="12"/>
      <c r="U93" s="12"/>
      <c r="V93" s="89"/>
      <c r="X93" s="12"/>
      <c r="Y93" s="12"/>
      <c r="Z93" s="12"/>
      <c r="AG93" s="12"/>
      <c r="AI93" s="12"/>
      <c r="AQ93" s="12"/>
      <c r="AS93" s="12"/>
      <c r="AT93" s="12"/>
      <c r="AU93" s="12"/>
      <c r="AV93" s="12"/>
      <c r="AW93" s="12"/>
      <c r="AY93" s="12"/>
      <c r="AZ93" s="12"/>
      <c r="BA93" s="12"/>
      <c r="BB93" s="1583"/>
      <c r="BC93" s="39"/>
      <c r="BD93" s="39"/>
      <c r="BE93" s="81"/>
      <c r="BF93" s="39"/>
      <c r="BG93" s="112"/>
    </row>
    <row r="94" spans="1:59" ht="15" customHeight="1">
      <c r="H94" s="67"/>
      <c r="K94" s="67"/>
      <c r="L94" s="67"/>
      <c r="M94" s="802"/>
      <c r="N94" s="803"/>
      <c r="O94" s="67"/>
      <c r="P94" s="67"/>
      <c r="Q94" s="67"/>
      <c r="S94" s="12"/>
      <c r="T94" s="12"/>
      <c r="U94" s="12"/>
      <c r="V94" s="89"/>
      <c r="X94" s="12"/>
      <c r="Y94" s="12"/>
      <c r="Z94" s="12"/>
      <c r="AG94" s="12"/>
      <c r="AI94" s="12"/>
      <c r="AQ94" s="12"/>
      <c r="AS94" s="12"/>
      <c r="AT94" s="12"/>
      <c r="AU94" s="12"/>
      <c r="AV94" s="12"/>
      <c r="AW94" s="12"/>
      <c r="AY94" s="12"/>
      <c r="AZ94" s="12"/>
      <c r="BA94" s="12"/>
      <c r="BB94" s="1583"/>
      <c r="BC94" s="39"/>
      <c r="BD94" s="39"/>
      <c r="BE94" s="81"/>
      <c r="BF94" s="39"/>
      <c r="BG94" s="112"/>
    </row>
    <row r="95" spans="1:59" ht="15" customHeight="1">
      <c r="H95" s="67"/>
      <c r="K95" s="67"/>
      <c r="L95" s="67"/>
      <c r="M95" s="802"/>
      <c r="N95" s="803"/>
      <c r="O95" s="67"/>
      <c r="P95" s="67"/>
      <c r="Q95" s="67"/>
      <c r="S95" s="12"/>
      <c r="T95" s="12"/>
      <c r="U95" s="12"/>
      <c r="V95" s="89"/>
      <c r="X95" s="12"/>
      <c r="Y95" s="12"/>
      <c r="Z95" s="12"/>
      <c r="AG95" s="12"/>
      <c r="AI95" s="12"/>
      <c r="AQ95" s="12"/>
      <c r="AS95" s="12"/>
      <c r="AT95" s="12"/>
      <c r="AU95" s="12"/>
      <c r="AV95" s="12"/>
      <c r="AW95" s="12"/>
      <c r="AY95" s="12"/>
      <c r="AZ95" s="12"/>
      <c r="BA95" s="12"/>
      <c r="BB95" s="1583"/>
      <c r="BC95" s="39"/>
      <c r="BD95" s="39"/>
      <c r="BE95" s="81"/>
      <c r="BF95" s="39"/>
      <c r="BG95" s="112"/>
    </row>
    <row r="96" spans="1:59" ht="15" customHeight="1">
      <c r="H96" s="67"/>
      <c r="K96" s="67"/>
      <c r="L96" s="67"/>
      <c r="M96" s="802"/>
      <c r="N96" s="803"/>
      <c r="O96" s="67"/>
      <c r="P96" s="67"/>
      <c r="Q96" s="67"/>
      <c r="S96" s="12"/>
      <c r="T96" s="12"/>
      <c r="U96" s="12"/>
      <c r="V96" s="89"/>
      <c r="X96" s="12"/>
      <c r="Y96" s="12"/>
      <c r="Z96" s="12"/>
      <c r="AG96" s="12"/>
      <c r="AI96" s="12"/>
      <c r="AQ96" s="12"/>
      <c r="AS96" s="12"/>
      <c r="AT96" s="12"/>
      <c r="AU96" s="12"/>
      <c r="AV96" s="12"/>
      <c r="AW96" s="12"/>
      <c r="AY96" s="12"/>
      <c r="AZ96" s="12"/>
      <c r="BA96" s="12"/>
      <c r="BB96" s="1583"/>
      <c r="BC96" s="39"/>
      <c r="BD96" s="39"/>
      <c r="BE96" s="81"/>
      <c r="BF96" s="39"/>
      <c r="BG96" s="112"/>
    </row>
    <row r="97" spans="8:59" ht="15" customHeight="1">
      <c r="H97" s="67"/>
      <c r="K97" s="67"/>
      <c r="L97" s="67"/>
      <c r="M97" s="802"/>
      <c r="N97" s="803"/>
      <c r="O97" s="67"/>
      <c r="P97" s="67"/>
      <c r="Q97" s="67"/>
      <c r="S97" s="12"/>
      <c r="T97" s="12"/>
      <c r="U97" s="12"/>
      <c r="V97" s="89"/>
      <c r="X97" s="12"/>
      <c r="Y97" s="12"/>
      <c r="Z97" s="12"/>
      <c r="AG97" s="12"/>
      <c r="AI97" s="12"/>
      <c r="AQ97" s="12"/>
      <c r="AS97" s="12"/>
      <c r="AT97" s="12"/>
      <c r="AU97" s="12"/>
      <c r="AV97" s="12"/>
      <c r="AW97" s="12"/>
      <c r="AY97" s="12"/>
      <c r="AZ97" s="12"/>
      <c r="BA97" s="12"/>
      <c r="BB97" s="1583"/>
      <c r="BC97" s="39"/>
      <c r="BD97" s="39"/>
      <c r="BE97" s="81"/>
      <c r="BF97" s="39"/>
      <c r="BG97" s="112"/>
    </row>
    <row r="98" spans="8:59" ht="15" customHeight="1">
      <c r="H98" s="67"/>
      <c r="K98" s="67"/>
      <c r="L98" s="67"/>
      <c r="M98" s="802"/>
      <c r="N98" s="803"/>
      <c r="O98" s="67"/>
      <c r="P98" s="67"/>
      <c r="Q98" s="67"/>
      <c r="S98" s="12"/>
      <c r="T98" s="12"/>
      <c r="U98" s="12"/>
      <c r="V98" s="89"/>
      <c r="X98" s="12"/>
      <c r="Y98" s="12"/>
      <c r="Z98" s="12"/>
      <c r="AG98" s="12"/>
      <c r="AI98" s="12"/>
      <c r="AQ98" s="12"/>
      <c r="AS98" s="12"/>
      <c r="AT98" s="12"/>
      <c r="AU98" s="12"/>
      <c r="AV98" s="12"/>
      <c r="AW98" s="12"/>
      <c r="AY98" s="12"/>
      <c r="AZ98" s="12"/>
      <c r="BA98" s="12"/>
      <c r="BB98" s="1583"/>
      <c r="BC98" s="39"/>
      <c r="BD98" s="39"/>
      <c r="BE98" s="81"/>
      <c r="BF98" s="39"/>
      <c r="BG98" s="112"/>
    </row>
    <row r="99" spans="8:59" ht="15" customHeight="1">
      <c r="H99" s="67"/>
      <c r="K99" s="67"/>
      <c r="L99" s="67"/>
      <c r="M99" s="802"/>
      <c r="N99" s="803"/>
      <c r="O99" s="67"/>
      <c r="P99" s="67"/>
      <c r="Q99" s="67"/>
      <c r="S99" s="12"/>
      <c r="T99" s="12"/>
      <c r="U99" s="12"/>
      <c r="V99" s="89"/>
      <c r="X99" s="12"/>
      <c r="Y99" s="12"/>
      <c r="Z99" s="12"/>
      <c r="AG99" s="12"/>
      <c r="AI99" s="12"/>
      <c r="AQ99" s="12"/>
      <c r="AS99" s="12"/>
      <c r="AT99" s="12"/>
      <c r="AU99" s="12"/>
      <c r="AV99" s="12"/>
      <c r="AW99" s="12"/>
      <c r="AY99" s="12"/>
      <c r="AZ99" s="12"/>
      <c r="BA99" s="12"/>
    </row>
    <row r="100" spans="8:59" ht="15" customHeight="1">
      <c r="H100" s="67"/>
      <c r="K100" s="67"/>
      <c r="L100" s="67"/>
      <c r="M100" s="802"/>
      <c r="N100" s="803"/>
      <c r="O100" s="67"/>
      <c r="P100" s="67"/>
      <c r="Q100" s="67"/>
      <c r="S100" s="12"/>
      <c r="T100" s="12"/>
      <c r="U100" s="12"/>
      <c r="V100" s="89"/>
      <c r="X100" s="12"/>
      <c r="Y100" s="12"/>
      <c r="Z100" s="12"/>
      <c r="AG100" s="12"/>
      <c r="AI100" s="12"/>
      <c r="AQ100" s="12"/>
      <c r="AS100" s="12"/>
      <c r="AT100" s="12"/>
      <c r="AU100" s="12"/>
      <c r="AV100" s="12"/>
      <c r="AW100" s="12"/>
      <c r="AY100" s="12"/>
      <c r="AZ100" s="12"/>
      <c r="BA100" s="12"/>
    </row>
    <row r="101" spans="8:59" ht="15" customHeight="1">
      <c r="H101" s="67"/>
      <c r="K101" s="67"/>
      <c r="L101" s="67"/>
      <c r="M101" s="802"/>
      <c r="N101" s="803"/>
      <c r="O101" s="67"/>
      <c r="P101" s="67"/>
      <c r="Q101" s="67"/>
      <c r="S101" s="12"/>
      <c r="T101" s="12"/>
      <c r="U101" s="12"/>
      <c r="V101" s="89"/>
      <c r="X101" s="12"/>
      <c r="Y101" s="12"/>
      <c r="Z101" s="12"/>
      <c r="AG101" s="12"/>
      <c r="AI101" s="12"/>
      <c r="AQ101" s="12"/>
      <c r="AS101" s="12"/>
      <c r="AT101" s="12"/>
      <c r="AU101" s="12"/>
      <c r="AV101" s="12"/>
      <c r="AW101" s="12"/>
      <c r="AY101" s="12"/>
      <c r="AZ101" s="12"/>
      <c r="BA101" s="12"/>
    </row>
    <row r="102" spans="8:59" ht="15" customHeight="1">
      <c r="H102" s="67"/>
      <c r="K102" s="67"/>
      <c r="L102" s="67"/>
      <c r="M102" s="802"/>
      <c r="N102" s="803"/>
      <c r="O102" s="67"/>
      <c r="P102" s="67"/>
      <c r="Q102" s="67"/>
      <c r="S102" s="12"/>
      <c r="T102" s="12"/>
      <c r="U102" s="12"/>
      <c r="V102" s="89"/>
      <c r="X102" s="12"/>
      <c r="Y102" s="12"/>
      <c r="Z102" s="12"/>
      <c r="AG102" s="12"/>
      <c r="AI102" s="12"/>
      <c r="AQ102" s="12"/>
      <c r="AS102" s="12"/>
      <c r="AT102" s="12"/>
      <c r="AU102" s="12"/>
      <c r="AV102" s="12"/>
      <c r="AW102" s="12"/>
      <c r="AY102" s="12"/>
      <c r="AZ102" s="12"/>
      <c r="BA102" s="12"/>
    </row>
    <row r="103" spans="8:59" ht="15" customHeight="1">
      <c r="H103" s="67"/>
      <c r="K103" s="67"/>
      <c r="L103" s="67"/>
      <c r="M103" s="802"/>
      <c r="N103" s="803"/>
      <c r="O103" s="67"/>
      <c r="P103" s="67"/>
      <c r="Q103" s="67"/>
      <c r="S103" s="12"/>
      <c r="T103" s="12"/>
      <c r="U103" s="12"/>
      <c r="V103" s="89"/>
      <c r="X103" s="12"/>
      <c r="Y103" s="12"/>
      <c r="Z103" s="12"/>
      <c r="AG103" s="12"/>
      <c r="AI103" s="12"/>
      <c r="AQ103" s="12"/>
      <c r="AS103" s="12"/>
      <c r="AT103" s="12"/>
      <c r="AU103" s="12"/>
      <c r="AV103" s="12"/>
      <c r="AW103" s="12"/>
      <c r="AY103" s="12"/>
      <c r="AZ103" s="12"/>
      <c r="BA103" s="12"/>
    </row>
    <row r="104" spans="8:59" ht="15" customHeight="1">
      <c r="H104" s="67"/>
      <c r="K104" s="67"/>
      <c r="L104" s="67"/>
      <c r="M104" s="802"/>
      <c r="N104" s="803"/>
      <c r="O104" s="67"/>
      <c r="P104" s="67"/>
      <c r="Q104" s="67"/>
      <c r="S104" s="12"/>
      <c r="T104" s="12"/>
      <c r="U104" s="12"/>
      <c r="V104" s="89"/>
      <c r="X104" s="12"/>
      <c r="Y104" s="12"/>
      <c r="Z104" s="12"/>
      <c r="AG104" s="12"/>
      <c r="AI104" s="12"/>
      <c r="AQ104" s="12"/>
      <c r="AS104" s="12"/>
      <c r="AT104" s="12"/>
      <c r="AU104" s="12"/>
      <c r="AV104" s="12"/>
      <c r="AW104" s="12"/>
      <c r="AY104" s="12"/>
      <c r="AZ104" s="12"/>
      <c r="BA104" s="12"/>
    </row>
    <row r="105" spans="8:59" ht="15" customHeight="1">
      <c r="H105" s="67"/>
      <c r="K105" s="67"/>
      <c r="L105" s="67"/>
      <c r="M105" s="802"/>
      <c r="N105" s="803"/>
      <c r="O105" s="67"/>
      <c r="P105" s="67"/>
      <c r="Q105" s="67"/>
      <c r="S105" s="12"/>
      <c r="T105" s="12"/>
      <c r="U105" s="12"/>
      <c r="V105" s="89"/>
      <c r="X105" s="12"/>
      <c r="Y105" s="12"/>
      <c r="Z105" s="12"/>
      <c r="AG105" s="12"/>
      <c r="AI105" s="12"/>
      <c r="AQ105" s="12"/>
      <c r="AS105" s="12"/>
      <c r="AT105" s="12"/>
      <c r="AU105" s="12"/>
      <c r="AV105" s="12"/>
      <c r="AW105" s="12"/>
      <c r="AY105" s="12"/>
      <c r="AZ105" s="12"/>
      <c r="BA105" s="12"/>
    </row>
    <row r="106" spans="8:59" ht="15" customHeight="1">
      <c r="H106" s="67"/>
      <c r="K106" s="67"/>
      <c r="L106" s="67"/>
      <c r="M106" s="802"/>
      <c r="N106" s="803"/>
      <c r="O106" s="67"/>
      <c r="P106" s="67"/>
      <c r="Q106" s="67"/>
      <c r="S106" s="12"/>
      <c r="T106" s="12"/>
      <c r="U106" s="12"/>
      <c r="V106" s="89"/>
      <c r="X106" s="12"/>
      <c r="Y106" s="12"/>
      <c r="Z106" s="12"/>
      <c r="AG106" s="12"/>
      <c r="AI106" s="12"/>
      <c r="AQ106" s="12"/>
      <c r="AS106" s="12"/>
      <c r="AT106" s="12"/>
      <c r="AU106" s="12"/>
      <c r="AV106" s="12"/>
      <c r="AW106" s="12"/>
      <c r="AY106" s="12"/>
      <c r="AZ106" s="12"/>
      <c r="BA106" s="12"/>
    </row>
    <row r="107" spans="8:59" ht="15" customHeight="1">
      <c r="H107" s="67"/>
      <c r="K107" s="67"/>
      <c r="L107" s="67"/>
      <c r="M107" s="802"/>
      <c r="N107" s="803"/>
      <c r="O107" s="67"/>
      <c r="P107" s="67"/>
      <c r="Q107" s="67"/>
      <c r="S107" s="12"/>
      <c r="T107" s="12"/>
      <c r="U107" s="12"/>
      <c r="V107" s="89"/>
      <c r="X107" s="12"/>
      <c r="Y107" s="12"/>
      <c r="Z107" s="12"/>
      <c r="AG107" s="12"/>
      <c r="AI107" s="12"/>
      <c r="AQ107" s="12"/>
      <c r="AS107" s="12"/>
      <c r="AT107" s="12"/>
      <c r="AU107" s="12"/>
      <c r="AV107" s="12"/>
      <c r="AW107" s="12"/>
      <c r="AY107" s="12"/>
      <c r="AZ107" s="12"/>
      <c r="BA107" s="12"/>
    </row>
    <row r="108" spans="8:59" ht="15" customHeight="1">
      <c r="H108" s="67"/>
      <c r="K108" s="67"/>
      <c r="L108" s="67"/>
      <c r="M108" s="802"/>
      <c r="N108" s="803"/>
      <c r="O108" s="67"/>
      <c r="P108" s="67"/>
      <c r="Q108" s="67"/>
      <c r="S108" s="12"/>
      <c r="T108" s="12"/>
      <c r="U108" s="12"/>
      <c r="V108" s="89"/>
      <c r="X108" s="12"/>
      <c r="Y108" s="12"/>
      <c r="Z108" s="12"/>
      <c r="AG108" s="12"/>
      <c r="AI108" s="12"/>
      <c r="AQ108" s="12"/>
      <c r="AS108" s="12"/>
      <c r="AT108" s="12"/>
      <c r="AU108" s="12"/>
      <c r="AV108" s="12"/>
      <c r="AW108" s="12"/>
      <c r="AY108" s="12"/>
      <c r="AZ108" s="12"/>
      <c r="BA108" s="12"/>
    </row>
    <row r="109" spans="8:59" ht="15" customHeight="1">
      <c r="H109" s="67"/>
      <c r="K109" s="67"/>
      <c r="L109" s="67"/>
      <c r="M109" s="802"/>
      <c r="N109" s="803"/>
      <c r="O109" s="67"/>
      <c r="P109" s="67"/>
      <c r="Q109" s="67"/>
      <c r="S109" s="12"/>
      <c r="T109" s="12"/>
      <c r="U109" s="12"/>
      <c r="V109" s="89"/>
      <c r="X109" s="12"/>
      <c r="Y109" s="12"/>
      <c r="Z109" s="12"/>
      <c r="AG109" s="12"/>
      <c r="AI109" s="12"/>
      <c r="AQ109" s="12"/>
      <c r="AS109" s="12"/>
      <c r="AT109" s="12"/>
      <c r="AU109" s="12"/>
      <c r="AV109" s="12"/>
      <c r="AW109" s="12"/>
      <c r="AY109" s="12"/>
      <c r="AZ109" s="12"/>
      <c r="BA109" s="12"/>
    </row>
    <row r="110" spans="8:59" ht="15" customHeight="1">
      <c r="H110" s="67"/>
      <c r="K110" s="67"/>
      <c r="L110" s="67"/>
      <c r="M110" s="802"/>
      <c r="N110" s="803"/>
      <c r="O110" s="67"/>
      <c r="P110" s="67"/>
      <c r="Q110" s="67"/>
      <c r="S110" s="12"/>
      <c r="T110" s="12"/>
      <c r="U110" s="12"/>
      <c r="V110" s="89"/>
      <c r="X110" s="12"/>
      <c r="Y110" s="12"/>
      <c r="Z110" s="12"/>
      <c r="AG110" s="12"/>
      <c r="AI110" s="12"/>
      <c r="AQ110" s="12"/>
      <c r="AS110" s="12"/>
      <c r="AT110" s="12"/>
      <c r="AU110" s="12"/>
      <c r="AV110" s="12"/>
      <c r="AW110" s="12"/>
      <c r="AY110" s="12"/>
      <c r="AZ110" s="12"/>
      <c r="BA110" s="12"/>
    </row>
    <row r="111" spans="8:59" ht="15" customHeight="1">
      <c r="H111" s="67"/>
      <c r="K111" s="67"/>
      <c r="L111" s="67"/>
      <c r="M111" s="802"/>
      <c r="N111" s="803"/>
      <c r="O111" s="67"/>
      <c r="P111" s="67"/>
      <c r="Q111" s="67"/>
      <c r="S111" s="12"/>
      <c r="T111" s="12"/>
      <c r="U111" s="12"/>
      <c r="V111" s="89"/>
      <c r="X111" s="12"/>
      <c r="Y111" s="12"/>
      <c r="Z111" s="12"/>
      <c r="AG111" s="12"/>
      <c r="AI111" s="12"/>
      <c r="AQ111" s="12"/>
      <c r="AS111" s="12"/>
      <c r="AT111" s="12"/>
      <c r="AU111" s="12"/>
      <c r="AV111" s="12"/>
      <c r="AW111" s="12"/>
      <c r="AY111" s="12"/>
      <c r="AZ111" s="12"/>
      <c r="BA111" s="12"/>
    </row>
    <row r="112" spans="8:59" ht="15" customHeight="1">
      <c r="H112" s="67"/>
      <c r="K112" s="67"/>
      <c r="L112" s="67"/>
      <c r="M112" s="802"/>
      <c r="N112" s="803"/>
      <c r="O112" s="67"/>
      <c r="P112" s="67"/>
      <c r="Q112" s="67"/>
      <c r="S112" s="12"/>
      <c r="T112" s="12"/>
      <c r="U112" s="12"/>
      <c r="V112" s="89"/>
      <c r="X112" s="12"/>
      <c r="Y112" s="12"/>
      <c r="Z112" s="12"/>
      <c r="AG112" s="12"/>
      <c r="AI112" s="12"/>
      <c r="AQ112" s="12"/>
      <c r="AS112" s="12"/>
      <c r="AT112" s="12"/>
      <c r="AU112" s="12"/>
      <c r="AV112" s="12"/>
      <c r="AW112" s="12"/>
      <c r="AY112" s="12"/>
      <c r="AZ112" s="12"/>
      <c r="BA112" s="12"/>
    </row>
    <row r="113" spans="8:53" ht="15" customHeight="1">
      <c r="H113" s="67"/>
      <c r="K113" s="67"/>
      <c r="L113" s="67"/>
      <c r="M113" s="802"/>
      <c r="N113" s="803"/>
      <c r="O113" s="67"/>
      <c r="P113" s="67"/>
      <c r="Q113" s="67"/>
      <c r="S113" s="12"/>
      <c r="T113" s="12"/>
      <c r="U113" s="12"/>
      <c r="V113" s="89"/>
      <c r="X113" s="12"/>
      <c r="Y113" s="12"/>
      <c r="Z113" s="12"/>
      <c r="AG113" s="12"/>
      <c r="AI113" s="12"/>
      <c r="AQ113" s="12"/>
      <c r="AS113" s="12"/>
      <c r="AT113" s="12"/>
      <c r="AU113" s="12"/>
      <c r="AV113" s="12"/>
      <c r="AW113" s="12"/>
      <c r="AY113" s="12"/>
      <c r="AZ113" s="12"/>
      <c r="BA113" s="12"/>
    </row>
    <row r="114" spans="8:53" ht="15" customHeight="1">
      <c r="H114" s="67"/>
      <c r="K114" s="67"/>
      <c r="L114" s="67"/>
      <c r="M114" s="802"/>
      <c r="N114" s="803"/>
      <c r="O114" s="67"/>
      <c r="P114" s="67"/>
      <c r="Q114" s="67"/>
      <c r="S114" s="12"/>
      <c r="T114" s="12"/>
      <c r="U114" s="12"/>
      <c r="V114" s="89"/>
      <c r="X114" s="12"/>
      <c r="Y114" s="12"/>
      <c r="Z114" s="12"/>
      <c r="AG114" s="12"/>
      <c r="AI114" s="12"/>
      <c r="AQ114" s="12"/>
      <c r="AS114" s="12"/>
      <c r="AT114" s="12"/>
      <c r="AU114" s="12"/>
      <c r="AV114" s="12"/>
      <c r="AW114" s="12"/>
      <c r="AY114" s="12"/>
      <c r="AZ114" s="12"/>
      <c r="BA114" s="12"/>
    </row>
    <row r="115" spans="8:53" ht="15" customHeight="1">
      <c r="K115" s="67"/>
      <c r="L115" s="67"/>
      <c r="M115" s="802"/>
      <c r="N115" s="803"/>
      <c r="O115" s="67"/>
      <c r="P115" s="67"/>
      <c r="Q115" s="67"/>
      <c r="S115" s="12"/>
      <c r="T115" s="12"/>
      <c r="U115" s="12"/>
      <c r="V115" s="89"/>
      <c r="X115" s="12"/>
      <c r="Y115" s="12"/>
      <c r="Z115" s="12"/>
      <c r="AG115" s="12"/>
      <c r="AI115" s="12"/>
      <c r="AQ115" s="12"/>
      <c r="AS115" s="12"/>
      <c r="AT115" s="12"/>
      <c r="AU115" s="12"/>
      <c r="AV115" s="12"/>
      <c r="AW115" s="12"/>
      <c r="AY115" s="12"/>
      <c r="AZ115" s="12"/>
      <c r="BA115" s="12"/>
    </row>
    <row r="116" spans="8:53" ht="15" customHeight="1">
      <c r="K116" s="67"/>
      <c r="L116" s="67"/>
      <c r="M116" s="802"/>
      <c r="N116" s="803"/>
      <c r="O116" s="67"/>
      <c r="P116" s="67"/>
      <c r="Q116" s="67"/>
      <c r="S116" s="12"/>
      <c r="T116" s="12"/>
      <c r="U116" s="12"/>
      <c r="V116" s="89"/>
      <c r="X116" s="12"/>
      <c r="Y116" s="12"/>
      <c r="Z116" s="12"/>
      <c r="AG116" s="12"/>
      <c r="AI116" s="12"/>
      <c r="AQ116" s="12"/>
      <c r="AS116" s="12"/>
      <c r="AT116" s="12"/>
      <c r="AU116" s="12"/>
      <c r="AV116" s="12"/>
      <c r="AW116" s="12"/>
      <c r="AY116" s="12"/>
      <c r="AZ116" s="12"/>
      <c r="BA116" s="12"/>
    </row>
    <row r="117" spans="8:53" ht="15" customHeight="1">
      <c r="K117" s="67"/>
      <c r="L117" s="67"/>
      <c r="M117" s="802"/>
      <c r="N117" s="803"/>
      <c r="O117" s="67"/>
      <c r="P117" s="67"/>
      <c r="Q117" s="67"/>
      <c r="S117" s="12"/>
      <c r="T117" s="12"/>
      <c r="U117" s="12"/>
      <c r="V117" s="89"/>
      <c r="X117" s="12"/>
      <c r="Y117" s="12"/>
      <c r="Z117" s="12"/>
      <c r="AG117" s="12"/>
      <c r="AI117" s="12"/>
      <c r="AQ117" s="12"/>
      <c r="AS117" s="12"/>
      <c r="AT117" s="12"/>
      <c r="AU117" s="12"/>
      <c r="AV117" s="12"/>
      <c r="AW117" s="12"/>
      <c r="AY117" s="12"/>
      <c r="AZ117" s="12"/>
      <c r="BA117" s="12"/>
    </row>
    <row r="118" spans="8:53" ht="15" customHeight="1">
      <c r="K118" s="67"/>
      <c r="L118" s="67"/>
      <c r="M118" s="802"/>
      <c r="N118" s="803"/>
      <c r="O118" s="67"/>
      <c r="P118" s="67"/>
      <c r="Q118" s="67"/>
      <c r="S118" s="12"/>
      <c r="T118" s="12"/>
      <c r="U118" s="12"/>
      <c r="V118" s="89"/>
      <c r="X118" s="12"/>
      <c r="Y118" s="12"/>
      <c r="Z118" s="12"/>
      <c r="AG118" s="12"/>
      <c r="AI118" s="12"/>
      <c r="AQ118" s="12"/>
      <c r="AS118" s="12"/>
      <c r="AT118" s="12"/>
      <c r="AU118" s="12"/>
      <c r="AV118" s="12"/>
      <c r="AW118" s="12"/>
      <c r="AY118" s="12"/>
      <c r="AZ118" s="12"/>
      <c r="BA118" s="12"/>
    </row>
    <row r="119" spans="8:53" ht="15" customHeight="1">
      <c r="K119" s="67"/>
      <c r="L119" s="67"/>
      <c r="M119" s="802"/>
      <c r="N119" s="803"/>
      <c r="O119" s="67"/>
      <c r="P119" s="67"/>
      <c r="Q119" s="67"/>
      <c r="S119" s="12"/>
      <c r="T119" s="12"/>
      <c r="U119" s="12"/>
      <c r="V119" s="89"/>
      <c r="X119" s="12"/>
      <c r="Y119" s="12"/>
      <c r="Z119" s="12"/>
      <c r="AG119" s="12"/>
      <c r="AI119" s="12"/>
      <c r="AQ119" s="12"/>
      <c r="AS119" s="12"/>
      <c r="AT119" s="12"/>
      <c r="AU119" s="12"/>
      <c r="AV119" s="12"/>
      <c r="AW119" s="12"/>
      <c r="AY119" s="12"/>
      <c r="AZ119" s="12"/>
      <c r="BA119" s="12"/>
    </row>
    <row r="120" spans="8:53" ht="15" customHeight="1">
      <c r="K120" s="67"/>
      <c r="L120" s="67"/>
      <c r="M120" s="802"/>
      <c r="N120" s="803"/>
      <c r="O120" s="67"/>
      <c r="P120" s="67"/>
      <c r="Q120" s="67"/>
      <c r="S120" s="12"/>
      <c r="T120" s="12"/>
      <c r="U120" s="12"/>
      <c r="V120" s="89"/>
      <c r="X120" s="12"/>
      <c r="Y120" s="12"/>
      <c r="Z120" s="12"/>
      <c r="AG120" s="12"/>
      <c r="AI120" s="12"/>
      <c r="AQ120" s="12"/>
      <c r="AS120" s="12"/>
      <c r="AT120" s="12"/>
      <c r="AU120" s="12"/>
      <c r="AV120" s="12"/>
      <c r="AW120" s="12"/>
      <c r="AY120" s="12"/>
      <c r="AZ120" s="12"/>
      <c r="BA120" s="12"/>
    </row>
    <row r="121" spans="8:53" ht="15" customHeight="1">
      <c r="K121" s="67"/>
      <c r="L121" s="67"/>
      <c r="M121" s="802"/>
      <c r="N121" s="803"/>
      <c r="O121" s="67"/>
      <c r="P121" s="67"/>
      <c r="Q121" s="67"/>
      <c r="S121" s="12"/>
      <c r="T121" s="12"/>
      <c r="U121" s="12"/>
      <c r="V121" s="89"/>
      <c r="X121" s="12"/>
      <c r="Y121" s="12"/>
      <c r="Z121" s="12"/>
      <c r="AG121" s="12"/>
      <c r="AI121" s="12"/>
      <c r="AQ121" s="12"/>
      <c r="AS121" s="12"/>
      <c r="AT121" s="12"/>
      <c r="AU121" s="12"/>
      <c r="AV121" s="12"/>
      <c r="AW121" s="12"/>
      <c r="AY121" s="12"/>
      <c r="AZ121" s="12"/>
      <c r="BA121" s="12"/>
    </row>
    <row r="122" spans="8:53" ht="15" customHeight="1">
      <c r="K122" s="67"/>
      <c r="L122" s="67"/>
      <c r="M122" s="802"/>
      <c r="N122" s="803"/>
      <c r="O122" s="67"/>
      <c r="P122" s="67"/>
      <c r="Q122" s="67"/>
      <c r="S122" s="12"/>
      <c r="T122" s="12"/>
      <c r="U122" s="12"/>
      <c r="V122" s="89"/>
      <c r="X122" s="12"/>
      <c r="Y122" s="12"/>
      <c r="Z122" s="12"/>
      <c r="AG122" s="12"/>
      <c r="AI122" s="12"/>
      <c r="AQ122" s="12"/>
      <c r="AS122" s="12"/>
      <c r="AT122" s="12"/>
      <c r="AU122" s="12"/>
      <c r="AV122" s="12"/>
      <c r="AW122" s="12"/>
      <c r="AY122" s="12"/>
      <c r="AZ122" s="12"/>
      <c r="BA122" s="12"/>
    </row>
    <row r="123" spans="8:53" ht="15" customHeight="1">
      <c r="K123" s="67"/>
      <c r="L123" s="67"/>
      <c r="M123" s="802"/>
      <c r="N123" s="803"/>
      <c r="O123" s="67"/>
      <c r="P123" s="67"/>
      <c r="Q123" s="67"/>
      <c r="S123" s="12"/>
      <c r="T123" s="12"/>
      <c r="U123" s="12"/>
      <c r="V123" s="89"/>
      <c r="X123" s="12"/>
      <c r="Y123" s="12"/>
      <c r="Z123" s="12"/>
      <c r="AG123" s="12"/>
      <c r="AI123" s="12"/>
      <c r="AQ123" s="12"/>
      <c r="AS123" s="12"/>
      <c r="AT123" s="12"/>
      <c r="AU123" s="12"/>
      <c r="AV123" s="12"/>
      <c r="AW123" s="12"/>
      <c r="AY123" s="12"/>
      <c r="AZ123" s="12"/>
      <c r="BA123" s="12"/>
    </row>
    <row r="124" spans="8:53" ht="27" customHeight="1">
      <c r="K124" s="67"/>
      <c r="L124" s="67"/>
      <c r="M124" s="802"/>
      <c r="N124" s="803"/>
      <c r="O124" s="67"/>
      <c r="P124" s="67"/>
      <c r="Q124" s="67"/>
      <c r="S124" s="12"/>
      <c r="T124" s="12"/>
      <c r="U124" s="12"/>
      <c r="V124" s="89"/>
      <c r="X124" s="12"/>
      <c r="Y124" s="12"/>
      <c r="Z124" s="12"/>
      <c r="AG124" s="12"/>
      <c r="AI124" s="12"/>
      <c r="AQ124" s="12"/>
      <c r="AS124" s="12"/>
      <c r="AT124" s="12"/>
      <c r="AU124" s="12"/>
      <c r="AV124" s="12"/>
      <c r="AW124" s="12"/>
      <c r="AY124" s="12"/>
      <c r="AZ124" s="12"/>
      <c r="BA124" s="12"/>
    </row>
    <row r="125" spans="8:53" ht="15" customHeight="1">
      <c r="K125" s="67"/>
      <c r="L125" s="67"/>
      <c r="M125" s="802"/>
      <c r="N125" s="803"/>
      <c r="O125" s="67"/>
      <c r="P125" s="67"/>
      <c r="Q125" s="67"/>
      <c r="S125" s="12"/>
      <c r="T125" s="12"/>
      <c r="U125" s="12"/>
      <c r="V125" s="89"/>
      <c r="X125" s="12"/>
      <c r="Y125" s="12"/>
      <c r="Z125" s="12"/>
      <c r="AG125" s="12"/>
      <c r="AI125" s="12"/>
      <c r="AQ125" s="12"/>
      <c r="AS125" s="12"/>
      <c r="AT125" s="12"/>
      <c r="AU125" s="12"/>
      <c r="AV125" s="12"/>
      <c r="AW125" s="12"/>
      <c r="AY125" s="12"/>
      <c r="AZ125" s="12"/>
      <c r="BA125" s="12"/>
    </row>
    <row r="126" spans="8:53" ht="15" customHeight="1">
      <c r="K126" s="67"/>
      <c r="L126" s="67"/>
      <c r="M126" s="802"/>
      <c r="N126" s="803"/>
      <c r="O126" s="67"/>
      <c r="P126" s="67"/>
      <c r="Q126" s="67"/>
      <c r="S126" s="12"/>
      <c r="T126" s="12"/>
      <c r="U126" s="12"/>
      <c r="V126" s="89"/>
      <c r="X126" s="12"/>
      <c r="Y126" s="12"/>
      <c r="Z126" s="12"/>
      <c r="AG126" s="12"/>
      <c r="AI126" s="12"/>
      <c r="AQ126" s="12"/>
      <c r="AS126" s="12"/>
      <c r="AT126" s="12"/>
      <c r="AU126" s="12"/>
      <c r="AV126" s="12"/>
      <c r="AW126" s="12"/>
      <c r="AY126" s="12"/>
      <c r="AZ126" s="12"/>
      <c r="BA126" s="12"/>
    </row>
    <row r="127" spans="8:53" ht="15" customHeight="1">
      <c r="K127" s="67"/>
      <c r="L127" s="67"/>
      <c r="M127" s="802"/>
      <c r="N127" s="803"/>
      <c r="O127" s="67"/>
      <c r="P127" s="67"/>
      <c r="Q127" s="67"/>
      <c r="S127" s="12"/>
      <c r="T127" s="12"/>
      <c r="U127" s="12"/>
      <c r="V127" s="89"/>
      <c r="X127" s="12"/>
      <c r="Y127" s="12"/>
      <c r="Z127" s="12"/>
      <c r="AG127" s="12"/>
      <c r="AI127" s="12"/>
      <c r="AQ127" s="12"/>
      <c r="AS127" s="12"/>
      <c r="AT127" s="12"/>
      <c r="AU127" s="12"/>
      <c r="AV127" s="12"/>
      <c r="AW127" s="12"/>
      <c r="AY127" s="12"/>
      <c r="AZ127" s="12"/>
      <c r="BA127" s="12"/>
    </row>
    <row r="128" spans="8:53" ht="15" customHeight="1">
      <c r="K128" s="67"/>
      <c r="L128" s="67"/>
      <c r="M128" s="802"/>
      <c r="N128" s="803"/>
      <c r="O128" s="67"/>
      <c r="P128" s="67"/>
      <c r="Q128" s="67"/>
      <c r="S128" s="12"/>
      <c r="T128" s="12"/>
      <c r="U128" s="12"/>
      <c r="V128" s="89"/>
      <c r="X128" s="12"/>
      <c r="Y128" s="12"/>
      <c r="Z128" s="12"/>
      <c r="AG128" s="12"/>
      <c r="AI128" s="12"/>
      <c r="AQ128" s="12"/>
      <c r="AS128" s="12"/>
      <c r="AT128" s="12"/>
      <c r="AU128" s="12"/>
      <c r="AV128" s="12"/>
      <c r="AW128" s="12"/>
      <c r="AY128" s="12"/>
      <c r="AZ128" s="12"/>
      <c r="BA128" s="12"/>
    </row>
    <row r="129" spans="11:53" ht="15" customHeight="1">
      <c r="K129" s="67"/>
      <c r="L129" s="67"/>
      <c r="M129" s="802"/>
      <c r="N129" s="803"/>
      <c r="O129" s="67"/>
      <c r="P129" s="67"/>
      <c r="Q129" s="67"/>
      <c r="S129" s="12"/>
      <c r="T129" s="12"/>
      <c r="U129" s="12"/>
      <c r="V129" s="89"/>
      <c r="X129" s="12"/>
      <c r="Y129" s="12"/>
      <c r="Z129" s="12"/>
      <c r="AG129" s="12"/>
      <c r="AI129" s="12"/>
      <c r="AQ129" s="12"/>
      <c r="AS129" s="12"/>
      <c r="AT129" s="12"/>
      <c r="AU129" s="12"/>
      <c r="AV129" s="12"/>
      <c r="AW129" s="12"/>
      <c r="AY129" s="12"/>
      <c r="AZ129" s="12"/>
      <c r="BA129" s="12"/>
    </row>
    <row r="130" spans="11:53" ht="15" customHeight="1">
      <c r="K130" s="67"/>
      <c r="L130" s="67"/>
      <c r="M130" s="802"/>
      <c r="N130" s="803"/>
      <c r="O130" s="67"/>
      <c r="P130" s="67"/>
      <c r="Q130" s="67"/>
      <c r="S130" s="12"/>
      <c r="T130" s="12"/>
      <c r="U130" s="12"/>
      <c r="V130" s="89"/>
      <c r="X130" s="12"/>
      <c r="Y130" s="12"/>
      <c r="Z130" s="12"/>
      <c r="AG130" s="12"/>
      <c r="AI130" s="12"/>
      <c r="AQ130" s="12"/>
      <c r="AS130" s="12"/>
      <c r="AT130" s="12"/>
      <c r="AU130" s="12"/>
      <c r="AV130" s="12"/>
      <c r="AW130" s="12"/>
      <c r="AY130" s="12"/>
      <c r="AZ130" s="12"/>
      <c r="BA130" s="12"/>
    </row>
    <row r="131" spans="11:53" ht="15" customHeight="1">
      <c r="K131" s="67"/>
      <c r="L131" s="67"/>
      <c r="M131" s="802"/>
      <c r="N131" s="803"/>
      <c r="O131" s="67"/>
      <c r="P131" s="67"/>
      <c r="Q131" s="67"/>
      <c r="S131" s="12"/>
      <c r="T131" s="12"/>
      <c r="U131" s="12"/>
      <c r="V131" s="89"/>
      <c r="X131" s="12"/>
      <c r="Y131" s="12"/>
      <c r="Z131" s="12"/>
      <c r="AG131" s="12"/>
      <c r="AI131" s="12"/>
      <c r="AQ131" s="12"/>
      <c r="AS131" s="12"/>
      <c r="AT131" s="12"/>
      <c r="AU131" s="12"/>
      <c r="AV131" s="12"/>
      <c r="AW131" s="12"/>
      <c r="AY131" s="12"/>
      <c r="AZ131" s="12"/>
      <c r="BA131" s="12"/>
    </row>
    <row r="132" spans="11:53" ht="15" customHeight="1">
      <c r="K132" s="67"/>
      <c r="L132" s="67"/>
      <c r="M132" s="802"/>
      <c r="N132" s="803"/>
      <c r="O132" s="67"/>
      <c r="P132" s="67"/>
      <c r="Q132" s="67"/>
      <c r="S132" s="12"/>
      <c r="T132" s="12"/>
      <c r="U132" s="12"/>
      <c r="V132" s="89"/>
      <c r="X132" s="12"/>
      <c r="Y132" s="12"/>
      <c r="Z132" s="12"/>
      <c r="AG132" s="12"/>
      <c r="AI132" s="12"/>
      <c r="AQ132" s="12"/>
      <c r="AS132" s="12"/>
      <c r="AT132" s="12"/>
      <c r="AU132" s="12"/>
      <c r="AV132" s="12"/>
      <c r="AW132" s="12"/>
      <c r="AY132" s="12"/>
      <c r="AZ132" s="12"/>
      <c r="BA132" s="12"/>
    </row>
    <row r="133" spans="11:53" ht="15" customHeight="1">
      <c r="K133" s="67"/>
      <c r="L133" s="67"/>
      <c r="M133" s="802"/>
      <c r="N133" s="803"/>
      <c r="O133" s="67"/>
      <c r="P133" s="67"/>
      <c r="Q133" s="67"/>
      <c r="S133" s="12"/>
      <c r="T133" s="12"/>
      <c r="U133" s="12"/>
      <c r="V133" s="89"/>
      <c r="X133" s="12"/>
      <c r="Y133" s="12"/>
      <c r="Z133" s="12"/>
      <c r="AG133" s="12"/>
      <c r="AI133" s="12"/>
      <c r="AQ133" s="12"/>
      <c r="AS133" s="12"/>
      <c r="AT133" s="12"/>
      <c r="AU133" s="12"/>
      <c r="AV133" s="12"/>
      <c r="AW133" s="12"/>
      <c r="AY133" s="12"/>
      <c r="AZ133" s="12"/>
      <c r="BA133" s="12"/>
    </row>
    <row r="134" spans="11:53" ht="15" customHeight="1">
      <c r="K134" s="67"/>
      <c r="L134" s="67"/>
      <c r="M134" s="802"/>
      <c r="N134" s="803"/>
      <c r="O134" s="67"/>
      <c r="P134" s="67"/>
      <c r="Q134" s="67"/>
      <c r="S134" s="12"/>
      <c r="T134" s="12"/>
      <c r="U134" s="12"/>
      <c r="V134" s="89"/>
      <c r="X134" s="12"/>
      <c r="Y134" s="12"/>
      <c r="Z134" s="12"/>
      <c r="AG134" s="12"/>
      <c r="AI134" s="12"/>
      <c r="AQ134" s="12"/>
      <c r="AS134" s="12"/>
      <c r="AT134" s="12"/>
      <c r="AU134" s="12"/>
      <c r="AV134" s="12"/>
      <c r="AW134" s="12"/>
      <c r="AY134" s="12"/>
      <c r="AZ134" s="12"/>
      <c r="BA134" s="12"/>
    </row>
    <row r="135" spans="11:53" ht="15" customHeight="1">
      <c r="K135" s="67"/>
      <c r="L135" s="67"/>
      <c r="M135" s="802"/>
      <c r="N135" s="803"/>
      <c r="O135" s="67"/>
      <c r="P135" s="67"/>
      <c r="Q135" s="67"/>
      <c r="S135" s="12"/>
      <c r="T135" s="12"/>
      <c r="U135" s="12"/>
      <c r="V135" s="89"/>
      <c r="X135" s="12"/>
      <c r="Y135" s="12"/>
      <c r="Z135" s="12"/>
      <c r="AG135" s="12"/>
      <c r="AI135" s="12"/>
      <c r="AQ135" s="12"/>
      <c r="AS135" s="12"/>
      <c r="AT135" s="12"/>
      <c r="AU135" s="12"/>
      <c r="AV135" s="12"/>
      <c r="AW135" s="12"/>
      <c r="AY135" s="12"/>
      <c r="AZ135" s="12"/>
      <c r="BA135" s="12"/>
    </row>
    <row r="136" spans="11:53" ht="15" customHeight="1">
      <c r="K136" s="67"/>
      <c r="L136" s="67"/>
      <c r="M136" s="802"/>
      <c r="N136" s="803"/>
      <c r="O136" s="67"/>
      <c r="P136" s="67"/>
      <c r="Q136" s="67"/>
      <c r="S136" s="12"/>
      <c r="T136" s="12"/>
      <c r="U136" s="12"/>
      <c r="V136" s="89"/>
      <c r="X136" s="12"/>
      <c r="Y136" s="12"/>
      <c r="Z136" s="12"/>
      <c r="AG136" s="12"/>
      <c r="AI136" s="12"/>
      <c r="AQ136" s="12"/>
      <c r="AS136" s="12"/>
      <c r="AT136" s="12"/>
      <c r="AU136" s="12"/>
      <c r="AV136" s="12"/>
      <c r="AW136" s="12"/>
      <c r="AY136" s="12"/>
      <c r="AZ136" s="12"/>
      <c r="BA136" s="12"/>
    </row>
    <row r="137" spans="11:53" ht="15" customHeight="1">
      <c r="K137" s="67"/>
      <c r="L137" s="67"/>
      <c r="M137" s="802"/>
      <c r="N137" s="803"/>
      <c r="O137" s="67"/>
      <c r="P137" s="67"/>
      <c r="Q137" s="67"/>
      <c r="S137" s="12"/>
      <c r="T137" s="12"/>
      <c r="U137" s="12"/>
      <c r="V137" s="89"/>
      <c r="X137" s="12"/>
      <c r="Y137" s="12"/>
      <c r="Z137" s="12"/>
      <c r="AG137" s="12"/>
      <c r="AI137" s="12"/>
      <c r="AQ137" s="12"/>
      <c r="AS137" s="12"/>
      <c r="AT137" s="12"/>
      <c r="AU137" s="12"/>
      <c r="AV137" s="12"/>
      <c r="AW137" s="12"/>
      <c r="AY137" s="12"/>
      <c r="AZ137" s="12"/>
      <c r="BA137" s="12"/>
    </row>
    <row r="138" spans="11:53" ht="15" customHeight="1">
      <c r="K138" s="67"/>
      <c r="L138" s="67"/>
      <c r="M138" s="802"/>
      <c r="N138" s="803"/>
      <c r="O138" s="67"/>
      <c r="P138" s="67"/>
      <c r="Q138" s="67"/>
      <c r="S138" s="12"/>
      <c r="T138" s="12"/>
      <c r="U138" s="12"/>
      <c r="V138" s="89"/>
      <c r="X138" s="12"/>
      <c r="Y138" s="12"/>
      <c r="Z138" s="12"/>
      <c r="AG138" s="12"/>
      <c r="AI138" s="12"/>
      <c r="AQ138" s="12"/>
      <c r="AS138" s="12"/>
      <c r="AT138" s="12"/>
      <c r="AU138" s="12"/>
      <c r="AV138" s="12"/>
      <c r="AW138" s="12"/>
      <c r="AY138" s="12"/>
      <c r="AZ138" s="12"/>
      <c r="BA138" s="12"/>
    </row>
    <row r="139" spans="11:53" ht="15" customHeight="1">
      <c r="K139" s="67"/>
      <c r="L139" s="67"/>
      <c r="M139" s="802"/>
      <c r="N139" s="803"/>
      <c r="O139" s="67"/>
      <c r="P139" s="67"/>
      <c r="Q139" s="67"/>
      <c r="S139" s="12"/>
      <c r="T139" s="12"/>
      <c r="U139" s="12"/>
      <c r="V139" s="89"/>
      <c r="X139" s="12"/>
      <c r="Y139" s="12"/>
      <c r="Z139" s="12"/>
      <c r="AG139" s="12"/>
      <c r="AI139" s="12"/>
      <c r="AQ139" s="12"/>
      <c r="AS139" s="12"/>
      <c r="AT139" s="12"/>
      <c r="AU139" s="12"/>
      <c r="AV139" s="12"/>
      <c r="AW139" s="12"/>
      <c r="AY139" s="12"/>
      <c r="AZ139" s="12"/>
      <c r="BA139" s="12"/>
    </row>
    <row r="140" spans="11:53" ht="15" customHeight="1">
      <c r="K140" s="67"/>
      <c r="L140" s="67"/>
      <c r="M140" s="802"/>
      <c r="N140" s="803"/>
      <c r="O140" s="67"/>
      <c r="P140" s="67"/>
      <c r="Q140" s="67"/>
      <c r="S140" s="12"/>
      <c r="T140" s="12"/>
      <c r="U140" s="12"/>
      <c r="V140" s="89"/>
      <c r="X140" s="12"/>
      <c r="Y140" s="12"/>
      <c r="Z140" s="12"/>
      <c r="AG140" s="12"/>
      <c r="AI140" s="12"/>
      <c r="AQ140" s="12"/>
      <c r="AS140" s="12"/>
      <c r="AT140" s="12"/>
      <c r="AU140" s="12"/>
      <c r="AV140" s="12"/>
      <c r="AW140" s="12"/>
      <c r="AY140" s="12"/>
      <c r="AZ140" s="12"/>
      <c r="BA140" s="12"/>
    </row>
    <row r="141" spans="11:53" ht="15" customHeight="1">
      <c r="K141" s="67"/>
      <c r="L141" s="67"/>
      <c r="M141" s="802"/>
      <c r="N141" s="803"/>
      <c r="O141" s="67"/>
      <c r="P141" s="67"/>
      <c r="Q141" s="67"/>
      <c r="S141" s="12"/>
      <c r="T141" s="12"/>
      <c r="U141" s="12"/>
      <c r="V141" s="89"/>
      <c r="X141" s="12"/>
      <c r="Y141" s="12"/>
      <c r="Z141" s="12"/>
      <c r="AG141" s="12"/>
      <c r="AI141" s="12"/>
      <c r="AQ141" s="12"/>
      <c r="AS141" s="12"/>
      <c r="AT141" s="12"/>
      <c r="AU141" s="12"/>
      <c r="AV141" s="12"/>
      <c r="AW141" s="12"/>
      <c r="AY141" s="12"/>
      <c r="AZ141" s="12"/>
      <c r="BA141" s="12"/>
    </row>
    <row r="142" spans="11:53" ht="15" customHeight="1">
      <c r="K142" s="67"/>
      <c r="L142" s="67"/>
      <c r="M142" s="802"/>
      <c r="N142" s="803"/>
      <c r="O142" s="67"/>
      <c r="P142" s="67"/>
      <c r="Q142" s="67"/>
      <c r="S142" s="12"/>
      <c r="T142" s="12"/>
      <c r="U142" s="12"/>
      <c r="V142" s="89"/>
      <c r="X142" s="12"/>
      <c r="Y142" s="12"/>
      <c r="Z142" s="12"/>
      <c r="AG142" s="12"/>
      <c r="AI142" s="12"/>
      <c r="AQ142" s="12"/>
      <c r="AS142" s="12"/>
      <c r="AT142" s="12"/>
      <c r="AU142" s="12"/>
      <c r="AV142" s="12"/>
      <c r="AW142" s="12"/>
      <c r="AY142" s="12"/>
      <c r="AZ142" s="12"/>
      <c r="BA142" s="12"/>
    </row>
    <row r="143" spans="11:53" ht="15" customHeight="1">
      <c r="K143" s="67"/>
      <c r="L143" s="67"/>
      <c r="M143" s="802"/>
      <c r="N143" s="803"/>
      <c r="O143" s="67"/>
      <c r="P143" s="67"/>
      <c r="Q143" s="67"/>
      <c r="S143" s="12"/>
      <c r="T143" s="12"/>
      <c r="U143" s="12"/>
      <c r="V143" s="89"/>
      <c r="X143" s="12"/>
      <c r="Y143" s="12"/>
      <c r="Z143" s="12"/>
      <c r="AG143" s="12"/>
      <c r="AI143" s="12"/>
      <c r="AQ143" s="12"/>
      <c r="AS143" s="12"/>
      <c r="AT143" s="12"/>
      <c r="AU143" s="12"/>
      <c r="AV143" s="12"/>
      <c r="AW143" s="12"/>
      <c r="AY143" s="12"/>
      <c r="AZ143" s="12"/>
      <c r="BA143" s="12"/>
    </row>
    <row r="144" spans="11:53" ht="15" customHeight="1">
      <c r="K144" s="67"/>
      <c r="L144" s="67"/>
      <c r="M144" s="802"/>
      <c r="N144" s="803"/>
      <c r="O144" s="67"/>
      <c r="P144" s="67"/>
      <c r="Q144" s="67"/>
      <c r="S144" s="12"/>
      <c r="T144" s="12"/>
      <c r="U144" s="12"/>
      <c r="V144" s="89"/>
      <c r="X144" s="12"/>
      <c r="Y144" s="12"/>
      <c r="Z144" s="12"/>
      <c r="AG144" s="12"/>
      <c r="AI144" s="12"/>
      <c r="AQ144" s="12"/>
      <c r="AS144" s="12"/>
      <c r="AT144" s="12"/>
      <c r="AU144" s="12"/>
      <c r="AV144" s="12"/>
      <c r="AW144" s="12"/>
      <c r="AY144" s="12"/>
      <c r="AZ144" s="12"/>
      <c r="BA144" s="12"/>
    </row>
    <row r="145" spans="11:53" ht="15" customHeight="1">
      <c r="K145" s="67"/>
      <c r="L145" s="67"/>
      <c r="M145" s="802"/>
      <c r="N145" s="803"/>
      <c r="O145" s="67"/>
      <c r="P145" s="67"/>
      <c r="Q145" s="67"/>
      <c r="S145" s="12"/>
      <c r="T145" s="12"/>
      <c r="U145" s="12"/>
      <c r="V145" s="89"/>
      <c r="X145" s="12"/>
      <c r="Y145" s="12"/>
      <c r="Z145" s="12"/>
      <c r="AG145" s="12"/>
      <c r="AI145" s="12"/>
      <c r="AQ145" s="12"/>
      <c r="AS145" s="12"/>
      <c r="AT145" s="12"/>
      <c r="AU145" s="12"/>
      <c r="AV145" s="12"/>
      <c r="AW145" s="12"/>
      <c r="AY145" s="12"/>
      <c r="AZ145" s="12"/>
      <c r="BA145" s="12"/>
    </row>
    <row r="146" spans="11:53" ht="15" customHeight="1">
      <c r="K146" s="67"/>
      <c r="L146" s="67"/>
      <c r="M146" s="802"/>
      <c r="N146" s="803"/>
      <c r="O146" s="67"/>
      <c r="P146" s="67"/>
      <c r="Q146" s="67"/>
      <c r="S146" s="12"/>
      <c r="T146" s="12"/>
      <c r="U146" s="12"/>
      <c r="V146" s="89"/>
      <c r="X146" s="12"/>
      <c r="Y146" s="12"/>
      <c r="Z146" s="12"/>
      <c r="AG146" s="12"/>
      <c r="AI146" s="12"/>
      <c r="AQ146" s="12"/>
      <c r="AS146" s="12"/>
      <c r="AT146" s="12"/>
      <c r="AU146" s="12"/>
      <c r="AV146" s="12"/>
      <c r="AW146" s="12"/>
      <c r="AY146" s="12"/>
      <c r="AZ146" s="12"/>
      <c r="BA146" s="12"/>
    </row>
    <row r="147" spans="11:53" ht="15" customHeight="1">
      <c r="K147" s="67"/>
      <c r="L147" s="67"/>
      <c r="M147" s="802"/>
      <c r="N147" s="803"/>
      <c r="O147" s="67"/>
      <c r="P147" s="67"/>
      <c r="Q147" s="67"/>
      <c r="S147" s="12"/>
      <c r="T147" s="12"/>
      <c r="U147" s="12"/>
      <c r="V147" s="89"/>
      <c r="X147" s="12"/>
      <c r="Y147" s="12"/>
      <c r="Z147" s="12"/>
      <c r="AG147" s="12"/>
      <c r="AI147" s="12"/>
      <c r="AQ147" s="12"/>
      <c r="AS147" s="12"/>
      <c r="AT147" s="12"/>
      <c r="AU147" s="12"/>
      <c r="AV147" s="12"/>
      <c r="AW147" s="12"/>
      <c r="AY147" s="12"/>
      <c r="AZ147" s="12"/>
      <c r="BA147" s="12"/>
    </row>
    <row r="148" spans="11:53" ht="28.5" customHeight="1">
      <c r="K148" s="67"/>
      <c r="L148" s="67"/>
      <c r="M148" s="802"/>
      <c r="N148" s="803"/>
      <c r="O148" s="67"/>
      <c r="P148" s="67"/>
      <c r="Q148" s="67"/>
      <c r="S148" s="12"/>
      <c r="T148" s="12"/>
      <c r="U148" s="12"/>
      <c r="V148" s="89"/>
      <c r="X148" s="12"/>
      <c r="Y148" s="12"/>
      <c r="Z148" s="12"/>
      <c r="AG148" s="12"/>
      <c r="AI148" s="12"/>
      <c r="AQ148" s="12"/>
      <c r="AS148" s="12"/>
      <c r="AT148" s="12"/>
      <c r="AU148" s="12"/>
      <c r="AV148" s="12"/>
      <c r="AW148" s="12"/>
      <c r="AY148" s="12"/>
      <c r="AZ148" s="12"/>
      <c r="BA148" s="12"/>
    </row>
    <row r="149" spans="11:53" ht="15" customHeight="1">
      <c r="K149" s="67"/>
      <c r="L149" s="67"/>
      <c r="M149" s="802"/>
      <c r="N149" s="803"/>
      <c r="O149" s="67"/>
      <c r="P149" s="67"/>
      <c r="Q149" s="67"/>
      <c r="S149" s="12"/>
      <c r="T149" s="12"/>
      <c r="U149" s="12"/>
      <c r="V149" s="89"/>
      <c r="X149" s="12"/>
      <c r="Y149" s="12"/>
      <c r="Z149" s="12"/>
      <c r="AG149" s="12"/>
      <c r="AI149" s="12"/>
      <c r="AQ149" s="12"/>
      <c r="AS149" s="12"/>
      <c r="AT149" s="12"/>
      <c r="AU149" s="12"/>
      <c r="AV149" s="12"/>
      <c r="AW149" s="12"/>
      <c r="AY149" s="12"/>
      <c r="AZ149" s="12"/>
      <c r="BA149" s="12"/>
    </row>
    <row r="150" spans="11:53" ht="15" customHeight="1">
      <c r="K150" s="67"/>
      <c r="L150" s="67"/>
      <c r="M150" s="802"/>
      <c r="N150" s="803"/>
      <c r="O150" s="67"/>
      <c r="P150" s="67"/>
      <c r="Q150" s="67"/>
      <c r="S150" s="12"/>
      <c r="T150" s="12"/>
      <c r="U150" s="12"/>
      <c r="V150" s="89"/>
      <c r="X150" s="12"/>
      <c r="Y150" s="12"/>
      <c r="Z150" s="12"/>
      <c r="AG150" s="12"/>
      <c r="AI150" s="12"/>
      <c r="AQ150" s="12"/>
      <c r="AS150" s="12"/>
      <c r="AT150" s="12"/>
      <c r="AU150" s="12"/>
      <c r="AV150" s="12"/>
      <c r="AW150" s="12"/>
      <c r="AY150" s="12"/>
      <c r="AZ150" s="12"/>
      <c r="BA150" s="12"/>
    </row>
    <row r="151" spans="11:53" ht="15" customHeight="1">
      <c r="K151" s="67"/>
      <c r="L151" s="67"/>
      <c r="M151" s="802"/>
      <c r="N151" s="803"/>
      <c r="O151" s="67"/>
      <c r="P151" s="67"/>
      <c r="Q151" s="67"/>
      <c r="S151" s="12"/>
      <c r="T151" s="12"/>
      <c r="U151" s="12"/>
      <c r="V151" s="89"/>
      <c r="X151" s="12"/>
      <c r="Y151" s="12"/>
      <c r="Z151" s="12"/>
      <c r="AG151" s="12"/>
      <c r="AI151" s="12"/>
      <c r="AQ151" s="12"/>
      <c r="AS151" s="12"/>
      <c r="AT151" s="12"/>
      <c r="AU151" s="12"/>
      <c r="AV151" s="12"/>
      <c r="AW151" s="12"/>
      <c r="AY151" s="12"/>
      <c r="AZ151" s="12"/>
      <c r="BA151" s="12"/>
    </row>
    <row r="152" spans="11:53" ht="15" customHeight="1">
      <c r="K152" s="67"/>
      <c r="L152" s="67"/>
      <c r="M152" s="802"/>
      <c r="N152" s="803"/>
      <c r="O152" s="67"/>
      <c r="P152" s="67"/>
      <c r="S152" s="12"/>
      <c r="T152" s="12"/>
      <c r="U152" s="12"/>
      <c r="V152" s="89"/>
      <c r="X152" s="12"/>
      <c r="Y152" s="12"/>
      <c r="Z152" s="12"/>
      <c r="AG152" s="12"/>
      <c r="AI152" s="12"/>
      <c r="AQ152" s="12"/>
      <c r="AS152" s="12"/>
      <c r="AT152" s="12"/>
      <c r="AU152" s="12"/>
      <c r="AV152" s="12"/>
      <c r="AW152" s="12"/>
      <c r="AY152" s="12"/>
      <c r="AZ152" s="12"/>
      <c r="BA152" s="12"/>
    </row>
    <row r="153" spans="11:53" ht="15" customHeight="1">
      <c r="S153" s="12"/>
      <c r="T153" s="12"/>
      <c r="U153" s="12"/>
      <c r="V153" s="89"/>
      <c r="X153" s="12"/>
      <c r="Y153" s="12"/>
      <c r="Z153" s="12"/>
      <c r="AG153" s="12"/>
      <c r="AI153" s="12"/>
      <c r="AQ153" s="12"/>
      <c r="AS153" s="12"/>
      <c r="AT153" s="12"/>
      <c r="AU153" s="12"/>
      <c r="AV153" s="12"/>
      <c r="AW153" s="12"/>
      <c r="AY153" s="12"/>
      <c r="AZ153" s="12"/>
      <c r="BA153" s="12"/>
    </row>
    <row r="154" spans="11:53" ht="15" customHeight="1">
      <c r="S154" s="12"/>
      <c r="T154" s="12"/>
      <c r="U154" s="12"/>
      <c r="V154" s="89"/>
      <c r="X154" s="12"/>
      <c r="Y154" s="12"/>
      <c r="Z154" s="12"/>
      <c r="AG154" s="12"/>
      <c r="AI154" s="12"/>
      <c r="AQ154" s="12"/>
      <c r="AS154" s="12"/>
      <c r="AT154" s="12"/>
      <c r="AU154" s="12"/>
      <c r="AV154" s="12"/>
      <c r="AW154" s="12"/>
      <c r="AY154" s="12"/>
      <c r="AZ154" s="12"/>
      <c r="BA154" s="12"/>
    </row>
    <row r="155" spans="11:53" ht="15" customHeight="1">
      <c r="S155" s="12"/>
      <c r="T155" s="12"/>
      <c r="U155" s="12"/>
      <c r="V155" s="89"/>
      <c r="X155" s="12"/>
      <c r="Y155" s="12"/>
      <c r="Z155" s="12"/>
      <c r="AG155" s="12"/>
      <c r="AI155" s="12"/>
      <c r="AQ155" s="12"/>
      <c r="AS155" s="12"/>
      <c r="AT155" s="12"/>
      <c r="AU155" s="12"/>
      <c r="AV155" s="12"/>
      <c r="AW155" s="12"/>
      <c r="AY155" s="12"/>
      <c r="AZ155" s="12"/>
      <c r="BA155" s="12"/>
    </row>
    <row r="156" spans="11:53" ht="15" customHeight="1">
      <c r="S156" s="12"/>
      <c r="T156" s="12"/>
      <c r="U156" s="12"/>
      <c r="V156" s="89"/>
      <c r="X156" s="12"/>
      <c r="Y156" s="12"/>
      <c r="Z156" s="12"/>
      <c r="AG156" s="12"/>
      <c r="AI156" s="12"/>
      <c r="AQ156" s="12"/>
      <c r="AS156" s="12"/>
      <c r="AT156" s="12"/>
      <c r="AU156" s="12"/>
      <c r="AV156" s="12"/>
      <c r="AW156" s="12"/>
      <c r="AY156" s="12"/>
      <c r="AZ156" s="12"/>
      <c r="BA156" s="12"/>
    </row>
    <row r="157" spans="11:53" ht="15" customHeight="1">
      <c r="S157" s="12"/>
      <c r="T157" s="12"/>
      <c r="U157" s="12"/>
      <c r="V157" s="89"/>
      <c r="X157" s="12"/>
      <c r="Y157" s="12"/>
      <c r="Z157" s="12"/>
      <c r="AG157" s="12"/>
      <c r="AI157" s="12"/>
      <c r="AQ157" s="12"/>
      <c r="AS157" s="12"/>
      <c r="AT157" s="12"/>
      <c r="AU157" s="12"/>
      <c r="AV157" s="12"/>
      <c r="AW157" s="12"/>
      <c r="AY157" s="12"/>
      <c r="AZ157" s="12"/>
      <c r="BA157" s="12"/>
    </row>
    <row r="158" spans="11:53" ht="15" customHeight="1">
      <c r="S158" s="12"/>
      <c r="T158" s="12"/>
      <c r="U158" s="12"/>
      <c r="V158" s="89"/>
      <c r="X158" s="12"/>
      <c r="Y158" s="12"/>
      <c r="Z158" s="12"/>
      <c r="AG158" s="12"/>
      <c r="AI158" s="12"/>
      <c r="AQ158" s="12"/>
      <c r="AS158" s="12"/>
      <c r="AT158" s="12"/>
      <c r="AU158" s="12"/>
      <c r="AV158" s="12"/>
      <c r="AW158" s="12"/>
      <c r="AY158" s="12"/>
      <c r="AZ158" s="12"/>
      <c r="BA158" s="12"/>
    </row>
    <row r="159" spans="11:53" ht="15" customHeight="1">
      <c r="S159" s="12"/>
      <c r="T159" s="12"/>
      <c r="U159" s="12"/>
      <c r="V159" s="89"/>
      <c r="X159" s="12"/>
      <c r="Y159" s="12"/>
      <c r="Z159" s="12"/>
      <c r="AG159" s="12"/>
      <c r="AI159" s="12"/>
      <c r="AQ159" s="12"/>
      <c r="AS159" s="12"/>
      <c r="AT159" s="12"/>
      <c r="AU159" s="12"/>
      <c r="AV159" s="12"/>
      <c r="AW159" s="12"/>
      <c r="AY159" s="12"/>
      <c r="AZ159" s="12"/>
      <c r="BA159" s="12"/>
    </row>
    <row r="160" spans="11:53" ht="15" customHeight="1">
      <c r="S160" s="12"/>
      <c r="T160" s="12"/>
      <c r="U160" s="12"/>
      <c r="V160" s="89"/>
      <c r="X160" s="12"/>
      <c r="Y160" s="12"/>
      <c r="Z160" s="12"/>
      <c r="AG160" s="12"/>
      <c r="AI160" s="12"/>
      <c r="AQ160" s="12"/>
      <c r="AS160" s="12"/>
      <c r="AT160" s="12"/>
      <c r="AU160" s="12"/>
      <c r="AV160" s="12"/>
      <c r="AW160" s="12"/>
      <c r="AY160" s="12"/>
      <c r="AZ160" s="12"/>
      <c r="BA160" s="12"/>
    </row>
    <row r="161" spans="19:53" ht="15" customHeight="1">
      <c r="S161" s="12"/>
      <c r="T161" s="12"/>
      <c r="U161" s="12"/>
      <c r="V161" s="89"/>
      <c r="X161" s="12"/>
      <c r="Y161" s="12"/>
      <c r="Z161" s="12"/>
      <c r="AG161" s="12"/>
      <c r="AI161" s="12"/>
      <c r="AQ161" s="12"/>
      <c r="AS161" s="12"/>
      <c r="AT161" s="12"/>
      <c r="AU161" s="12"/>
      <c r="AV161" s="12"/>
      <c r="AW161" s="12"/>
      <c r="AY161" s="12"/>
      <c r="AZ161" s="12"/>
      <c r="BA161" s="12"/>
    </row>
    <row r="162" spans="19:53" ht="15" customHeight="1">
      <c r="S162" s="12"/>
      <c r="T162" s="12"/>
      <c r="U162" s="12"/>
      <c r="V162" s="89"/>
      <c r="X162" s="12"/>
      <c r="Y162" s="12"/>
      <c r="Z162" s="12"/>
      <c r="AG162" s="12"/>
      <c r="AI162" s="12"/>
      <c r="AQ162" s="12"/>
      <c r="AS162" s="12"/>
      <c r="AT162" s="12"/>
      <c r="AU162" s="12"/>
      <c r="AV162" s="12"/>
      <c r="AW162" s="12"/>
      <c r="AY162" s="12"/>
      <c r="AZ162" s="12"/>
      <c r="BA162" s="12"/>
    </row>
    <row r="163" spans="19:53" ht="15" customHeight="1">
      <c r="S163" s="12"/>
      <c r="T163" s="12"/>
      <c r="U163" s="12"/>
      <c r="V163" s="89"/>
      <c r="X163" s="12"/>
      <c r="Y163" s="12"/>
      <c r="Z163" s="12"/>
      <c r="AG163" s="12"/>
      <c r="AI163" s="12"/>
      <c r="AQ163" s="12"/>
      <c r="AS163" s="12"/>
      <c r="AT163" s="12"/>
      <c r="AU163" s="12"/>
      <c r="AV163" s="12"/>
      <c r="AW163" s="12"/>
      <c r="AY163" s="12"/>
      <c r="AZ163" s="12"/>
      <c r="BA163" s="12"/>
    </row>
    <row r="164" spans="19:53" ht="15" customHeight="1">
      <c r="S164" s="12"/>
      <c r="T164" s="12"/>
      <c r="U164" s="12"/>
      <c r="V164" s="89"/>
      <c r="X164" s="12"/>
      <c r="Y164" s="12"/>
      <c r="Z164" s="12"/>
      <c r="AG164" s="12"/>
      <c r="AI164" s="12"/>
      <c r="AQ164" s="12"/>
      <c r="AS164" s="12"/>
      <c r="AT164" s="12"/>
      <c r="AU164" s="12"/>
      <c r="AV164" s="12"/>
      <c r="AW164" s="12"/>
      <c r="AY164" s="12"/>
      <c r="AZ164" s="12"/>
      <c r="BA164" s="12"/>
    </row>
    <row r="165" spans="19:53" ht="15" customHeight="1">
      <c r="S165" s="12"/>
      <c r="T165" s="12"/>
      <c r="U165" s="12"/>
      <c r="V165" s="89"/>
      <c r="X165" s="12"/>
      <c r="Y165" s="12"/>
      <c r="Z165" s="12"/>
      <c r="AG165" s="12"/>
      <c r="AI165" s="12"/>
      <c r="AQ165" s="12"/>
      <c r="AS165" s="12"/>
      <c r="AT165" s="12"/>
      <c r="AU165" s="12"/>
      <c r="AV165" s="12"/>
      <c r="AW165" s="12"/>
      <c r="AY165" s="12"/>
      <c r="AZ165" s="12"/>
      <c r="BA165" s="12"/>
    </row>
    <row r="166" spans="19:53" ht="15" customHeight="1">
      <c r="S166" s="12"/>
      <c r="T166" s="12"/>
      <c r="U166" s="12"/>
      <c r="V166" s="89"/>
      <c r="X166" s="12"/>
      <c r="Y166" s="12"/>
      <c r="Z166" s="12"/>
      <c r="AG166" s="12"/>
      <c r="AI166" s="12"/>
      <c r="AQ166" s="12"/>
      <c r="AS166" s="12"/>
      <c r="AT166" s="12"/>
      <c r="AU166" s="12"/>
      <c r="AV166" s="12"/>
      <c r="AW166" s="12"/>
      <c r="AY166" s="12"/>
      <c r="AZ166" s="12"/>
      <c r="BA166" s="12"/>
    </row>
    <row r="167" spans="19:53" ht="15" customHeight="1">
      <c r="S167" s="12"/>
      <c r="T167" s="12"/>
      <c r="U167" s="12"/>
      <c r="V167" s="89"/>
      <c r="X167" s="12"/>
      <c r="Y167" s="12"/>
      <c r="Z167" s="12"/>
      <c r="AG167" s="12"/>
      <c r="AI167" s="12"/>
      <c r="AQ167" s="12"/>
      <c r="AS167" s="12"/>
      <c r="AT167" s="12"/>
      <c r="AU167" s="12"/>
      <c r="AV167" s="12"/>
      <c r="AW167" s="12"/>
      <c r="AY167" s="12"/>
      <c r="AZ167" s="12"/>
      <c r="BA167" s="12"/>
    </row>
    <row r="168" spans="19:53" ht="15" customHeight="1">
      <c r="S168" s="12"/>
      <c r="T168" s="12"/>
      <c r="U168" s="12"/>
      <c r="V168" s="89"/>
      <c r="X168" s="12"/>
      <c r="Y168" s="12"/>
      <c r="Z168" s="12"/>
      <c r="AG168" s="12"/>
      <c r="AI168" s="12"/>
      <c r="AQ168" s="12"/>
      <c r="AS168" s="12"/>
      <c r="AT168" s="12"/>
      <c r="AU168" s="12"/>
      <c r="AV168" s="12"/>
      <c r="AW168" s="12"/>
      <c r="AY168" s="12"/>
      <c r="AZ168" s="12"/>
      <c r="BA168" s="12"/>
    </row>
    <row r="169" spans="19:53" ht="15" customHeight="1">
      <c r="S169" s="12"/>
      <c r="T169" s="12"/>
      <c r="U169" s="12"/>
      <c r="V169" s="89"/>
      <c r="X169" s="12"/>
      <c r="Y169" s="12"/>
      <c r="Z169" s="12"/>
      <c r="AG169" s="12"/>
      <c r="AI169" s="12"/>
      <c r="AQ169" s="12"/>
      <c r="AS169" s="12"/>
      <c r="AT169" s="12"/>
      <c r="AU169" s="12"/>
      <c r="AV169" s="12"/>
      <c r="AW169" s="12"/>
      <c r="AY169" s="12"/>
      <c r="AZ169" s="12"/>
      <c r="BA169" s="12"/>
    </row>
    <row r="170" spans="19:53" ht="15" customHeight="1">
      <c r="S170" s="12"/>
      <c r="T170" s="12"/>
      <c r="U170" s="12"/>
      <c r="V170" s="89"/>
      <c r="X170" s="12"/>
      <c r="Y170" s="12"/>
      <c r="Z170" s="12"/>
      <c r="AG170" s="12"/>
      <c r="AI170" s="12"/>
      <c r="AQ170" s="12"/>
      <c r="AS170" s="12"/>
      <c r="AT170" s="12"/>
      <c r="AU170" s="12"/>
      <c r="AV170" s="12"/>
      <c r="AW170" s="12"/>
      <c r="AY170" s="12"/>
      <c r="AZ170" s="12"/>
      <c r="BA170" s="12"/>
    </row>
    <row r="171" spans="19:53" ht="15" customHeight="1">
      <c r="S171" s="12"/>
      <c r="T171" s="12"/>
      <c r="U171" s="12"/>
      <c r="V171" s="89"/>
      <c r="X171" s="12"/>
      <c r="Y171" s="12"/>
      <c r="Z171" s="12"/>
      <c r="AG171" s="12"/>
      <c r="AI171" s="12"/>
      <c r="AQ171" s="12"/>
      <c r="AS171" s="12"/>
      <c r="AT171" s="12"/>
      <c r="AU171" s="12"/>
      <c r="AV171" s="12"/>
      <c r="AW171" s="12"/>
      <c r="AY171" s="12"/>
      <c r="AZ171" s="12"/>
      <c r="BA171" s="12"/>
    </row>
    <row r="172" spans="19:53" ht="15" customHeight="1">
      <c r="S172" s="12"/>
      <c r="T172" s="12"/>
      <c r="U172" s="12"/>
      <c r="V172" s="89"/>
      <c r="X172" s="12"/>
      <c r="Y172" s="12"/>
      <c r="Z172" s="12"/>
      <c r="AG172" s="12"/>
      <c r="AI172" s="12"/>
      <c r="AQ172" s="12"/>
      <c r="AS172" s="12"/>
      <c r="AT172" s="12"/>
      <c r="AU172" s="12"/>
      <c r="AV172" s="12"/>
      <c r="AW172" s="12"/>
      <c r="AY172" s="12"/>
      <c r="AZ172" s="12"/>
      <c r="BA172" s="12"/>
    </row>
    <row r="173" spans="19:53" ht="15" customHeight="1">
      <c r="S173" s="12"/>
      <c r="T173" s="12"/>
      <c r="U173" s="12"/>
      <c r="V173" s="89"/>
      <c r="X173" s="12"/>
      <c r="Y173" s="12"/>
      <c r="Z173" s="12"/>
      <c r="AG173" s="12"/>
      <c r="AI173" s="12"/>
      <c r="AQ173" s="12"/>
      <c r="AS173" s="12"/>
      <c r="AT173" s="12"/>
      <c r="AU173" s="12"/>
      <c r="AV173" s="12"/>
      <c r="AW173" s="12"/>
      <c r="AY173" s="12"/>
      <c r="AZ173" s="12"/>
      <c r="BA173" s="12"/>
    </row>
    <row r="174" spans="19:53" ht="15" customHeight="1">
      <c r="S174" s="12"/>
      <c r="T174" s="12"/>
      <c r="U174" s="12"/>
      <c r="V174" s="89"/>
      <c r="X174" s="12"/>
      <c r="Y174" s="12"/>
      <c r="Z174" s="12"/>
      <c r="AG174" s="12"/>
      <c r="AI174" s="12"/>
      <c r="AQ174" s="12"/>
      <c r="AS174" s="12"/>
      <c r="AT174" s="12"/>
      <c r="AU174" s="12"/>
      <c r="AV174" s="12"/>
      <c r="AW174" s="12"/>
      <c r="AY174" s="12"/>
      <c r="AZ174" s="12"/>
      <c r="BA174" s="12"/>
    </row>
    <row r="175" spans="19:53" ht="15" customHeight="1">
      <c r="S175" s="12"/>
      <c r="T175" s="12"/>
      <c r="U175" s="12"/>
      <c r="V175" s="89"/>
      <c r="X175" s="12"/>
      <c r="Y175" s="12"/>
      <c r="Z175" s="12"/>
      <c r="AG175" s="12"/>
      <c r="AI175" s="12"/>
      <c r="AQ175" s="12"/>
      <c r="AS175" s="12"/>
      <c r="AT175" s="12"/>
      <c r="AU175" s="12"/>
      <c r="AV175" s="12"/>
      <c r="AW175" s="12"/>
      <c r="AY175" s="12"/>
      <c r="AZ175" s="12"/>
      <c r="BA175" s="12"/>
    </row>
    <row r="176" spans="19:53" ht="15" customHeight="1">
      <c r="S176" s="12"/>
      <c r="T176" s="12"/>
      <c r="U176" s="12"/>
      <c r="V176" s="89"/>
      <c r="X176" s="12"/>
      <c r="Y176" s="12"/>
      <c r="Z176" s="12"/>
      <c r="AG176" s="12"/>
      <c r="AI176" s="12"/>
      <c r="AQ176" s="12"/>
      <c r="AS176" s="12"/>
      <c r="AT176" s="12"/>
      <c r="AU176" s="12"/>
      <c r="AV176" s="12"/>
      <c r="AW176" s="12"/>
      <c r="AY176" s="12"/>
      <c r="AZ176" s="12"/>
      <c r="BA176" s="12"/>
    </row>
    <row r="177" spans="19:53" ht="15" customHeight="1">
      <c r="S177" s="12"/>
      <c r="T177" s="12"/>
      <c r="U177" s="12"/>
      <c r="V177" s="89"/>
      <c r="X177" s="12"/>
      <c r="Y177" s="12"/>
      <c r="Z177" s="12"/>
      <c r="AG177" s="12"/>
      <c r="AI177" s="12"/>
      <c r="AQ177" s="12"/>
      <c r="AS177" s="12"/>
      <c r="AT177" s="12"/>
      <c r="AU177" s="12"/>
      <c r="AV177" s="12"/>
      <c r="AW177" s="12"/>
      <c r="AY177" s="12"/>
      <c r="AZ177" s="12"/>
      <c r="BA177" s="12"/>
    </row>
    <row r="178" spans="19:53" ht="15" customHeight="1">
      <c r="S178" s="12"/>
      <c r="T178" s="12"/>
      <c r="U178" s="12"/>
      <c r="V178" s="89"/>
      <c r="X178" s="12"/>
      <c r="Y178" s="12"/>
      <c r="Z178" s="12"/>
      <c r="AG178" s="12"/>
      <c r="AI178" s="12"/>
      <c r="AQ178" s="12"/>
      <c r="AS178" s="12"/>
      <c r="AT178" s="12"/>
      <c r="AU178" s="12"/>
      <c r="AV178" s="12"/>
      <c r="AW178" s="12"/>
      <c r="AY178" s="12"/>
      <c r="AZ178" s="12"/>
      <c r="BA178" s="12"/>
    </row>
    <row r="179" spans="19:53" ht="15" customHeight="1">
      <c r="S179" s="12"/>
      <c r="T179" s="12"/>
      <c r="U179" s="12"/>
      <c r="V179" s="89"/>
      <c r="X179" s="12"/>
      <c r="Y179" s="12"/>
      <c r="Z179" s="12"/>
      <c r="AG179" s="12"/>
      <c r="AI179" s="12"/>
      <c r="AQ179" s="12"/>
      <c r="AS179" s="12"/>
      <c r="AT179" s="12"/>
      <c r="AU179" s="12"/>
      <c r="AV179" s="12"/>
      <c r="AW179" s="12"/>
      <c r="AY179" s="12"/>
      <c r="AZ179" s="12"/>
      <c r="BA179" s="12"/>
    </row>
    <row r="180" spans="19:53" ht="15" customHeight="1">
      <c r="S180" s="12"/>
      <c r="T180" s="12"/>
      <c r="U180" s="12"/>
      <c r="V180" s="89"/>
      <c r="X180" s="12"/>
      <c r="Y180" s="12"/>
      <c r="Z180" s="12"/>
      <c r="AG180" s="12"/>
      <c r="AI180" s="12"/>
      <c r="AQ180" s="12"/>
      <c r="AS180" s="12"/>
      <c r="AT180" s="12"/>
      <c r="AU180" s="12"/>
      <c r="AV180" s="12"/>
      <c r="AW180" s="12"/>
      <c r="AY180" s="12"/>
      <c r="AZ180" s="12"/>
      <c r="BA180" s="12"/>
    </row>
    <row r="181" spans="19:53" ht="15" customHeight="1">
      <c r="S181" s="12"/>
      <c r="T181" s="12"/>
      <c r="U181" s="12"/>
      <c r="V181" s="89"/>
      <c r="X181" s="12"/>
      <c r="Y181" s="12"/>
      <c r="Z181" s="12"/>
      <c r="AG181" s="12"/>
      <c r="AI181" s="12"/>
      <c r="AQ181" s="12"/>
      <c r="AS181" s="12"/>
      <c r="AT181" s="12"/>
      <c r="AU181" s="12"/>
      <c r="AV181" s="12"/>
      <c r="AW181" s="12"/>
      <c r="AY181" s="12"/>
      <c r="AZ181" s="12"/>
      <c r="BA181" s="12"/>
    </row>
    <row r="182" spans="19:53" ht="15" customHeight="1">
      <c r="S182" s="12"/>
      <c r="T182" s="12"/>
      <c r="U182" s="12"/>
      <c r="V182" s="89"/>
      <c r="X182" s="12"/>
      <c r="Y182" s="12"/>
      <c r="Z182" s="12"/>
      <c r="AG182" s="12"/>
      <c r="AI182" s="12"/>
      <c r="AQ182" s="12"/>
      <c r="AS182" s="12"/>
      <c r="AT182" s="12"/>
      <c r="AU182" s="12"/>
      <c r="AV182" s="12"/>
      <c r="AW182" s="12"/>
      <c r="AY182" s="12"/>
      <c r="AZ182" s="12"/>
      <c r="BA182" s="12"/>
    </row>
    <row r="183" spans="19:53" ht="15" customHeight="1">
      <c r="S183" s="12"/>
      <c r="T183" s="12"/>
      <c r="U183" s="12"/>
      <c r="V183" s="89"/>
      <c r="X183" s="12"/>
      <c r="Y183" s="12"/>
      <c r="Z183" s="12"/>
      <c r="AG183" s="12"/>
      <c r="AI183" s="12"/>
      <c r="AQ183" s="12"/>
      <c r="AS183" s="12"/>
      <c r="AT183" s="12"/>
      <c r="AU183" s="12"/>
      <c r="AV183" s="12"/>
      <c r="AW183" s="12"/>
      <c r="AY183" s="12"/>
      <c r="AZ183" s="12"/>
      <c r="BA183" s="12"/>
    </row>
    <row r="184" spans="19:53" ht="15" customHeight="1">
      <c r="S184" s="12"/>
      <c r="T184" s="12"/>
      <c r="U184" s="12"/>
      <c r="V184" s="89"/>
      <c r="X184" s="12"/>
      <c r="Y184" s="12"/>
      <c r="Z184" s="12"/>
      <c r="AG184" s="12"/>
      <c r="AI184" s="12"/>
      <c r="AQ184" s="12"/>
      <c r="AS184" s="12"/>
      <c r="AT184" s="12"/>
      <c r="AU184" s="12"/>
      <c r="AV184" s="12"/>
      <c r="AW184" s="12"/>
      <c r="AY184" s="12"/>
      <c r="AZ184" s="12"/>
      <c r="BA184" s="12"/>
    </row>
    <row r="185" spans="19:53" ht="15" customHeight="1">
      <c r="S185" s="12"/>
      <c r="T185" s="12"/>
      <c r="U185" s="12"/>
      <c r="V185" s="89"/>
      <c r="X185" s="12"/>
      <c r="Y185" s="12"/>
      <c r="Z185" s="12"/>
      <c r="AG185" s="12"/>
      <c r="AI185" s="12"/>
      <c r="AQ185" s="12"/>
      <c r="AS185" s="12"/>
      <c r="AT185" s="12"/>
      <c r="AU185" s="12"/>
      <c r="AV185" s="12"/>
      <c r="AW185" s="12"/>
      <c r="AY185" s="12"/>
      <c r="AZ185" s="12"/>
      <c r="BA185" s="12"/>
    </row>
    <row r="186" spans="19:53" ht="15" customHeight="1">
      <c r="S186" s="12"/>
      <c r="T186" s="12"/>
      <c r="U186" s="12"/>
      <c r="V186" s="89"/>
      <c r="X186" s="12"/>
      <c r="Y186" s="12"/>
      <c r="Z186" s="12"/>
      <c r="AG186" s="12"/>
      <c r="AI186" s="12"/>
      <c r="AQ186" s="12"/>
      <c r="AS186" s="12"/>
      <c r="AT186" s="12"/>
      <c r="AU186" s="12"/>
      <c r="AV186" s="12"/>
      <c r="AW186" s="12"/>
      <c r="AY186" s="12"/>
      <c r="AZ186" s="12"/>
      <c r="BA186" s="12"/>
    </row>
    <row r="187" spans="19:53" ht="15" customHeight="1">
      <c r="S187" s="12"/>
      <c r="T187" s="12"/>
      <c r="U187" s="12"/>
      <c r="V187" s="89"/>
      <c r="X187" s="12"/>
      <c r="Y187" s="12"/>
      <c r="Z187" s="12"/>
      <c r="AG187" s="12"/>
      <c r="AI187" s="12"/>
      <c r="AQ187" s="12"/>
      <c r="AS187" s="12"/>
      <c r="AT187" s="12"/>
      <c r="AU187" s="12"/>
      <c r="AV187" s="12"/>
      <c r="AW187" s="12"/>
      <c r="AY187" s="12"/>
      <c r="AZ187" s="12"/>
      <c r="BA187" s="12"/>
    </row>
    <row r="188" spans="19:53" ht="15" customHeight="1">
      <c r="S188" s="12"/>
      <c r="T188" s="12"/>
      <c r="U188" s="12"/>
      <c r="V188" s="89"/>
      <c r="X188" s="12"/>
      <c r="Y188" s="12"/>
      <c r="Z188" s="12"/>
      <c r="AG188" s="12"/>
      <c r="AI188" s="12"/>
      <c r="AQ188" s="12"/>
      <c r="AS188" s="12"/>
      <c r="AT188" s="12"/>
      <c r="AU188" s="12"/>
      <c r="AV188" s="12"/>
      <c r="AW188" s="12"/>
      <c r="AY188" s="12"/>
      <c r="AZ188" s="12"/>
      <c r="BA188" s="12"/>
    </row>
    <row r="189" spans="19:53" ht="15" customHeight="1">
      <c r="S189" s="12"/>
      <c r="T189" s="12"/>
      <c r="U189" s="12"/>
      <c r="V189" s="89"/>
      <c r="X189" s="12"/>
      <c r="Y189" s="12"/>
      <c r="Z189" s="12"/>
      <c r="AG189" s="12"/>
      <c r="AI189" s="12"/>
      <c r="AQ189" s="12"/>
      <c r="AS189" s="12"/>
      <c r="AT189" s="12"/>
      <c r="AU189" s="12"/>
      <c r="AV189" s="12"/>
      <c r="AW189" s="12"/>
      <c r="AY189" s="12"/>
      <c r="AZ189" s="12"/>
      <c r="BA189" s="12"/>
    </row>
    <row r="190" spans="19:53" ht="15" customHeight="1">
      <c r="S190" s="12"/>
      <c r="T190" s="12"/>
      <c r="U190" s="12"/>
      <c r="V190" s="89"/>
      <c r="X190" s="12"/>
      <c r="Y190" s="12"/>
      <c r="Z190" s="12"/>
      <c r="AG190" s="12"/>
      <c r="AI190" s="12"/>
      <c r="AQ190" s="12"/>
      <c r="AS190" s="12"/>
      <c r="AT190" s="12"/>
      <c r="AU190" s="12"/>
      <c r="AV190" s="12"/>
      <c r="AW190" s="12"/>
      <c r="AY190" s="12"/>
      <c r="AZ190" s="12"/>
      <c r="BA190" s="12"/>
    </row>
    <row r="191" spans="19:53" ht="15" customHeight="1">
      <c r="S191" s="12"/>
      <c r="T191" s="12"/>
      <c r="U191" s="12"/>
      <c r="V191" s="89"/>
      <c r="X191" s="12"/>
      <c r="Y191" s="12"/>
      <c r="Z191" s="12"/>
      <c r="AG191" s="12"/>
      <c r="AI191" s="12"/>
      <c r="AQ191" s="12"/>
      <c r="AS191" s="12"/>
      <c r="AT191" s="12"/>
      <c r="AU191" s="12"/>
      <c r="AV191" s="12"/>
      <c r="AW191" s="12"/>
      <c r="AY191" s="12"/>
      <c r="AZ191" s="12"/>
      <c r="BA191" s="12"/>
    </row>
    <row r="192" spans="19:53" ht="15" customHeight="1">
      <c r="S192" s="12"/>
      <c r="T192" s="12"/>
      <c r="U192" s="12"/>
      <c r="V192" s="89"/>
      <c r="X192" s="12"/>
      <c r="Y192" s="12"/>
      <c r="Z192" s="12"/>
      <c r="AG192" s="12"/>
      <c r="AI192" s="12"/>
      <c r="AQ192" s="12"/>
      <c r="AS192" s="12"/>
      <c r="AT192" s="12"/>
      <c r="AU192" s="12"/>
      <c r="AV192" s="12"/>
      <c r="AW192" s="12"/>
      <c r="AY192" s="12"/>
      <c r="AZ192" s="12"/>
      <c r="BA192" s="12"/>
    </row>
    <row r="193" spans="19:53" ht="15" customHeight="1">
      <c r="S193" s="12"/>
      <c r="T193" s="12"/>
      <c r="U193" s="12"/>
      <c r="V193" s="89"/>
      <c r="X193" s="12"/>
      <c r="Y193" s="12"/>
      <c r="Z193" s="12"/>
      <c r="AG193" s="12"/>
      <c r="AI193" s="12"/>
      <c r="AQ193" s="12"/>
      <c r="AS193" s="12"/>
      <c r="AT193" s="12"/>
      <c r="AU193" s="12"/>
      <c r="AV193" s="12"/>
      <c r="AW193" s="12"/>
      <c r="AY193" s="12"/>
      <c r="AZ193" s="12"/>
      <c r="BA193" s="12"/>
    </row>
    <row r="194" spans="19:53" ht="15" customHeight="1">
      <c r="S194" s="12"/>
      <c r="T194" s="12"/>
      <c r="U194" s="12"/>
      <c r="V194" s="89"/>
      <c r="X194" s="12"/>
      <c r="Y194" s="12"/>
      <c r="Z194" s="12"/>
      <c r="AG194" s="12"/>
      <c r="AI194" s="12"/>
      <c r="AQ194" s="12"/>
      <c r="AS194" s="12"/>
      <c r="AT194" s="12"/>
      <c r="AU194" s="12"/>
      <c r="AV194" s="12"/>
      <c r="AW194" s="12"/>
      <c r="AY194" s="12"/>
      <c r="AZ194" s="12"/>
      <c r="BA194" s="12"/>
    </row>
    <row r="195" spans="19:53" ht="15" customHeight="1">
      <c r="S195" s="12"/>
      <c r="T195" s="12"/>
      <c r="U195" s="12"/>
      <c r="V195" s="89"/>
      <c r="X195" s="12"/>
      <c r="Y195" s="12"/>
      <c r="Z195" s="12"/>
      <c r="AG195" s="12"/>
      <c r="AI195" s="12"/>
      <c r="AQ195" s="12"/>
      <c r="AS195" s="12"/>
      <c r="AT195" s="12"/>
      <c r="AU195" s="12"/>
      <c r="AV195" s="12"/>
      <c r="AW195" s="12"/>
      <c r="AY195" s="12"/>
      <c r="AZ195" s="12"/>
      <c r="BA195" s="12"/>
    </row>
    <row r="196" spans="19:53" ht="15" customHeight="1">
      <c r="S196" s="12"/>
      <c r="T196" s="12"/>
      <c r="U196" s="12"/>
      <c r="V196" s="89"/>
      <c r="X196" s="12"/>
      <c r="Y196" s="12"/>
      <c r="Z196" s="12"/>
      <c r="AG196" s="12"/>
      <c r="AI196" s="12"/>
      <c r="AQ196" s="12"/>
      <c r="AS196" s="12"/>
      <c r="AT196" s="12"/>
      <c r="AU196" s="12"/>
      <c r="AV196" s="12"/>
      <c r="AW196" s="12"/>
      <c r="AY196" s="12"/>
      <c r="AZ196" s="12"/>
      <c r="BA196" s="12"/>
    </row>
    <row r="197" spans="19:53" ht="15" customHeight="1">
      <c r="S197" s="12"/>
      <c r="T197" s="12"/>
      <c r="U197" s="12"/>
      <c r="V197" s="89"/>
      <c r="X197" s="12"/>
      <c r="Y197" s="12"/>
      <c r="Z197" s="12"/>
      <c r="AG197" s="12"/>
      <c r="AI197" s="12"/>
      <c r="AQ197" s="12"/>
      <c r="AS197" s="12"/>
      <c r="AT197" s="12"/>
      <c r="AU197" s="12"/>
      <c r="AV197" s="12"/>
      <c r="AW197" s="12"/>
      <c r="AY197" s="12"/>
      <c r="AZ197" s="12"/>
      <c r="BA197" s="12"/>
    </row>
    <row r="198" spans="19:53" ht="15" customHeight="1">
      <c r="S198" s="12"/>
      <c r="T198" s="12"/>
      <c r="U198" s="12"/>
      <c r="V198" s="89"/>
      <c r="X198" s="12"/>
      <c r="Y198" s="12"/>
      <c r="Z198" s="12"/>
      <c r="AG198" s="12"/>
      <c r="AI198" s="12"/>
      <c r="AQ198" s="12"/>
      <c r="AS198" s="12"/>
      <c r="AT198" s="12"/>
      <c r="AU198" s="12"/>
      <c r="AV198" s="12"/>
      <c r="AW198" s="12"/>
      <c r="AY198" s="12"/>
      <c r="AZ198" s="12"/>
      <c r="BA198" s="12"/>
    </row>
    <row r="199" spans="19:53" ht="15" customHeight="1">
      <c r="S199" s="12"/>
      <c r="T199" s="12"/>
      <c r="U199" s="12"/>
      <c r="V199" s="89"/>
      <c r="X199" s="12"/>
      <c r="Y199" s="12"/>
      <c r="Z199" s="12"/>
      <c r="AG199" s="12"/>
      <c r="AI199" s="12"/>
      <c r="AQ199" s="12"/>
      <c r="AS199" s="12"/>
      <c r="AT199" s="12"/>
      <c r="AU199" s="12"/>
      <c r="AV199" s="12"/>
      <c r="AW199" s="12"/>
      <c r="AY199" s="12"/>
      <c r="AZ199" s="12"/>
      <c r="BA199" s="12"/>
    </row>
    <row r="200" spans="19:53" ht="15" customHeight="1">
      <c r="S200" s="12"/>
      <c r="T200" s="12"/>
      <c r="U200" s="12"/>
      <c r="V200" s="89"/>
      <c r="X200" s="12"/>
      <c r="Y200" s="12"/>
      <c r="Z200" s="12"/>
      <c r="AG200" s="12"/>
      <c r="AI200" s="12"/>
      <c r="AQ200" s="12"/>
      <c r="AS200" s="12"/>
      <c r="AT200" s="12"/>
      <c r="AU200" s="12"/>
      <c r="AV200" s="12"/>
      <c r="AW200" s="12"/>
      <c r="AY200" s="12"/>
      <c r="AZ200" s="12"/>
      <c r="BA200" s="12"/>
    </row>
    <row r="201" spans="19:53" ht="15" customHeight="1">
      <c r="S201" s="12"/>
      <c r="T201" s="12"/>
      <c r="U201" s="12"/>
      <c r="V201" s="89"/>
      <c r="X201" s="12"/>
      <c r="Y201" s="12"/>
      <c r="Z201" s="12"/>
      <c r="AG201" s="12"/>
      <c r="AI201" s="12"/>
      <c r="AQ201" s="12"/>
      <c r="AS201" s="12"/>
      <c r="AT201" s="12"/>
      <c r="AU201" s="12"/>
      <c r="AV201" s="12"/>
      <c r="AW201" s="12"/>
      <c r="AY201" s="12"/>
      <c r="AZ201" s="12"/>
      <c r="BA201" s="12"/>
    </row>
    <row r="202" spans="19:53" ht="15" customHeight="1">
      <c r="S202" s="12"/>
      <c r="T202" s="12"/>
      <c r="U202" s="12"/>
      <c r="V202" s="89"/>
      <c r="X202" s="12"/>
      <c r="Y202" s="12"/>
      <c r="Z202" s="12"/>
      <c r="AG202" s="12"/>
      <c r="AI202" s="12"/>
      <c r="AQ202" s="12"/>
      <c r="AS202" s="12"/>
      <c r="AT202" s="12"/>
      <c r="AU202" s="12"/>
      <c r="AV202" s="12"/>
      <c r="AW202" s="12"/>
      <c r="AY202" s="12"/>
      <c r="AZ202" s="12"/>
      <c r="BA202" s="12"/>
    </row>
    <row r="203" spans="19:53" ht="15" customHeight="1">
      <c r="S203" s="12"/>
      <c r="T203" s="12"/>
      <c r="U203" s="12"/>
      <c r="V203" s="89"/>
      <c r="X203" s="12"/>
      <c r="Y203" s="12"/>
      <c r="Z203" s="12"/>
      <c r="AG203" s="12"/>
      <c r="AI203" s="12"/>
      <c r="AQ203" s="12"/>
      <c r="AS203" s="12"/>
      <c r="AT203" s="12"/>
      <c r="AU203" s="12"/>
      <c r="AV203" s="12"/>
      <c r="AW203" s="12"/>
      <c r="AY203" s="12"/>
      <c r="AZ203" s="12"/>
      <c r="BA203" s="12"/>
    </row>
    <row r="204" spans="19:53" ht="15" customHeight="1">
      <c r="S204" s="12"/>
      <c r="T204" s="12"/>
      <c r="U204" s="12"/>
      <c r="V204" s="89"/>
      <c r="X204" s="12"/>
      <c r="Y204" s="12"/>
      <c r="Z204" s="12"/>
      <c r="AG204" s="12"/>
      <c r="AI204" s="12"/>
      <c r="AQ204" s="12"/>
      <c r="AS204" s="12"/>
      <c r="AT204" s="12"/>
      <c r="AU204" s="12"/>
      <c r="AV204" s="12"/>
      <c r="AW204" s="12"/>
      <c r="AY204" s="12"/>
      <c r="AZ204" s="12"/>
      <c r="BA204" s="12"/>
    </row>
    <row r="205" spans="19:53" ht="15" customHeight="1">
      <c r="S205" s="12"/>
      <c r="T205" s="12"/>
      <c r="U205" s="12"/>
      <c r="V205" s="89"/>
      <c r="X205" s="12"/>
      <c r="Y205" s="12"/>
      <c r="Z205" s="12"/>
      <c r="AG205" s="12"/>
      <c r="AI205" s="12"/>
      <c r="AQ205" s="12"/>
      <c r="AS205" s="12"/>
      <c r="AT205" s="12"/>
      <c r="AU205" s="12"/>
      <c r="AV205" s="12"/>
      <c r="AW205" s="12"/>
      <c r="AY205" s="12"/>
      <c r="AZ205" s="12"/>
      <c r="BA205" s="12"/>
    </row>
    <row r="206" spans="19:53" ht="15" customHeight="1">
      <c r="S206" s="12"/>
      <c r="T206" s="12"/>
      <c r="U206" s="12"/>
      <c r="V206" s="89"/>
      <c r="X206" s="12"/>
      <c r="Y206" s="12"/>
      <c r="Z206" s="12"/>
      <c r="AG206" s="12"/>
      <c r="AI206" s="12"/>
      <c r="AQ206" s="12"/>
      <c r="AS206" s="12"/>
      <c r="AT206" s="12"/>
      <c r="AU206" s="12"/>
      <c r="AV206" s="12"/>
      <c r="AW206" s="12"/>
      <c r="AY206" s="12"/>
      <c r="AZ206" s="12"/>
      <c r="BA206" s="12"/>
    </row>
    <row r="207" spans="19:53" ht="15" customHeight="1">
      <c r="S207" s="12"/>
      <c r="T207" s="12"/>
      <c r="U207" s="12"/>
      <c r="V207" s="89"/>
      <c r="X207" s="12"/>
      <c r="Y207" s="12"/>
      <c r="Z207" s="12"/>
      <c r="AG207" s="12"/>
      <c r="AI207" s="12"/>
      <c r="AQ207" s="12"/>
      <c r="AS207" s="12"/>
      <c r="AT207" s="12"/>
      <c r="AU207" s="12"/>
      <c r="AV207" s="12"/>
      <c r="AW207" s="12"/>
      <c r="AY207" s="12"/>
      <c r="AZ207" s="12"/>
      <c r="BA207" s="12"/>
    </row>
    <row r="208" spans="19:53" ht="15" customHeight="1">
      <c r="S208" s="12"/>
      <c r="T208" s="12"/>
      <c r="U208" s="12"/>
      <c r="V208" s="89"/>
      <c r="X208" s="12"/>
      <c r="Y208" s="12"/>
      <c r="Z208" s="12"/>
      <c r="AG208" s="12"/>
      <c r="AI208" s="12"/>
      <c r="AQ208" s="12"/>
      <c r="AS208" s="12"/>
      <c r="AT208" s="12"/>
      <c r="AU208" s="12"/>
      <c r="AV208" s="12"/>
      <c r="AW208" s="12"/>
      <c r="AY208" s="12"/>
      <c r="AZ208" s="12"/>
      <c r="BA208" s="12"/>
    </row>
    <row r="209" spans="19:53" ht="15" customHeight="1">
      <c r="S209" s="12"/>
      <c r="T209" s="12"/>
      <c r="U209" s="12"/>
      <c r="V209" s="89"/>
      <c r="X209" s="12"/>
      <c r="Y209" s="12"/>
      <c r="Z209" s="12"/>
      <c r="AG209" s="12"/>
      <c r="AI209" s="12"/>
      <c r="AQ209" s="12"/>
      <c r="AS209" s="12"/>
      <c r="AT209" s="12"/>
      <c r="AU209" s="12"/>
      <c r="AV209" s="12"/>
      <c r="AW209" s="12"/>
      <c r="AY209" s="12"/>
      <c r="AZ209" s="12"/>
      <c r="BA209" s="12"/>
    </row>
    <row r="210" spans="19:53" ht="15" customHeight="1">
      <c r="S210" s="12"/>
      <c r="T210" s="12"/>
      <c r="U210" s="12"/>
      <c r="V210" s="89"/>
      <c r="X210" s="12"/>
      <c r="Y210" s="12"/>
      <c r="Z210" s="12"/>
      <c r="AG210" s="12"/>
      <c r="AI210" s="12"/>
      <c r="AQ210" s="12"/>
      <c r="AS210" s="12"/>
      <c r="AT210" s="12"/>
      <c r="AU210" s="12"/>
      <c r="AV210" s="12"/>
      <c r="AW210" s="12"/>
      <c r="AY210" s="12"/>
      <c r="AZ210" s="12"/>
      <c r="BA210" s="12"/>
    </row>
    <row r="211" spans="19:53" ht="15" customHeight="1">
      <c r="S211" s="12"/>
      <c r="T211" s="12"/>
      <c r="U211" s="12"/>
      <c r="V211" s="89"/>
      <c r="X211" s="12"/>
      <c r="Y211" s="12"/>
      <c r="Z211" s="12"/>
      <c r="AG211" s="12"/>
      <c r="AI211" s="12"/>
      <c r="AQ211" s="12"/>
      <c r="AS211" s="12"/>
      <c r="AT211" s="12"/>
      <c r="AU211" s="12"/>
      <c r="AV211" s="12"/>
      <c r="AW211" s="12"/>
      <c r="AY211" s="12"/>
      <c r="AZ211" s="12"/>
      <c r="BA211" s="12"/>
    </row>
    <row r="212" spans="19:53" ht="15" customHeight="1">
      <c r="S212" s="12"/>
      <c r="T212" s="12"/>
      <c r="U212" s="12"/>
      <c r="V212" s="89"/>
      <c r="X212" s="12"/>
      <c r="Y212" s="12"/>
      <c r="Z212" s="12"/>
      <c r="AG212" s="12"/>
      <c r="AI212" s="12"/>
      <c r="AQ212" s="12"/>
      <c r="AS212" s="12"/>
      <c r="AT212" s="12"/>
      <c r="AU212" s="12"/>
      <c r="AV212" s="12"/>
      <c r="AW212" s="12"/>
      <c r="AY212" s="12"/>
      <c r="AZ212" s="12"/>
      <c r="BA212" s="12"/>
    </row>
    <row r="213" spans="19:53" ht="15" customHeight="1">
      <c r="S213" s="12"/>
      <c r="T213" s="12"/>
      <c r="U213" s="12"/>
      <c r="V213" s="89"/>
      <c r="X213" s="12"/>
      <c r="Y213" s="12"/>
      <c r="Z213" s="12"/>
      <c r="AG213" s="12"/>
      <c r="AI213" s="12"/>
      <c r="AQ213" s="12"/>
      <c r="AS213" s="12"/>
      <c r="AT213" s="12"/>
      <c r="AU213" s="12"/>
      <c r="AV213" s="12"/>
      <c r="AW213" s="12"/>
      <c r="AY213" s="12"/>
      <c r="AZ213" s="12"/>
      <c r="BA213" s="12"/>
    </row>
    <row r="214" spans="19:53" ht="15" customHeight="1">
      <c r="S214" s="12"/>
      <c r="T214" s="12"/>
      <c r="U214" s="12"/>
      <c r="V214" s="89"/>
      <c r="X214" s="12"/>
      <c r="Y214" s="12"/>
      <c r="Z214" s="12"/>
      <c r="AG214" s="12"/>
      <c r="AI214" s="12"/>
      <c r="AQ214" s="12"/>
      <c r="AS214" s="12"/>
      <c r="AT214" s="12"/>
      <c r="AU214" s="12"/>
      <c r="AV214" s="12"/>
      <c r="AW214" s="12"/>
      <c r="AY214" s="12"/>
      <c r="AZ214" s="12"/>
      <c r="BA214" s="12"/>
    </row>
    <row r="215" spans="19:53" ht="15" customHeight="1">
      <c r="S215" s="12"/>
      <c r="T215" s="12"/>
      <c r="U215" s="12"/>
      <c r="V215" s="89"/>
      <c r="X215" s="12"/>
      <c r="Y215" s="12"/>
      <c r="Z215" s="12"/>
      <c r="AG215" s="12"/>
      <c r="AI215" s="12"/>
      <c r="AQ215" s="12"/>
      <c r="AS215" s="12"/>
      <c r="AT215" s="12"/>
      <c r="AU215" s="12"/>
      <c r="AV215" s="12"/>
      <c r="AW215" s="12"/>
      <c r="AY215" s="12"/>
      <c r="AZ215" s="12"/>
      <c r="BA215" s="12"/>
    </row>
    <row r="216" spans="19:53" ht="15" customHeight="1">
      <c r="S216" s="12"/>
      <c r="T216" s="12"/>
      <c r="U216" s="12"/>
      <c r="V216" s="89"/>
      <c r="X216" s="12"/>
      <c r="Y216" s="12"/>
      <c r="Z216" s="12"/>
      <c r="AG216" s="12"/>
      <c r="AI216" s="12"/>
      <c r="AQ216" s="12"/>
      <c r="AS216" s="12"/>
      <c r="AT216" s="12"/>
      <c r="AU216" s="12"/>
      <c r="AV216" s="12"/>
      <c r="AW216" s="12"/>
      <c r="AY216" s="12"/>
      <c r="AZ216" s="12"/>
      <c r="BA216" s="12"/>
    </row>
    <row r="217" spans="19:53" ht="15" customHeight="1">
      <c r="S217" s="12"/>
      <c r="T217" s="12"/>
      <c r="U217" s="12"/>
      <c r="V217" s="89"/>
      <c r="X217" s="12"/>
      <c r="Y217" s="12"/>
      <c r="Z217" s="12"/>
      <c r="AG217" s="12"/>
      <c r="AI217" s="12"/>
      <c r="AQ217" s="12"/>
      <c r="AS217" s="12"/>
      <c r="AT217" s="12"/>
      <c r="AU217" s="12"/>
      <c r="AV217" s="12"/>
      <c r="AW217" s="12"/>
      <c r="AY217" s="12"/>
      <c r="AZ217" s="12"/>
      <c r="BA217" s="12"/>
    </row>
    <row r="218" spans="19:53" ht="15" customHeight="1">
      <c r="S218" s="12"/>
      <c r="T218" s="12"/>
      <c r="U218" s="12"/>
      <c r="V218" s="89"/>
      <c r="X218" s="12"/>
      <c r="Y218" s="12"/>
      <c r="Z218" s="12"/>
      <c r="AG218" s="12"/>
      <c r="AI218" s="12"/>
      <c r="AQ218" s="12"/>
      <c r="AS218" s="12"/>
      <c r="AT218" s="12"/>
      <c r="AU218" s="12"/>
      <c r="AV218" s="12"/>
      <c r="AW218" s="12"/>
      <c r="AY218" s="12"/>
      <c r="AZ218" s="12"/>
      <c r="BA218" s="12"/>
    </row>
    <row r="219" spans="19:53" ht="15" customHeight="1">
      <c r="S219" s="12"/>
      <c r="T219" s="12"/>
      <c r="U219" s="12"/>
      <c r="V219" s="89"/>
      <c r="X219" s="12"/>
      <c r="Y219" s="12"/>
      <c r="Z219" s="12"/>
      <c r="AG219" s="12"/>
      <c r="AI219" s="12"/>
      <c r="AQ219" s="12"/>
      <c r="AS219" s="12"/>
      <c r="AT219" s="12"/>
      <c r="AU219" s="12"/>
      <c r="AV219" s="12"/>
      <c r="AW219" s="12"/>
      <c r="AY219" s="12"/>
      <c r="AZ219" s="12"/>
      <c r="BA219" s="12"/>
    </row>
    <row r="220" spans="19:53" ht="15" customHeight="1">
      <c r="S220" s="12"/>
      <c r="T220" s="12"/>
      <c r="U220" s="12"/>
      <c r="V220" s="89"/>
      <c r="X220" s="12"/>
      <c r="Y220" s="12"/>
      <c r="Z220" s="12"/>
      <c r="AG220" s="12"/>
      <c r="AI220" s="12"/>
      <c r="AQ220" s="12"/>
      <c r="AS220" s="12"/>
      <c r="AT220" s="12"/>
      <c r="AU220" s="12"/>
      <c r="AV220" s="12"/>
      <c r="AW220" s="12"/>
      <c r="AY220" s="12"/>
      <c r="AZ220" s="12"/>
      <c r="BA220" s="12"/>
    </row>
    <row r="221" spans="19:53" ht="15" customHeight="1">
      <c r="S221" s="12"/>
      <c r="T221" s="12"/>
      <c r="U221" s="12"/>
      <c r="V221" s="89"/>
      <c r="X221" s="12"/>
      <c r="Y221" s="12"/>
      <c r="Z221" s="12"/>
      <c r="AG221" s="12"/>
      <c r="AI221" s="12"/>
      <c r="AQ221" s="12"/>
      <c r="AS221" s="12"/>
      <c r="AT221" s="12"/>
      <c r="AU221" s="12"/>
      <c r="AV221" s="12"/>
      <c r="AW221" s="12"/>
      <c r="AY221" s="12"/>
      <c r="AZ221" s="12"/>
      <c r="BA221" s="12"/>
    </row>
    <row r="222" spans="19:53" ht="15" customHeight="1">
      <c r="S222" s="12"/>
      <c r="T222" s="12"/>
      <c r="U222" s="12"/>
      <c r="V222" s="89"/>
      <c r="X222" s="12"/>
      <c r="Y222" s="12"/>
      <c r="Z222" s="12"/>
      <c r="AG222" s="12"/>
      <c r="AI222" s="12"/>
      <c r="AQ222" s="12"/>
      <c r="AS222" s="12"/>
      <c r="AT222" s="12"/>
      <c r="AU222" s="12"/>
      <c r="AV222" s="12"/>
      <c r="AW222" s="12"/>
      <c r="AY222" s="12"/>
      <c r="AZ222" s="12"/>
      <c r="BA222" s="12"/>
    </row>
    <row r="223" spans="19:53" ht="15" customHeight="1">
      <c r="S223" s="12"/>
      <c r="T223" s="12"/>
      <c r="U223" s="12"/>
      <c r="V223" s="89"/>
      <c r="X223" s="12"/>
      <c r="Y223" s="12"/>
      <c r="Z223" s="12"/>
      <c r="AG223" s="12"/>
      <c r="AI223" s="12"/>
      <c r="AQ223" s="12"/>
      <c r="AS223" s="12"/>
      <c r="AT223" s="12"/>
      <c r="AU223" s="12"/>
      <c r="AV223" s="12"/>
      <c r="AW223" s="12"/>
      <c r="AY223" s="12"/>
      <c r="AZ223" s="12"/>
      <c r="BA223" s="12"/>
    </row>
    <row r="224" spans="19:53" ht="15" customHeight="1">
      <c r="S224" s="12"/>
      <c r="T224" s="12"/>
      <c r="U224" s="12"/>
      <c r="V224" s="89"/>
      <c r="X224" s="12"/>
      <c r="Y224" s="12"/>
      <c r="Z224" s="12"/>
      <c r="AG224" s="12"/>
      <c r="AI224" s="12"/>
      <c r="AQ224" s="12"/>
      <c r="AS224" s="12"/>
      <c r="AT224" s="12"/>
      <c r="AU224" s="12"/>
      <c r="AV224" s="12"/>
      <c r="AW224" s="12"/>
      <c r="AY224" s="12"/>
      <c r="AZ224" s="12"/>
      <c r="BA224" s="12"/>
    </row>
    <row r="225" spans="19:53" ht="15" customHeight="1">
      <c r="S225" s="12"/>
      <c r="T225" s="12"/>
      <c r="U225" s="12"/>
      <c r="V225" s="89"/>
      <c r="X225" s="12"/>
      <c r="Y225" s="12"/>
      <c r="Z225" s="12"/>
      <c r="AG225" s="12"/>
      <c r="AI225" s="12"/>
      <c r="AQ225" s="12"/>
      <c r="AS225" s="12"/>
      <c r="AT225" s="12"/>
      <c r="AU225" s="12"/>
      <c r="AV225" s="12"/>
      <c r="AW225" s="12"/>
      <c r="AY225" s="12"/>
      <c r="AZ225" s="12"/>
      <c r="BA225" s="12"/>
    </row>
    <row r="226" spans="19:53" ht="15" customHeight="1">
      <c r="S226" s="12"/>
      <c r="T226" s="12"/>
      <c r="U226" s="12"/>
      <c r="V226" s="89"/>
      <c r="X226" s="12"/>
      <c r="Y226" s="12"/>
      <c r="Z226" s="12"/>
      <c r="AG226" s="12"/>
      <c r="AI226" s="12"/>
      <c r="AQ226" s="12"/>
      <c r="AS226" s="12"/>
      <c r="AT226" s="12"/>
      <c r="AU226" s="12"/>
      <c r="AV226" s="12"/>
      <c r="AW226" s="12"/>
      <c r="AY226" s="12"/>
      <c r="AZ226" s="12"/>
      <c r="BA226" s="12"/>
    </row>
    <row r="227" spans="19:53" ht="15" customHeight="1">
      <c r="S227" s="12"/>
      <c r="T227" s="12"/>
      <c r="U227" s="12"/>
      <c r="V227" s="89"/>
      <c r="X227" s="12"/>
      <c r="Y227" s="12"/>
      <c r="Z227" s="12"/>
      <c r="AG227" s="12"/>
      <c r="AI227" s="12"/>
      <c r="AQ227" s="12"/>
      <c r="AS227" s="12"/>
      <c r="AT227" s="12"/>
      <c r="AU227" s="12"/>
      <c r="AV227" s="12"/>
      <c r="AW227" s="12"/>
      <c r="AY227" s="12"/>
      <c r="AZ227" s="12"/>
      <c r="BA227" s="12"/>
    </row>
    <row r="228" spans="19:53" ht="15" customHeight="1">
      <c r="S228" s="12"/>
      <c r="T228" s="12"/>
      <c r="U228" s="12"/>
      <c r="V228" s="89"/>
      <c r="X228" s="12"/>
      <c r="Y228" s="12"/>
      <c r="Z228" s="12"/>
      <c r="AG228" s="12"/>
      <c r="AI228" s="12"/>
      <c r="AQ228" s="12"/>
      <c r="AS228" s="12"/>
      <c r="AT228" s="12"/>
      <c r="AU228" s="12"/>
      <c r="AV228" s="12"/>
      <c r="AW228" s="12"/>
      <c r="AY228" s="12"/>
      <c r="AZ228" s="12"/>
      <c r="BA228" s="12"/>
    </row>
    <row r="229" spans="19:53" ht="15" customHeight="1">
      <c r="S229" s="12"/>
      <c r="T229" s="12"/>
      <c r="U229" s="12"/>
      <c r="V229" s="89"/>
      <c r="X229" s="12"/>
      <c r="Y229" s="12"/>
      <c r="Z229" s="12"/>
      <c r="AG229" s="12"/>
      <c r="AI229" s="12"/>
      <c r="AQ229" s="12"/>
      <c r="AS229" s="12"/>
      <c r="AT229" s="12"/>
      <c r="AU229" s="12"/>
      <c r="AV229" s="12"/>
      <c r="AW229" s="12"/>
      <c r="AY229" s="12"/>
      <c r="AZ229" s="12"/>
      <c r="BA229" s="12"/>
    </row>
    <row r="230" spans="19:53" ht="15" customHeight="1">
      <c r="S230" s="12"/>
      <c r="T230" s="12"/>
      <c r="U230" s="12"/>
      <c r="V230" s="89"/>
      <c r="X230" s="12"/>
      <c r="Y230" s="12"/>
      <c r="Z230" s="12"/>
      <c r="AG230" s="12"/>
      <c r="AI230" s="12"/>
      <c r="AQ230" s="12"/>
      <c r="AS230" s="12"/>
      <c r="AT230" s="12"/>
      <c r="AU230" s="12"/>
      <c r="AV230" s="12"/>
      <c r="AW230" s="12"/>
      <c r="AY230" s="12"/>
      <c r="AZ230" s="12"/>
      <c r="BA230" s="12"/>
    </row>
    <row r="231" spans="19:53" ht="15" customHeight="1">
      <c r="S231" s="12"/>
      <c r="T231" s="12"/>
      <c r="U231" s="12"/>
      <c r="V231" s="89"/>
      <c r="X231" s="12"/>
      <c r="Y231" s="12"/>
      <c r="Z231" s="12"/>
      <c r="AG231" s="12"/>
      <c r="AI231" s="12"/>
      <c r="AQ231" s="12"/>
      <c r="AS231" s="12"/>
      <c r="AT231" s="12"/>
      <c r="AU231" s="12"/>
      <c r="AV231" s="12"/>
      <c r="AW231" s="12"/>
      <c r="AY231" s="12"/>
      <c r="AZ231" s="12"/>
      <c r="BA231" s="12"/>
    </row>
    <row r="232" spans="19:53" ht="15" customHeight="1">
      <c r="S232" s="12"/>
      <c r="T232" s="12"/>
      <c r="U232" s="12"/>
      <c r="V232" s="89"/>
      <c r="X232" s="12"/>
      <c r="Y232" s="12"/>
      <c r="Z232" s="12"/>
      <c r="AG232" s="12"/>
      <c r="AI232" s="12"/>
      <c r="AQ232" s="12"/>
      <c r="AS232" s="12"/>
      <c r="AT232" s="12"/>
      <c r="AU232" s="12"/>
      <c r="AV232" s="12"/>
      <c r="AW232" s="12"/>
      <c r="AY232" s="12"/>
      <c r="AZ232" s="12"/>
      <c r="BA232" s="12"/>
    </row>
    <row r="233" spans="19:53" ht="15" customHeight="1">
      <c r="S233" s="12"/>
      <c r="T233" s="12"/>
      <c r="U233" s="12"/>
      <c r="V233" s="89"/>
      <c r="X233" s="12"/>
      <c r="Y233" s="12"/>
      <c r="Z233" s="12"/>
      <c r="AG233" s="12"/>
      <c r="AI233" s="12"/>
      <c r="AQ233" s="12"/>
      <c r="AS233" s="12"/>
      <c r="AT233" s="12"/>
      <c r="AU233" s="12"/>
      <c r="AV233" s="12"/>
      <c r="AW233" s="12"/>
      <c r="AY233" s="12"/>
      <c r="AZ233" s="12"/>
      <c r="BA233" s="12"/>
    </row>
    <row r="234" spans="19:53" ht="15" customHeight="1">
      <c r="S234" s="12"/>
      <c r="T234" s="12"/>
      <c r="U234" s="12"/>
      <c r="V234" s="89"/>
      <c r="X234" s="12"/>
      <c r="Y234" s="12"/>
      <c r="Z234" s="12"/>
      <c r="AG234" s="12"/>
      <c r="AI234" s="12"/>
      <c r="AQ234" s="12"/>
      <c r="AS234" s="12"/>
      <c r="AT234" s="12"/>
      <c r="AU234" s="12"/>
      <c r="AV234" s="12"/>
      <c r="AW234" s="12"/>
      <c r="AY234" s="12"/>
      <c r="AZ234" s="12"/>
      <c r="BA234" s="12"/>
    </row>
    <row r="235" spans="19:53" ht="15" customHeight="1"/>
    <row r="236" spans="19:53" ht="15" customHeight="1"/>
    <row r="237" spans="19:53" ht="15" customHeight="1"/>
    <row r="238" spans="19:53" ht="15" customHeight="1"/>
  </sheetData>
  <mergeCells count="15">
    <mergeCell ref="A27:I27"/>
    <mergeCell ref="A38:I38"/>
    <mergeCell ref="A49:I49"/>
    <mergeCell ref="A61:I61"/>
    <mergeCell ref="A72:I72"/>
    <mergeCell ref="AJ3:AQ3"/>
    <mergeCell ref="AR3:AW3"/>
    <mergeCell ref="AX3:BA3"/>
    <mergeCell ref="BB3:BG3"/>
    <mergeCell ref="A15:I15"/>
    <mergeCell ref="T2:U2"/>
    <mergeCell ref="A3:I3"/>
    <mergeCell ref="J3:Q3"/>
    <mergeCell ref="R3:Z3"/>
    <mergeCell ref="AA3:AI3"/>
  </mergeCells>
  <pageMargins left="0.14000000000000001" right="0.16" top="1" bottom="1" header="0.5" footer="0.5"/>
  <pageSetup paperSize="256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72">
    <tabColor rgb="FFFFFF00"/>
  </sheetPr>
  <dimension ref="A1:Y61"/>
  <sheetViews>
    <sheetView topLeftCell="A19" zoomScale="130" zoomScaleNormal="130" workbookViewId="0">
      <selection activeCell="A19" sqref="A19:I19"/>
    </sheetView>
  </sheetViews>
  <sheetFormatPr defaultColWidth="9.109375" defaultRowHeight="13.2"/>
  <cols>
    <col min="1" max="1" width="12.6640625" style="565" customWidth="1"/>
    <col min="2" max="2" width="18.5546875" style="3" customWidth="1"/>
    <col min="3" max="3" width="9.109375" style="6"/>
    <col min="4" max="4" width="9.109375" style="3"/>
    <col min="5" max="5" width="9.109375" style="5"/>
    <col min="6" max="6" width="9.109375" style="2227"/>
    <col min="7" max="8" width="11.109375" style="6" customWidth="1"/>
    <col min="9" max="9" width="15.6640625" style="6" customWidth="1"/>
    <col min="10" max="10" width="9.109375" style="3"/>
    <col min="11" max="11" width="12.44140625" style="3" customWidth="1"/>
    <col min="12" max="12" width="11.33203125" style="3" customWidth="1"/>
    <col min="13" max="13" width="10" style="3" customWidth="1"/>
    <col min="14" max="14" width="11.33203125" style="3" customWidth="1"/>
    <col min="15" max="15" width="11.33203125" style="442" customWidth="1"/>
    <col min="16" max="16" width="12.33203125" style="3" customWidth="1"/>
    <col min="17" max="18" width="11.33203125" style="3" customWidth="1"/>
    <col min="19" max="16384" width="9.109375" style="3"/>
  </cols>
  <sheetData>
    <row r="1" spans="1:19" ht="24">
      <c r="A1" s="11" t="s">
        <v>277</v>
      </c>
      <c r="B1" s="11"/>
      <c r="C1" s="11"/>
      <c r="D1" s="11"/>
      <c r="E1" s="11"/>
      <c r="F1" s="2423"/>
      <c r="G1" s="11"/>
      <c r="H1" s="11"/>
    </row>
    <row r="2" spans="1:19">
      <c r="F2" s="2233"/>
    </row>
    <row r="3" spans="1:19" ht="20.399999999999999">
      <c r="A3" s="3097" t="s">
        <v>1</v>
      </c>
      <c r="B3" s="3097"/>
      <c r="C3" s="3097"/>
      <c r="D3" s="3097"/>
      <c r="E3" s="3097"/>
      <c r="F3" s="3097"/>
      <c r="G3" s="3097"/>
      <c r="H3" s="3097"/>
      <c r="I3" s="3098"/>
      <c r="K3" s="3142" t="s">
        <v>185</v>
      </c>
      <c r="L3" s="3143"/>
      <c r="M3" s="3144"/>
      <c r="N3" s="3144"/>
      <c r="O3" s="3144"/>
      <c r="P3" s="3143"/>
      <c r="Q3" s="3143"/>
      <c r="R3" s="3145"/>
    </row>
    <row r="4" spans="1:19" ht="20.25" customHeight="1">
      <c r="A4" s="14" t="s">
        <v>2</v>
      </c>
      <c r="B4" s="509" t="s">
        <v>35</v>
      </c>
      <c r="C4" s="578" t="s">
        <v>4</v>
      </c>
      <c r="D4" s="232" t="s">
        <v>5</v>
      </c>
      <c r="E4" s="232" t="s">
        <v>6</v>
      </c>
      <c r="F4" s="2247" t="s">
        <v>36</v>
      </c>
      <c r="G4" s="68" t="s">
        <v>37</v>
      </c>
      <c r="H4" s="578" t="s">
        <v>38</v>
      </c>
      <c r="I4" s="68" t="s">
        <v>39</v>
      </c>
      <c r="K4" s="2067">
        <v>45771</v>
      </c>
      <c r="L4" s="21">
        <v>15000</v>
      </c>
      <c r="M4" s="21"/>
      <c r="N4" s="73">
        <v>12</v>
      </c>
      <c r="O4" s="234">
        <v>35483</v>
      </c>
      <c r="P4" s="21">
        <f>L4/12</f>
        <v>1250</v>
      </c>
      <c r="Q4" s="21">
        <f>L4*2%</f>
        <v>300</v>
      </c>
      <c r="R4" s="108">
        <f>L4</f>
        <v>15000</v>
      </c>
    </row>
    <row r="5" spans="1:19" ht="15">
      <c r="A5" s="162">
        <v>45055</v>
      </c>
      <c r="B5" s="21">
        <v>50000</v>
      </c>
      <c r="C5" s="21">
        <v>400</v>
      </c>
      <c r="D5" s="23"/>
      <c r="E5" s="25">
        <v>12</v>
      </c>
      <c r="F5" s="2248">
        <v>31189</v>
      </c>
      <c r="G5" s="21">
        <f>B5/E5</f>
        <v>4166.6666666666697</v>
      </c>
      <c r="H5" s="21">
        <f>B5*0.83%</f>
        <v>415</v>
      </c>
      <c r="I5" s="21">
        <f>B5</f>
        <v>50000</v>
      </c>
      <c r="K5" s="228">
        <v>45806</v>
      </c>
      <c r="L5" s="43"/>
      <c r="M5" s="43"/>
      <c r="N5" s="538">
        <v>1</v>
      </c>
      <c r="O5" s="748" t="s">
        <v>278</v>
      </c>
      <c r="P5" s="661">
        <v>1250</v>
      </c>
      <c r="Q5" s="661">
        <v>300</v>
      </c>
      <c r="R5" s="43">
        <f>R4-P5</f>
        <v>13750</v>
      </c>
    </row>
    <row r="6" spans="1:19" ht="15">
      <c r="A6" s="50">
        <v>45080</v>
      </c>
      <c r="B6" s="151"/>
      <c r="C6" s="153"/>
      <c r="D6" s="151"/>
      <c r="E6" s="57">
        <v>1</v>
      </c>
      <c r="F6" s="2229">
        <v>79020</v>
      </c>
      <c r="G6" s="59">
        <v>4166.67</v>
      </c>
      <c r="H6" s="59">
        <v>415</v>
      </c>
      <c r="I6" s="43">
        <f>I5-G6</f>
        <v>45833.33</v>
      </c>
      <c r="K6" s="50">
        <v>45835</v>
      </c>
      <c r="L6" s="43"/>
      <c r="M6" s="43"/>
      <c r="N6" s="538">
        <v>2</v>
      </c>
      <c r="O6" s="655" t="s">
        <v>279</v>
      </c>
      <c r="P6" s="539">
        <v>1250</v>
      </c>
      <c r="Q6" s="539">
        <v>250</v>
      </c>
      <c r="R6" s="43">
        <f t="shared" ref="R6:R11" si="0">R5-P6</f>
        <v>12500</v>
      </c>
    </row>
    <row r="7" spans="1:19" ht="15">
      <c r="A7" s="50">
        <v>45115</v>
      </c>
      <c r="B7" s="151"/>
      <c r="C7" s="153"/>
      <c r="D7" s="151"/>
      <c r="E7" s="57">
        <v>2</v>
      </c>
      <c r="F7" s="2229">
        <v>79438</v>
      </c>
      <c r="G7" s="59">
        <v>4166.67</v>
      </c>
      <c r="H7" s="59">
        <v>415</v>
      </c>
      <c r="I7" s="43">
        <f t="shared" ref="I7:I18" si="1">I6-G7</f>
        <v>41666.660000000003</v>
      </c>
      <c r="K7" s="50">
        <v>45864</v>
      </c>
      <c r="N7" s="538">
        <v>3</v>
      </c>
      <c r="O7" s="655" t="s">
        <v>280</v>
      </c>
      <c r="P7" s="539">
        <v>1250</v>
      </c>
      <c r="Q7" s="539">
        <v>225</v>
      </c>
      <c r="R7" s="43">
        <f t="shared" si="0"/>
        <v>11250</v>
      </c>
      <c r="S7" s="99"/>
    </row>
    <row r="8" spans="1:19" ht="15">
      <c r="A8" s="50">
        <v>45139</v>
      </c>
      <c r="B8" s="151"/>
      <c r="C8" s="153"/>
      <c r="D8" s="151"/>
      <c r="E8" s="57">
        <v>3</v>
      </c>
      <c r="F8" s="2229">
        <v>79734</v>
      </c>
      <c r="G8" s="59">
        <v>4166.67</v>
      </c>
      <c r="H8" s="59">
        <v>415</v>
      </c>
      <c r="I8" s="43">
        <f t="shared" si="1"/>
        <v>37499.99</v>
      </c>
      <c r="K8" s="50">
        <v>45897</v>
      </c>
      <c r="M8" s="450"/>
      <c r="N8" s="538">
        <v>4</v>
      </c>
      <c r="O8" s="2180" t="s">
        <v>281</v>
      </c>
      <c r="P8" s="539">
        <v>1250</v>
      </c>
      <c r="Q8" s="539">
        <v>200</v>
      </c>
      <c r="R8" s="43">
        <f t="shared" si="0"/>
        <v>10000</v>
      </c>
    </row>
    <row r="9" spans="1:19" ht="15">
      <c r="A9" s="50">
        <v>45167</v>
      </c>
      <c r="B9" s="151"/>
      <c r="C9" s="153"/>
      <c r="D9" s="151"/>
      <c r="E9" s="57">
        <v>4</v>
      </c>
      <c r="F9" s="2229">
        <v>79985</v>
      </c>
      <c r="G9" s="30">
        <v>4166.67</v>
      </c>
      <c r="H9" s="30">
        <v>415</v>
      </c>
      <c r="I9" s="43">
        <f t="shared" si="1"/>
        <v>33333.32</v>
      </c>
      <c r="K9" s="50">
        <v>45927</v>
      </c>
      <c r="L9" s="43"/>
      <c r="M9" s="43"/>
      <c r="N9" s="538">
        <v>5</v>
      </c>
      <c r="O9" s="655" t="s">
        <v>282</v>
      </c>
      <c r="P9" s="539">
        <v>1250</v>
      </c>
      <c r="Q9" s="539">
        <v>175</v>
      </c>
      <c r="R9" s="43">
        <f t="shared" si="0"/>
        <v>8750</v>
      </c>
    </row>
    <row r="10" spans="1:19" ht="15">
      <c r="A10" s="50">
        <v>45226</v>
      </c>
      <c r="B10" s="132"/>
      <c r="C10" s="7"/>
      <c r="D10" s="151"/>
      <c r="E10" s="57">
        <v>5</v>
      </c>
      <c r="F10" s="2229">
        <v>80723</v>
      </c>
      <c r="G10" s="30">
        <v>4166.67</v>
      </c>
      <c r="H10" s="30">
        <v>415</v>
      </c>
      <c r="I10" s="43">
        <f t="shared" si="1"/>
        <v>29166.65</v>
      </c>
      <c r="K10" s="50">
        <v>45927</v>
      </c>
      <c r="L10" s="43"/>
      <c r="M10" s="43"/>
      <c r="N10" s="538">
        <v>6</v>
      </c>
      <c r="O10" s="655" t="s">
        <v>283</v>
      </c>
      <c r="P10" s="539">
        <v>8750</v>
      </c>
      <c r="Q10" s="43"/>
      <c r="R10" s="43">
        <f t="shared" si="0"/>
        <v>0</v>
      </c>
    </row>
    <row r="11" spans="1:19">
      <c r="A11" s="50">
        <v>45233</v>
      </c>
      <c r="B11" s="151"/>
      <c r="C11" s="43"/>
      <c r="D11" s="151"/>
      <c r="E11" s="57">
        <v>6</v>
      </c>
      <c r="F11" s="2229">
        <v>80786</v>
      </c>
      <c r="G11" s="30">
        <v>4166.67</v>
      </c>
      <c r="H11" s="30">
        <v>415</v>
      </c>
      <c r="I11" s="43">
        <f t="shared" si="1"/>
        <v>24999.98</v>
      </c>
      <c r="K11" s="160"/>
      <c r="L11" s="43"/>
      <c r="M11" s="43"/>
      <c r="N11" s="538">
        <v>7</v>
      </c>
      <c r="O11" s="501"/>
      <c r="P11" s="43"/>
      <c r="Q11" s="43"/>
      <c r="R11" s="43">
        <f t="shared" si="0"/>
        <v>0</v>
      </c>
    </row>
    <row r="12" spans="1:19" ht="15">
      <c r="A12" s="50">
        <v>45261</v>
      </c>
      <c r="B12" s="151"/>
      <c r="C12" s="43"/>
      <c r="D12" s="151"/>
      <c r="E12" s="57">
        <v>7</v>
      </c>
      <c r="F12" s="2229">
        <v>81241</v>
      </c>
      <c r="G12" s="30">
        <v>4166.67</v>
      </c>
      <c r="H12" s="30">
        <v>415</v>
      </c>
      <c r="I12" s="43">
        <f t="shared" si="1"/>
        <v>20833.310000000001</v>
      </c>
      <c r="K12" s="3142" t="s">
        <v>185</v>
      </c>
      <c r="L12" s="3143"/>
      <c r="M12" s="3144"/>
      <c r="N12" s="3144"/>
      <c r="O12" s="3144"/>
      <c r="P12" s="3143"/>
      <c r="Q12" s="3143"/>
      <c r="R12" s="3145"/>
    </row>
    <row r="13" spans="1:19" ht="15">
      <c r="A13" s="50">
        <v>45288</v>
      </c>
      <c r="B13" s="151"/>
      <c r="C13" s="43"/>
      <c r="D13" s="151"/>
      <c r="E13" s="57">
        <v>8</v>
      </c>
      <c r="F13" s="2229">
        <v>81520</v>
      </c>
      <c r="G13" s="30">
        <v>4166.67</v>
      </c>
      <c r="H13" s="30">
        <v>415</v>
      </c>
      <c r="I13" s="43">
        <f t="shared" si="1"/>
        <v>16666.64</v>
      </c>
      <c r="K13" s="2067">
        <v>45927</v>
      </c>
      <c r="L13" s="21">
        <v>20000</v>
      </c>
      <c r="M13" s="21"/>
      <c r="N13" s="73">
        <v>12</v>
      </c>
      <c r="O13" s="746">
        <v>36473</v>
      </c>
      <c r="P13" s="21">
        <f>L13/12</f>
        <v>1666.6666666666699</v>
      </c>
      <c r="Q13" s="21">
        <f>L13*2%</f>
        <v>400</v>
      </c>
      <c r="R13" s="108">
        <f>L13</f>
        <v>20000</v>
      </c>
    </row>
    <row r="14" spans="1:19" ht="15">
      <c r="A14" s="50">
        <v>45346</v>
      </c>
      <c r="B14" s="151"/>
      <c r="C14" s="43"/>
      <c r="D14" s="151"/>
      <c r="E14" s="57">
        <v>9</v>
      </c>
      <c r="F14" s="2197">
        <v>82145</v>
      </c>
      <c r="G14" s="43">
        <v>4166.67</v>
      </c>
      <c r="H14" s="43">
        <v>415</v>
      </c>
      <c r="I14" s="43">
        <f t="shared" si="1"/>
        <v>12499.97</v>
      </c>
      <c r="K14" s="50">
        <v>45960</v>
      </c>
      <c r="L14" s="255"/>
      <c r="M14" s="255"/>
      <c r="N14" s="657"/>
      <c r="O14" s="655" t="s">
        <v>284</v>
      </c>
      <c r="P14" s="539">
        <v>1666.67</v>
      </c>
      <c r="Q14" s="539">
        <v>366.67</v>
      </c>
      <c r="R14" s="43">
        <f>R13-P14</f>
        <v>18333.330000000002</v>
      </c>
    </row>
    <row r="15" spans="1:19" ht="15">
      <c r="A15" s="1093">
        <v>45360</v>
      </c>
      <c r="B15" s="151"/>
      <c r="C15" s="43"/>
      <c r="D15" s="151"/>
      <c r="E15" s="57">
        <v>10</v>
      </c>
      <c r="F15" s="2197">
        <v>82383</v>
      </c>
      <c r="G15" s="47">
        <v>4166.67</v>
      </c>
      <c r="H15" s="47">
        <v>415</v>
      </c>
      <c r="I15" s="43">
        <f t="shared" si="1"/>
        <v>8333.3000000000102</v>
      </c>
      <c r="K15" s="50">
        <v>45989</v>
      </c>
      <c r="L15" s="27"/>
      <c r="M15" s="27"/>
      <c r="N15" s="656"/>
      <c r="O15" s="655" t="s">
        <v>285</v>
      </c>
      <c r="P15" s="539">
        <v>1666.67</v>
      </c>
      <c r="Q15" s="539">
        <v>333.33</v>
      </c>
      <c r="R15" s="43">
        <f t="shared" ref="R15:R20" si="2">R14-P15</f>
        <v>16666.66</v>
      </c>
    </row>
    <row r="16" spans="1:19" ht="15">
      <c r="A16" s="1093">
        <v>45372</v>
      </c>
      <c r="B16" s="151"/>
      <c r="C16" s="43"/>
      <c r="D16" s="151"/>
      <c r="E16" s="57">
        <v>11</v>
      </c>
      <c r="F16" s="2197">
        <v>82493</v>
      </c>
      <c r="G16" s="47">
        <v>4166.67</v>
      </c>
      <c r="H16" s="47">
        <v>415</v>
      </c>
      <c r="I16" s="43">
        <f t="shared" si="1"/>
        <v>4166.6300000000101</v>
      </c>
      <c r="K16" s="50">
        <v>46020</v>
      </c>
      <c r="L16" s="27"/>
      <c r="M16" s="27"/>
      <c r="N16" s="656"/>
      <c r="O16" s="655" t="s">
        <v>286</v>
      </c>
      <c r="P16" s="539">
        <v>1666.67</v>
      </c>
      <c r="Q16" s="539">
        <v>300</v>
      </c>
      <c r="R16" s="43">
        <f t="shared" si="2"/>
        <v>14999.99</v>
      </c>
    </row>
    <row r="17" spans="1:18" ht="15">
      <c r="A17" s="1093">
        <v>45378</v>
      </c>
      <c r="B17" s="151"/>
      <c r="C17" s="43"/>
      <c r="D17" s="151"/>
      <c r="E17" s="57">
        <v>12</v>
      </c>
      <c r="F17" s="2197">
        <v>82611</v>
      </c>
      <c r="G17" s="47">
        <v>4166.67</v>
      </c>
      <c r="H17" s="47">
        <v>415</v>
      </c>
      <c r="I17" s="43">
        <f t="shared" si="1"/>
        <v>-3.99999999863212E-2</v>
      </c>
      <c r="K17" s="27"/>
      <c r="L17" s="27"/>
      <c r="M17" s="27"/>
      <c r="N17" s="656"/>
      <c r="O17" s="476"/>
      <c r="P17" s="27"/>
      <c r="Q17" s="27"/>
      <c r="R17" s="43">
        <f t="shared" si="2"/>
        <v>14999.99</v>
      </c>
    </row>
    <row r="18" spans="1:18">
      <c r="A18" s="228"/>
      <c r="B18" s="151"/>
      <c r="C18" s="43"/>
      <c r="D18" s="151"/>
      <c r="E18" s="57">
        <v>13</v>
      </c>
      <c r="F18" s="2230"/>
      <c r="G18" s="43"/>
      <c r="H18" s="43"/>
      <c r="I18" s="43">
        <f t="shared" si="1"/>
        <v>-3.99999999863212E-2</v>
      </c>
      <c r="K18" s="27"/>
      <c r="L18" s="27"/>
      <c r="M18" s="27"/>
      <c r="N18" s="27"/>
      <c r="O18" s="476"/>
      <c r="P18" s="27"/>
      <c r="Q18" s="27"/>
      <c r="R18" s="43">
        <f t="shared" si="2"/>
        <v>14999.99</v>
      </c>
    </row>
    <row r="19" spans="1:18" ht="20.399999999999999">
      <c r="A19" s="3097" t="s">
        <v>1</v>
      </c>
      <c r="B19" s="3097"/>
      <c r="C19" s="3097"/>
      <c r="D19" s="3097"/>
      <c r="E19" s="3097"/>
      <c r="F19" s="3097"/>
      <c r="G19" s="3097"/>
      <c r="H19" s="3097"/>
      <c r="I19" s="3098"/>
      <c r="K19" s="27"/>
      <c r="L19" s="27"/>
      <c r="M19" s="27"/>
      <c r="N19" s="27"/>
      <c r="O19" s="476"/>
      <c r="P19" s="27"/>
      <c r="Q19" s="27"/>
      <c r="R19" s="43">
        <f t="shared" si="2"/>
        <v>14999.99</v>
      </c>
    </row>
    <row r="20" spans="1:18" ht="37.799999999999997">
      <c r="A20" s="14" t="s">
        <v>2</v>
      </c>
      <c r="B20" s="509" t="s">
        <v>35</v>
      </c>
      <c r="C20" s="578" t="s">
        <v>4</v>
      </c>
      <c r="D20" s="232" t="s">
        <v>5</v>
      </c>
      <c r="E20" s="232" t="s">
        <v>6</v>
      </c>
      <c r="F20" s="2247" t="s">
        <v>36</v>
      </c>
      <c r="G20" s="68" t="s">
        <v>37</v>
      </c>
      <c r="H20" s="578" t="s">
        <v>38</v>
      </c>
      <c r="I20" s="68" t="s">
        <v>39</v>
      </c>
      <c r="K20" s="228"/>
      <c r="L20" s="748"/>
      <c r="M20" s="661"/>
      <c r="N20" s="661"/>
      <c r="R20" s="264">
        <f t="shared" si="2"/>
        <v>14999.99</v>
      </c>
    </row>
    <row r="21" spans="1:18" ht="15">
      <c r="A21" s="162">
        <v>45436</v>
      </c>
      <c r="B21" s="21">
        <v>70000</v>
      </c>
      <c r="C21" s="21">
        <v>400</v>
      </c>
      <c r="D21" s="23"/>
      <c r="E21" s="25">
        <v>12</v>
      </c>
      <c r="F21" s="2248">
        <v>33533</v>
      </c>
      <c r="G21" s="21">
        <f>B21/E21</f>
        <v>5833.3333333333303</v>
      </c>
      <c r="H21" s="21">
        <f>B21*0.83%</f>
        <v>581</v>
      </c>
      <c r="I21" s="21">
        <f>B21</f>
        <v>70000</v>
      </c>
      <c r="K21" s="50"/>
      <c r="L21" s="655"/>
      <c r="M21" s="539"/>
      <c r="N21" s="539"/>
    </row>
    <row r="22" spans="1:18" ht="15">
      <c r="A22" s="50">
        <v>45471</v>
      </c>
      <c r="B22" s="151"/>
      <c r="C22" s="153"/>
      <c r="D22" s="151"/>
      <c r="E22" s="57">
        <v>1</v>
      </c>
      <c r="F22" s="2195">
        <v>83703</v>
      </c>
      <c r="G22" s="59">
        <v>5833.33</v>
      </c>
      <c r="H22" s="59">
        <v>581</v>
      </c>
      <c r="I22" s="43">
        <f>I21-G22</f>
        <v>64166.67</v>
      </c>
      <c r="K22" s="50"/>
      <c r="L22" s="655"/>
      <c r="M22" s="539"/>
      <c r="N22" s="539"/>
    </row>
    <row r="23" spans="1:18" ht="15">
      <c r="A23" s="167">
        <v>45482</v>
      </c>
      <c r="B23" s="1157"/>
      <c r="C23" s="43"/>
      <c r="D23" s="151"/>
      <c r="E23" s="57">
        <v>2</v>
      </c>
      <c r="F23" s="2195">
        <v>83864</v>
      </c>
      <c r="G23" s="43">
        <v>64166.67</v>
      </c>
      <c r="H23" s="43"/>
      <c r="I23" s="43">
        <f>I22-G23</f>
        <v>0</v>
      </c>
      <c r="K23" s="50"/>
      <c r="L23" s="574"/>
      <c r="M23" s="539"/>
      <c r="N23" s="539"/>
    </row>
    <row r="24" spans="1:18" ht="15">
      <c r="A24" s="50"/>
      <c r="B24" s="151"/>
      <c r="C24" s="43"/>
      <c r="D24" s="151"/>
      <c r="E24" s="57"/>
      <c r="F24" s="2195"/>
      <c r="G24" s="43"/>
      <c r="H24" s="43"/>
      <c r="I24" s="43">
        <f>I23-G24</f>
        <v>0</v>
      </c>
      <c r="K24" s="50"/>
      <c r="L24" s="655"/>
      <c r="M24" s="539"/>
      <c r="N24" s="539"/>
    </row>
    <row r="25" spans="1:18" ht="15">
      <c r="A25" s="50"/>
      <c r="B25" s="151"/>
      <c r="C25" s="43"/>
      <c r="D25" s="151"/>
      <c r="E25" s="57"/>
      <c r="F25" s="2195"/>
      <c r="G25" s="43"/>
      <c r="H25" s="43"/>
      <c r="I25" s="43">
        <f>I24-G25</f>
        <v>0</v>
      </c>
      <c r="K25" s="50"/>
      <c r="L25" s="655"/>
      <c r="M25" s="539"/>
      <c r="N25" s="539"/>
    </row>
    <row r="26" spans="1:18" ht="20.399999999999999">
      <c r="A26" s="3097" t="s">
        <v>1</v>
      </c>
      <c r="B26" s="3097"/>
      <c r="C26" s="3097"/>
      <c r="D26" s="3097"/>
      <c r="E26" s="3097"/>
      <c r="F26" s="3097"/>
      <c r="G26" s="3097"/>
      <c r="H26" s="3097"/>
      <c r="I26" s="3098"/>
    </row>
    <row r="27" spans="1:18" ht="37.799999999999997">
      <c r="A27" s="14" t="s">
        <v>2</v>
      </c>
      <c r="B27" s="509" t="s">
        <v>35</v>
      </c>
      <c r="C27" s="578" t="s">
        <v>4</v>
      </c>
      <c r="D27" s="232" t="s">
        <v>5</v>
      </c>
      <c r="E27" s="232" t="s">
        <v>6</v>
      </c>
      <c r="F27" s="2247" t="s">
        <v>36</v>
      </c>
      <c r="G27" s="68" t="s">
        <v>37</v>
      </c>
      <c r="H27" s="578" t="s">
        <v>38</v>
      </c>
      <c r="I27" s="68" t="s">
        <v>39</v>
      </c>
    </row>
    <row r="28" spans="1:18">
      <c r="A28" s="162">
        <v>45520</v>
      </c>
      <c r="B28" s="55">
        <v>40000</v>
      </c>
      <c r="C28" s="55">
        <v>400</v>
      </c>
      <c r="D28" s="25"/>
      <c r="E28" s="25">
        <v>6</v>
      </c>
      <c r="F28" s="2248">
        <v>34020</v>
      </c>
      <c r="G28" s="55">
        <f>B28/E28</f>
        <v>6666.6666666666697</v>
      </c>
      <c r="H28" s="55">
        <f>B28*0.83%</f>
        <v>332</v>
      </c>
      <c r="I28" s="55">
        <f>B28</f>
        <v>40000</v>
      </c>
    </row>
    <row r="29" spans="1:18">
      <c r="A29" s="50">
        <v>45552</v>
      </c>
      <c r="B29" s="57"/>
      <c r="C29" s="62"/>
      <c r="D29" s="57"/>
      <c r="E29" s="57">
        <v>1</v>
      </c>
      <c r="F29" s="2229">
        <v>84628</v>
      </c>
      <c r="G29" s="59">
        <v>6666.67</v>
      </c>
      <c r="H29" s="59">
        <v>332</v>
      </c>
      <c r="I29" s="62">
        <f t="shared" ref="I29:I34" si="3">I28-G29</f>
        <v>33333.33</v>
      </c>
    </row>
    <row r="30" spans="1:18">
      <c r="A30" s="50">
        <v>45596</v>
      </c>
      <c r="B30" s="57"/>
      <c r="C30" s="62"/>
      <c r="D30" s="57"/>
      <c r="E30" s="57">
        <v>2</v>
      </c>
      <c r="F30" s="2229">
        <v>85237</v>
      </c>
      <c r="G30" s="59">
        <v>6666.67</v>
      </c>
      <c r="H30" s="59">
        <v>332</v>
      </c>
      <c r="I30" s="62">
        <f t="shared" si="3"/>
        <v>26666.66</v>
      </c>
    </row>
    <row r="31" spans="1:18">
      <c r="A31" s="50">
        <v>45625</v>
      </c>
      <c r="B31" s="57"/>
      <c r="C31" s="62"/>
      <c r="D31" s="57"/>
      <c r="E31" s="57">
        <v>3</v>
      </c>
      <c r="F31" s="2229">
        <v>85663</v>
      </c>
      <c r="G31" s="59">
        <v>6666.67</v>
      </c>
      <c r="H31" s="59">
        <v>332</v>
      </c>
      <c r="I31" s="62">
        <f t="shared" si="3"/>
        <v>19999.990000000002</v>
      </c>
    </row>
    <row r="32" spans="1:18">
      <c r="A32" s="60">
        <v>45654</v>
      </c>
      <c r="B32" s="57"/>
      <c r="C32" s="62"/>
      <c r="D32" s="57"/>
      <c r="E32" s="57">
        <v>4</v>
      </c>
      <c r="F32" s="2229">
        <v>85982</v>
      </c>
      <c r="G32" s="59">
        <v>6666.67</v>
      </c>
      <c r="H32" s="59">
        <v>332</v>
      </c>
      <c r="I32" s="62">
        <f t="shared" si="3"/>
        <v>13333.32</v>
      </c>
    </row>
    <row r="33" spans="1:25">
      <c r="A33" s="50">
        <v>45692</v>
      </c>
      <c r="B33" s="57"/>
      <c r="C33" s="62"/>
      <c r="D33" s="57"/>
      <c r="E33" s="57">
        <v>5</v>
      </c>
      <c r="F33" s="2229">
        <v>86353</v>
      </c>
      <c r="G33" s="59">
        <v>6666.67</v>
      </c>
      <c r="H33" s="59">
        <v>332</v>
      </c>
      <c r="I33" s="62">
        <f t="shared" si="3"/>
        <v>6666.6500000000096</v>
      </c>
      <c r="K33" s="575"/>
      <c r="L33" s="1044"/>
      <c r="M33" s="6"/>
      <c r="N33" s="6"/>
      <c r="O33" s="10"/>
      <c r="P33" s="621"/>
      <c r="Q33" s="6"/>
      <c r="R33" s="6"/>
      <c r="S33" s="6"/>
      <c r="T33" s="1579"/>
      <c r="U33" s="6"/>
      <c r="V33" s="6"/>
      <c r="W33" s="10"/>
      <c r="X33" s="6"/>
      <c r="Y33" s="6"/>
    </row>
    <row r="34" spans="1:25">
      <c r="A34" s="50">
        <v>45701</v>
      </c>
      <c r="B34" s="57"/>
      <c r="C34" s="62"/>
      <c r="D34" s="57"/>
      <c r="E34" s="57">
        <v>6</v>
      </c>
      <c r="F34" s="2229" t="s">
        <v>287</v>
      </c>
      <c r="G34" s="59">
        <v>6666.65</v>
      </c>
      <c r="H34" s="59"/>
      <c r="I34" s="62">
        <f t="shared" si="3"/>
        <v>1.0004441719502199E-11</v>
      </c>
      <c r="K34" s="575"/>
      <c r="L34" s="2068"/>
      <c r="M34" s="1777"/>
      <c r="N34" s="2069"/>
      <c r="O34" s="1611"/>
      <c r="P34" s="1386"/>
      <c r="Q34" s="1777"/>
      <c r="R34" s="1777"/>
      <c r="S34" s="1777"/>
      <c r="T34" s="1579"/>
      <c r="U34" s="6"/>
      <c r="V34" s="6"/>
      <c r="W34" s="10"/>
      <c r="X34" s="6"/>
      <c r="Y34" s="6"/>
    </row>
    <row r="35" spans="1:25">
      <c r="A35" s="228"/>
      <c r="B35" s="133"/>
      <c r="C35" s="135"/>
      <c r="D35" s="133"/>
      <c r="E35" s="133"/>
      <c r="F35" s="2308"/>
      <c r="G35" s="135"/>
      <c r="H35" s="135"/>
      <c r="I35" s="135"/>
      <c r="K35" s="575"/>
      <c r="L35" s="2068"/>
      <c r="M35" s="1777"/>
      <c r="N35" s="922"/>
      <c r="O35" s="1611"/>
      <c r="P35" s="1386"/>
      <c r="Q35" s="1777"/>
      <c r="R35" s="1777"/>
      <c r="S35" s="1777"/>
      <c r="T35" s="1579"/>
      <c r="U35" s="6"/>
      <c r="V35" s="6"/>
      <c r="W35" s="10"/>
      <c r="X35" s="6"/>
      <c r="Y35" s="6"/>
    </row>
    <row r="36" spans="1:25" ht="20.399999999999999">
      <c r="A36" s="3097" t="s">
        <v>1</v>
      </c>
      <c r="B36" s="3097"/>
      <c r="C36" s="3097"/>
      <c r="D36" s="3097"/>
      <c r="E36" s="3097"/>
      <c r="F36" s="3097"/>
      <c r="G36" s="3097"/>
      <c r="H36" s="3097"/>
      <c r="I36" s="3098"/>
      <c r="K36" s="575"/>
      <c r="L36" s="339"/>
      <c r="M36" s="613"/>
      <c r="N36" s="464"/>
      <c r="O36" s="615"/>
      <c r="P36" s="615"/>
      <c r="Q36" s="615"/>
      <c r="R36" s="617"/>
      <c r="S36" s="617"/>
      <c r="T36" s="1579"/>
      <c r="U36" s="6"/>
      <c r="V36" s="6"/>
      <c r="W36" s="10"/>
      <c r="X36" s="6"/>
      <c r="Y36" s="6"/>
    </row>
    <row r="37" spans="1:25" ht="37.799999999999997">
      <c r="A37" s="14" t="s">
        <v>2</v>
      </c>
      <c r="B37" s="509" t="s">
        <v>35</v>
      </c>
      <c r="C37" s="578" t="s">
        <v>4</v>
      </c>
      <c r="D37" s="232" t="s">
        <v>5</v>
      </c>
      <c r="E37" s="232" t="s">
        <v>6</v>
      </c>
      <c r="F37" s="2247" t="s">
        <v>36</v>
      </c>
      <c r="G37" s="68" t="s">
        <v>37</v>
      </c>
      <c r="H37" s="578" t="s">
        <v>38</v>
      </c>
      <c r="I37" s="68" t="s">
        <v>39</v>
      </c>
      <c r="K37" s="575"/>
      <c r="L37" s="339"/>
      <c r="M37" s="613"/>
      <c r="N37" s="464"/>
      <c r="O37" s="615"/>
      <c r="P37" s="615"/>
      <c r="Q37" s="615"/>
      <c r="R37" s="617"/>
      <c r="S37" s="617"/>
      <c r="T37" s="1579"/>
      <c r="U37" s="6"/>
      <c r="V37" s="6"/>
      <c r="W37" s="10"/>
      <c r="X37" s="6"/>
      <c r="Y37" s="6"/>
    </row>
    <row r="38" spans="1:25">
      <c r="A38" s="162">
        <v>45701</v>
      </c>
      <c r="B38" s="55">
        <v>30000</v>
      </c>
      <c r="C38" s="55">
        <v>400</v>
      </c>
      <c r="D38" s="25"/>
      <c r="E38" s="25">
        <v>12</v>
      </c>
      <c r="F38" s="2248">
        <v>34020</v>
      </c>
      <c r="G38" s="55">
        <f>B38/E38</f>
        <v>2500</v>
      </c>
      <c r="H38" s="55">
        <f>B38*0.83%</f>
        <v>249</v>
      </c>
      <c r="I38" s="55">
        <f>B38</f>
        <v>30000</v>
      </c>
      <c r="K38" s="575"/>
      <c r="L38" s="339"/>
      <c r="M38" s="616"/>
      <c r="N38" s="467"/>
      <c r="O38" s="615"/>
      <c r="P38" s="615"/>
      <c r="Q38" s="615"/>
      <c r="R38" s="618"/>
      <c r="S38" s="618"/>
      <c r="T38" s="1579"/>
      <c r="U38" s="6"/>
      <c r="V38" s="6"/>
      <c r="W38" s="10"/>
      <c r="X38" s="6"/>
      <c r="Y38" s="6"/>
    </row>
    <row r="39" spans="1:25">
      <c r="A39" s="50">
        <v>45713</v>
      </c>
      <c r="B39" s="57"/>
      <c r="C39" s="62"/>
      <c r="D39" s="57"/>
      <c r="E39" s="57">
        <v>1</v>
      </c>
      <c r="F39" s="2229">
        <v>86591</v>
      </c>
      <c r="G39" s="62">
        <v>2500</v>
      </c>
      <c r="H39" s="62">
        <v>249</v>
      </c>
      <c r="I39" s="62">
        <f>I38-G39</f>
        <v>27500</v>
      </c>
      <c r="K39" s="575"/>
      <c r="L39" s="339"/>
      <c r="M39" s="613"/>
      <c r="N39" s="464"/>
      <c r="O39" s="615"/>
      <c r="P39" s="615"/>
      <c r="Q39" s="615"/>
      <c r="R39" s="617"/>
      <c r="S39" s="617"/>
      <c r="T39" s="1579"/>
      <c r="U39" s="6"/>
      <c r="V39" s="6"/>
      <c r="W39" s="10"/>
      <c r="X39" s="6"/>
      <c r="Y39" s="6"/>
    </row>
    <row r="40" spans="1:25">
      <c r="A40" s="50">
        <v>45737</v>
      </c>
      <c r="B40" s="57"/>
      <c r="C40" s="62"/>
      <c r="D40" s="57"/>
      <c r="E40" s="57">
        <v>2</v>
      </c>
      <c r="F40" s="2229">
        <v>86879</v>
      </c>
      <c r="G40" s="62">
        <v>2500</v>
      </c>
      <c r="H40" s="62">
        <v>249</v>
      </c>
      <c r="I40" s="62">
        <f t="shared" ref="I40:I45" si="4">I39-G40</f>
        <v>25000</v>
      </c>
      <c r="K40" s="575"/>
      <c r="L40" s="339"/>
      <c r="M40" s="613"/>
      <c r="N40" s="464"/>
      <c r="O40" s="615"/>
      <c r="P40" s="615"/>
      <c r="Q40" s="615"/>
      <c r="R40" s="617"/>
      <c r="S40" s="617"/>
      <c r="T40" s="1579"/>
      <c r="U40" s="6"/>
      <c r="V40" s="6"/>
      <c r="W40" s="10"/>
      <c r="X40" s="6"/>
      <c r="Y40" s="6"/>
    </row>
    <row r="41" spans="1:25">
      <c r="A41" s="50">
        <v>45776</v>
      </c>
      <c r="B41" s="57"/>
      <c r="C41" s="62"/>
      <c r="D41" s="57"/>
      <c r="E41" s="57">
        <v>3</v>
      </c>
      <c r="F41" s="2229">
        <v>87333</v>
      </c>
      <c r="G41" s="62">
        <v>2500</v>
      </c>
      <c r="H41" s="62">
        <v>249</v>
      </c>
      <c r="I41" s="62">
        <f t="shared" si="4"/>
        <v>22500</v>
      </c>
      <c r="K41" s="575"/>
      <c r="L41" s="339"/>
      <c r="M41" s="613"/>
      <c r="N41" s="340"/>
      <c r="O41" s="615"/>
      <c r="P41" s="615"/>
      <c r="Q41" s="615"/>
      <c r="R41" s="617"/>
      <c r="S41" s="617"/>
      <c r="T41" s="1579"/>
      <c r="U41" s="6"/>
      <c r="V41" s="6"/>
      <c r="W41" s="10"/>
      <c r="X41" s="6"/>
      <c r="Y41" s="6"/>
    </row>
    <row r="42" spans="1:25">
      <c r="A42" s="50">
        <v>45806</v>
      </c>
      <c r="B42" s="57"/>
      <c r="C42" s="62"/>
      <c r="D42" s="57"/>
      <c r="E42" s="57">
        <v>4</v>
      </c>
      <c r="F42" s="2229" t="s">
        <v>288</v>
      </c>
      <c r="G42" s="62">
        <v>2500</v>
      </c>
      <c r="H42" s="62">
        <v>249</v>
      </c>
      <c r="I42" s="62">
        <f t="shared" si="4"/>
        <v>20000</v>
      </c>
      <c r="K42" s="575"/>
      <c r="L42" s="339"/>
      <c r="M42" s="613"/>
      <c r="N42" s="467"/>
      <c r="O42" s="615"/>
      <c r="P42" s="615"/>
      <c r="Q42" s="615"/>
      <c r="R42" s="618"/>
      <c r="S42" s="618"/>
      <c r="T42" s="1579"/>
      <c r="U42" s="6"/>
      <c r="V42" s="6"/>
      <c r="W42" s="10"/>
      <c r="X42" s="6"/>
      <c r="Y42" s="6"/>
    </row>
    <row r="43" spans="1:25">
      <c r="A43" s="50">
        <v>45835</v>
      </c>
      <c r="B43" s="57"/>
      <c r="C43" s="62"/>
      <c r="D43" s="57"/>
      <c r="E43" s="57">
        <v>5</v>
      </c>
      <c r="F43" s="2229" t="s">
        <v>279</v>
      </c>
      <c r="G43" s="62">
        <v>2500</v>
      </c>
      <c r="H43" s="62">
        <v>249</v>
      </c>
      <c r="I43" s="62">
        <f t="shared" si="4"/>
        <v>17500</v>
      </c>
      <c r="K43" s="575"/>
      <c r="L43" s="339"/>
      <c r="M43" s="613"/>
      <c r="N43" s="340"/>
      <c r="O43" s="615"/>
      <c r="P43" s="615"/>
      <c r="Q43" s="615"/>
      <c r="R43" s="617"/>
      <c r="S43" s="617"/>
      <c r="T43" s="1579"/>
      <c r="U43" s="6"/>
      <c r="V43" s="6"/>
      <c r="W43" s="10"/>
      <c r="X43" s="6"/>
      <c r="Y43" s="6"/>
    </row>
    <row r="44" spans="1:25">
      <c r="A44" s="1011">
        <v>45846</v>
      </c>
      <c r="D44" s="57"/>
      <c r="E44" s="57">
        <v>6</v>
      </c>
      <c r="F44" s="2192">
        <v>35981</v>
      </c>
      <c r="G44" s="35">
        <v>17500</v>
      </c>
      <c r="H44" s="62"/>
      <c r="I44" s="62">
        <f t="shared" si="4"/>
        <v>0</v>
      </c>
      <c r="K44" s="575"/>
      <c r="L44" s="339"/>
      <c r="M44" s="613"/>
      <c r="N44" s="340"/>
      <c r="O44" s="615"/>
      <c r="P44" s="615"/>
      <c r="Q44" s="615"/>
      <c r="R44" s="617"/>
      <c r="S44" s="617"/>
      <c r="T44" s="1579"/>
      <c r="U44" s="6"/>
      <c r="V44" s="6"/>
      <c r="W44" s="10"/>
      <c r="X44" s="6"/>
      <c r="Y44" s="6"/>
    </row>
    <row r="45" spans="1:25">
      <c r="A45" s="50"/>
      <c r="B45" s="57"/>
      <c r="C45" s="62"/>
      <c r="D45" s="57"/>
      <c r="E45" s="57">
        <v>7</v>
      </c>
      <c r="F45" s="2229"/>
      <c r="G45" s="62"/>
      <c r="H45" s="62"/>
      <c r="I45" s="62">
        <f t="shared" si="4"/>
        <v>0</v>
      </c>
      <c r="K45" s="575"/>
      <c r="L45" s="339"/>
      <c r="M45" s="613"/>
      <c r="N45" s="464"/>
      <c r="O45" s="615"/>
      <c r="P45" s="615"/>
      <c r="Q45" s="615"/>
      <c r="R45" s="617"/>
      <c r="S45" s="617"/>
      <c r="T45" s="1579"/>
      <c r="U45" s="6"/>
      <c r="V45" s="6"/>
      <c r="W45" s="10"/>
      <c r="X45" s="6"/>
      <c r="Y45" s="6"/>
    </row>
    <row r="46" spans="1:25" ht="20.399999999999999">
      <c r="A46" s="3097" t="s">
        <v>1</v>
      </c>
      <c r="B46" s="3097"/>
      <c r="C46" s="3097"/>
      <c r="D46" s="3097"/>
      <c r="E46" s="3097"/>
      <c r="F46" s="3097"/>
      <c r="G46" s="3097"/>
      <c r="H46" s="3097"/>
      <c r="I46" s="3098"/>
      <c r="K46" s="575"/>
      <c r="L46" s="339"/>
      <c r="M46" s="613"/>
      <c r="N46" s="340"/>
      <c r="O46" s="614"/>
      <c r="P46" s="614"/>
      <c r="Q46" s="614"/>
      <c r="R46" s="617"/>
      <c r="S46" s="617"/>
      <c r="T46" s="1579"/>
      <c r="U46" s="6"/>
      <c r="V46" s="6"/>
      <c r="W46" s="10"/>
      <c r="X46" s="6"/>
      <c r="Y46" s="6"/>
    </row>
    <row r="47" spans="1:25" ht="37.799999999999997">
      <c r="A47" s="14" t="s">
        <v>2</v>
      </c>
      <c r="B47" s="509" t="s">
        <v>35</v>
      </c>
      <c r="C47" s="578" t="s">
        <v>4</v>
      </c>
      <c r="D47" s="232" t="s">
        <v>5</v>
      </c>
      <c r="E47" s="232" t="s">
        <v>6</v>
      </c>
      <c r="F47" s="2247" t="s">
        <v>36</v>
      </c>
      <c r="G47" s="68" t="s">
        <v>37</v>
      </c>
      <c r="H47" s="578" t="s">
        <v>38</v>
      </c>
      <c r="I47" s="68" t="s">
        <v>39</v>
      </c>
      <c r="K47" s="575"/>
      <c r="L47" s="339"/>
      <c r="M47" s="613"/>
      <c r="N47" s="340"/>
      <c r="O47" s="615"/>
      <c r="P47" s="615"/>
      <c r="Q47" s="615"/>
      <c r="R47" s="617"/>
      <c r="S47" s="617"/>
      <c r="T47" s="1579"/>
      <c r="U47" s="6"/>
      <c r="V47" s="6"/>
      <c r="W47" s="10"/>
      <c r="X47" s="6"/>
      <c r="Y47" s="6"/>
    </row>
    <row r="48" spans="1:25">
      <c r="A48" s="162">
        <v>45846</v>
      </c>
      <c r="B48" s="55">
        <v>70000</v>
      </c>
      <c r="C48" s="55">
        <v>400</v>
      </c>
      <c r="D48" s="25"/>
      <c r="E48" s="25">
        <v>24</v>
      </c>
      <c r="F48" s="2248" t="s">
        <v>289</v>
      </c>
      <c r="G48" s="55">
        <f>B48/E48</f>
        <v>2916.6666666666702</v>
      </c>
      <c r="H48" s="55">
        <f>B48*0.83%</f>
        <v>581</v>
      </c>
      <c r="I48" s="55">
        <f>B48</f>
        <v>70000</v>
      </c>
      <c r="L48" s="339"/>
      <c r="M48" s="613"/>
      <c r="N48" s="340"/>
      <c r="O48" s="615"/>
      <c r="P48" s="615"/>
      <c r="Q48" s="615"/>
      <c r="R48" s="617"/>
      <c r="S48" s="617"/>
      <c r="T48" s="1579"/>
      <c r="U48" s="6"/>
      <c r="V48" s="6"/>
      <c r="W48" s="10"/>
      <c r="X48" s="6"/>
      <c r="Y48" s="6"/>
    </row>
    <row r="49" spans="1:25" ht="13.8">
      <c r="A49" s="50">
        <v>45864</v>
      </c>
      <c r="B49" s="167"/>
      <c r="C49" s="62"/>
      <c r="D49" s="57"/>
      <c r="E49" s="57">
        <v>1</v>
      </c>
      <c r="F49" s="2195" t="s">
        <v>280</v>
      </c>
      <c r="G49" s="450">
        <v>2916.67</v>
      </c>
      <c r="H49" s="450">
        <v>581</v>
      </c>
      <c r="I49" s="62">
        <f>I48-G49</f>
        <v>67083.33</v>
      </c>
      <c r="L49" s="575"/>
      <c r="M49" s="576"/>
      <c r="N49" s="120"/>
      <c r="O49" s="122"/>
      <c r="P49" s="122"/>
      <c r="Q49" s="122"/>
      <c r="R49" s="728"/>
      <c r="S49" s="728"/>
      <c r="T49" s="1579"/>
      <c r="U49" s="6"/>
      <c r="V49" s="6"/>
      <c r="W49" s="10"/>
      <c r="X49" s="6"/>
      <c r="Y49" s="6"/>
    </row>
    <row r="50" spans="1:25" ht="13.8">
      <c r="A50" s="167">
        <v>45897</v>
      </c>
      <c r="B50" s="167"/>
      <c r="C50" s="39"/>
      <c r="D50" s="27"/>
      <c r="E50" s="57">
        <v>2</v>
      </c>
      <c r="F50" s="2196" t="s">
        <v>281</v>
      </c>
      <c r="G50" s="450">
        <v>2916.67</v>
      </c>
      <c r="H50" s="450">
        <v>581</v>
      </c>
      <c r="I50" s="62">
        <f t="shared" ref="I50:I57" si="5">I49-G50</f>
        <v>64166.66</v>
      </c>
    </row>
    <row r="51" spans="1:25" ht="13.8">
      <c r="A51" s="167">
        <v>45934</v>
      </c>
      <c r="B51" s="167"/>
      <c r="C51" s="39"/>
      <c r="D51" s="27"/>
      <c r="E51" s="57">
        <v>3</v>
      </c>
      <c r="F51" s="2195" t="s">
        <v>290</v>
      </c>
      <c r="G51" s="168">
        <v>2916.67</v>
      </c>
      <c r="H51" s="168">
        <v>581</v>
      </c>
      <c r="I51" s="62">
        <f t="shared" si="5"/>
        <v>61249.99</v>
      </c>
    </row>
    <row r="52" spans="1:25" ht="13.8">
      <c r="A52" s="167">
        <v>45960</v>
      </c>
      <c r="B52" s="167"/>
      <c r="C52" s="39"/>
      <c r="D52" s="27"/>
      <c r="E52" s="57">
        <v>4</v>
      </c>
      <c r="F52" s="2195" t="s">
        <v>284</v>
      </c>
      <c r="G52" s="450">
        <v>2916.67</v>
      </c>
      <c r="H52" s="450">
        <v>581</v>
      </c>
      <c r="I52" s="62">
        <f t="shared" si="5"/>
        <v>58333.32</v>
      </c>
    </row>
    <row r="53" spans="1:25" ht="13.8">
      <c r="A53" s="167">
        <v>45989</v>
      </c>
      <c r="B53" s="167"/>
      <c r="C53" s="39"/>
      <c r="D53" s="27"/>
      <c r="E53" s="57">
        <v>5</v>
      </c>
      <c r="F53" s="2195" t="s">
        <v>285</v>
      </c>
      <c r="G53" s="450">
        <v>2916.67</v>
      </c>
      <c r="H53" s="450">
        <v>581</v>
      </c>
      <c r="I53" s="62">
        <f t="shared" si="5"/>
        <v>55416.65</v>
      </c>
    </row>
    <row r="54" spans="1:25" ht="13.8">
      <c r="A54" s="50">
        <v>46008</v>
      </c>
      <c r="B54" s="167"/>
      <c r="C54" s="62"/>
      <c r="D54" s="57"/>
      <c r="E54" s="57">
        <v>6</v>
      </c>
      <c r="F54" s="2195" t="s">
        <v>291</v>
      </c>
      <c r="G54" s="450">
        <v>2916.67</v>
      </c>
      <c r="H54" s="450">
        <v>581</v>
      </c>
      <c r="I54" s="62">
        <f t="shared" si="5"/>
        <v>52499.98</v>
      </c>
    </row>
    <row r="55" spans="1:25">
      <c r="A55" s="575">
        <v>46017</v>
      </c>
      <c r="B55" s="57"/>
      <c r="C55" s="62"/>
      <c r="D55" s="57"/>
      <c r="E55" s="57">
        <v>7</v>
      </c>
      <c r="F55" s="2424">
        <v>37020</v>
      </c>
      <c r="G55" s="604">
        <v>52499.98</v>
      </c>
      <c r="H55" s="62"/>
      <c r="I55" s="62">
        <f t="shared" si="5"/>
        <v>0</v>
      </c>
    </row>
    <row r="56" spans="1:25">
      <c r="A56" s="50"/>
      <c r="B56" s="57"/>
      <c r="C56" s="62"/>
      <c r="D56" s="57"/>
      <c r="E56" s="57">
        <v>8</v>
      </c>
      <c r="F56" s="2229"/>
      <c r="G56" s="62"/>
      <c r="H56" s="62"/>
      <c r="I56" s="62">
        <f t="shared" si="5"/>
        <v>0</v>
      </c>
    </row>
    <row r="57" spans="1:25">
      <c r="A57" s="26"/>
      <c r="B57" s="27"/>
      <c r="C57" s="39"/>
      <c r="D57" s="27"/>
      <c r="E57" s="57">
        <v>9</v>
      </c>
      <c r="F57" s="2255"/>
      <c r="G57" s="39"/>
      <c r="H57" s="39"/>
      <c r="I57" s="62">
        <f t="shared" si="5"/>
        <v>0</v>
      </c>
    </row>
    <row r="58" spans="1:25" ht="20.399999999999999">
      <c r="A58" s="3097" t="s">
        <v>1</v>
      </c>
      <c r="B58" s="3097"/>
      <c r="C58" s="3097"/>
      <c r="D58" s="3097"/>
      <c r="E58" s="3097"/>
      <c r="F58" s="3097"/>
      <c r="G58" s="3097"/>
      <c r="H58" s="3097"/>
      <c r="I58" s="3098"/>
    </row>
    <row r="59" spans="1:25" ht="37.799999999999997">
      <c r="A59" s="14" t="s">
        <v>2</v>
      </c>
      <c r="B59" s="509" t="s">
        <v>35</v>
      </c>
      <c r="C59" s="578" t="s">
        <v>4</v>
      </c>
      <c r="D59" s="232" t="s">
        <v>5</v>
      </c>
      <c r="E59" s="232" t="s">
        <v>6</v>
      </c>
      <c r="F59" s="2247" t="s">
        <v>36</v>
      </c>
      <c r="G59" s="68" t="s">
        <v>37</v>
      </c>
      <c r="H59" s="578" t="s">
        <v>38</v>
      </c>
      <c r="I59" s="68" t="s">
        <v>39</v>
      </c>
    </row>
    <row r="60" spans="1:25">
      <c r="A60" s="162">
        <v>46017</v>
      </c>
      <c r="B60" s="55">
        <v>60000</v>
      </c>
      <c r="C60" s="55">
        <v>400</v>
      </c>
      <c r="D60" s="25"/>
      <c r="E60" s="25">
        <v>24</v>
      </c>
      <c r="F60" s="2248" t="s">
        <v>289</v>
      </c>
      <c r="G60" s="55">
        <f>B60/E60</f>
        <v>2500</v>
      </c>
      <c r="H60" s="55">
        <f>B60*0.83%</f>
        <v>498</v>
      </c>
      <c r="I60" s="55">
        <f>B60</f>
        <v>60000</v>
      </c>
    </row>
    <row r="61" spans="1:25" ht="13.8">
      <c r="A61" s="50"/>
      <c r="B61" s="167"/>
      <c r="C61" s="62"/>
      <c r="D61" s="57"/>
      <c r="E61" s="57"/>
      <c r="F61" s="2195"/>
      <c r="G61" s="450"/>
      <c r="H61" s="450"/>
      <c r="I61" s="62">
        <f>I60-G61</f>
        <v>60000</v>
      </c>
    </row>
  </sheetData>
  <sortState xmlns:xlrd2="http://schemas.microsoft.com/office/spreadsheetml/2017/richdata2" ref="K33:R47">
    <sortCondition ref="K33:K47"/>
  </sortState>
  <mergeCells count="8">
    <mergeCell ref="A36:I36"/>
    <mergeCell ref="A46:I46"/>
    <mergeCell ref="A58:I58"/>
    <mergeCell ref="A3:I3"/>
    <mergeCell ref="K3:R3"/>
    <mergeCell ref="K12:R12"/>
    <mergeCell ref="A19:I19"/>
    <mergeCell ref="A26:I26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R25"/>
  <sheetViews>
    <sheetView zoomScale="120" zoomScaleNormal="120" workbookViewId="0">
      <selection activeCell="K26" sqref="K26"/>
    </sheetView>
  </sheetViews>
  <sheetFormatPr defaultColWidth="9" defaultRowHeight="13.2"/>
  <cols>
    <col min="1" max="5" width="11.6640625" customWidth="1"/>
    <col min="6" max="6" width="11.6640625" style="2362" customWidth="1"/>
    <col min="7" max="9" width="11.6640625" customWidth="1"/>
  </cols>
  <sheetData>
    <row r="1" spans="1:18" ht="24">
      <c r="A1" s="11" t="s">
        <v>292</v>
      </c>
      <c r="B1" s="11"/>
      <c r="C1" s="11"/>
      <c r="D1" s="11"/>
      <c r="E1" s="11"/>
      <c r="F1" s="2233"/>
      <c r="G1" s="6"/>
      <c r="H1" s="6"/>
      <c r="I1" s="6"/>
    </row>
    <row r="2" spans="1:18">
      <c r="A2" s="565"/>
      <c r="B2" s="3"/>
      <c r="C2" s="6"/>
      <c r="D2" s="3"/>
      <c r="E2" s="5"/>
      <c r="F2" s="2233"/>
      <c r="G2" s="6"/>
      <c r="H2" s="6"/>
      <c r="I2" s="6"/>
    </row>
    <row r="3" spans="1:18" ht="20.399999999999999">
      <c r="A3" s="3097" t="s">
        <v>1</v>
      </c>
      <c r="B3" s="3097"/>
      <c r="C3" s="3097"/>
      <c r="D3" s="3097"/>
      <c r="E3" s="3097"/>
      <c r="F3" s="3097"/>
      <c r="G3" s="3097"/>
      <c r="H3" s="3097"/>
      <c r="I3" s="3098"/>
    </row>
    <row r="4" spans="1:18" ht="25.2">
      <c r="A4" s="14" t="s">
        <v>2</v>
      </c>
      <c r="B4" s="509" t="s">
        <v>35</v>
      </c>
      <c r="C4" s="578" t="s">
        <v>4</v>
      </c>
      <c r="D4" s="232" t="s">
        <v>5</v>
      </c>
      <c r="E4" s="232" t="s">
        <v>6</v>
      </c>
      <c r="F4" s="2247" t="s">
        <v>36</v>
      </c>
      <c r="G4" s="68" t="s">
        <v>37</v>
      </c>
      <c r="H4" s="578" t="s">
        <v>38</v>
      </c>
      <c r="I4" s="68" t="s">
        <v>39</v>
      </c>
    </row>
    <row r="5" spans="1:18">
      <c r="A5" s="162">
        <v>45784</v>
      </c>
      <c r="B5" s="21">
        <v>50000</v>
      </c>
      <c r="C5" s="21">
        <f>B5*2%</f>
        <v>1000</v>
      </c>
      <c r="D5" s="23"/>
      <c r="E5" s="25">
        <v>12</v>
      </c>
      <c r="F5" s="2248">
        <v>35578</v>
      </c>
      <c r="G5" s="21">
        <f>B5/E5</f>
        <v>4166.6666666666697</v>
      </c>
      <c r="H5" s="21">
        <f>B5*0.83%</f>
        <v>415</v>
      </c>
      <c r="I5" s="21">
        <f>B5</f>
        <v>50000</v>
      </c>
    </row>
    <row r="6" spans="1:18" ht="13.8">
      <c r="A6" s="50">
        <v>45797</v>
      </c>
      <c r="B6" s="151"/>
      <c r="C6" s="153"/>
      <c r="D6" s="151"/>
      <c r="E6" s="57">
        <v>1</v>
      </c>
      <c r="F6" s="2229" t="s">
        <v>293</v>
      </c>
      <c r="G6" s="59">
        <v>4166.67</v>
      </c>
      <c r="H6" s="59">
        <v>415</v>
      </c>
      <c r="I6" s="43">
        <f>I5-G6</f>
        <v>45833.33</v>
      </c>
      <c r="K6" s="575"/>
      <c r="L6" s="576"/>
      <c r="M6" s="161"/>
      <c r="N6" s="122"/>
      <c r="O6" s="122"/>
      <c r="P6" s="122"/>
      <c r="Q6" s="604"/>
      <c r="R6" s="728"/>
    </row>
    <row r="7" spans="1:18" ht="13.8">
      <c r="A7" s="50">
        <v>45829</v>
      </c>
      <c r="B7" s="151"/>
      <c r="C7" s="153"/>
      <c r="D7" s="151"/>
      <c r="E7" s="57">
        <v>2</v>
      </c>
      <c r="F7" s="2229" t="s">
        <v>294</v>
      </c>
      <c r="G7" s="59">
        <v>4166.67</v>
      </c>
      <c r="H7" s="59">
        <v>415</v>
      </c>
      <c r="I7" s="43">
        <f t="shared" ref="I7:I18" si="0">I6-G7</f>
        <v>41666.660000000003</v>
      </c>
      <c r="K7" s="575"/>
      <c r="L7" s="576"/>
      <c r="M7" s="120"/>
      <c r="N7" s="122"/>
      <c r="O7" s="122"/>
      <c r="P7" s="122"/>
      <c r="Q7" s="728"/>
      <c r="R7" s="728"/>
    </row>
    <row r="8" spans="1:18" ht="13.8">
      <c r="A8" s="50">
        <v>45855</v>
      </c>
      <c r="B8" s="151"/>
      <c r="C8" s="153"/>
      <c r="D8" s="151"/>
      <c r="E8" s="57">
        <v>3</v>
      </c>
      <c r="F8" s="2229" t="s">
        <v>295</v>
      </c>
      <c r="G8" s="59">
        <v>4166.67</v>
      </c>
      <c r="H8" s="59">
        <v>415</v>
      </c>
      <c r="I8" s="43">
        <f t="shared" si="0"/>
        <v>37499.99</v>
      </c>
      <c r="K8" s="575"/>
      <c r="L8" s="576"/>
      <c r="M8" s="120"/>
      <c r="N8" s="122"/>
      <c r="O8" s="122"/>
      <c r="P8" s="122"/>
      <c r="Q8" s="728"/>
      <c r="R8" s="728"/>
    </row>
    <row r="9" spans="1:18" ht="13.8">
      <c r="A9" s="167">
        <v>45899</v>
      </c>
      <c r="B9" s="151"/>
      <c r="C9" s="153"/>
      <c r="D9" s="151"/>
      <c r="E9" s="57">
        <v>4</v>
      </c>
      <c r="F9" s="2196" t="s">
        <v>296</v>
      </c>
      <c r="G9" s="450">
        <v>4166.67</v>
      </c>
      <c r="H9" s="450">
        <v>415</v>
      </c>
      <c r="I9" s="43">
        <f t="shared" si="0"/>
        <v>33333.32</v>
      </c>
      <c r="K9" s="575"/>
      <c r="L9" s="576"/>
      <c r="M9" s="120"/>
      <c r="N9" s="122"/>
      <c r="O9" s="122"/>
      <c r="P9" s="122"/>
      <c r="Q9" s="728"/>
      <c r="R9" s="728"/>
    </row>
    <row r="10" spans="1:18" ht="13.8">
      <c r="A10" s="167">
        <v>45934</v>
      </c>
      <c r="B10" s="151"/>
      <c r="C10" s="7"/>
      <c r="D10" s="151"/>
      <c r="E10" s="57">
        <v>5</v>
      </c>
      <c r="F10" s="2195" t="s">
        <v>297</v>
      </c>
      <c r="G10" s="168">
        <v>4166.67</v>
      </c>
      <c r="H10" s="168">
        <v>415</v>
      </c>
      <c r="I10" s="43">
        <f t="shared" si="0"/>
        <v>29166.65</v>
      </c>
      <c r="K10" s="575"/>
      <c r="L10" s="576"/>
      <c r="M10" s="2178"/>
      <c r="N10" s="122"/>
      <c r="O10" s="122"/>
      <c r="P10" s="122"/>
      <c r="Q10" s="728"/>
      <c r="R10" s="728"/>
    </row>
    <row r="11" spans="1:18" ht="13.8">
      <c r="A11" s="167">
        <v>45960</v>
      </c>
      <c r="B11" s="151"/>
      <c r="C11" s="43"/>
      <c r="D11" s="151"/>
      <c r="E11" s="57">
        <v>6</v>
      </c>
      <c r="F11" s="2195" t="s">
        <v>298</v>
      </c>
      <c r="G11" s="450">
        <v>4166.67</v>
      </c>
      <c r="H11" s="450">
        <v>415</v>
      </c>
      <c r="I11" s="43">
        <f t="shared" si="0"/>
        <v>24999.98</v>
      </c>
      <c r="K11" s="575"/>
      <c r="L11" s="576"/>
      <c r="M11" s="120"/>
      <c r="N11" s="577"/>
      <c r="O11" s="577"/>
      <c r="P11" s="577"/>
      <c r="Q11" s="728"/>
      <c r="R11" s="728"/>
    </row>
    <row r="12" spans="1:18" ht="13.8">
      <c r="A12" s="167">
        <v>45990</v>
      </c>
      <c r="B12" s="151"/>
      <c r="C12" s="43"/>
      <c r="D12" s="151"/>
      <c r="E12" s="57">
        <v>7</v>
      </c>
      <c r="F12" s="2195" t="s">
        <v>299</v>
      </c>
      <c r="G12" s="450">
        <v>4166.67</v>
      </c>
      <c r="H12" s="450">
        <v>415</v>
      </c>
      <c r="I12" s="43">
        <f t="shared" si="0"/>
        <v>20833.310000000001</v>
      </c>
      <c r="K12" s="575"/>
      <c r="L12" s="576"/>
      <c r="M12" s="120"/>
      <c r="N12" s="122"/>
      <c r="O12" s="122"/>
      <c r="P12" s="122"/>
      <c r="Q12" s="728"/>
      <c r="R12" s="728"/>
    </row>
    <row r="13" spans="1:18" ht="13.8">
      <c r="A13" s="167">
        <v>46017</v>
      </c>
      <c r="B13" s="151"/>
      <c r="C13" s="43"/>
      <c r="D13" s="151"/>
      <c r="E13" s="57">
        <v>8</v>
      </c>
      <c r="F13" s="2195" t="s">
        <v>300</v>
      </c>
      <c r="G13" s="450">
        <v>4166.67</v>
      </c>
      <c r="H13" s="450">
        <v>415</v>
      </c>
      <c r="I13" s="43">
        <f t="shared" si="0"/>
        <v>16666.64</v>
      </c>
      <c r="K13" s="575"/>
      <c r="L13" s="576"/>
      <c r="M13" s="120"/>
      <c r="N13" s="122"/>
      <c r="O13" s="122"/>
      <c r="P13" s="122"/>
      <c r="Q13" s="728"/>
      <c r="R13" s="728"/>
    </row>
    <row r="14" spans="1:18" ht="15">
      <c r="A14" s="50"/>
      <c r="B14" s="151"/>
      <c r="C14" s="43"/>
      <c r="D14" s="151"/>
      <c r="E14" s="57">
        <v>9</v>
      </c>
      <c r="F14" s="2197"/>
      <c r="G14" s="43"/>
      <c r="H14" s="43"/>
      <c r="I14" s="43">
        <f t="shared" si="0"/>
        <v>16666.64</v>
      </c>
      <c r="K14" s="575"/>
      <c r="L14" s="576"/>
      <c r="M14" s="120"/>
      <c r="N14" s="122"/>
      <c r="O14" s="122"/>
      <c r="P14" s="122"/>
      <c r="Q14" s="728"/>
      <c r="R14" s="604"/>
    </row>
    <row r="15" spans="1:18" ht="15">
      <c r="A15" s="167"/>
      <c r="B15" s="151"/>
      <c r="C15" s="43"/>
      <c r="D15" s="151"/>
      <c r="E15" s="57">
        <v>10</v>
      </c>
      <c r="F15" s="2197"/>
      <c r="G15" s="47"/>
      <c r="H15" s="47"/>
      <c r="I15" s="43">
        <f t="shared" si="0"/>
        <v>16666.64</v>
      </c>
    </row>
    <row r="16" spans="1:18" ht="15">
      <c r="A16" s="167"/>
      <c r="B16" s="151"/>
      <c r="C16" s="43"/>
      <c r="D16" s="151"/>
      <c r="E16" s="57">
        <v>11</v>
      </c>
      <c r="F16" s="2197"/>
      <c r="G16" s="47"/>
      <c r="H16" s="47"/>
      <c r="I16" s="43">
        <f t="shared" si="0"/>
        <v>16666.64</v>
      </c>
    </row>
    <row r="17" spans="1:9" ht="15">
      <c r="A17" s="167"/>
      <c r="B17" s="151"/>
      <c r="C17" s="43"/>
      <c r="D17" s="151"/>
      <c r="E17" s="57">
        <v>12</v>
      </c>
      <c r="F17" s="2197"/>
      <c r="G17" s="47"/>
      <c r="H17" s="47"/>
      <c r="I17" s="43">
        <f t="shared" si="0"/>
        <v>16666.64</v>
      </c>
    </row>
    <row r="18" spans="1:9" ht="13.8">
      <c r="A18" s="575"/>
      <c r="B18" s="120"/>
      <c r="C18" s="122"/>
      <c r="D18" s="122"/>
      <c r="E18" s="57">
        <v>13</v>
      </c>
      <c r="F18" s="2230"/>
      <c r="G18" s="43"/>
      <c r="H18" s="43"/>
      <c r="I18" s="43">
        <f t="shared" si="0"/>
        <v>16666.64</v>
      </c>
    </row>
    <row r="19" spans="1:9" ht="13.8">
      <c r="A19" s="575"/>
      <c r="B19" s="120"/>
      <c r="C19" s="122"/>
      <c r="D19" s="122"/>
    </row>
    <row r="20" spans="1:9" ht="13.8">
      <c r="A20" s="575"/>
      <c r="B20" s="120"/>
      <c r="C20" s="122"/>
      <c r="D20" s="122"/>
    </row>
    <row r="21" spans="1:9" ht="13.8">
      <c r="A21" s="575"/>
      <c r="B21" s="126"/>
      <c r="C21" s="122"/>
      <c r="D21" s="122"/>
    </row>
    <row r="22" spans="1:9" ht="13.8">
      <c r="A22" s="575"/>
      <c r="B22" s="120"/>
      <c r="C22" s="577"/>
      <c r="D22" s="577"/>
    </row>
    <row r="23" spans="1:9" ht="13.8">
      <c r="A23" s="575"/>
      <c r="B23" s="120"/>
      <c r="C23" s="122"/>
      <c r="D23" s="122"/>
    </row>
    <row r="24" spans="1:9" ht="13.8">
      <c r="A24" s="575"/>
      <c r="B24" s="120"/>
      <c r="C24" s="122"/>
      <c r="D24" s="122"/>
    </row>
    <row r="25" spans="1:9" ht="13.8">
      <c r="A25" s="575"/>
      <c r="B25" s="120"/>
      <c r="C25" s="122"/>
      <c r="D25" s="122"/>
    </row>
  </sheetData>
  <mergeCells count="1">
    <mergeCell ref="A3:I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70">
    <tabColor rgb="FFFFFF00"/>
  </sheetPr>
  <dimension ref="A1:S64"/>
  <sheetViews>
    <sheetView topLeftCell="A16" zoomScale="130" zoomScaleNormal="130" workbookViewId="0">
      <selection activeCell="A59" sqref="A59:H60"/>
    </sheetView>
  </sheetViews>
  <sheetFormatPr defaultColWidth="9.109375" defaultRowHeight="13.2"/>
  <cols>
    <col min="1" max="1" width="11.6640625" style="228" customWidth="1"/>
    <col min="2" max="2" width="13" style="132" customWidth="1"/>
    <col min="3" max="3" width="10.33203125" style="132" customWidth="1"/>
    <col min="4" max="4" width="9.109375" style="132"/>
    <col min="5" max="5" width="9.33203125" style="132" customWidth="1"/>
    <col min="6" max="6" width="13.88671875" style="227" customWidth="1"/>
    <col min="7" max="7" width="12.109375" style="7" customWidth="1"/>
    <col min="8" max="8" width="12.88671875" style="7" customWidth="1"/>
    <col min="9" max="9" width="13.88671875" style="7" customWidth="1"/>
    <col min="10" max="16384" width="9.109375" style="3"/>
  </cols>
  <sheetData>
    <row r="1" spans="1:9" ht="24">
      <c r="A1" s="3120" t="s">
        <v>301</v>
      </c>
      <c r="B1" s="3120"/>
      <c r="C1" s="3120"/>
      <c r="D1" s="3120"/>
      <c r="E1" s="3120"/>
    </row>
    <row r="2" spans="1:9">
      <c r="E2" s="133"/>
    </row>
    <row r="3" spans="1:9" ht="20.399999999999999">
      <c r="A3" s="3097" t="s">
        <v>1</v>
      </c>
      <c r="B3" s="3097"/>
      <c r="C3" s="3097"/>
      <c r="D3" s="3097"/>
      <c r="E3" s="3097"/>
      <c r="F3" s="3097"/>
      <c r="G3" s="3097"/>
      <c r="H3" s="3097"/>
      <c r="I3" s="3098"/>
    </row>
    <row r="4" spans="1:9" ht="29.1" customHeight="1">
      <c r="A4" s="141" t="s">
        <v>2</v>
      </c>
      <c r="B4" s="509" t="s">
        <v>35</v>
      </c>
      <c r="C4" s="231" t="s">
        <v>4</v>
      </c>
      <c r="D4" s="232" t="s">
        <v>5</v>
      </c>
      <c r="E4" s="232" t="s">
        <v>6</v>
      </c>
      <c r="F4" s="233" t="s">
        <v>36</v>
      </c>
      <c r="G4" s="578" t="s">
        <v>37</v>
      </c>
      <c r="H4" s="578" t="s">
        <v>38</v>
      </c>
      <c r="I4" s="578" t="s">
        <v>39</v>
      </c>
    </row>
    <row r="5" spans="1:9" ht="15" customHeight="1">
      <c r="A5" s="162">
        <v>44649</v>
      </c>
      <c r="B5" s="21">
        <v>100000</v>
      </c>
      <c r="C5" s="21">
        <f>B5*0.02</f>
        <v>2000</v>
      </c>
      <c r="D5" s="23"/>
      <c r="E5" s="25">
        <v>18</v>
      </c>
      <c r="F5" s="518">
        <v>28676</v>
      </c>
      <c r="G5" s="21">
        <f>+B5/E5</f>
        <v>5555.5555555555602</v>
      </c>
      <c r="H5" s="21">
        <f>B5*0.0083</f>
        <v>830</v>
      </c>
      <c r="I5" s="21">
        <f>B5</f>
        <v>100000</v>
      </c>
    </row>
    <row r="6" spans="1:9" ht="15" customHeight="1">
      <c r="A6" s="50">
        <v>44674</v>
      </c>
      <c r="B6" s="151"/>
      <c r="C6" s="151"/>
      <c r="D6" s="151"/>
      <c r="E6" s="57">
        <v>1</v>
      </c>
      <c r="F6" s="42">
        <v>74295</v>
      </c>
      <c r="G6" s="43">
        <v>5555.67</v>
      </c>
      <c r="H6" s="43">
        <v>830</v>
      </c>
      <c r="I6" s="43">
        <f>I5-G6</f>
        <v>94444.33</v>
      </c>
    </row>
    <row r="7" spans="1:9" ht="15" customHeight="1">
      <c r="A7" s="50">
        <v>44698</v>
      </c>
      <c r="B7" s="151"/>
      <c r="C7" s="151"/>
      <c r="D7" s="151"/>
      <c r="E7" s="57">
        <v>2</v>
      </c>
      <c r="F7" s="42">
        <v>74588</v>
      </c>
      <c r="G7" s="43">
        <v>5555.56</v>
      </c>
      <c r="H7" s="43">
        <v>830</v>
      </c>
      <c r="I7" s="43">
        <f t="shared" ref="I7:I22" si="0">I6-G7</f>
        <v>88888.77</v>
      </c>
    </row>
    <row r="8" spans="1:9" ht="15" customHeight="1">
      <c r="A8" s="50">
        <v>44740</v>
      </c>
      <c r="B8" s="151"/>
      <c r="C8" s="151"/>
      <c r="D8" s="151"/>
      <c r="E8" s="57">
        <v>3</v>
      </c>
      <c r="F8" s="42">
        <v>75131</v>
      </c>
      <c r="G8" s="43">
        <v>5555.56</v>
      </c>
      <c r="H8" s="43">
        <v>830</v>
      </c>
      <c r="I8" s="43">
        <f t="shared" si="0"/>
        <v>83333.210000000006</v>
      </c>
    </row>
    <row r="9" spans="1:9" ht="15" customHeight="1">
      <c r="A9" s="50">
        <v>44769</v>
      </c>
      <c r="B9" s="151"/>
      <c r="C9" s="151"/>
      <c r="D9" s="151"/>
      <c r="E9" s="522">
        <v>4</v>
      </c>
      <c r="F9" s="42">
        <v>75437</v>
      </c>
      <c r="G9" s="30">
        <v>5555.56</v>
      </c>
      <c r="H9" s="30">
        <v>830</v>
      </c>
      <c r="I9" s="43">
        <f t="shared" si="0"/>
        <v>77777.649999999994</v>
      </c>
    </row>
    <row r="10" spans="1:9" ht="15" customHeight="1">
      <c r="A10" s="50">
        <v>44800</v>
      </c>
      <c r="B10" s="151"/>
      <c r="C10" s="151"/>
      <c r="D10" s="151"/>
      <c r="E10" s="522">
        <v>5</v>
      </c>
      <c r="F10" s="42">
        <v>75798</v>
      </c>
      <c r="G10" s="30">
        <v>5555.56</v>
      </c>
      <c r="H10" s="30">
        <v>830</v>
      </c>
      <c r="I10" s="43">
        <f t="shared" si="0"/>
        <v>72222.09</v>
      </c>
    </row>
    <row r="11" spans="1:9" ht="15" customHeight="1">
      <c r="A11" s="167">
        <v>44825</v>
      </c>
      <c r="B11" s="151"/>
      <c r="C11" s="151"/>
      <c r="D11" s="151"/>
      <c r="E11" s="57">
        <v>6</v>
      </c>
      <c r="F11" s="42">
        <v>76068</v>
      </c>
      <c r="G11" s="35">
        <v>5555.56</v>
      </c>
      <c r="H11" s="35">
        <v>830</v>
      </c>
      <c r="I11" s="43">
        <f t="shared" si="0"/>
        <v>66666.53</v>
      </c>
    </row>
    <row r="12" spans="1:9" ht="15" customHeight="1">
      <c r="A12" s="167">
        <v>44862</v>
      </c>
      <c r="B12" s="151"/>
      <c r="C12" s="151"/>
      <c r="D12" s="151"/>
      <c r="E12" s="57">
        <v>7</v>
      </c>
      <c r="F12" s="42">
        <v>76450</v>
      </c>
      <c r="G12" s="35">
        <v>5555.56</v>
      </c>
      <c r="H12" s="35">
        <v>830</v>
      </c>
      <c r="I12" s="43">
        <f t="shared" si="0"/>
        <v>61110.97</v>
      </c>
    </row>
    <row r="13" spans="1:9" ht="15" customHeight="1">
      <c r="A13" s="167">
        <v>44894</v>
      </c>
      <c r="B13" s="151"/>
      <c r="C13" s="151"/>
      <c r="D13" s="151"/>
      <c r="E13" s="57">
        <v>8</v>
      </c>
      <c r="F13" s="42">
        <v>76921</v>
      </c>
      <c r="G13" s="35">
        <v>5555.56</v>
      </c>
      <c r="H13" s="35">
        <v>830</v>
      </c>
      <c r="I13" s="43">
        <f t="shared" si="0"/>
        <v>55555.41</v>
      </c>
    </row>
    <row r="14" spans="1:9" ht="15" customHeight="1">
      <c r="A14" s="167">
        <v>44922</v>
      </c>
      <c r="B14" s="151"/>
      <c r="C14" s="151"/>
      <c r="D14" s="151"/>
      <c r="E14" s="57">
        <v>9</v>
      </c>
      <c r="F14" s="42">
        <v>77203</v>
      </c>
      <c r="G14" s="35">
        <v>5555.56</v>
      </c>
      <c r="H14" s="35">
        <v>830</v>
      </c>
      <c r="I14" s="43">
        <f t="shared" si="0"/>
        <v>49999.85</v>
      </c>
    </row>
    <row r="15" spans="1:9" ht="15" customHeight="1">
      <c r="A15" s="50">
        <v>44952</v>
      </c>
      <c r="B15" s="57"/>
      <c r="C15" s="57"/>
      <c r="D15" s="57"/>
      <c r="E15" s="57">
        <v>10</v>
      </c>
      <c r="F15" s="42">
        <v>77446</v>
      </c>
      <c r="G15" s="62">
        <v>5555.56</v>
      </c>
      <c r="H15" s="62">
        <v>830</v>
      </c>
      <c r="I15" s="62">
        <f t="shared" si="0"/>
        <v>44444.29</v>
      </c>
    </row>
    <row r="16" spans="1:9" ht="15" customHeight="1">
      <c r="A16" s="50">
        <v>44957</v>
      </c>
      <c r="B16" s="57"/>
      <c r="C16" s="57"/>
      <c r="D16" s="57"/>
      <c r="E16" s="57">
        <v>11</v>
      </c>
      <c r="F16" s="42">
        <v>77527</v>
      </c>
      <c r="G16" s="62">
        <v>27777.8</v>
      </c>
      <c r="H16" s="62"/>
      <c r="I16" s="62">
        <f t="shared" si="0"/>
        <v>16666.490000000002</v>
      </c>
    </row>
    <row r="17" spans="1:10" ht="15" customHeight="1">
      <c r="A17" s="50">
        <v>44999</v>
      </c>
      <c r="B17" s="57"/>
      <c r="C17" s="57"/>
      <c r="D17" s="57"/>
      <c r="E17" s="57">
        <v>12</v>
      </c>
      <c r="F17" s="42">
        <v>77955</v>
      </c>
      <c r="G17" s="62"/>
      <c r="H17" s="62">
        <v>1660</v>
      </c>
      <c r="I17" s="62">
        <f t="shared" si="0"/>
        <v>16666.490000000002</v>
      </c>
    </row>
    <row r="18" spans="1:10" ht="15" customHeight="1">
      <c r="A18" s="50">
        <v>45042</v>
      </c>
      <c r="B18" s="57"/>
      <c r="C18" s="57"/>
      <c r="D18" s="57"/>
      <c r="E18" s="57">
        <v>13</v>
      </c>
      <c r="F18" s="42">
        <v>78398</v>
      </c>
      <c r="G18" s="62"/>
      <c r="H18" s="62">
        <v>830</v>
      </c>
      <c r="I18" s="62">
        <f t="shared" si="0"/>
        <v>16666.490000000002</v>
      </c>
    </row>
    <row r="19" spans="1:10" ht="15" customHeight="1">
      <c r="A19" s="50">
        <v>45071</v>
      </c>
      <c r="B19" s="57"/>
      <c r="C19" s="57"/>
      <c r="D19" s="57"/>
      <c r="E19" s="57">
        <v>14</v>
      </c>
      <c r="F19" s="41">
        <v>78814</v>
      </c>
      <c r="G19" s="62">
        <v>5555.56</v>
      </c>
      <c r="H19" s="30">
        <v>830</v>
      </c>
      <c r="I19" s="62">
        <f t="shared" si="0"/>
        <v>11110.93</v>
      </c>
    </row>
    <row r="20" spans="1:10" ht="15" customHeight="1">
      <c r="A20" s="50">
        <v>45091</v>
      </c>
      <c r="C20" s="151"/>
      <c r="D20" s="151"/>
      <c r="E20" s="151"/>
      <c r="F20" s="42">
        <v>79133</v>
      </c>
      <c r="G20" s="43"/>
      <c r="H20" s="43">
        <v>830</v>
      </c>
      <c r="I20" s="62">
        <f t="shared" si="0"/>
        <v>11110.93</v>
      </c>
    </row>
    <row r="21" spans="1:10" ht="15" customHeight="1">
      <c r="A21" s="50">
        <v>45091</v>
      </c>
      <c r="B21" s="151"/>
      <c r="C21" s="151"/>
      <c r="D21" s="151"/>
      <c r="E21" s="151"/>
      <c r="F21" s="42">
        <v>31424</v>
      </c>
      <c r="G21" s="30">
        <v>11110.93</v>
      </c>
      <c r="H21" s="43"/>
      <c r="I21" s="62">
        <f t="shared" si="0"/>
        <v>2.18278728425503E-11</v>
      </c>
    </row>
    <row r="22" spans="1:10" ht="15" customHeight="1">
      <c r="A22" s="50"/>
      <c r="B22" s="151"/>
      <c r="C22" s="151"/>
      <c r="D22" s="151"/>
      <c r="E22" s="151"/>
      <c r="F22" s="42"/>
      <c r="G22" s="43"/>
      <c r="H22" s="43"/>
      <c r="I22" s="62">
        <f t="shared" si="0"/>
        <v>2.18278728425503E-11</v>
      </c>
    </row>
    <row r="23" spans="1:10" ht="15" customHeight="1">
      <c r="A23" s="50"/>
      <c r="B23" s="178"/>
      <c r="C23" s="30"/>
      <c r="D23" s="30"/>
    </row>
    <row r="24" spans="1:10" ht="15" customHeight="1"/>
    <row r="25" spans="1:10" ht="15" customHeight="1"/>
    <row r="26" spans="1:10" ht="15" customHeight="1"/>
    <row r="27" spans="1:10" ht="15" customHeight="1">
      <c r="A27" s="3097" t="s">
        <v>1</v>
      </c>
      <c r="B27" s="3097"/>
      <c r="C27" s="3097"/>
      <c r="D27" s="3097"/>
      <c r="E27" s="3097"/>
      <c r="F27" s="3097"/>
      <c r="G27" s="3097"/>
      <c r="H27" s="3097"/>
      <c r="I27" s="3098"/>
    </row>
    <row r="28" spans="1:10" ht="15" customHeight="1">
      <c r="A28" s="141" t="s">
        <v>2</v>
      </c>
      <c r="B28" s="509" t="s">
        <v>35</v>
      </c>
      <c r="C28" s="231" t="s">
        <v>4</v>
      </c>
      <c r="D28" s="232" t="s">
        <v>5</v>
      </c>
      <c r="E28" s="232" t="s">
        <v>6</v>
      </c>
      <c r="F28" s="233" t="s">
        <v>36</v>
      </c>
      <c r="G28" s="578" t="s">
        <v>37</v>
      </c>
      <c r="H28" s="578" t="s">
        <v>38</v>
      </c>
      <c r="I28" s="578" t="s">
        <v>39</v>
      </c>
    </row>
    <row r="29" spans="1:10" ht="15" customHeight="1">
      <c r="A29" s="50">
        <v>45091</v>
      </c>
      <c r="B29" s="30">
        <v>100000</v>
      </c>
      <c r="C29" s="21">
        <f>B29*0.02</f>
        <v>2000</v>
      </c>
      <c r="D29" s="23"/>
      <c r="E29" s="25">
        <v>18</v>
      </c>
      <c r="F29" s="42">
        <v>31424</v>
      </c>
      <c r="G29" s="21">
        <f>+B29/E29</f>
        <v>5555.5555555555602</v>
      </c>
      <c r="H29" s="21">
        <f>B29*0.0083</f>
        <v>830</v>
      </c>
      <c r="I29" s="21">
        <f>B29</f>
        <v>100000</v>
      </c>
    </row>
    <row r="30" spans="1:10" ht="15" customHeight="1">
      <c r="A30" s="50">
        <v>45126</v>
      </c>
      <c r="B30" s="151"/>
      <c r="C30" s="151"/>
      <c r="D30" s="151"/>
      <c r="E30" s="57">
        <v>1</v>
      </c>
      <c r="F30" s="42">
        <v>79519</v>
      </c>
      <c r="G30" s="30">
        <v>5555.56</v>
      </c>
      <c r="H30" s="30">
        <v>830</v>
      </c>
      <c r="I30" s="43">
        <f>I29-G30</f>
        <v>94444.44</v>
      </c>
      <c r="J30" s="3" t="s">
        <v>302</v>
      </c>
    </row>
    <row r="31" spans="1:10" ht="15" customHeight="1">
      <c r="A31" s="50">
        <v>45132</v>
      </c>
      <c r="B31" s="151"/>
      <c r="C31" s="151"/>
      <c r="D31" s="151"/>
      <c r="E31" s="61" t="s">
        <v>303</v>
      </c>
      <c r="F31" s="42">
        <v>79579</v>
      </c>
      <c r="G31" s="30">
        <v>11111.12</v>
      </c>
      <c r="H31" s="30"/>
      <c r="I31" s="43">
        <f t="shared" ref="I31:I39" si="1">I30-G31</f>
        <v>83333.320000000007</v>
      </c>
    </row>
    <row r="32" spans="1:10" ht="15" customHeight="1">
      <c r="A32" s="50">
        <v>45148</v>
      </c>
      <c r="B32" s="178"/>
      <c r="C32" s="45"/>
      <c r="D32" s="45"/>
      <c r="E32" s="61" t="s">
        <v>304</v>
      </c>
      <c r="F32" s="42">
        <v>79822</v>
      </c>
      <c r="G32" s="59">
        <v>11111.12</v>
      </c>
      <c r="H32" s="59">
        <v>830</v>
      </c>
      <c r="I32" s="43">
        <f t="shared" si="1"/>
        <v>72222.2</v>
      </c>
    </row>
    <row r="33" spans="1:19" ht="15" customHeight="1">
      <c r="A33" s="50">
        <v>45192</v>
      </c>
      <c r="B33" s="151"/>
      <c r="C33" s="151"/>
      <c r="D33" s="151"/>
      <c r="E33" s="61" t="s">
        <v>305</v>
      </c>
      <c r="F33" s="42">
        <v>80304</v>
      </c>
      <c r="G33" s="35">
        <v>11111.12</v>
      </c>
      <c r="H33" s="35">
        <v>830</v>
      </c>
      <c r="I33" s="43">
        <f t="shared" si="1"/>
        <v>61111.08</v>
      </c>
    </row>
    <row r="34" spans="1:19" ht="15" customHeight="1">
      <c r="A34" s="50">
        <v>45239</v>
      </c>
      <c r="B34" s="178"/>
      <c r="C34" s="35"/>
      <c r="D34" s="35"/>
      <c r="E34" s="61" t="s">
        <v>111</v>
      </c>
      <c r="F34" s="42">
        <v>80867</v>
      </c>
      <c r="G34" s="35">
        <v>11111.12</v>
      </c>
      <c r="H34" s="35">
        <v>1660</v>
      </c>
      <c r="I34" s="43">
        <f t="shared" si="1"/>
        <v>49999.96</v>
      </c>
    </row>
    <row r="35" spans="1:19" ht="15" customHeight="1">
      <c r="A35" s="50">
        <v>45356</v>
      </c>
      <c r="B35" s="151"/>
      <c r="C35" s="151"/>
      <c r="D35" s="151"/>
      <c r="E35" s="61" t="s">
        <v>306</v>
      </c>
      <c r="F35" s="41">
        <v>82327</v>
      </c>
      <c r="G35" s="43">
        <v>5555.55</v>
      </c>
      <c r="H35" s="43">
        <v>830</v>
      </c>
      <c r="I35" s="43">
        <f t="shared" si="1"/>
        <v>44444.41</v>
      </c>
    </row>
    <row r="36" spans="1:19" ht="15" customHeight="1">
      <c r="A36" s="50">
        <v>45435</v>
      </c>
      <c r="B36" s="151"/>
      <c r="C36" s="151"/>
      <c r="D36" s="151"/>
      <c r="E36" s="57">
        <v>11</v>
      </c>
      <c r="F36" s="42"/>
      <c r="G36" s="43">
        <v>5555.55</v>
      </c>
      <c r="H36" s="43">
        <v>830</v>
      </c>
      <c r="I36" s="43">
        <f t="shared" si="1"/>
        <v>38888.86</v>
      </c>
    </row>
    <row r="37" spans="1:19" ht="15" customHeight="1">
      <c r="A37" s="50">
        <v>45470</v>
      </c>
      <c r="B37" s="151"/>
      <c r="C37" s="151"/>
      <c r="D37" s="151"/>
      <c r="E37" s="151"/>
      <c r="F37" s="42">
        <v>83680</v>
      </c>
      <c r="G37" s="43">
        <v>5555.56</v>
      </c>
      <c r="H37" s="43">
        <v>830</v>
      </c>
      <c r="I37" s="43">
        <f t="shared" si="1"/>
        <v>33333.300000000003</v>
      </c>
    </row>
    <row r="38" spans="1:19" ht="15" customHeight="1">
      <c r="A38" s="167">
        <v>45503</v>
      </c>
      <c r="E38" s="151"/>
      <c r="F38" s="41">
        <v>84053</v>
      </c>
      <c r="G38" s="47">
        <v>33333.279999999999</v>
      </c>
      <c r="H38" s="47">
        <v>4150</v>
      </c>
      <c r="I38" s="43">
        <f t="shared" si="1"/>
        <v>2.0000000004074502E-2</v>
      </c>
    </row>
    <row r="39" spans="1:19" ht="15" customHeight="1">
      <c r="D39" s="151"/>
      <c r="E39" s="151"/>
      <c r="F39" s="42"/>
      <c r="G39" s="43"/>
      <c r="H39" s="43"/>
      <c r="I39" s="43">
        <f t="shared" si="1"/>
        <v>2.0000000004074502E-2</v>
      </c>
    </row>
    <row r="40" spans="1:19" ht="15" customHeight="1">
      <c r="A40" s="50"/>
      <c r="B40" s="151"/>
      <c r="C40" s="151"/>
      <c r="D40" s="151"/>
      <c r="E40" s="151"/>
      <c r="F40" s="42"/>
      <c r="G40" s="43"/>
      <c r="H40" s="43"/>
      <c r="I40" s="43"/>
    </row>
    <row r="41" spans="1:19" ht="15" customHeight="1">
      <c r="A41" s="3097" t="s">
        <v>1</v>
      </c>
      <c r="B41" s="3097"/>
      <c r="C41" s="3097"/>
      <c r="D41" s="3097"/>
      <c r="E41" s="3097"/>
      <c r="F41" s="3097"/>
      <c r="G41" s="3097"/>
      <c r="H41" s="3097"/>
      <c r="I41" s="3098"/>
    </row>
    <row r="42" spans="1:19" ht="15" customHeight="1">
      <c r="A42" s="141" t="s">
        <v>2</v>
      </c>
      <c r="B42" s="509" t="s">
        <v>35</v>
      </c>
      <c r="C42" s="231" t="s">
        <v>4</v>
      </c>
      <c r="D42" s="232" t="s">
        <v>5</v>
      </c>
      <c r="E42" s="232" t="s">
        <v>6</v>
      </c>
      <c r="F42" s="233" t="s">
        <v>36</v>
      </c>
      <c r="G42" s="578" t="s">
        <v>37</v>
      </c>
      <c r="H42" s="578" t="s">
        <v>38</v>
      </c>
      <c r="I42" s="578" t="s">
        <v>39</v>
      </c>
    </row>
    <row r="43" spans="1:19" ht="15" customHeight="1">
      <c r="A43" s="50">
        <v>45625</v>
      </c>
      <c r="B43" s="59">
        <v>100000</v>
      </c>
      <c r="C43" s="55">
        <f>B43*0.02</f>
        <v>2000</v>
      </c>
      <c r="D43" s="25"/>
      <c r="E43" s="25">
        <v>6</v>
      </c>
      <c r="F43" s="28">
        <v>34634</v>
      </c>
      <c r="G43" s="55">
        <f>+B43/E43</f>
        <v>16666.666666666701</v>
      </c>
      <c r="H43" s="55">
        <f>B43*0.0083</f>
        <v>830</v>
      </c>
      <c r="I43" s="55">
        <f>B43</f>
        <v>100000</v>
      </c>
    </row>
    <row r="44" spans="1:19" ht="15" customHeight="1">
      <c r="A44" s="60">
        <v>45654</v>
      </c>
      <c r="B44" s="57"/>
      <c r="C44" s="57"/>
      <c r="D44" s="57"/>
      <c r="E44" s="57">
        <v>1</v>
      </c>
      <c r="F44" s="58">
        <v>85975</v>
      </c>
      <c r="G44" s="59">
        <v>16666.669999999998</v>
      </c>
      <c r="H44" s="59">
        <v>830</v>
      </c>
      <c r="I44" s="62">
        <f>I43-G44</f>
        <v>83333.33</v>
      </c>
    </row>
    <row r="45" spans="1:19" ht="15" customHeight="1">
      <c r="A45" s="50">
        <v>45686</v>
      </c>
      <c r="B45" s="57"/>
      <c r="C45" s="59"/>
      <c r="D45" s="57"/>
      <c r="E45" s="57">
        <v>2</v>
      </c>
      <c r="F45" s="42">
        <v>86312</v>
      </c>
      <c r="G45" s="59">
        <v>16666.669999999998</v>
      </c>
      <c r="H45" s="59">
        <v>830</v>
      </c>
      <c r="I45" s="62">
        <f>I44-G45</f>
        <v>66666.66</v>
      </c>
      <c r="K45" s="339"/>
      <c r="L45" s="339"/>
      <c r="M45" s="613"/>
      <c r="N45" s="464"/>
      <c r="O45" s="615"/>
      <c r="P45" s="615"/>
      <c r="Q45" s="615"/>
      <c r="R45" s="617"/>
      <c r="S45" s="617"/>
    </row>
    <row r="46" spans="1:19" ht="15" customHeight="1">
      <c r="A46" s="50">
        <v>45716</v>
      </c>
      <c r="B46" s="57"/>
      <c r="C46" s="57"/>
      <c r="D46" s="57"/>
      <c r="E46" s="57">
        <v>3</v>
      </c>
      <c r="F46" s="42">
        <v>86667</v>
      </c>
      <c r="G46" s="62">
        <v>16666.669999999998</v>
      </c>
      <c r="H46" s="62">
        <v>830</v>
      </c>
      <c r="I46" s="62">
        <f>I45-G46</f>
        <v>49999.99</v>
      </c>
      <c r="K46" s="339"/>
      <c r="L46" s="339"/>
      <c r="M46" s="613"/>
      <c r="N46" s="464"/>
      <c r="O46" s="615"/>
      <c r="P46" s="615"/>
      <c r="Q46" s="615"/>
      <c r="R46" s="617"/>
      <c r="S46" s="617"/>
    </row>
    <row r="47" spans="1:19" ht="15" customHeight="1">
      <c r="A47" s="50">
        <v>45750</v>
      </c>
      <c r="B47" s="57"/>
      <c r="C47" s="57"/>
      <c r="D47" s="57"/>
      <c r="E47" s="57">
        <v>4</v>
      </c>
      <c r="F47" s="42">
        <v>87104</v>
      </c>
      <c r="G47" s="62">
        <v>16666.669999999998</v>
      </c>
      <c r="H47" s="62">
        <v>830</v>
      </c>
      <c r="I47" s="62">
        <f>I46-G47</f>
        <v>33333.32</v>
      </c>
      <c r="K47" s="339"/>
      <c r="L47" s="339"/>
      <c r="M47" s="613"/>
      <c r="N47" s="464"/>
      <c r="O47" s="614"/>
      <c r="P47" s="614"/>
      <c r="Q47" s="614"/>
      <c r="R47" s="617"/>
      <c r="S47" s="617"/>
    </row>
    <row r="48" spans="1:19" ht="15" customHeight="1">
      <c r="A48" s="50">
        <v>45793</v>
      </c>
      <c r="B48" s="151"/>
      <c r="C48" s="151"/>
      <c r="D48" s="151"/>
      <c r="E48" s="57">
        <v>5</v>
      </c>
      <c r="F48" s="42" t="s">
        <v>307</v>
      </c>
      <c r="G48" s="43">
        <v>33333.32</v>
      </c>
      <c r="H48" s="43">
        <v>1660</v>
      </c>
      <c r="I48" s="62">
        <f>I47-G48</f>
        <v>0</v>
      </c>
      <c r="K48" s="339"/>
      <c r="L48" s="339"/>
      <c r="M48" s="613"/>
      <c r="N48" s="340"/>
      <c r="O48" s="615"/>
      <c r="P48" s="615"/>
      <c r="Q48" s="615"/>
      <c r="R48" s="617"/>
      <c r="S48" s="617"/>
    </row>
    <row r="49" spans="1:19" ht="15" customHeight="1">
      <c r="E49" s="133"/>
      <c r="F49" s="42"/>
      <c r="G49" s="43"/>
      <c r="H49" s="43"/>
      <c r="I49" s="62"/>
      <c r="K49" s="339"/>
      <c r="L49" s="339"/>
      <c r="M49" s="613"/>
      <c r="N49" s="340"/>
      <c r="O49" s="614"/>
      <c r="P49" s="614"/>
      <c r="Q49" s="614"/>
      <c r="R49" s="617"/>
      <c r="S49" s="617"/>
    </row>
    <row r="50" spans="1:19" ht="31.5" customHeight="1">
      <c r="A50" s="3120" t="s">
        <v>301</v>
      </c>
      <c r="B50" s="3120"/>
      <c r="C50" s="3120"/>
      <c r="D50" s="3120"/>
      <c r="E50" s="3120"/>
      <c r="F50" s="42"/>
      <c r="G50" s="43"/>
      <c r="H50" s="43"/>
      <c r="I50" s="62">
        <f>I48-G50</f>
        <v>0</v>
      </c>
      <c r="K50" s="339"/>
      <c r="L50" s="339"/>
      <c r="M50" s="613"/>
      <c r="N50" s="467"/>
      <c r="O50" s="615"/>
      <c r="P50" s="615"/>
      <c r="Q50" s="615"/>
      <c r="R50" s="618"/>
      <c r="S50" s="618"/>
    </row>
    <row r="51" spans="1:19" ht="15" customHeight="1">
      <c r="A51" s="3097" t="s">
        <v>1</v>
      </c>
      <c r="B51" s="3097"/>
      <c r="C51" s="3097"/>
      <c r="D51" s="3097"/>
      <c r="E51" s="3097"/>
      <c r="F51" s="3097"/>
      <c r="G51" s="3097"/>
      <c r="H51" s="3097"/>
      <c r="I51" s="3098"/>
      <c r="K51" s="339"/>
      <c r="L51" s="339"/>
      <c r="M51" s="613"/>
      <c r="N51" s="340"/>
      <c r="O51" s="614"/>
      <c r="P51" s="614"/>
      <c r="Q51" s="614"/>
      <c r="R51" s="617"/>
      <c r="S51" s="617"/>
    </row>
    <row r="52" spans="1:19" ht="15" customHeight="1">
      <c r="A52" s="141" t="s">
        <v>2</v>
      </c>
      <c r="B52" s="509" t="s">
        <v>35</v>
      </c>
      <c r="C52" s="231" t="s">
        <v>4</v>
      </c>
      <c r="D52" s="232" t="s">
        <v>5</v>
      </c>
      <c r="E52" s="232" t="s">
        <v>6</v>
      </c>
      <c r="F52" s="233" t="s">
        <v>36</v>
      </c>
      <c r="G52" s="578" t="s">
        <v>37</v>
      </c>
      <c r="H52" s="578" t="s">
        <v>38</v>
      </c>
      <c r="I52" s="578" t="s">
        <v>39</v>
      </c>
      <c r="K52" s="339"/>
      <c r="L52" s="339"/>
      <c r="M52" s="613"/>
      <c r="N52" s="340"/>
      <c r="O52" s="614"/>
      <c r="P52" s="614"/>
      <c r="Q52" s="614"/>
      <c r="R52" s="617"/>
      <c r="S52" s="617"/>
    </row>
    <row r="53" spans="1:19" ht="15" customHeight="1">
      <c r="A53" s="162">
        <v>45843</v>
      </c>
      <c r="B53" s="55">
        <v>50000</v>
      </c>
      <c r="C53" s="55">
        <f>B53*0.02</f>
        <v>1000</v>
      </c>
      <c r="D53" s="25"/>
      <c r="E53" s="25">
        <v>6</v>
      </c>
      <c r="F53" s="193">
        <v>35978</v>
      </c>
      <c r="G53" s="55">
        <f>+B53/E53</f>
        <v>8333.3333333333303</v>
      </c>
      <c r="H53" s="55">
        <f>B53*0.0083</f>
        <v>415</v>
      </c>
      <c r="I53" s="55">
        <f>B53</f>
        <v>50000</v>
      </c>
      <c r="K53" s="339"/>
      <c r="L53" s="339"/>
      <c r="M53" s="613"/>
      <c r="N53" s="340"/>
      <c r="O53" s="614"/>
      <c r="P53" s="614"/>
      <c r="Q53" s="614"/>
      <c r="R53" s="617"/>
      <c r="S53" s="617"/>
    </row>
    <row r="54" spans="1:19" ht="13.8">
      <c r="A54" s="167">
        <v>45843</v>
      </c>
      <c r="B54" s="151"/>
      <c r="C54" s="151"/>
      <c r="D54" s="151"/>
      <c r="E54" s="57">
        <v>1</v>
      </c>
      <c r="F54" s="52" t="s">
        <v>308</v>
      </c>
      <c r="G54" s="168">
        <v>8333.33</v>
      </c>
      <c r="H54" s="168">
        <v>415</v>
      </c>
      <c r="I54" s="43">
        <f t="shared" ref="I54:I61" si="2">I53-G54</f>
        <v>41666.67</v>
      </c>
      <c r="K54" s="339"/>
      <c r="L54" s="339"/>
      <c r="M54" s="613"/>
      <c r="N54" s="340"/>
      <c r="O54" s="615"/>
      <c r="P54" s="615"/>
      <c r="Q54" s="615"/>
      <c r="R54" s="617"/>
      <c r="S54" s="617"/>
    </row>
    <row r="55" spans="1:19" ht="13.8">
      <c r="A55" s="167">
        <v>45933</v>
      </c>
      <c r="B55" s="151"/>
      <c r="C55" s="151"/>
      <c r="D55" s="151"/>
      <c r="E55" s="57">
        <v>2</v>
      </c>
      <c r="F55" s="52" t="s">
        <v>309</v>
      </c>
      <c r="G55" s="168">
        <v>8333.33</v>
      </c>
      <c r="H55" s="168">
        <v>415</v>
      </c>
      <c r="I55" s="43">
        <f t="shared" si="2"/>
        <v>33333.339999999997</v>
      </c>
      <c r="K55" s="339"/>
      <c r="L55" s="613"/>
      <c r="M55" s="340"/>
      <c r="N55" s="615"/>
      <c r="O55" s="615"/>
      <c r="P55" s="615"/>
      <c r="Q55" s="617"/>
      <c r="R55" s="617"/>
    </row>
    <row r="56" spans="1:19" ht="13.8">
      <c r="A56" s="167">
        <v>45966</v>
      </c>
      <c r="B56" s="151"/>
      <c r="C56" s="151"/>
      <c r="D56" s="151"/>
      <c r="E56" s="57">
        <v>3</v>
      </c>
      <c r="F56" s="52" t="s">
        <v>310</v>
      </c>
      <c r="G56" s="168">
        <v>8333.33</v>
      </c>
      <c r="H56" s="168">
        <v>415</v>
      </c>
      <c r="I56" s="43">
        <f t="shared" si="2"/>
        <v>25000.01</v>
      </c>
    </row>
    <row r="57" spans="1:19" ht="13.8">
      <c r="A57" s="167">
        <v>45994</v>
      </c>
      <c r="B57" s="151"/>
      <c r="C57" s="151"/>
      <c r="D57" s="151"/>
      <c r="E57" s="57">
        <v>4</v>
      </c>
      <c r="F57" s="52" t="s">
        <v>311</v>
      </c>
      <c r="G57" s="168">
        <v>8333.33</v>
      </c>
      <c r="H57" s="168">
        <v>415</v>
      </c>
      <c r="I57" s="43">
        <f t="shared" si="2"/>
        <v>16666.68</v>
      </c>
    </row>
    <row r="58" spans="1:19" ht="13.8">
      <c r="A58" s="167">
        <v>46020</v>
      </c>
      <c r="B58" s="151"/>
      <c r="C58" s="151"/>
      <c r="D58" s="151"/>
      <c r="E58" s="57">
        <v>5</v>
      </c>
      <c r="F58" s="52" t="s">
        <v>312</v>
      </c>
      <c r="G58" s="450">
        <v>8333.33</v>
      </c>
      <c r="H58" s="450">
        <v>415</v>
      </c>
      <c r="I58" s="43">
        <f t="shared" si="2"/>
        <v>8333.3499999999894</v>
      </c>
    </row>
    <row r="59" spans="1:19">
      <c r="A59" s="50"/>
      <c r="B59" s="151"/>
      <c r="C59" s="151"/>
      <c r="D59" s="151"/>
      <c r="E59" s="57"/>
      <c r="F59" s="42"/>
      <c r="G59" s="851"/>
      <c r="H59" s="43"/>
      <c r="I59" s="43">
        <f t="shared" si="2"/>
        <v>8333.3499999999894</v>
      </c>
    </row>
    <row r="60" spans="1:19">
      <c r="A60" s="50"/>
      <c r="B60" s="151"/>
      <c r="C60" s="151"/>
      <c r="D60" s="151"/>
      <c r="E60" s="151"/>
      <c r="F60" s="42"/>
      <c r="G60" s="43"/>
      <c r="H60" s="43"/>
      <c r="I60" s="43">
        <f t="shared" si="2"/>
        <v>8333.3499999999894</v>
      </c>
    </row>
    <row r="61" spans="1:19">
      <c r="A61" s="50"/>
      <c r="B61" s="151"/>
      <c r="C61" s="151"/>
      <c r="D61" s="151"/>
      <c r="E61" s="151"/>
      <c r="F61" s="42"/>
      <c r="G61" s="43"/>
      <c r="H61" s="43"/>
      <c r="I61" s="43">
        <f t="shared" si="2"/>
        <v>8333.3499999999894</v>
      </c>
    </row>
    <row r="62" spans="1:19">
      <c r="A62" s="50"/>
      <c r="B62" s="151"/>
      <c r="C62" s="151"/>
      <c r="D62" s="151"/>
      <c r="E62" s="151"/>
      <c r="F62" s="42"/>
      <c r="G62" s="43"/>
      <c r="H62" s="43"/>
      <c r="I62" s="43"/>
    </row>
    <row r="63" spans="1:19">
      <c r="A63" s="50"/>
      <c r="B63" s="151"/>
      <c r="C63" s="151"/>
      <c r="D63" s="151"/>
      <c r="E63" s="151"/>
      <c r="F63" s="42"/>
      <c r="G63" s="43"/>
      <c r="H63" s="43"/>
      <c r="I63" s="43"/>
    </row>
    <row r="64" spans="1:19">
      <c r="A64" s="50"/>
      <c r="B64" s="151"/>
      <c r="C64" s="151"/>
      <c r="D64" s="151"/>
      <c r="E64" s="151"/>
      <c r="F64" s="42"/>
      <c r="G64" s="43"/>
      <c r="H64" s="43"/>
      <c r="I64" s="43"/>
    </row>
  </sheetData>
  <mergeCells count="6">
    <mergeCell ref="A51:I51"/>
    <mergeCell ref="A1:E1"/>
    <mergeCell ref="A3:I3"/>
    <mergeCell ref="A27:I27"/>
    <mergeCell ref="A41:I41"/>
    <mergeCell ref="A50:E50"/>
  </mergeCells>
  <pageMargins left="0.38" right="0.12" top="1" bottom="1" header="0.5" footer="0.5"/>
  <pageSetup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A0B3-7A3B-484C-AB37-9030452CAA9A}">
  <sheetPr>
    <tabColor rgb="FFFFFF00"/>
  </sheetPr>
  <dimension ref="A1:I105"/>
  <sheetViews>
    <sheetView workbookViewId="0">
      <selection activeCell="M24" sqref="M24"/>
    </sheetView>
  </sheetViews>
  <sheetFormatPr defaultRowHeight="13.2"/>
  <cols>
    <col min="1" max="1" width="12.88671875" style="2306" customWidth="1"/>
    <col min="2" max="2" width="12.44140625" style="3" customWidth="1"/>
    <col min="3" max="3" width="12.5546875" style="3" customWidth="1"/>
    <col min="4" max="4" width="15.33203125" style="2289" customWidth="1"/>
    <col min="5" max="5" width="12.88671875" style="5" customWidth="1"/>
    <col min="6" max="6" width="12.88671875" style="2308" customWidth="1"/>
    <col min="7" max="7" width="11.88671875" style="2433" customWidth="1"/>
    <col min="8" max="8" width="11.44140625" style="787" customWidth="1"/>
    <col min="9" max="9" width="13.33203125" style="2271" customWidth="1"/>
  </cols>
  <sheetData>
    <row r="1" spans="1:9" ht="24">
      <c r="A1" s="3160" t="s">
        <v>313</v>
      </c>
      <c r="B1" s="3160"/>
      <c r="C1" s="3160"/>
      <c r="D1" s="2425"/>
    </row>
    <row r="3" spans="1:9" ht="20.399999999999999">
      <c r="A3" s="3097" t="s">
        <v>1</v>
      </c>
      <c r="B3" s="3097"/>
      <c r="C3" s="3097"/>
      <c r="D3" s="3097"/>
      <c r="E3" s="3097"/>
      <c r="F3" s="3097"/>
      <c r="G3" s="3097"/>
      <c r="H3" s="3097"/>
      <c r="I3" s="3098"/>
    </row>
    <row r="4" spans="1:9" ht="25.2">
      <c r="A4" s="2439" t="s">
        <v>2</v>
      </c>
      <c r="B4" s="509" t="s">
        <v>35</v>
      </c>
      <c r="C4" s="231" t="s">
        <v>4</v>
      </c>
      <c r="D4" s="2426" t="s">
        <v>5</v>
      </c>
      <c r="E4" s="232" t="s">
        <v>6</v>
      </c>
      <c r="F4" s="2247" t="s">
        <v>36</v>
      </c>
      <c r="G4" s="2434" t="s">
        <v>37</v>
      </c>
      <c r="H4" s="578" t="s">
        <v>38</v>
      </c>
      <c r="I4" s="2297" t="s">
        <v>39</v>
      </c>
    </row>
    <row r="5" spans="1:9">
      <c r="A5" s="2303">
        <v>43648</v>
      </c>
      <c r="B5" s="21">
        <v>100000</v>
      </c>
      <c r="C5" s="22">
        <f>B5*0.02</f>
        <v>2000</v>
      </c>
      <c r="D5" s="2427"/>
      <c r="E5" s="25">
        <v>36</v>
      </c>
      <c r="F5" s="2229">
        <v>22757</v>
      </c>
      <c r="G5" s="2275">
        <f>B5/E5</f>
        <v>2777.7777777777778</v>
      </c>
      <c r="H5" s="30">
        <v>1000</v>
      </c>
      <c r="I5" s="2352">
        <v>100000</v>
      </c>
    </row>
    <row r="6" spans="1:9">
      <c r="A6" s="2304">
        <v>43679</v>
      </c>
      <c r="B6" s="27"/>
      <c r="C6" s="27"/>
      <c r="D6" s="2300"/>
      <c r="E6" s="29"/>
      <c r="F6" s="2229">
        <v>64505</v>
      </c>
      <c r="G6" s="2275">
        <v>2777.78</v>
      </c>
      <c r="H6" s="637">
        <v>1000</v>
      </c>
      <c r="I6" s="2270">
        <f>I5-G6</f>
        <v>97222.22</v>
      </c>
    </row>
    <row r="7" spans="1:9">
      <c r="A7" s="2304">
        <v>43711</v>
      </c>
      <c r="B7" s="27"/>
      <c r="C7" s="27"/>
      <c r="D7" s="2428"/>
      <c r="E7" s="29"/>
      <c r="F7" s="2229">
        <v>64730</v>
      </c>
      <c r="G7" s="2275">
        <v>2500</v>
      </c>
      <c r="H7" s="637">
        <v>1000</v>
      </c>
      <c r="I7" s="2270">
        <f t="shared" ref="I7:I70" si="0">I6-G7</f>
        <v>94722.22</v>
      </c>
    </row>
    <row r="8" spans="1:9">
      <c r="A8" s="2304">
        <v>43813</v>
      </c>
      <c r="B8" s="27"/>
      <c r="C8" s="27"/>
      <c r="D8" s="2428"/>
      <c r="E8" s="29"/>
      <c r="F8" s="2229">
        <v>65701</v>
      </c>
      <c r="G8" s="2275">
        <v>1500</v>
      </c>
      <c r="H8" s="637"/>
      <c r="I8" s="2270">
        <f t="shared" si="0"/>
        <v>93222.22</v>
      </c>
    </row>
    <row r="9" spans="1:9">
      <c r="A9" s="2304" t="s">
        <v>314</v>
      </c>
      <c r="B9" s="27"/>
      <c r="C9" s="27"/>
      <c r="D9" s="2428"/>
      <c r="E9" s="29"/>
      <c r="F9" s="2229">
        <v>66977</v>
      </c>
      <c r="G9" s="2275">
        <v>236</v>
      </c>
      <c r="H9" s="637"/>
      <c r="I9" s="2270">
        <f t="shared" si="0"/>
        <v>92986.22</v>
      </c>
    </row>
    <row r="10" spans="1:9" ht="15">
      <c r="A10" s="2304">
        <v>44258</v>
      </c>
      <c r="B10" s="27"/>
      <c r="C10" s="27"/>
      <c r="D10" s="2300"/>
      <c r="E10" s="29"/>
      <c r="F10" s="2197">
        <v>69965</v>
      </c>
      <c r="G10" s="2275">
        <v>718</v>
      </c>
      <c r="H10" s="637"/>
      <c r="I10" s="2270">
        <f t="shared" si="0"/>
        <v>92268.22</v>
      </c>
    </row>
    <row r="11" spans="1:9" ht="15">
      <c r="A11" s="2304">
        <v>44258</v>
      </c>
      <c r="B11" s="27"/>
      <c r="C11" s="27"/>
      <c r="D11" s="2300"/>
      <c r="E11" s="29"/>
      <c r="F11" s="2197">
        <v>69966</v>
      </c>
      <c r="G11" s="2275">
        <v>718</v>
      </c>
      <c r="H11" s="637"/>
      <c r="I11" s="2270">
        <f t="shared" si="0"/>
        <v>91550.22</v>
      </c>
    </row>
    <row r="12" spans="1:9" ht="15">
      <c r="A12" s="2304">
        <v>44275</v>
      </c>
      <c r="B12" s="27"/>
      <c r="C12" s="27"/>
      <c r="D12" s="2300"/>
      <c r="E12" s="29"/>
      <c r="F12" s="2197">
        <v>70116</v>
      </c>
      <c r="G12" s="2275">
        <v>854.16</v>
      </c>
      <c r="H12" s="30"/>
      <c r="I12" s="2270">
        <f t="shared" si="0"/>
        <v>90696.06</v>
      </c>
    </row>
    <row r="13" spans="1:9" ht="15">
      <c r="A13" s="2304">
        <v>44275</v>
      </c>
      <c r="B13" s="27"/>
      <c r="C13" s="27"/>
      <c r="D13" s="2300"/>
      <c r="E13" s="29"/>
      <c r="F13" s="2197">
        <v>70122</v>
      </c>
      <c r="G13" s="2275">
        <v>854.15</v>
      </c>
      <c r="H13" s="30"/>
      <c r="I13" s="2270">
        <f t="shared" si="0"/>
        <v>89841.91</v>
      </c>
    </row>
    <row r="14" spans="1:9" ht="15">
      <c r="A14" s="2304">
        <v>44338</v>
      </c>
      <c r="B14" s="27"/>
      <c r="C14" s="27"/>
      <c r="D14" s="2300"/>
      <c r="E14" s="29"/>
      <c r="F14" s="2197">
        <v>70777</v>
      </c>
      <c r="G14" s="2275">
        <v>786.08</v>
      </c>
      <c r="H14" s="30"/>
      <c r="I14" s="2270">
        <f t="shared" si="0"/>
        <v>89055.83</v>
      </c>
    </row>
    <row r="15" spans="1:9" ht="15">
      <c r="A15" s="2304">
        <v>44338</v>
      </c>
      <c r="B15" s="27"/>
      <c r="C15" s="27"/>
      <c r="D15" s="2300"/>
      <c r="E15" s="29"/>
      <c r="F15" s="2197">
        <v>70802</v>
      </c>
      <c r="G15" s="2275">
        <v>786.08</v>
      </c>
      <c r="H15" s="637"/>
      <c r="I15" s="2270">
        <f t="shared" si="0"/>
        <v>88269.75</v>
      </c>
    </row>
    <row r="16" spans="1:9" ht="15">
      <c r="A16" s="2304">
        <v>44370</v>
      </c>
      <c r="B16" s="27"/>
      <c r="C16" s="27"/>
      <c r="D16" s="2300"/>
      <c r="E16" s="29"/>
      <c r="F16" s="2197">
        <v>71166</v>
      </c>
      <c r="G16" s="2275">
        <v>768.08</v>
      </c>
      <c r="H16" s="637"/>
      <c r="I16" s="2270">
        <f t="shared" si="0"/>
        <v>87501.67</v>
      </c>
    </row>
    <row r="17" spans="1:9" ht="15">
      <c r="A17" s="2304">
        <v>44372</v>
      </c>
      <c r="B17" s="27"/>
      <c r="C17" s="27"/>
      <c r="D17" s="2300"/>
      <c r="E17" s="29"/>
      <c r="F17" s="2197">
        <v>71188</v>
      </c>
      <c r="G17" s="2275">
        <v>768.08</v>
      </c>
      <c r="H17" s="637"/>
      <c r="I17" s="2270">
        <f t="shared" si="0"/>
        <v>86733.59</v>
      </c>
    </row>
    <row r="18" spans="1:9" ht="15">
      <c r="A18" s="2304">
        <v>44404</v>
      </c>
      <c r="B18" s="27"/>
      <c r="C18" s="27"/>
      <c r="D18" s="2300"/>
      <c r="E18" s="29"/>
      <c r="F18" s="2197">
        <v>71484</v>
      </c>
      <c r="G18" s="2275">
        <v>786.08</v>
      </c>
      <c r="H18" s="637"/>
      <c r="I18" s="2270">
        <f t="shared" si="0"/>
        <v>85947.51</v>
      </c>
    </row>
    <row r="19" spans="1:9" ht="15">
      <c r="A19" s="2304">
        <v>44408</v>
      </c>
      <c r="B19" s="27"/>
      <c r="C19" s="27"/>
      <c r="D19" s="2300"/>
      <c r="E19" s="29"/>
      <c r="F19" s="2197">
        <v>71544</v>
      </c>
      <c r="G19" s="2275">
        <v>786.08</v>
      </c>
      <c r="H19" s="637"/>
      <c r="I19" s="2270">
        <f t="shared" si="0"/>
        <v>85161.43</v>
      </c>
    </row>
    <row r="20" spans="1:9" ht="15">
      <c r="A20" s="2304">
        <v>44439</v>
      </c>
      <c r="B20" s="27"/>
      <c r="C20" s="27"/>
      <c r="D20" s="2300"/>
      <c r="E20" s="29"/>
      <c r="F20" s="2197">
        <v>71826</v>
      </c>
      <c r="G20" s="2275">
        <v>786.08</v>
      </c>
      <c r="H20" s="637"/>
      <c r="I20" s="2270">
        <f t="shared" si="0"/>
        <v>84375.349999999991</v>
      </c>
    </row>
    <row r="21" spans="1:9" ht="15">
      <c r="A21" s="2304">
        <v>44470</v>
      </c>
      <c r="B21" s="27"/>
      <c r="C21" s="27"/>
      <c r="D21" s="2300"/>
      <c r="E21" s="29"/>
      <c r="F21" s="2197">
        <v>72102</v>
      </c>
      <c r="G21" s="2275">
        <v>786.08</v>
      </c>
      <c r="H21" s="637"/>
      <c r="I21" s="2270">
        <f t="shared" si="0"/>
        <v>83589.26999999999</v>
      </c>
    </row>
    <row r="22" spans="1:9" ht="15">
      <c r="A22" s="2440">
        <v>44470</v>
      </c>
      <c r="B22" s="1169"/>
      <c r="C22" s="1169"/>
      <c r="D22" s="2444"/>
      <c r="E22" s="970"/>
      <c r="F22" s="2438">
        <v>72103</v>
      </c>
      <c r="G22" s="2435">
        <v>786.08</v>
      </c>
      <c r="H22" s="637"/>
      <c r="I22" s="2270">
        <f t="shared" si="0"/>
        <v>82803.189999999988</v>
      </c>
    </row>
    <row r="23" spans="1:9" ht="15">
      <c r="A23" s="2304">
        <v>44519</v>
      </c>
      <c r="B23" s="27"/>
      <c r="C23" s="27"/>
      <c r="D23" s="2300"/>
      <c r="E23" s="29"/>
      <c r="F23" s="2197">
        <v>72573</v>
      </c>
      <c r="G23" s="2275">
        <v>2358.2399999999998</v>
      </c>
      <c r="H23" s="637"/>
      <c r="I23" s="2270">
        <f t="shared" si="0"/>
        <v>80444.949999999983</v>
      </c>
    </row>
    <row r="24" spans="1:9" ht="15">
      <c r="A24" s="2304">
        <v>44520</v>
      </c>
      <c r="B24" s="27"/>
      <c r="C24" s="27"/>
      <c r="D24" s="2300"/>
      <c r="E24" s="29"/>
      <c r="F24" s="2197">
        <v>72622</v>
      </c>
      <c r="G24" s="2275">
        <v>786.08</v>
      </c>
      <c r="H24" s="637"/>
      <c r="I24" s="2270">
        <f t="shared" si="0"/>
        <v>79658.869999999981</v>
      </c>
    </row>
    <row r="25" spans="1:9" ht="15">
      <c r="A25" s="2304">
        <v>44551</v>
      </c>
      <c r="B25" s="27"/>
      <c r="C25" s="27"/>
      <c r="D25" s="2300"/>
      <c r="E25" s="29"/>
      <c r="F25" s="2197">
        <v>73012</v>
      </c>
      <c r="G25" s="2275">
        <v>786.08</v>
      </c>
      <c r="H25" s="637"/>
      <c r="I25" s="2270">
        <f t="shared" si="0"/>
        <v>78872.789999999979</v>
      </c>
    </row>
    <row r="26" spans="1:9" ht="15">
      <c r="A26" s="2304">
        <v>44551</v>
      </c>
      <c r="B26" s="27"/>
      <c r="C26" s="27"/>
      <c r="D26" s="2300"/>
      <c r="E26" s="29"/>
      <c r="F26" s="2197">
        <v>73013</v>
      </c>
      <c r="G26" s="2275">
        <v>786.08</v>
      </c>
      <c r="H26" s="637"/>
      <c r="I26" s="2270">
        <f t="shared" si="0"/>
        <v>78086.709999999977</v>
      </c>
    </row>
    <row r="27" spans="1:9" ht="15">
      <c r="A27" s="2304">
        <v>44582</v>
      </c>
      <c r="B27" s="27"/>
      <c r="C27" s="27"/>
      <c r="D27" s="2300"/>
      <c r="E27" s="29"/>
      <c r="F27" s="2197">
        <v>73321</v>
      </c>
      <c r="G27" s="2275">
        <v>786.08</v>
      </c>
      <c r="H27" s="637"/>
      <c r="I27" s="2270">
        <f t="shared" si="0"/>
        <v>77300.629999999976</v>
      </c>
    </row>
    <row r="28" spans="1:9" ht="15">
      <c r="A28" s="2304">
        <v>44624</v>
      </c>
      <c r="B28" s="27"/>
      <c r="C28" s="27"/>
      <c r="D28" s="2300"/>
      <c r="E28" s="29"/>
      <c r="F28" s="2197">
        <v>73843</v>
      </c>
      <c r="G28" s="2275">
        <v>786.08</v>
      </c>
      <c r="H28" s="637"/>
      <c r="I28" s="2270">
        <f t="shared" si="0"/>
        <v>76514.549999999974</v>
      </c>
    </row>
    <row r="29" spans="1:9" ht="15">
      <c r="A29" s="2304">
        <v>44652</v>
      </c>
      <c r="B29" s="27"/>
      <c r="C29" s="27"/>
      <c r="D29" s="2300"/>
      <c r="E29" s="29"/>
      <c r="F29" s="2197">
        <v>74128</v>
      </c>
      <c r="G29" s="2275">
        <v>786.08</v>
      </c>
      <c r="H29" s="637"/>
      <c r="I29" s="2270">
        <f t="shared" si="0"/>
        <v>75728.469999999972</v>
      </c>
    </row>
    <row r="30" spans="1:9" ht="15">
      <c r="A30" s="2304">
        <v>44681</v>
      </c>
      <c r="B30" s="27"/>
      <c r="C30" s="27"/>
      <c r="D30" s="2300"/>
      <c r="E30" s="29"/>
      <c r="F30" s="2197">
        <v>74408</v>
      </c>
      <c r="G30" s="2275">
        <v>786.08</v>
      </c>
      <c r="H30" s="637"/>
      <c r="I30" s="2270">
        <f t="shared" si="0"/>
        <v>74942.38999999997</v>
      </c>
    </row>
    <row r="31" spans="1:9" ht="15">
      <c r="A31" s="2304">
        <v>44681</v>
      </c>
      <c r="B31" s="27"/>
      <c r="C31" s="27"/>
      <c r="D31" s="2300"/>
      <c r="E31" s="29"/>
      <c r="F31" s="2197">
        <v>74413</v>
      </c>
      <c r="G31" s="2275">
        <v>786.08</v>
      </c>
      <c r="H31" s="637"/>
      <c r="I31" s="2270">
        <f t="shared" si="0"/>
        <v>74156.309999999969</v>
      </c>
    </row>
    <row r="32" spans="1:9" ht="15">
      <c r="A32" s="2304">
        <v>44709</v>
      </c>
      <c r="B32" s="27"/>
      <c r="C32" s="27"/>
      <c r="D32" s="2300"/>
      <c r="E32" s="29"/>
      <c r="F32" s="2197">
        <v>74818</v>
      </c>
      <c r="G32" s="2275">
        <v>786.08</v>
      </c>
      <c r="H32" s="637"/>
      <c r="I32" s="2270">
        <f t="shared" si="0"/>
        <v>73370.229999999967</v>
      </c>
    </row>
    <row r="33" spans="1:9" ht="15">
      <c r="A33" s="2304">
        <v>44716</v>
      </c>
      <c r="B33" s="27"/>
      <c r="C33" s="27"/>
      <c r="D33" s="2300"/>
      <c r="E33" s="29"/>
      <c r="F33" s="2197">
        <v>74903</v>
      </c>
      <c r="G33" s="2275">
        <v>786.08</v>
      </c>
      <c r="H33" s="637"/>
      <c r="I33" s="2270">
        <f t="shared" si="0"/>
        <v>72584.149999999965</v>
      </c>
    </row>
    <row r="34" spans="1:9" ht="15">
      <c r="A34" s="2304">
        <v>44741</v>
      </c>
      <c r="B34" s="27"/>
      <c r="C34" s="27"/>
      <c r="D34" s="2300"/>
      <c r="E34" s="29"/>
      <c r="F34" s="2197">
        <v>75168</v>
      </c>
      <c r="G34" s="2275">
        <v>786.08</v>
      </c>
      <c r="H34" s="637"/>
      <c r="I34" s="2270">
        <f t="shared" si="0"/>
        <v>71798.069999999963</v>
      </c>
    </row>
    <row r="35" spans="1:9" ht="15">
      <c r="A35" s="2304">
        <v>44741</v>
      </c>
      <c r="B35" s="27"/>
      <c r="C35" s="27"/>
      <c r="D35" s="2300"/>
      <c r="E35" s="29"/>
      <c r="F35" s="2197">
        <v>75150</v>
      </c>
      <c r="G35" s="2275">
        <v>786.08</v>
      </c>
      <c r="H35" s="637"/>
      <c r="I35" s="2270">
        <f t="shared" si="0"/>
        <v>71011.989999999962</v>
      </c>
    </row>
    <row r="36" spans="1:9" ht="15">
      <c r="A36" s="2304">
        <v>44770</v>
      </c>
      <c r="B36" s="27"/>
      <c r="C36" s="27"/>
      <c r="D36" s="2300"/>
      <c r="E36" s="29"/>
      <c r="F36" s="2197">
        <v>75470</v>
      </c>
      <c r="G36" s="2275">
        <v>786.08</v>
      </c>
      <c r="H36" s="637"/>
      <c r="I36" s="2270">
        <f t="shared" si="0"/>
        <v>70225.90999999996</v>
      </c>
    </row>
    <row r="37" spans="1:9" ht="15">
      <c r="A37" s="2304">
        <v>44770</v>
      </c>
      <c r="B37" s="27"/>
      <c r="C37" s="27"/>
      <c r="D37" s="2300"/>
      <c r="E37" s="29"/>
      <c r="F37" s="2197">
        <v>75476</v>
      </c>
      <c r="G37" s="2275">
        <v>786.08</v>
      </c>
      <c r="H37" s="637"/>
      <c r="I37" s="2270">
        <f t="shared" si="0"/>
        <v>69439.829999999958</v>
      </c>
    </row>
    <row r="38" spans="1:9" ht="15">
      <c r="A38" s="2304">
        <v>44800</v>
      </c>
      <c r="B38" s="27"/>
      <c r="C38" s="27"/>
      <c r="D38" s="2300"/>
      <c r="E38" s="29"/>
      <c r="F38" s="2197">
        <v>75794</v>
      </c>
      <c r="G38" s="2275">
        <v>786.08</v>
      </c>
      <c r="H38" s="637"/>
      <c r="I38" s="2270">
        <f t="shared" si="0"/>
        <v>68653.749999999956</v>
      </c>
    </row>
    <row r="39" spans="1:9" ht="15">
      <c r="A39" s="2304">
        <v>44806</v>
      </c>
      <c r="B39" s="27"/>
      <c r="C39" s="27"/>
      <c r="D39" s="2300"/>
      <c r="E39" s="29"/>
      <c r="F39" s="2197">
        <v>75927</v>
      </c>
      <c r="G39" s="2275">
        <v>786.08</v>
      </c>
      <c r="H39" s="637"/>
      <c r="I39" s="2270">
        <f t="shared" si="0"/>
        <v>67867.669999999955</v>
      </c>
    </row>
    <row r="40" spans="1:9" ht="15">
      <c r="A40" s="2304">
        <v>44839</v>
      </c>
      <c r="B40" s="27"/>
      <c r="C40" s="27"/>
      <c r="D40" s="2300"/>
      <c r="E40" s="29"/>
      <c r="F40" s="2197">
        <v>76261</v>
      </c>
      <c r="G40" s="2275">
        <v>786.08</v>
      </c>
      <c r="H40" s="637"/>
      <c r="I40" s="2270">
        <f t="shared" si="0"/>
        <v>67081.589999999953</v>
      </c>
    </row>
    <row r="41" spans="1:9" ht="15">
      <c r="A41" s="2441">
        <v>44835</v>
      </c>
      <c r="B41" s="27"/>
      <c r="C41" s="27"/>
      <c r="D41" s="2300"/>
      <c r="E41" s="29"/>
      <c r="F41" s="2197">
        <v>76216</v>
      </c>
      <c r="G41" s="2275">
        <v>786.08</v>
      </c>
      <c r="H41" s="637"/>
      <c r="I41" s="2270">
        <f t="shared" si="0"/>
        <v>66295.509999999951</v>
      </c>
    </row>
    <row r="42" spans="1:9" ht="15">
      <c r="A42" s="2304">
        <v>44863</v>
      </c>
      <c r="B42" s="27"/>
      <c r="C42" s="27"/>
      <c r="D42" s="2300"/>
      <c r="E42" s="29"/>
      <c r="F42" s="2197">
        <v>76500</v>
      </c>
      <c r="G42" s="2275">
        <v>786.08</v>
      </c>
      <c r="H42" s="637"/>
      <c r="I42" s="2270">
        <f t="shared" si="0"/>
        <v>65509.429999999949</v>
      </c>
    </row>
    <row r="43" spans="1:9" ht="15">
      <c r="A43" s="2221">
        <v>44867</v>
      </c>
      <c r="D43" s="2300"/>
      <c r="E43" s="29"/>
      <c r="F43" s="2197">
        <v>76533</v>
      </c>
      <c r="G43" s="2436">
        <v>2000</v>
      </c>
      <c r="H43" s="637"/>
      <c r="I43" s="2270">
        <f t="shared" si="0"/>
        <v>63509.429999999949</v>
      </c>
    </row>
    <row r="44" spans="1:9" ht="15">
      <c r="A44" s="2304">
        <v>44867</v>
      </c>
      <c r="B44" s="27"/>
      <c r="C44" s="27"/>
      <c r="D44" s="2300"/>
      <c r="E44" s="29"/>
      <c r="F44" s="2197">
        <v>76536</v>
      </c>
      <c r="G44" s="2275">
        <v>786.08</v>
      </c>
      <c r="H44" s="637"/>
      <c r="I44" s="2270">
        <f t="shared" si="0"/>
        <v>62723.349999999948</v>
      </c>
    </row>
    <row r="45" spans="1:9" ht="15">
      <c r="A45" s="2304">
        <v>44890</v>
      </c>
      <c r="B45" s="27"/>
      <c r="C45" s="27"/>
      <c r="D45" s="2300"/>
      <c r="E45" s="29"/>
      <c r="F45" s="2197">
        <v>76833</v>
      </c>
      <c r="G45" s="2275">
        <v>786.08</v>
      </c>
      <c r="H45" s="637"/>
      <c r="I45" s="2270">
        <f t="shared" si="0"/>
        <v>61937.269999999946</v>
      </c>
    </row>
    <row r="46" spans="1:9" ht="15">
      <c r="A46" s="2304">
        <v>44922</v>
      </c>
      <c r="B46" s="27"/>
      <c r="C46" s="27"/>
      <c r="D46" s="2300"/>
      <c r="E46" s="29"/>
      <c r="F46" s="2197">
        <v>77191</v>
      </c>
      <c r="G46" s="2275">
        <v>786.08</v>
      </c>
      <c r="H46" s="637"/>
      <c r="I46" s="2270">
        <f t="shared" si="0"/>
        <v>61151.189999999944</v>
      </c>
    </row>
    <row r="47" spans="1:9" ht="15">
      <c r="A47" s="2304">
        <v>44922</v>
      </c>
      <c r="B47" s="27"/>
      <c r="C47" s="27"/>
      <c r="D47" s="2300"/>
      <c r="E47" s="29"/>
      <c r="F47" s="2197">
        <v>77193</v>
      </c>
      <c r="G47" s="2275">
        <v>786.08</v>
      </c>
      <c r="H47" s="637"/>
      <c r="I47" s="2270">
        <f t="shared" si="0"/>
        <v>60365.109999999942</v>
      </c>
    </row>
    <row r="48" spans="1:9" ht="15">
      <c r="A48" s="2304">
        <v>44959</v>
      </c>
      <c r="B48" s="27"/>
      <c r="C48" s="59"/>
      <c r="D48" s="2300"/>
      <c r="E48" s="29"/>
      <c r="F48" s="2197">
        <v>77577</v>
      </c>
      <c r="G48" s="2275">
        <v>786.08</v>
      </c>
      <c r="H48" s="637"/>
      <c r="I48" s="2270">
        <f t="shared" si="0"/>
        <v>59579.029999999941</v>
      </c>
    </row>
    <row r="49" spans="1:9" ht="15">
      <c r="A49" s="2304">
        <v>44960</v>
      </c>
      <c r="B49" s="27"/>
      <c r="C49" s="59"/>
      <c r="D49" s="2300"/>
      <c r="E49" s="29"/>
      <c r="F49" s="2197">
        <v>77584</v>
      </c>
      <c r="G49" s="2274">
        <v>786.08</v>
      </c>
      <c r="H49" s="27"/>
      <c r="I49" s="2270">
        <f t="shared" si="0"/>
        <v>58792.949999999939</v>
      </c>
    </row>
    <row r="50" spans="1:9" ht="15">
      <c r="A50" s="2304">
        <v>44986</v>
      </c>
      <c r="B50" s="27"/>
      <c r="C50" s="59"/>
      <c r="D50" s="2300"/>
      <c r="E50" s="29"/>
      <c r="F50" s="2197">
        <v>77991</v>
      </c>
      <c r="G50" s="2274">
        <v>786.08</v>
      </c>
      <c r="H50" s="27"/>
      <c r="I50" s="2270">
        <f t="shared" si="0"/>
        <v>58006.869999999937</v>
      </c>
    </row>
    <row r="51" spans="1:9" ht="15">
      <c r="A51" s="2304">
        <v>44989</v>
      </c>
      <c r="B51" s="27"/>
      <c r="C51" s="27"/>
      <c r="D51" s="2300"/>
      <c r="E51" s="29"/>
      <c r="F51" s="2197">
        <v>77837</v>
      </c>
      <c r="G51" s="2274">
        <v>786.08</v>
      </c>
      <c r="H51" s="27"/>
      <c r="I51" s="2270">
        <f t="shared" si="0"/>
        <v>57220.789999999935</v>
      </c>
    </row>
    <row r="52" spans="1:9" ht="15">
      <c r="A52" s="2304">
        <v>44993</v>
      </c>
      <c r="B52" s="27"/>
      <c r="C52" s="27"/>
      <c r="D52" s="2300"/>
      <c r="E52" s="29"/>
      <c r="F52" s="2443"/>
      <c r="G52" s="2275">
        <v>2000</v>
      </c>
      <c r="H52" s="637"/>
      <c r="I52" s="2270">
        <f t="shared" si="0"/>
        <v>55220.789999999935</v>
      </c>
    </row>
    <row r="53" spans="1:9" ht="15">
      <c r="A53" s="2304">
        <v>45017</v>
      </c>
      <c r="B53" s="27"/>
      <c r="C53" s="27"/>
      <c r="D53" s="2300"/>
      <c r="E53" s="29"/>
      <c r="F53" s="2197">
        <v>78190</v>
      </c>
      <c r="G53" s="2274">
        <v>786.08</v>
      </c>
      <c r="H53" s="637"/>
      <c r="I53" s="2270">
        <f t="shared" si="0"/>
        <v>54434.709999999934</v>
      </c>
    </row>
    <row r="54" spans="1:9" ht="15">
      <c r="A54" s="2304">
        <v>45017</v>
      </c>
      <c r="B54" s="27"/>
      <c r="C54" s="27"/>
      <c r="D54" s="2300"/>
      <c r="E54" s="29"/>
      <c r="F54" s="2197">
        <v>78202</v>
      </c>
      <c r="G54" s="2274">
        <v>786.08</v>
      </c>
      <c r="H54" s="637"/>
      <c r="I54" s="2270">
        <f t="shared" si="0"/>
        <v>53648.629999999932</v>
      </c>
    </row>
    <row r="55" spans="1:9" ht="15">
      <c r="A55" s="2304">
        <v>45045</v>
      </c>
      <c r="B55" s="27"/>
      <c r="C55" s="27"/>
      <c r="D55" s="2300"/>
      <c r="E55" s="29"/>
      <c r="F55" s="2197">
        <v>78493</v>
      </c>
      <c r="G55" s="2275">
        <v>786.05</v>
      </c>
      <c r="H55" s="637"/>
      <c r="I55" s="2270">
        <f t="shared" si="0"/>
        <v>52862.579999999929</v>
      </c>
    </row>
    <row r="56" spans="1:9" ht="15">
      <c r="A56" s="2304">
        <v>45048</v>
      </c>
      <c r="B56" s="27"/>
      <c r="C56" s="27"/>
      <c r="D56" s="2300"/>
      <c r="E56" s="29"/>
      <c r="F56" s="2197">
        <v>78534</v>
      </c>
      <c r="G56" s="2274">
        <v>786.08</v>
      </c>
      <c r="H56" s="637"/>
      <c r="I56" s="2270">
        <f t="shared" si="0"/>
        <v>52076.499999999927</v>
      </c>
    </row>
    <row r="57" spans="1:9" ht="15">
      <c r="A57" s="2304">
        <v>45077</v>
      </c>
      <c r="B57" s="27"/>
      <c r="C57" s="27"/>
      <c r="D57" s="2300"/>
      <c r="E57" s="29"/>
      <c r="F57" s="2197">
        <v>78917</v>
      </c>
      <c r="G57" s="2275">
        <v>786.08</v>
      </c>
      <c r="H57" s="637"/>
      <c r="I57" s="2270">
        <f t="shared" si="0"/>
        <v>51290.419999999925</v>
      </c>
    </row>
    <row r="58" spans="1:9" ht="15">
      <c r="A58" s="2304">
        <v>45083</v>
      </c>
      <c r="B58" s="27"/>
      <c r="C58" s="27"/>
      <c r="D58" s="2300"/>
      <c r="E58" s="29"/>
      <c r="F58" s="2197">
        <v>79036</v>
      </c>
      <c r="G58" s="2274">
        <v>786.08</v>
      </c>
      <c r="H58" s="637"/>
      <c r="I58" s="2270">
        <f t="shared" si="0"/>
        <v>50504.339999999924</v>
      </c>
    </row>
    <row r="59" spans="1:9" ht="15">
      <c r="A59" s="2304">
        <v>45105</v>
      </c>
      <c r="B59" s="27"/>
      <c r="C59" s="27"/>
      <c r="D59" s="2300"/>
      <c r="E59" s="29"/>
      <c r="F59" s="2197">
        <v>79258</v>
      </c>
      <c r="G59" s="2275">
        <v>786.08</v>
      </c>
      <c r="H59" s="637"/>
      <c r="I59" s="2270">
        <f t="shared" si="0"/>
        <v>49718.259999999922</v>
      </c>
    </row>
    <row r="60" spans="1:9" ht="15">
      <c r="A60" s="2304">
        <v>45105</v>
      </c>
      <c r="B60" s="27"/>
      <c r="C60" s="27"/>
      <c r="D60" s="2300"/>
      <c r="E60" s="29"/>
      <c r="F60" s="2197">
        <v>79280</v>
      </c>
      <c r="G60" s="2275">
        <v>786.08</v>
      </c>
      <c r="H60" s="637"/>
      <c r="I60" s="2270">
        <f t="shared" si="0"/>
        <v>48932.17999999992</v>
      </c>
    </row>
    <row r="61" spans="1:9" ht="15">
      <c r="A61" s="2304">
        <v>45136</v>
      </c>
      <c r="B61" s="27"/>
      <c r="C61" s="27"/>
      <c r="D61" s="2300"/>
      <c r="E61" s="29"/>
      <c r="F61" s="2197">
        <v>79688</v>
      </c>
      <c r="G61" s="2275">
        <v>786.08</v>
      </c>
      <c r="H61" s="637"/>
      <c r="I61" s="2270">
        <f t="shared" si="0"/>
        <v>48146.099999999919</v>
      </c>
    </row>
    <row r="62" spans="1:9" ht="15">
      <c r="A62" s="2304">
        <v>45171</v>
      </c>
      <c r="B62" s="27"/>
      <c r="C62" s="27"/>
      <c r="D62" s="2300"/>
      <c r="E62" s="29"/>
      <c r="F62" s="2197">
        <v>80127</v>
      </c>
      <c r="G62" s="2275">
        <v>786.08</v>
      </c>
      <c r="H62" s="637"/>
      <c r="I62" s="2270">
        <f t="shared" si="0"/>
        <v>47360.019999999917</v>
      </c>
    </row>
    <row r="63" spans="1:9" ht="15">
      <c r="A63" s="2304">
        <v>45178</v>
      </c>
      <c r="B63" s="27"/>
      <c r="C63" s="27"/>
      <c r="D63" s="2300"/>
      <c r="E63" s="29"/>
      <c r="F63" s="2197">
        <v>80180</v>
      </c>
      <c r="G63" s="2275">
        <v>786.08</v>
      </c>
      <c r="H63" s="637"/>
      <c r="I63" s="2270">
        <f t="shared" si="0"/>
        <v>46573.939999999915</v>
      </c>
    </row>
    <row r="64" spans="1:9" ht="15">
      <c r="A64" s="2304">
        <v>45206</v>
      </c>
      <c r="B64" s="27"/>
      <c r="C64" s="27"/>
      <c r="D64" s="2300"/>
      <c r="E64" s="29"/>
      <c r="F64" s="2197">
        <v>80517</v>
      </c>
      <c r="G64" s="2275">
        <v>786.08</v>
      </c>
      <c r="H64" s="637"/>
      <c r="I64" s="2270">
        <f t="shared" si="0"/>
        <v>45787.859999999913</v>
      </c>
    </row>
    <row r="65" spans="1:9" ht="15">
      <c r="A65" s="2304">
        <v>45593</v>
      </c>
      <c r="B65" s="27"/>
      <c r="C65" s="27"/>
      <c r="D65" s="2300"/>
      <c r="E65" s="29"/>
      <c r="F65" s="2197">
        <v>80734</v>
      </c>
      <c r="G65" s="2275">
        <v>786.08</v>
      </c>
      <c r="H65" s="637"/>
      <c r="I65" s="2270">
        <f t="shared" si="0"/>
        <v>45001.779999999912</v>
      </c>
    </row>
    <row r="66" spans="1:9" ht="15">
      <c r="A66" s="2304">
        <v>45269</v>
      </c>
      <c r="B66" s="27"/>
      <c r="C66" s="27"/>
      <c r="D66" s="2300"/>
      <c r="E66" s="29"/>
      <c r="F66" s="2197">
        <v>79280</v>
      </c>
      <c r="G66" s="2275">
        <v>786.08</v>
      </c>
      <c r="H66" s="637"/>
      <c r="I66" s="2270">
        <f t="shared" si="0"/>
        <v>44215.69999999991</v>
      </c>
    </row>
    <row r="67" spans="1:9" ht="13.8">
      <c r="A67" s="2204">
        <v>45300</v>
      </c>
      <c r="B67" s="27"/>
      <c r="C67" s="27"/>
      <c r="D67" s="2300"/>
      <c r="E67" s="29"/>
      <c r="F67" s="2195">
        <v>81704</v>
      </c>
      <c r="G67" s="2208">
        <v>786.08</v>
      </c>
      <c r="H67" s="637"/>
      <c r="I67" s="2270">
        <f t="shared" si="0"/>
        <v>43429.619999999908</v>
      </c>
    </row>
    <row r="68" spans="1:9" ht="13.8">
      <c r="A68" s="2204">
        <v>45301</v>
      </c>
      <c r="B68" s="27"/>
      <c r="C68" s="27"/>
      <c r="D68" s="2300"/>
      <c r="E68" s="29"/>
      <c r="F68" s="2195">
        <v>81722</v>
      </c>
      <c r="G68" s="2208">
        <v>786.5</v>
      </c>
      <c r="H68" s="637"/>
      <c r="I68" s="2270">
        <f t="shared" si="0"/>
        <v>42643.119999999908</v>
      </c>
    </row>
    <row r="69" spans="1:9" ht="13.8">
      <c r="A69" s="2204">
        <v>45328</v>
      </c>
      <c r="B69" s="27"/>
      <c r="C69" s="27"/>
      <c r="D69" s="2300"/>
      <c r="E69" s="29"/>
      <c r="F69" s="2195">
        <v>81997</v>
      </c>
      <c r="G69" s="2208">
        <v>786.08</v>
      </c>
      <c r="H69" s="637"/>
      <c r="I69" s="2270">
        <f t="shared" si="0"/>
        <v>41857.039999999906</v>
      </c>
    </row>
    <row r="70" spans="1:9" ht="13.8">
      <c r="A70" s="2204">
        <v>45352</v>
      </c>
      <c r="B70" s="27"/>
      <c r="C70" s="27"/>
      <c r="D70" s="2300"/>
      <c r="E70" s="29"/>
      <c r="F70" s="2195">
        <v>82273</v>
      </c>
      <c r="G70" s="2208">
        <v>786.08</v>
      </c>
      <c r="H70" s="637"/>
      <c r="I70" s="2270">
        <f t="shared" si="0"/>
        <v>41070.959999999905</v>
      </c>
    </row>
    <row r="71" spans="1:9" ht="13.8">
      <c r="A71" s="2204">
        <v>45377</v>
      </c>
      <c r="B71" s="27"/>
      <c r="C71" s="27"/>
      <c r="D71" s="2300"/>
      <c r="E71" s="29"/>
      <c r="F71" s="2195">
        <v>82550</v>
      </c>
      <c r="G71" s="2206">
        <v>786.08</v>
      </c>
      <c r="H71" s="637"/>
      <c r="I71" s="2270">
        <f t="shared" ref="I71:I85" si="1">I70-G71</f>
        <v>40284.879999999903</v>
      </c>
    </row>
    <row r="72" spans="1:9" ht="13.8">
      <c r="A72" s="2204">
        <v>45384</v>
      </c>
      <c r="B72" s="27"/>
      <c r="C72" s="27"/>
      <c r="D72" s="2300"/>
      <c r="E72" s="29"/>
      <c r="F72" s="2195">
        <v>82651</v>
      </c>
      <c r="G72" s="2208">
        <v>786.08</v>
      </c>
      <c r="H72" s="637"/>
      <c r="I72" s="2270">
        <f t="shared" si="1"/>
        <v>39498.799999999901</v>
      </c>
    </row>
    <row r="73" spans="1:9" ht="13.8">
      <c r="A73" s="2204">
        <v>45421</v>
      </c>
      <c r="B73" s="27"/>
      <c r="C73" s="27"/>
      <c r="D73" s="2300"/>
      <c r="E73" s="29"/>
      <c r="F73" s="2195">
        <v>83067</v>
      </c>
      <c r="G73" s="2208">
        <v>786.08</v>
      </c>
      <c r="H73" s="637"/>
      <c r="I73" s="2270">
        <f t="shared" si="1"/>
        <v>38712.719999999899</v>
      </c>
    </row>
    <row r="74" spans="1:9" ht="13.8">
      <c r="A74" s="2204">
        <v>45442</v>
      </c>
      <c r="B74" s="27"/>
      <c r="C74" s="27"/>
      <c r="D74" s="2300"/>
      <c r="E74" s="29"/>
      <c r="F74" s="2195">
        <v>83382</v>
      </c>
      <c r="G74" s="2206">
        <v>1572.1</v>
      </c>
      <c r="H74" s="637"/>
      <c r="I74" s="2270">
        <f t="shared" si="1"/>
        <v>37140.619999999901</v>
      </c>
    </row>
    <row r="75" spans="1:9" ht="13.8">
      <c r="A75" s="2304">
        <v>45472</v>
      </c>
      <c r="B75" s="27"/>
      <c r="C75" s="27"/>
      <c r="D75" s="2300"/>
      <c r="E75" s="29"/>
      <c r="F75" s="2195">
        <v>83759</v>
      </c>
      <c r="G75" s="2275">
        <v>786.08</v>
      </c>
      <c r="H75" s="637"/>
      <c r="I75" s="2270">
        <f t="shared" si="1"/>
        <v>36354.539999999899</v>
      </c>
    </row>
    <row r="76" spans="1:9" ht="13.8">
      <c r="A76" s="2304">
        <v>45503</v>
      </c>
      <c r="B76" s="27"/>
      <c r="C76" s="27"/>
      <c r="D76" s="2300"/>
      <c r="E76" s="29"/>
      <c r="F76" s="2195">
        <v>84065</v>
      </c>
      <c r="G76" s="2275">
        <v>786.08</v>
      </c>
      <c r="H76" s="637"/>
      <c r="I76" s="2270">
        <f t="shared" si="1"/>
        <v>35568.459999999897</v>
      </c>
    </row>
    <row r="77" spans="1:9" ht="13.8">
      <c r="A77" s="2213">
        <v>45545</v>
      </c>
      <c r="B77" s="27"/>
      <c r="C77" s="27"/>
      <c r="D77" s="2300"/>
      <c r="E77" s="29"/>
      <c r="F77" s="2195">
        <v>84560</v>
      </c>
      <c r="G77" s="2217">
        <v>1600</v>
      </c>
      <c r="H77" s="637"/>
      <c r="I77" s="2270">
        <f t="shared" si="1"/>
        <v>33968.459999999897</v>
      </c>
    </row>
    <row r="78" spans="1:9" ht="13.8">
      <c r="A78" s="2221">
        <v>45574</v>
      </c>
      <c r="B78" s="27"/>
      <c r="C78" s="27"/>
      <c r="D78" s="2300"/>
      <c r="E78" s="29"/>
      <c r="F78" s="2195">
        <v>84942</v>
      </c>
      <c r="G78" s="2437">
        <v>1600</v>
      </c>
      <c r="H78" s="637"/>
      <c r="I78" s="2270">
        <f t="shared" si="1"/>
        <v>32368.459999999897</v>
      </c>
    </row>
    <row r="79" spans="1:9" ht="15">
      <c r="A79" s="2304">
        <v>45724</v>
      </c>
      <c r="B79" s="27"/>
      <c r="C79" s="27"/>
      <c r="D79" s="2300"/>
      <c r="E79" s="29"/>
      <c r="F79" s="2197">
        <v>86788</v>
      </c>
      <c r="G79" s="2275">
        <v>1600</v>
      </c>
      <c r="H79" s="637"/>
      <c r="I79" s="2270">
        <f t="shared" si="1"/>
        <v>30768.459999999897</v>
      </c>
    </row>
    <row r="80" spans="1:9" ht="15">
      <c r="A80" s="2304">
        <v>45762</v>
      </c>
      <c r="B80" s="27"/>
      <c r="C80" s="27"/>
      <c r="D80" s="2300"/>
      <c r="E80" s="29"/>
      <c r="F80" s="2197">
        <v>87223</v>
      </c>
      <c r="G80" s="2275">
        <v>1600</v>
      </c>
      <c r="H80" s="637"/>
      <c r="I80" s="2270">
        <f t="shared" si="1"/>
        <v>29168.459999999897</v>
      </c>
    </row>
    <row r="81" spans="1:9">
      <c r="A81" s="2304">
        <v>45785</v>
      </c>
      <c r="B81" s="27"/>
      <c r="C81" s="27"/>
      <c r="D81" s="2300"/>
      <c r="E81" s="29"/>
      <c r="F81" s="2229" t="s">
        <v>317</v>
      </c>
      <c r="G81" s="2275">
        <v>1572.16</v>
      </c>
      <c r="H81" s="637"/>
      <c r="I81" s="2270">
        <f t="shared" si="1"/>
        <v>27596.299999999897</v>
      </c>
    </row>
    <row r="82" spans="1:9">
      <c r="A82" s="2304">
        <v>45819</v>
      </c>
      <c r="B82" s="27"/>
      <c r="C82" s="27"/>
      <c r="D82" s="2300"/>
      <c r="E82" s="29"/>
      <c r="F82" s="2229" t="s">
        <v>315</v>
      </c>
      <c r="G82" s="2275">
        <v>1600</v>
      </c>
      <c r="H82" s="637"/>
      <c r="I82" s="2270">
        <f t="shared" si="1"/>
        <v>25996.299999999897</v>
      </c>
    </row>
    <row r="83" spans="1:9">
      <c r="A83" s="2304">
        <v>45861</v>
      </c>
      <c r="B83" s="27"/>
      <c r="C83" s="27"/>
      <c r="D83" s="2300"/>
      <c r="E83" s="29"/>
      <c r="F83" s="2229" t="s">
        <v>318</v>
      </c>
      <c r="G83" s="2275">
        <v>1600</v>
      </c>
      <c r="H83" s="637"/>
      <c r="I83" s="2270">
        <f t="shared" si="1"/>
        <v>24396.299999999897</v>
      </c>
    </row>
    <row r="84" spans="1:9" ht="13.8">
      <c r="A84" s="2221">
        <v>45911</v>
      </c>
      <c r="D84" s="2300"/>
      <c r="E84" s="29"/>
      <c r="F84" s="2195" t="s">
        <v>316</v>
      </c>
      <c r="G84" s="2241">
        <v>1600</v>
      </c>
      <c r="H84" s="637"/>
      <c r="I84" s="2270">
        <f t="shared" si="1"/>
        <v>22796.299999999897</v>
      </c>
    </row>
    <row r="85" spans="1:9">
      <c r="A85" s="2304"/>
      <c r="B85" s="27"/>
      <c r="C85" s="27"/>
      <c r="D85" s="2300"/>
      <c r="E85" s="29"/>
      <c r="F85" s="2229"/>
      <c r="G85" s="2275"/>
      <c r="H85" s="637"/>
      <c r="I85" s="2270">
        <f t="shared" si="1"/>
        <v>22796.299999999897</v>
      </c>
    </row>
    <row r="86" spans="1:9">
      <c r="A86" s="2304"/>
      <c r="B86" s="27"/>
      <c r="C86" s="27"/>
      <c r="D86" s="2300"/>
      <c r="E86" s="29"/>
      <c r="F86" s="2229"/>
      <c r="G86" s="2275"/>
      <c r="H86" s="637"/>
      <c r="I86" s="2338">
        <f t="shared" ref="I86" si="2">I85-G86</f>
        <v>22796.299999999897</v>
      </c>
    </row>
    <row r="87" spans="1:9">
      <c r="A87" s="2304"/>
      <c r="B87" s="27"/>
      <c r="C87" s="27"/>
      <c r="D87" s="2300"/>
      <c r="E87" s="29"/>
      <c r="F87" s="2229"/>
      <c r="G87" s="2275"/>
      <c r="H87" s="637"/>
      <c r="I87" s="2338"/>
    </row>
    <row r="88" spans="1:9">
      <c r="A88" s="2304"/>
      <c r="B88" s="27"/>
      <c r="C88" s="27"/>
      <c r="D88" s="2300"/>
      <c r="E88" s="29"/>
      <c r="F88" s="2229"/>
      <c r="G88" s="2275"/>
      <c r="H88" s="637"/>
      <c r="I88" s="2338"/>
    </row>
    <row r="89" spans="1:9">
      <c r="A89" s="2304"/>
      <c r="B89" s="27"/>
      <c r="C89" s="27"/>
      <c r="D89" s="2300"/>
      <c r="E89" s="29"/>
      <c r="F89" s="2229"/>
      <c r="G89" s="2275"/>
      <c r="H89" s="637"/>
      <c r="I89" s="2338"/>
    </row>
    <row r="90" spans="1:9">
      <c r="A90" s="2304"/>
      <c r="B90" s="27"/>
      <c r="C90" s="27"/>
      <c r="D90" s="2300"/>
      <c r="E90" s="29"/>
      <c r="F90" s="2229"/>
      <c r="G90" s="2275"/>
      <c r="H90" s="637"/>
      <c r="I90" s="2338"/>
    </row>
    <row r="91" spans="1:9">
      <c r="A91" s="2304"/>
      <c r="B91" s="27"/>
      <c r="C91" s="27"/>
      <c r="D91" s="2300"/>
      <c r="E91" s="29"/>
      <c r="F91" s="2229"/>
      <c r="G91" s="2275"/>
      <c r="H91" s="637"/>
    </row>
    <row r="92" spans="1:9">
      <c r="A92" s="2304"/>
      <c r="B92" s="27"/>
      <c r="C92" s="27"/>
      <c r="D92" s="2300"/>
      <c r="E92" s="29"/>
      <c r="F92" s="2229"/>
      <c r="G92" s="2275"/>
      <c r="H92" s="637"/>
    </row>
    <row r="93" spans="1:9">
      <c r="A93" s="2304"/>
      <c r="B93" s="27"/>
      <c r="C93" s="27"/>
      <c r="D93" s="2300"/>
      <c r="E93" s="29"/>
      <c r="F93" s="2229"/>
      <c r="G93" s="2275"/>
      <c r="H93" s="637"/>
    </row>
    <row r="94" spans="1:9">
      <c r="B94" s="132"/>
      <c r="C94" s="132"/>
      <c r="D94" s="3161"/>
      <c r="E94" s="3161"/>
      <c r="I94" s="2338"/>
    </row>
    <row r="95" spans="1:9">
      <c r="B95" s="132"/>
      <c r="C95" s="7"/>
      <c r="D95" s="2429"/>
      <c r="E95" s="133"/>
      <c r="I95" s="2338"/>
    </row>
    <row r="96" spans="1:9">
      <c r="B96" s="132"/>
      <c r="C96" s="132"/>
      <c r="D96" s="2430"/>
      <c r="E96" s="133"/>
      <c r="I96" s="2338"/>
    </row>
    <row r="97" spans="2:9">
      <c r="B97" s="132"/>
      <c r="C97" s="132"/>
      <c r="D97" s="2430"/>
      <c r="E97" s="133"/>
    </row>
    <row r="98" spans="2:9">
      <c r="B98" s="132"/>
      <c r="C98" s="7"/>
    </row>
    <row r="99" spans="2:9">
      <c r="C99" s="6"/>
    </row>
    <row r="100" spans="2:9">
      <c r="I100" s="2338"/>
    </row>
    <row r="101" spans="2:9">
      <c r="E101" s="1912"/>
      <c r="I101" s="2338"/>
    </row>
    <row r="102" spans="2:9">
      <c r="E102" s="1912"/>
    </row>
    <row r="103" spans="2:9">
      <c r="E103" s="1912">
        <f>+D94-C98</f>
        <v>0</v>
      </c>
    </row>
    <row r="105" spans="2:9">
      <c r="E105" s="1912"/>
    </row>
  </sheetData>
  <mergeCells count="3">
    <mergeCell ref="A1:C1"/>
    <mergeCell ref="A3:I3"/>
    <mergeCell ref="D94:E94"/>
  </mergeCells>
  <pageMargins left="0.7" right="0.7" top="0.75" bottom="0.75" header="0.3" footer="0.3"/>
  <pageSetup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2">
    <tabColor rgb="FFFFFF00"/>
  </sheetPr>
  <dimension ref="A1:AY59"/>
  <sheetViews>
    <sheetView zoomScale="65" zoomScaleNormal="130" workbookViewId="0">
      <selection activeCell="AU18" sqref="AU18"/>
    </sheetView>
  </sheetViews>
  <sheetFormatPr defaultColWidth="9.109375" defaultRowHeight="13.2"/>
  <cols>
    <col min="1" max="1" width="12.44140625" style="565" customWidth="1"/>
    <col min="2" max="2" width="13.109375" style="3" customWidth="1"/>
    <col min="3" max="3" width="10.44140625" style="3" customWidth="1"/>
    <col min="4" max="4" width="9.109375" style="3"/>
    <col min="5" max="5" width="9.33203125" style="5" customWidth="1"/>
    <col min="6" max="6" width="13.6640625" style="227" customWidth="1"/>
    <col min="7" max="7" width="13.44140625" style="6" customWidth="1"/>
    <col min="8" max="8" width="11.6640625" style="6" customWidth="1"/>
    <col min="9" max="9" width="15.5546875" style="6" customWidth="1"/>
    <col min="10" max="10" width="10.5546875" style="100" hidden="1" customWidth="1"/>
    <col min="11" max="11" width="11.5546875" style="6" hidden="1" customWidth="1"/>
    <col min="12" max="12" width="8.88671875" style="6" hidden="1" customWidth="1"/>
    <col min="13" max="13" width="11.44140625" style="6" hidden="1" customWidth="1"/>
    <col min="14" max="14" width="10.109375" style="6" hidden="1" customWidth="1"/>
    <col min="15" max="15" width="5.33203125" style="10" hidden="1" customWidth="1"/>
    <col min="16" max="16" width="11.6640625" style="6" hidden="1" customWidth="1"/>
    <col min="17" max="17" width="10.109375" style="6" hidden="1" customWidth="1"/>
    <col min="18" max="18" width="13.33203125" style="6" hidden="1" customWidth="1"/>
    <col min="19" max="19" width="11.109375" style="100" hidden="1" customWidth="1"/>
    <col min="20" max="20" width="11.5546875" style="6" hidden="1" customWidth="1"/>
    <col min="21" max="21" width="8.88671875" style="6" hidden="1" customWidth="1"/>
    <col min="22" max="22" width="11.44140625" style="6" hidden="1" customWidth="1"/>
    <col min="23" max="23" width="10.109375" style="6" hidden="1" customWidth="1"/>
    <col min="24" max="24" width="5.33203125" style="10" hidden="1" customWidth="1"/>
    <col min="25" max="25" width="11.6640625" style="6" hidden="1" customWidth="1"/>
    <col min="26" max="26" width="11.44140625" style="6" hidden="1" customWidth="1"/>
    <col min="27" max="27" width="13.33203125" style="6" hidden="1" customWidth="1"/>
    <col min="28" max="28" width="12.88671875" style="100" hidden="1" customWidth="1"/>
    <col min="29" max="33" width="12.88671875" style="3" hidden="1" customWidth="1"/>
    <col min="34" max="34" width="11.5546875" style="5" hidden="1" customWidth="1"/>
    <col min="35" max="35" width="9.44140625" style="6" hidden="1" customWidth="1"/>
    <col min="36" max="36" width="10.44140625" style="6" hidden="1" customWidth="1"/>
    <col min="37" max="37" width="8" style="6" hidden="1" customWidth="1"/>
    <col min="38" max="38" width="10.6640625" style="6" hidden="1" customWidth="1"/>
    <col min="39" max="39" width="10.5546875" style="6" hidden="1" customWidth="1"/>
    <col min="40" max="41" width="10.33203125" style="3" hidden="1" customWidth="1"/>
    <col min="42" max="43" width="8.44140625" style="3" hidden="1" customWidth="1"/>
    <col min="44" max="44" width="13.6640625" style="6" hidden="1" customWidth="1"/>
    <col min="45" max="45" width="11" style="3" hidden="1" customWidth="1"/>
    <col min="46" max="46" width="9.109375" style="3"/>
    <col min="47" max="47" width="9.33203125" style="3" customWidth="1"/>
    <col min="48" max="16384" width="9.109375" style="3"/>
  </cols>
  <sheetData>
    <row r="1" spans="1:45" ht="24">
      <c r="A1" s="3134" t="s">
        <v>320</v>
      </c>
      <c r="B1" s="3134"/>
      <c r="C1" s="3134"/>
      <c r="D1" s="3134"/>
      <c r="J1" s="874" t="s">
        <v>320</v>
      </c>
      <c r="K1" s="1941"/>
      <c r="L1" s="484"/>
      <c r="P1" s="484"/>
      <c r="Q1" s="484"/>
      <c r="R1" s="484"/>
      <c r="S1" s="874"/>
      <c r="T1" s="2052"/>
      <c r="U1" s="2053"/>
      <c r="Y1" s="484"/>
      <c r="Z1" s="484"/>
      <c r="AA1" s="484"/>
      <c r="AB1" s="589"/>
      <c r="AC1" s="458"/>
      <c r="AD1" s="458"/>
      <c r="AE1" s="458"/>
      <c r="AF1" s="458"/>
      <c r="AG1" s="458"/>
      <c r="AH1" s="458"/>
      <c r="AI1" s="484"/>
      <c r="AJ1" s="484"/>
      <c r="AK1" s="484"/>
      <c r="AL1" s="484"/>
      <c r="AM1" s="484"/>
      <c r="AN1" s="458"/>
      <c r="AO1" s="458"/>
      <c r="AP1" s="458"/>
      <c r="AQ1" s="458"/>
    </row>
    <row r="2" spans="1:45" s="1" customFormat="1" ht="15">
      <c r="A2" s="565"/>
      <c r="B2" s="3"/>
      <c r="C2" s="3"/>
      <c r="D2" s="3"/>
      <c r="E2" s="5"/>
      <c r="F2" s="227"/>
      <c r="G2" s="6"/>
      <c r="H2" s="6"/>
      <c r="I2" s="6"/>
      <c r="J2" s="342" t="s">
        <v>34</v>
      </c>
      <c r="L2" s="3096">
        <f>+'[1]mo. cbu 2015'!$R$32</f>
        <v>43661.83</v>
      </c>
      <c r="M2" s="3096"/>
      <c r="O2" s="1954"/>
      <c r="P2" s="727"/>
      <c r="Q2" s="1900"/>
      <c r="R2" s="1900"/>
      <c r="S2" s="2020"/>
      <c r="T2" s="3162"/>
      <c r="U2" s="3162"/>
      <c r="X2" s="1954"/>
      <c r="Y2" s="727"/>
      <c r="Z2" s="1900"/>
      <c r="AA2" s="1900"/>
      <c r="AB2" s="2020"/>
      <c r="AC2" s="1770"/>
      <c r="AD2" s="1770"/>
      <c r="AE2" s="1770"/>
      <c r="AF2" s="1770"/>
      <c r="AG2" s="1770"/>
      <c r="AH2" s="1770"/>
      <c r="AI2" s="727"/>
      <c r="AJ2" s="727"/>
      <c r="AK2" s="727"/>
      <c r="AL2" s="727"/>
      <c r="AM2" s="727"/>
      <c r="AR2" s="727"/>
    </row>
    <row r="3" spans="1:45" ht="15">
      <c r="J3" s="3163" t="s">
        <v>103</v>
      </c>
      <c r="K3" s="3164"/>
      <c r="L3" s="3164"/>
      <c r="M3" s="3164"/>
      <c r="N3" s="3164"/>
      <c r="O3" s="3164"/>
      <c r="P3" s="3164"/>
      <c r="Q3" s="3164"/>
      <c r="R3" s="3165"/>
      <c r="S3" s="3166" t="s">
        <v>104</v>
      </c>
      <c r="T3" s="3167"/>
      <c r="U3" s="3167"/>
      <c r="V3" s="3167"/>
      <c r="W3" s="3167"/>
      <c r="X3" s="3167"/>
      <c r="Y3" s="3167"/>
      <c r="Z3" s="3167"/>
      <c r="AA3" s="3168"/>
      <c r="AB3" s="3169" t="s">
        <v>259</v>
      </c>
      <c r="AC3" s="3128"/>
      <c r="AD3" s="3128"/>
      <c r="AE3" s="3128"/>
      <c r="AF3" s="3128"/>
      <c r="AG3" s="3129"/>
      <c r="AH3" s="3170" t="s">
        <v>20</v>
      </c>
      <c r="AI3" s="3171"/>
      <c r="AJ3" s="3171"/>
      <c r="AK3" s="3171"/>
      <c r="AL3" s="3171"/>
      <c r="AM3" s="3172"/>
      <c r="AN3" s="3173" t="s">
        <v>105</v>
      </c>
      <c r="AO3" s="3154"/>
      <c r="AP3" s="3154"/>
      <c r="AQ3" s="3154"/>
      <c r="AR3" s="3154"/>
      <c r="AS3" s="3155"/>
    </row>
    <row r="4" spans="1:45" ht="35.25" customHeight="1">
      <c r="A4" s="3097" t="s">
        <v>1</v>
      </c>
      <c r="B4" s="3097"/>
      <c r="C4" s="3097"/>
      <c r="D4" s="3097"/>
      <c r="E4" s="3097"/>
      <c r="F4" s="3097"/>
      <c r="G4" s="3097"/>
      <c r="H4" s="3097"/>
      <c r="I4" s="3098"/>
      <c r="J4" s="890" t="s">
        <v>2</v>
      </c>
      <c r="K4" s="344" t="s">
        <v>240</v>
      </c>
      <c r="L4" s="353" t="s">
        <v>4</v>
      </c>
      <c r="M4" s="344" t="s">
        <v>261</v>
      </c>
      <c r="N4" s="354" t="s">
        <v>5</v>
      </c>
      <c r="O4" s="354" t="s">
        <v>6</v>
      </c>
      <c r="P4" s="344" t="s">
        <v>241</v>
      </c>
      <c r="Q4" s="344" t="s">
        <v>242</v>
      </c>
      <c r="R4" s="355" t="s">
        <v>243</v>
      </c>
      <c r="S4" s="890" t="s">
        <v>2</v>
      </c>
      <c r="T4" s="344" t="s">
        <v>240</v>
      </c>
      <c r="U4" s="353" t="s">
        <v>4</v>
      </c>
      <c r="V4" s="344" t="s">
        <v>261</v>
      </c>
      <c r="W4" s="354" t="s">
        <v>5</v>
      </c>
      <c r="X4" s="354" t="s">
        <v>6</v>
      </c>
      <c r="Y4" s="344" t="s">
        <v>241</v>
      </c>
      <c r="Z4" s="344" t="s">
        <v>242</v>
      </c>
      <c r="AA4" s="355" t="s">
        <v>243</v>
      </c>
      <c r="AB4" s="2055" t="s">
        <v>21</v>
      </c>
      <c r="AC4" s="2056" t="s">
        <v>22</v>
      </c>
      <c r="AD4" s="2056" t="s">
        <v>25</v>
      </c>
      <c r="AE4" s="2056" t="s">
        <v>5</v>
      </c>
      <c r="AF4" s="2056" t="s">
        <v>22</v>
      </c>
      <c r="AG4" s="2058" t="s">
        <v>26</v>
      </c>
      <c r="AH4" s="2059" t="s">
        <v>21</v>
      </c>
      <c r="AI4" s="2056" t="s">
        <v>22</v>
      </c>
      <c r="AJ4" s="2056" t="s">
        <v>25</v>
      </c>
      <c r="AK4" s="2056" t="s">
        <v>5</v>
      </c>
      <c r="AL4" s="2056" t="s">
        <v>22</v>
      </c>
      <c r="AM4" s="2060" t="s">
        <v>26</v>
      </c>
      <c r="AN4" s="2061" t="s">
        <v>21</v>
      </c>
      <c r="AO4" s="2063" t="s">
        <v>22</v>
      </c>
      <c r="AP4" s="2063" t="s">
        <v>25</v>
      </c>
      <c r="AQ4" s="2063" t="s">
        <v>51</v>
      </c>
      <c r="AR4" s="2064" t="s">
        <v>321</v>
      </c>
      <c r="AS4" s="2065" t="s">
        <v>26</v>
      </c>
    </row>
    <row r="5" spans="1:45" ht="15" customHeight="1">
      <c r="A5" s="14" t="s">
        <v>2</v>
      </c>
      <c r="B5" s="509" t="s">
        <v>35</v>
      </c>
      <c r="C5" s="231" t="s">
        <v>4</v>
      </c>
      <c r="D5" s="232" t="s">
        <v>5</v>
      </c>
      <c r="E5" s="232" t="s">
        <v>6</v>
      </c>
      <c r="F5" s="233" t="s">
        <v>36</v>
      </c>
      <c r="G5" s="578" t="s">
        <v>37</v>
      </c>
      <c r="H5" s="578" t="s">
        <v>38</v>
      </c>
      <c r="I5" s="68" t="s">
        <v>39</v>
      </c>
      <c r="J5" s="531">
        <v>41347</v>
      </c>
      <c r="K5" s="2050">
        <v>40000</v>
      </c>
      <c r="L5" s="2050">
        <v>800</v>
      </c>
      <c r="M5" s="2050">
        <f>+K5*0.27</f>
        <v>10800</v>
      </c>
      <c r="N5" s="2050"/>
      <c r="O5" s="2051">
        <v>24</v>
      </c>
      <c r="P5" s="2050">
        <f>+K5/O5</f>
        <v>1666.6666666666699</v>
      </c>
      <c r="Q5" s="2050"/>
      <c r="R5" s="2054">
        <v>40000</v>
      </c>
      <c r="S5" s="345">
        <v>41458</v>
      </c>
      <c r="T5" s="2050">
        <v>10000</v>
      </c>
      <c r="U5" s="2050">
        <v>200</v>
      </c>
      <c r="V5" s="2050">
        <v>1800</v>
      </c>
      <c r="W5" s="2050"/>
      <c r="X5" s="2051">
        <v>12</v>
      </c>
      <c r="Y5" s="2050">
        <f>+T5/X5</f>
        <v>833.33333333333303</v>
      </c>
      <c r="Z5" s="2050"/>
      <c r="AA5" s="2054">
        <v>10000</v>
      </c>
      <c r="AB5" s="1592"/>
      <c r="AC5" s="39"/>
      <c r="AD5" s="39"/>
      <c r="AE5" s="39"/>
      <c r="AF5" s="39"/>
      <c r="AG5" s="112"/>
      <c r="AH5" s="2062"/>
      <c r="AI5" s="39"/>
      <c r="AJ5" s="39"/>
      <c r="AK5" s="39"/>
      <c r="AL5" s="39"/>
      <c r="AM5" s="112"/>
      <c r="AN5" s="1638"/>
      <c r="AO5" s="27"/>
      <c r="AP5" s="27"/>
      <c r="AQ5" s="27"/>
      <c r="AR5" s="39"/>
      <c r="AS5" s="1636"/>
    </row>
    <row r="6" spans="1:45" ht="15" customHeight="1">
      <c r="A6" s="683">
        <v>44622</v>
      </c>
      <c r="B6" s="21">
        <v>50000</v>
      </c>
      <c r="C6" s="21">
        <f>B6*0.02</f>
        <v>1000</v>
      </c>
      <c r="D6" s="21"/>
      <c r="E6" s="73">
        <v>12</v>
      </c>
      <c r="F6" s="234">
        <v>28495</v>
      </c>
      <c r="G6" s="21">
        <f>+B6/E6</f>
        <v>4166.6666666666697</v>
      </c>
      <c r="H6" s="21">
        <f>+B6*0.83%</f>
        <v>415</v>
      </c>
      <c r="I6" s="21">
        <v>50000</v>
      </c>
      <c r="J6" s="535">
        <v>41394</v>
      </c>
      <c r="K6" s="39"/>
      <c r="L6" s="39"/>
      <c r="M6" s="39"/>
      <c r="N6" s="39"/>
      <c r="O6" s="1261">
        <v>1</v>
      </c>
      <c r="P6" s="39">
        <v>1666.67</v>
      </c>
      <c r="Q6" s="39"/>
      <c r="R6" s="1244">
        <f>+R5-P6</f>
        <v>38333.33</v>
      </c>
      <c r="S6" s="349">
        <v>41681</v>
      </c>
      <c r="T6" s="39"/>
      <c r="U6" s="39"/>
      <c r="V6" s="39"/>
      <c r="W6" s="39"/>
      <c r="X6" s="1261">
        <v>1</v>
      </c>
      <c r="Y6" s="39">
        <v>833.33</v>
      </c>
      <c r="Z6" s="39"/>
      <c r="AA6" s="1244">
        <f>+AA5-Y6</f>
        <v>9166.67</v>
      </c>
      <c r="AB6" s="1592"/>
      <c r="AC6" s="39"/>
      <c r="AD6" s="39"/>
      <c r="AE6" s="39"/>
      <c r="AF6" s="39"/>
      <c r="AG6" s="112"/>
      <c r="AH6" s="2062"/>
      <c r="AI6" s="39"/>
      <c r="AJ6" s="39"/>
      <c r="AK6" s="39"/>
      <c r="AL6" s="39"/>
      <c r="AM6" s="112"/>
      <c r="AN6" s="1638"/>
      <c r="AO6" s="27"/>
      <c r="AP6" s="27"/>
      <c r="AQ6" s="27"/>
      <c r="AR6" s="39"/>
      <c r="AS6" s="1636"/>
    </row>
    <row r="7" spans="1:45" ht="15" customHeight="1">
      <c r="A7" s="50">
        <v>44663</v>
      </c>
      <c r="B7" s="151"/>
      <c r="C7" s="151"/>
      <c r="D7" s="151"/>
      <c r="E7" s="57">
        <v>1</v>
      </c>
      <c r="F7" s="42">
        <v>74217</v>
      </c>
      <c r="G7" s="43">
        <v>4166.67</v>
      </c>
      <c r="H7" s="43">
        <v>415</v>
      </c>
      <c r="I7" s="43">
        <f>I6-G7</f>
        <v>45833.33</v>
      </c>
      <c r="J7" s="535">
        <v>41426</v>
      </c>
      <c r="K7" s="39"/>
      <c r="L7" s="39"/>
      <c r="M7" s="39"/>
      <c r="N7" s="39"/>
      <c r="O7" s="1261">
        <v>2</v>
      </c>
      <c r="P7" s="39">
        <v>1666.67</v>
      </c>
      <c r="Q7" s="39"/>
      <c r="R7" s="1244">
        <f t="shared" ref="R7:R26" si="0">+R6-P7</f>
        <v>36666.660000000003</v>
      </c>
      <c r="S7" s="349">
        <v>41709</v>
      </c>
      <c r="T7" s="39"/>
      <c r="U7" s="39"/>
      <c r="V7" s="39"/>
      <c r="W7" s="39"/>
      <c r="X7" s="1261">
        <v>2</v>
      </c>
      <c r="Y7" s="39">
        <v>833.33</v>
      </c>
      <c r="Z7" s="39"/>
      <c r="AA7" s="1244">
        <f t="shared" ref="AA7:AA18" si="1">+AA6-Y7</f>
        <v>8333.34</v>
      </c>
      <c r="AB7" s="1592"/>
      <c r="AC7" s="39"/>
      <c r="AD7" s="39"/>
      <c r="AE7" s="39"/>
      <c r="AF7" s="39"/>
      <c r="AG7" s="112"/>
      <c r="AH7" s="2062"/>
      <c r="AI7" s="39"/>
      <c r="AJ7" s="39"/>
      <c r="AK7" s="39"/>
      <c r="AL7" s="39"/>
      <c r="AM7" s="112"/>
      <c r="AN7" s="1638"/>
      <c r="AO7" s="27"/>
      <c r="AP7" s="27"/>
      <c r="AQ7" s="27"/>
      <c r="AR7" s="39"/>
      <c r="AS7" s="1636"/>
    </row>
    <row r="8" spans="1:45" ht="15" customHeight="1">
      <c r="A8" s="50">
        <v>44691</v>
      </c>
      <c r="B8" s="151"/>
      <c r="C8" s="151"/>
      <c r="D8" s="151"/>
      <c r="E8" s="57">
        <v>2</v>
      </c>
      <c r="F8" s="42">
        <v>74501</v>
      </c>
      <c r="G8" s="43">
        <v>4166.67</v>
      </c>
      <c r="H8" s="43">
        <v>415</v>
      </c>
      <c r="I8" s="43">
        <f t="shared" ref="I8:I18" si="2">I7-G8</f>
        <v>41666.660000000003</v>
      </c>
      <c r="J8" s="535">
        <v>41649</v>
      </c>
      <c r="K8" s="39"/>
      <c r="L8" s="39"/>
      <c r="M8" s="39"/>
      <c r="N8" s="39"/>
      <c r="O8" s="1261">
        <v>3</v>
      </c>
      <c r="P8" s="39">
        <v>2679.95</v>
      </c>
      <c r="Q8" s="39"/>
      <c r="R8" s="1244">
        <f t="shared" si="0"/>
        <v>33986.71</v>
      </c>
      <c r="S8" s="349">
        <v>41740</v>
      </c>
      <c r="T8" s="39"/>
      <c r="U8" s="39"/>
      <c r="V8" s="39"/>
      <c r="W8" s="39"/>
      <c r="X8" s="1261">
        <v>3</v>
      </c>
      <c r="Y8" s="39">
        <v>833.33</v>
      </c>
      <c r="Z8" s="39"/>
      <c r="AA8" s="1244">
        <f t="shared" si="1"/>
        <v>7500.01</v>
      </c>
      <c r="AB8" s="1592"/>
      <c r="AC8" s="39"/>
      <c r="AD8" s="39"/>
      <c r="AE8" s="39"/>
      <c r="AF8" s="39"/>
      <c r="AG8" s="112"/>
      <c r="AH8" s="2062"/>
      <c r="AI8" s="39"/>
      <c r="AJ8" s="39"/>
      <c r="AK8" s="39"/>
      <c r="AL8" s="39"/>
      <c r="AM8" s="112"/>
      <c r="AN8" s="1638"/>
      <c r="AO8" s="27"/>
      <c r="AP8" s="27"/>
      <c r="AQ8" s="27"/>
      <c r="AR8" s="39"/>
      <c r="AS8" s="1636"/>
    </row>
    <row r="9" spans="1:45" ht="15" customHeight="1">
      <c r="A9" s="50">
        <v>44722</v>
      </c>
      <c r="B9" s="151"/>
      <c r="C9" s="151"/>
      <c r="D9" s="151"/>
      <c r="E9" s="57">
        <v>3</v>
      </c>
      <c r="F9" s="42">
        <v>74955</v>
      </c>
      <c r="G9" s="43">
        <v>4166.67</v>
      </c>
      <c r="H9" s="43">
        <v>415</v>
      </c>
      <c r="I9" s="43">
        <f t="shared" si="2"/>
        <v>37499.99</v>
      </c>
      <c r="J9" s="535">
        <v>41681</v>
      </c>
      <c r="K9" s="39"/>
      <c r="L9" s="39"/>
      <c r="M9" s="39"/>
      <c r="N9" s="39"/>
      <c r="O9" s="1261">
        <v>4</v>
      </c>
      <c r="P9" s="39">
        <v>1358.85</v>
      </c>
      <c r="Q9" s="39"/>
      <c r="R9" s="1244">
        <f t="shared" si="0"/>
        <v>32627.86</v>
      </c>
      <c r="S9" s="349">
        <v>42106</v>
      </c>
      <c r="T9" s="39"/>
      <c r="U9" s="39"/>
      <c r="V9" s="39"/>
      <c r="W9" s="39"/>
      <c r="X9" s="1261">
        <v>4</v>
      </c>
      <c r="Y9" s="39">
        <v>833.33</v>
      </c>
      <c r="Z9" s="39"/>
      <c r="AA9" s="1244">
        <f t="shared" si="1"/>
        <v>6666.68</v>
      </c>
      <c r="AB9" s="1592"/>
      <c r="AC9" s="39"/>
      <c r="AD9" s="39"/>
      <c r="AE9" s="39"/>
      <c r="AF9" s="39"/>
      <c r="AG9" s="112"/>
      <c r="AH9" s="2062"/>
      <c r="AI9" s="39"/>
      <c r="AJ9" s="39"/>
      <c r="AK9" s="39"/>
      <c r="AL9" s="39"/>
      <c r="AM9" s="112"/>
      <c r="AN9" s="1638"/>
      <c r="AO9" s="27"/>
      <c r="AP9" s="27"/>
      <c r="AQ9" s="27"/>
      <c r="AR9" s="39"/>
      <c r="AS9" s="1636"/>
    </row>
    <row r="10" spans="1:45" ht="15" customHeight="1">
      <c r="A10" s="50">
        <v>44750</v>
      </c>
      <c r="B10" s="151"/>
      <c r="C10" s="151"/>
      <c r="D10" s="151"/>
      <c r="E10" s="57">
        <v>4</v>
      </c>
      <c r="F10" s="42">
        <v>75279</v>
      </c>
      <c r="G10" s="59">
        <v>4166.67</v>
      </c>
      <c r="H10" s="43">
        <v>415</v>
      </c>
      <c r="I10" s="43">
        <f t="shared" si="2"/>
        <v>33333.32</v>
      </c>
      <c r="J10" s="535">
        <v>41709</v>
      </c>
      <c r="K10" s="39"/>
      <c r="L10" s="39"/>
      <c r="M10" s="39"/>
      <c r="N10" s="39"/>
      <c r="O10" s="1261">
        <v>5</v>
      </c>
      <c r="P10" s="39">
        <v>1666.67</v>
      </c>
      <c r="Q10" s="39"/>
      <c r="R10" s="1244">
        <f t="shared" si="0"/>
        <v>30961.19</v>
      </c>
      <c r="S10" s="349">
        <v>42132</v>
      </c>
      <c r="T10" s="39"/>
      <c r="U10" s="39"/>
      <c r="V10" s="39"/>
      <c r="W10" s="39"/>
      <c r="X10" s="1261">
        <v>5</v>
      </c>
      <c r="Y10" s="39">
        <v>833.33</v>
      </c>
      <c r="Z10" s="39"/>
      <c r="AA10" s="1244">
        <f t="shared" si="1"/>
        <v>5833.35</v>
      </c>
      <c r="AB10" s="1592"/>
      <c r="AC10" s="39"/>
      <c r="AD10" s="39"/>
      <c r="AE10" s="39"/>
      <c r="AF10" s="39"/>
      <c r="AG10" s="112"/>
      <c r="AH10" s="2062"/>
      <c r="AI10" s="39"/>
      <c r="AJ10" s="39"/>
      <c r="AK10" s="39"/>
      <c r="AL10" s="39"/>
      <c r="AM10" s="112"/>
      <c r="AN10" s="1638"/>
      <c r="AO10" s="27"/>
      <c r="AP10" s="27"/>
      <c r="AQ10" s="27"/>
      <c r="AR10" s="39"/>
      <c r="AS10" s="1636"/>
    </row>
    <row r="11" spans="1:45" ht="15" customHeight="1">
      <c r="A11" s="50">
        <v>44782</v>
      </c>
      <c r="B11" s="151"/>
      <c r="C11" s="151"/>
      <c r="D11" s="151"/>
      <c r="E11" s="57">
        <v>5</v>
      </c>
      <c r="F11" s="42">
        <v>75628</v>
      </c>
      <c r="G11" s="59">
        <v>4166.67</v>
      </c>
      <c r="H11" s="43">
        <v>415</v>
      </c>
      <c r="I11" s="43">
        <f t="shared" si="2"/>
        <v>29166.65</v>
      </c>
      <c r="J11" s="535">
        <v>41740</v>
      </c>
      <c r="K11" s="39"/>
      <c r="L11" s="39"/>
      <c r="M11" s="39"/>
      <c r="N11" s="39"/>
      <c r="O11" s="1261">
        <v>6</v>
      </c>
      <c r="P11" s="39">
        <v>1666.67</v>
      </c>
      <c r="Q11" s="39"/>
      <c r="R11" s="1244">
        <f t="shared" si="0"/>
        <v>29294.52</v>
      </c>
      <c r="S11" s="349">
        <v>42164</v>
      </c>
      <c r="T11" s="39"/>
      <c r="U11" s="39"/>
      <c r="V11" s="39"/>
      <c r="W11" s="39"/>
      <c r="X11" s="1261">
        <v>6</v>
      </c>
      <c r="Y11" s="39">
        <v>833.33</v>
      </c>
      <c r="Z11" s="39"/>
      <c r="AA11" s="1244">
        <f t="shared" si="1"/>
        <v>5000.0200000000004</v>
      </c>
      <c r="AB11" s="1592"/>
      <c r="AC11" s="39"/>
      <c r="AD11" s="39"/>
      <c r="AE11" s="39"/>
      <c r="AF11" s="39"/>
      <c r="AG11" s="112"/>
      <c r="AH11" s="2062"/>
      <c r="AI11" s="39"/>
      <c r="AJ11" s="39"/>
      <c r="AK11" s="39"/>
      <c r="AL11" s="39"/>
      <c r="AM11" s="112"/>
      <c r="AN11" s="1638"/>
      <c r="AO11" s="27"/>
      <c r="AP11" s="27"/>
      <c r="AQ11" s="27"/>
      <c r="AR11" s="39"/>
      <c r="AS11" s="1636"/>
    </row>
    <row r="12" spans="1:45" ht="15" customHeight="1">
      <c r="A12" s="50">
        <v>44812</v>
      </c>
      <c r="B12" s="151"/>
      <c r="C12" s="151"/>
      <c r="D12" s="151"/>
      <c r="E12" s="57">
        <v>6</v>
      </c>
      <c r="F12" s="42">
        <v>75966</v>
      </c>
      <c r="G12" s="59">
        <v>4166.67</v>
      </c>
      <c r="H12" s="43">
        <v>415</v>
      </c>
      <c r="I12" s="43">
        <f t="shared" si="2"/>
        <v>24999.98</v>
      </c>
      <c r="J12" s="535">
        <v>41803</v>
      </c>
      <c r="K12" s="39"/>
      <c r="L12" s="39"/>
      <c r="M12" s="39"/>
      <c r="N12" s="39"/>
      <c r="O12" s="1261">
        <v>7</v>
      </c>
      <c r="P12" s="39">
        <v>1666.67</v>
      </c>
      <c r="Q12" s="39"/>
      <c r="R12" s="1244">
        <f t="shared" si="0"/>
        <v>27627.85</v>
      </c>
      <c r="S12" s="349">
        <v>42193</v>
      </c>
      <c r="T12" s="39"/>
      <c r="U12" s="39"/>
      <c r="V12" s="39"/>
      <c r="W12" s="39"/>
      <c r="X12" s="1261">
        <v>7</v>
      </c>
      <c r="Y12" s="39">
        <v>833.33</v>
      </c>
      <c r="Z12" s="39"/>
      <c r="AA12" s="1244">
        <f t="shared" si="1"/>
        <v>4166.6899999999996</v>
      </c>
      <c r="AB12" s="1592"/>
      <c r="AC12" s="39"/>
      <c r="AD12" s="39"/>
      <c r="AE12" s="39"/>
      <c r="AF12" s="39"/>
      <c r="AG12" s="112"/>
      <c r="AH12" s="2062"/>
      <c r="AI12" s="39"/>
      <c r="AJ12" s="39"/>
      <c r="AK12" s="39"/>
      <c r="AL12" s="39"/>
      <c r="AM12" s="112"/>
      <c r="AN12" s="1638"/>
      <c r="AO12" s="27"/>
      <c r="AP12" s="27"/>
      <c r="AQ12" s="27"/>
      <c r="AR12" s="39"/>
      <c r="AS12" s="1636"/>
    </row>
    <row r="13" spans="1:45" ht="15" customHeight="1">
      <c r="A13" s="50">
        <v>44842</v>
      </c>
      <c r="B13" s="151"/>
      <c r="C13" s="151"/>
      <c r="D13" s="151"/>
      <c r="E13" s="57">
        <v>7</v>
      </c>
      <c r="F13" s="42">
        <v>76282</v>
      </c>
      <c r="G13" s="59">
        <v>4166.67</v>
      </c>
      <c r="H13" s="43">
        <v>415</v>
      </c>
      <c r="I13" s="43">
        <f t="shared" si="2"/>
        <v>20833.310000000001</v>
      </c>
      <c r="J13" s="535">
        <v>42017</v>
      </c>
      <c r="K13" s="39"/>
      <c r="L13" s="39"/>
      <c r="M13" s="39"/>
      <c r="N13" s="39"/>
      <c r="O13" s="1261">
        <v>8</v>
      </c>
      <c r="P13" s="39">
        <v>3000</v>
      </c>
      <c r="Q13" s="39"/>
      <c r="R13" s="1244">
        <f t="shared" si="0"/>
        <v>24627.85</v>
      </c>
      <c r="S13" s="349">
        <v>42234</v>
      </c>
      <c r="T13" s="39"/>
      <c r="U13" s="39"/>
      <c r="V13" s="39"/>
      <c r="W13" s="39"/>
      <c r="X13" s="1261">
        <v>8</v>
      </c>
      <c r="Y13" s="39">
        <v>833.33</v>
      </c>
      <c r="Z13" s="39"/>
      <c r="AA13" s="1244">
        <f t="shared" si="1"/>
        <v>3333.36</v>
      </c>
      <c r="AB13" s="349"/>
      <c r="AC13" s="27"/>
      <c r="AD13" s="27"/>
      <c r="AE13" s="27"/>
      <c r="AF13" s="27"/>
      <c r="AG13" s="1636"/>
      <c r="AH13" s="2062"/>
      <c r="AI13" s="39"/>
      <c r="AJ13" s="39"/>
      <c r="AK13" s="39"/>
      <c r="AL13" s="39"/>
      <c r="AM13" s="112"/>
      <c r="AN13" s="1638"/>
      <c r="AO13" s="27"/>
      <c r="AP13" s="27"/>
      <c r="AQ13" s="27"/>
      <c r="AR13" s="39"/>
      <c r="AS13" s="1636"/>
    </row>
    <row r="14" spans="1:45" ht="15" customHeight="1">
      <c r="A14" s="50">
        <v>44873</v>
      </c>
      <c r="B14" s="151"/>
      <c r="C14" s="151"/>
      <c r="D14" s="151"/>
      <c r="E14" s="57">
        <v>8</v>
      </c>
      <c r="F14" s="42">
        <v>76587</v>
      </c>
      <c r="G14" s="59">
        <v>4166.67</v>
      </c>
      <c r="H14" s="43">
        <v>415</v>
      </c>
      <c r="I14" s="43">
        <f t="shared" si="2"/>
        <v>16666.64</v>
      </c>
      <c r="J14" s="535">
        <v>42132</v>
      </c>
      <c r="K14" s="39"/>
      <c r="L14" s="39"/>
      <c r="M14" s="39"/>
      <c r="N14" s="39"/>
      <c r="O14" s="1261">
        <v>9</v>
      </c>
      <c r="P14" s="39">
        <v>1666.67</v>
      </c>
      <c r="Q14" s="39"/>
      <c r="R14" s="1244">
        <f t="shared" si="0"/>
        <v>22961.18</v>
      </c>
      <c r="S14" s="349">
        <v>42285</v>
      </c>
      <c r="T14" s="39"/>
      <c r="U14" s="39"/>
      <c r="V14" s="39"/>
      <c r="W14" s="39"/>
      <c r="X14" s="1261">
        <v>9</v>
      </c>
      <c r="Y14" s="39">
        <v>833.33</v>
      </c>
      <c r="Z14" s="39"/>
      <c r="AA14" s="1244">
        <f t="shared" si="1"/>
        <v>2500.0300000000002</v>
      </c>
      <c r="AB14" s="349"/>
      <c r="AC14" s="27"/>
      <c r="AD14" s="27"/>
      <c r="AE14" s="27"/>
      <c r="AF14" s="27"/>
      <c r="AG14" s="1636"/>
      <c r="AH14" s="2062"/>
      <c r="AI14" s="39"/>
      <c r="AJ14" s="39"/>
      <c r="AK14" s="39"/>
      <c r="AL14" s="39"/>
      <c r="AM14" s="112"/>
      <c r="AN14" s="1638"/>
      <c r="AO14" s="27"/>
      <c r="AP14" s="27"/>
      <c r="AQ14" s="27"/>
      <c r="AR14" s="39"/>
      <c r="AS14" s="1636"/>
    </row>
    <row r="15" spans="1:45" ht="15" customHeight="1">
      <c r="A15" s="50">
        <v>44905</v>
      </c>
      <c r="B15" s="151"/>
      <c r="C15" s="151"/>
      <c r="D15" s="151"/>
      <c r="E15" s="57">
        <v>9</v>
      </c>
      <c r="F15" s="42">
        <v>77110</v>
      </c>
      <c r="G15" s="59">
        <v>4166.67</v>
      </c>
      <c r="H15" s="43">
        <v>415</v>
      </c>
      <c r="I15" s="43">
        <f t="shared" si="2"/>
        <v>12499.97</v>
      </c>
      <c r="J15" s="535">
        <v>42164</v>
      </c>
      <c r="K15" s="39"/>
      <c r="L15" s="39"/>
      <c r="M15" s="39"/>
      <c r="N15" s="39"/>
      <c r="O15" s="1261">
        <v>10</v>
      </c>
      <c r="P15" s="39">
        <v>1666.67</v>
      </c>
      <c r="Q15" s="39"/>
      <c r="R15" s="1244">
        <f t="shared" si="0"/>
        <v>21294.51</v>
      </c>
      <c r="S15" s="349">
        <v>42318</v>
      </c>
      <c r="T15" s="39"/>
      <c r="U15" s="39"/>
      <c r="V15" s="39"/>
      <c r="W15" s="39"/>
      <c r="X15" s="1261">
        <v>10</v>
      </c>
      <c r="Y15" s="39">
        <v>833.33</v>
      </c>
      <c r="Z15" s="39"/>
      <c r="AA15" s="1244">
        <f t="shared" si="1"/>
        <v>1666.7</v>
      </c>
      <c r="AB15" s="349"/>
      <c r="AC15" s="27"/>
      <c r="AD15" s="27"/>
      <c r="AE15" s="27"/>
      <c r="AF15" s="27"/>
      <c r="AG15" s="1636"/>
      <c r="AH15" s="2062"/>
      <c r="AI15" s="39"/>
      <c r="AJ15" s="39"/>
      <c r="AK15" s="39"/>
      <c r="AL15" s="39"/>
      <c r="AM15" s="112"/>
      <c r="AN15" s="1638"/>
      <c r="AO15" s="27"/>
      <c r="AP15" s="27"/>
      <c r="AQ15" s="27"/>
      <c r="AR15" s="39"/>
      <c r="AS15" s="1636"/>
    </row>
    <row r="16" spans="1:45" ht="15" customHeight="1">
      <c r="A16" s="50">
        <v>44936</v>
      </c>
      <c r="B16" s="151"/>
      <c r="C16" s="151"/>
      <c r="D16" s="151"/>
      <c r="E16" s="57">
        <v>10</v>
      </c>
      <c r="F16" s="42">
        <v>77331</v>
      </c>
      <c r="G16" s="43">
        <v>4166.67</v>
      </c>
      <c r="H16" s="43">
        <v>415</v>
      </c>
      <c r="I16" s="43">
        <f t="shared" si="2"/>
        <v>8333.3000000000102</v>
      </c>
      <c r="J16" s="535">
        <v>42193</v>
      </c>
      <c r="K16" s="39"/>
      <c r="L16" s="39"/>
      <c r="M16" s="39"/>
      <c r="N16" s="39"/>
      <c r="O16" s="1261">
        <v>11</v>
      </c>
      <c r="P16" s="39">
        <v>1666.67</v>
      </c>
      <c r="Q16" s="39"/>
      <c r="R16" s="1244">
        <f t="shared" si="0"/>
        <v>19627.84</v>
      </c>
      <c r="S16" s="349">
        <v>42348</v>
      </c>
      <c r="T16" s="39"/>
      <c r="U16" s="39"/>
      <c r="V16" s="39"/>
      <c r="W16" s="39"/>
      <c r="X16" s="1261">
        <v>11</v>
      </c>
      <c r="Y16" s="39">
        <v>833.33</v>
      </c>
      <c r="Z16" s="39"/>
      <c r="AA16" s="1244">
        <f t="shared" si="1"/>
        <v>833.37000000000103</v>
      </c>
      <c r="AB16" s="349"/>
      <c r="AC16" s="27"/>
      <c r="AD16" s="27"/>
      <c r="AE16" s="27"/>
      <c r="AF16" s="27"/>
      <c r="AG16" s="1636"/>
      <c r="AH16" s="2062"/>
      <c r="AI16" s="39"/>
      <c r="AJ16" s="39"/>
      <c r="AK16" s="39"/>
      <c r="AL16" s="39"/>
      <c r="AM16" s="112"/>
      <c r="AN16" s="1638"/>
      <c r="AO16" s="27"/>
      <c r="AP16" s="27"/>
      <c r="AQ16" s="27"/>
      <c r="AR16" s="39"/>
      <c r="AS16" s="1636"/>
    </row>
    <row r="17" spans="1:51" ht="15" customHeight="1">
      <c r="A17" s="50">
        <v>44967</v>
      </c>
      <c r="B17" s="151"/>
      <c r="C17" s="151"/>
      <c r="D17" s="151"/>
      <c r="E17" s="57">
        <v>11</v>
      </c>
      <c r="F17" s="42">
        <v>77635</v>
      </c>
      <c r="G17" s="43">
        <v>4166.67</v>
      </c>
      <c r="H17" s="43">
        <v>415</v>
      </c>
      <c r="I17" s="43">
        <f t="shared" si="2"/>
        <v>4166.6300000000101</v>
      </c>
      <c r="J17" s="535">
        <v>42234</v>
      </c>
      <c r="K17" s="39"/>
      <c r="L17" s="39"/>
      <c r="M17" s="39"/>
      <c r="N17" s="39"/>
      <c r="O17" s="1261">
        <v>12</v>
      </c>
      <c r="P17" s="39">
        <v>1666.67</v>
      </c>
      <c r="Q17" s="39"/>
      <c r="R17" s="1244">
        <f t="shared" si="0"/>
        <v>17961.169999999998</v>
      </c>
      <c r="S17" s="349">
        <v>42377</v>
      </c>
      <c r="T17" s="39"/>
      <c r="U17" s="39"/>
      <c r="V17" s="39"/>
      <c r="W17" s="39"/>
      <c r="X17" s="1261">
        <v>12</v>
      </c>
      <c r="Y17" s="39">
        <v>833.33</v>
      </c>
      <c r="Z17" s="39"/>
      <c r="AA17" s="1244">
        <f t="shared" si="1"/>
        <v>4.00000000006457E-2</v>
      </c>
      <c r="AB17" s="349"/>
      <c r="AC17" s="27"/>
      <c r="AD17" s="27"/>
      <c r="AE17" s="27"/>
      <c r="AF17" s="27"/>
      <c r="AG17" s="1636"/>
      <c r="AH17" s="2062"/>
      <c r="AI17" s="39"/>
      <c r="AJ17" s="39"/>
      <c r="AK17" s="39"/>
      <c r="AL17" s="39"/>
      <c r="AM17" s="112"/>
      <c r="AN17" s="1638"/>
      <c r="AO17" s="27"/>
      <c r="AP17" s="27"/>
      <c r="AQ17" s="27"/>
      <c r="AR17" s="39"/>
      <c r="AS17" s="1636"/>
    </row>
    <row r="18" spans="1:51" ht="15" customHeight="1">
      <c r="A18" s="50">
        <v>44993</v>
      </c>
      <c r="B18" s="151"/>
      <c r="C18" s="151"/>
      <c r="D18" s="151"/>
      <c r="E18" s="57">
        <v>12</v>
      </c>
      <c r="F18" s="42">
        <v>77918</v>
      </c>
      <c r="G18" s="43">
        <v>4166.67</v>
      </c>
      <c r="H18" s="43">
        <v>415</v>
      </c>
      <c r="I18" s="43">
        <f t="shared" si="2"/>
        <v>-3.99999999863212E-2</v>
      </c>
      <c r="J18" s="535">
        <v>42285</v>
      </c>
      <c r="K18" s="39"/>
      <c r="L18" s="39"/>
      <c r="M18" s="39"/>
      <c r="N18" s="39"/>
      <c r="O18" s="1261">
        <v>13</v>
      </c>
      <c r="P18" s="39">
        <v>1666.67</v>
      </c>
      <c r="Q18" s="39"/>
      <c r="R18" s="1244">
        <f t="shared" si="0"/>
        <v>16294.5</v>
      </c>
      <c r="S18" s="349"/>
      <c r="T18" s="39"/>
      <c r="U18" s="39"/>
      <c r="V18" s="39"/>
      <c r="W18" s="39"/>
      <c r="X18" s="1261">
        <v>13</v>
      </c>
      <c r="Y18" s="39"/>
      <c r="Z18" s="39"/>
      <c r="AA18" s="1244">
        <f t="shared" si="1"/>
        <v>4.00000000006457E-2</v>
      </c>
      <c r="AB18" s="349"/>
      <c r="AC18" s="27"/>
      <c r="AD18" s="27"/>
      <c r="AE18" s="27"/>
      <c r="AF18" s="27"/>
      <c r="AG18" s="1636"/>
      <c r="AH18" s="2062"/>
      <c r="AI18" s="39"/>
      <c r="AJ18" s="39"/>
      <c r="AK18" s="39"/>
      <c r="AL18" s="39"/>
      <c r="AM18" s="112"/>
      <c r="AN18" s="1638"/>
      <c r="AO18" s="27"/>
      <c r="AP18" s="27"/>
      <c r="AQ18" s="27"/>
      <c r="AR18" s="39"/>
      <c r="AS18" s="1636"/>
    </row>
    <row r="19" spans="1:51" ht="15" customHeight="1">
      <c r="A19" s="228"/>
      <c r="B19" s="132"/>
      <c r="C19" s="132"/>
      <c r="D19" s="132"/>
      <c r="E19" s="133"/>
      <c r="G19" s="7"/>
      <c r="H19" s="7"/>
      <c r="I19" s="7"/>
      <c r="J19" s="535">
        <v>42318</v>
      </c>
      <c r="K19" s="39"/>
      <c r="L19" s="39"/>
      <c r="M19" s="39"/>
      <c r="N19" s="39"/>
      <c r="O19" s="81">
        <v>14</v>
      </c>
      <c r="P19" s="39">
        <v>1666.67</v>
      </c>
      <c r="Q19" s="39"/>
      <c r="R19" s="1244">
        <f t="shared" si="0"/>
        <v>14627.83</v>
      </c>
      <c r="S19" s="349"/>
      <c r="T19" s="39"/>
      <c r="U19" s="39"/>
      <c r="V19" s="39"/>
      <c r="W19" s="39"/>
      <c r="X19" s="81"/>
      <c r="Y19" s="39"/>
      <c r="Z19" s="39"/>
      <c r="AA19" s="112"/>
      <c r="AB19" s="349"/>
      <c r="AC19" s="27"/>
      <c r="AD19" s="27"/>
      <c r="AE19" s="27"/>
      <c r="AF19" s="27"/>
      <c r="AG19" s="1636"/>
      <c r="AH19" s="2062"/>
      <c r="AI19" s="39"/>
      <c r="AJ19" s="39"/>
      <c r="AK19" s="39"/>
      <c r="AL19" s="39"/>
      <c r="AM19" s="112"/>
      <c r="AN19" s="1638"/>
      <c r="AO19" s="27"/>
      <c r="AP19" s="27"/>
      <c r="AQ19" s="27"/>
      <c r="AR19" s="39"/>
      <c r="AS19" s="1636"/>
    </row>
    <row r="20" spans="1:51" ht="15" customHeight="1">
      <c r="J20" s="535">
        <v>42348</v>
      </c>
      <c r="K20" s="39"/>
      <c r="L20" s="39"/>
      <c r="M20" s="39"/>
      <c r="N20" s="39"/>
      <c r="O20" s="81">
        <v>15</v>
      </c>
      <c r="P20" s="39">
        <v>1666.67</v>
      </c>
      <c r="Q20" s="39"/>
      <c r="R20" s="1244">
        <f t="shared" si="0"/>
        <v>12961.16</v>
      </c>
      <c r="S20" s="349"/>
      <c r="T20" s="39"/>
      <c r="U20" s="39"/>
      <c r="V20" s="39"/>
      <c r="W20" s="39"/>
      <c r="X20" s="81"/>
      <c r="Y20" s="39"/>
      <c r="Z20" s="39"/>
      <c r="AA20" s="112"/>
      <c r="AB20" s="349"/>
      <c r="AC20" s="27"/>
      <c r="AD20" s="27"/>
      <c r="AE20" s="27"/>
      <c r="AF20" s="27"/>
      <c r="AG20" s="1636"/>
      <c r="AH20" s="2062"/>
      <c r="AI20" s="39"/>
      <c r="AJ20" s="39"/>
      <c r="AK20" s="39"/>
      <c r="AL20" s="39"/>
      <c r="AM20" s="112"/>
      <c r="AN20" s="1638"/>
      <c r="AO20" s="27"/>
      <c r="AP20" s="27"/>
      <c r="AQ20" s="27"/>
      <c r="AR20" s="39"/>
      <c r="AS20" s="1636"/>
    </row>
    <row r="21" spans="1:51" ht="15" customHeight="1">
      <c r="J21" s="535">
        <v>42377</v>
      </c>
      <c r="K21" s="39"/>
      <c r="L21" s="39"/>
      <c r="M21" s="39"/>
      <c r="N21" s="39"/>
      <c r="O21" s="81">
        <v>16</v>
      </c>
      <c r="P21" s="39">
        <v>1666.67</v>
      </c>
      <c r="Q21" s="39"/>
      <c r="R21" s="1244">
        <f t="shared" si="0"/>
        <v>11294.49</v>
      </c>
      <c r="S21" s="349"/>
      <c r="T21" s="39"/>
      <c r="U21" s="39"/>
      <c r="V21" s="39"/>
      <c r="W21" s="39"/>
      <c r="X21" s="81"/>
      <c r="Y21" s="39"/>
      <c r="Z21" s="39"/>
      <c r="AA21" s="2057"/>
      <c r="AB21" s="349"/>
      <c r="AC21" s="27"/>
      <c r="AD21" s="27"/>
      <c r="AE21" s="27"/>
      <c r="AF21" s="27"/>
      <c r="AG21" s="1636"/>
      <c r="AH21" s="2062"/>
      <c r="AI21" s="39"/>
      <c r="AJ21" s="39"/>
      <c r="AK21" s="39"/>
      <c r="AL21" s="39"/>
      <c r="AM21" s="112"/>
      <c r="AN21" s="1638"/>
      <c r="AO21" s="27"/>
      <c r="AP21" s="27"/>
      <c r="AQ21" s="27"/>
      <c r="AR21" s="39"/>
      <c r="AS21" s="1636"/>
    </row>
    <row r="22" spans="1:51" ht="15" customHeight="1">
      <c r="A22" s="3097" t="s">
        <v>1</v>
      </c>
      <c r="B22" s="3097"/>
      <c r="C22" s="3097"/>
      <c r="D22" s="3097"/>
      <c r="E22" s="3097"/>
      <c r="F22" s="3097"/>
      <c r="G22" s="3097"/>
      <c r="H22" s="3097"/>
      <c r="I22" s="3098"/>
      <c r="J22" s="535">
        <v>42409</v>
      </c>
      <c r="K22" s="39"/>
      <c r="L22" s="39"/>
      <c r="M22" s="39"/>
      <c r="N22" s="39"/>
      <c r="O22" s="81">
        <v>17</v>
      </c>
      <c r="P22" s="39">
        <v>1666.67</v>
      </c>
      <c r="Q22" s="39"/>
      <c r="R22" s="1244">
        <f t="shared" si="0"/>
        <v>9627.8200000000197</v>
      </c>
      <c r="S22" s="349"/>
      <c r="T22" s="39"/>
      <c r="U22" s="39"/>
      <c r="V22" s="39"/>
      <c r="W22" s="39"/>
      <c r="X22" s="81"/>
      <c r="Y22" s="39"/>
      <c r="Z22" s="39"/>
      <c r="AA22" s="112"/>
      <c r="AB22" s="349"/>
      <c r="AC22" s="27"/>
      <c r="AD22" s="27"/>
      <c r="AE22" s="27"/>
      <c r="AF22" s="27"/>
      <c r="AG22" s="1636"/>
      <c r="AH22" s="2062"/>
      <c r="AI22" s="39"/>
      <c r="AJ22" s="39"/>
      <c r="AK22" s="39"/>
      <c r="AL22" s="39"/>
      <c r="AM22" s="112"/>
      <c r="AN22" s="1638"/>
      <c r="AO22" s="27"/>
      <c r="AP22" s="27"/>
      <c r="AQ22" s="27"/>
      <c r="AR22" s="39"/>
      <c r="AS22" s="1636"/>
    </row>
    <row r="23" spans="1:51" ht="15" customHeight="1">
      <c r="A23" s="14" t="s">
        <v>2</v>
      </c>
      <c r="B23" s="509" t="s">
        <v>35</v>
      </c>
      <c r="C23" s="231" t="s">
        <v>4</v>
      </c>
      <c r="D23" s="232" t="s">
        <v>5</v>
      </c>
      <c r="E23" s="232" t="s">
        <v>6</v>
      </c>
      <c r="F23" s="233" t="s">
        <v>36</v>
      </c>
      <c r="G23" s="578" t="s">
        <v>37</v>
      </c>
      <c r="H23" s="578" t="s">
        <v>38</v>
      </c>
      <c r="I23" s="68" t="s">
        <v>39</v>
      </c>
      <c r="J23" s="535">
        <v>42591</v>
      </c>
      <c r="K23" s="39"/>
      <c r="L23" s="39"/>
      <c r="M23" s="39"/>
      <c r="N23" s="39"/>
      <c r="O23" s="81">
        <v>18</v>
      </c>
      <c r="P23" s="39">
        <v>1666.67</v>
      </c>
      <c r="Q23" s="39"/>
      <c r="R23" s="1244">
        <f t="shared" si="0"/>
        <v>7961.1500000000196</v>
      </c>
      <c r="S23" s="349"/>
      <c r="T23" s="39"/>
      <c r="U23" s="39"/>
      <c r="V23" s="39"/>
      <c r="W23" s="39"/>
      <c r="X23" s="81"/>
      <c r="Y23" s="39"/>
      <c r="Z23" s="39"/>
      <c r="AA23" s="112"/>
      <c r="AB23" s="349"/>
      <c r="AC23" s="27"/>
      <c r="AD23" s="27"/>
      <c r="AE23" s="27"/>
      <c r="AF23" s="27"/>
      <c r="AG23" s="1636"/>
      <c r="AH23" s="2062"/>
      <c r="AI23" s="39"/>
      <c r="AJ23" s="39"/>
      <c r="AK23" s="39"/>
      <c r="AL23" s="39"/>
      <c r="AM23" s="112"/>
      <c r="AN23" s="1638"/>
      <c r="AO23" s="27"/>
      <c r="AP23" s="27"/>
      <c r="AQ23" s="27"/>
      <c r="AR23" s="39"/>
      <c r="AS23" s="1636"/>
    </row>
    <row r="24" spans="1:51" ht="15" customHeight="1">
      <c r="A24" s="50">
        <v>45497</v>
      </c>
      <c r="B24" s="55">
        <v>100000</v>
      </c>
      <c r="C24" s="55">
        <f>B24*0.02</f>
        <v>2000</v>
      </c>
      <c r="D24" s="55"/>
      <c r="E24" s="73">
        <v>12</v>
      </c>
      <c r="F24" s="234">
        <v>33885</v>
      </c>
      <c r="G24" s="55">
        <f>+B24/E24</f>
        <v>8333.3333333333303</v>
      </c>
      <c r="H24" s="55">
        <f>+B24*0.83%</f>
        <v>830</v>
      </c>
      <c r="I24" s="55">
        <f>B24</f>
        <v>100000</v>
      </c>
      <c r="J24" s="535">
        <v>42622</v>
      </c>
      <c r="K24" s="39"/>
      <c r="L24" s="39"/>
      <c r="M24" s="39"/>
      <c r="N24" s="39"/>
      <c r="O24" s="81">
        <v>19</v>
      </c>
      <c r="P24" s="39">
        <v>1318.07</v>
      </c>
      <c r="Q24" s="39"/>
      <c r="R24" s="1244">
        <f t="shared" si="0"/>
        <v>6643.0800000000199</v>
      </c>
      <c r="S24" s="349"/>
      <c r="T24" s="39"/>
      <c r="U24" s="39"/>
      <c r="V24" s="39"/>
      <c r="W24" s="39"/>
      <c r="X24" s="81"/>
      <c r="Y24" s="39"/>
      <c r="Z24" s="39"/>
      <c r="AA24" s="112"/>
      <c r="AB24" s="349"/>
      <c r="AC24" s="27"/>
      <c r="AD24" s="27"/>
      <c r="AE24" s="27"/>
      <c r="AF24" s="27"/>
      <c r="AG24" s="1636"/>
      <c r="AH24" s="2062"/>
      <c r="AI24" s="39"/>
      <c r="AJ24" s="39"/>
      <c r="AK24" s="39"/>
      <c r="AL24" s="39"/>
      <c r="AM24" s="112"/>
      <c r="AN24" s="1638"/>
      <c r="AO24" s="27"/>
      <c r="AP24" s="27"/>
      <c r="AQ24" s="27"/>
      <c r="AR24" s="39"/>
      <c r="AS24" s="1636"/>
    </row>
    <row r="25" spans="1:51" ht="15" customHeight="1">
      <c r="A25" s="50">
        <v>45545</v>
      </c>
      <c r="B25" s="57"/>
      <c r="C25" s="57"/>
      <c r="D25" s="57"/>
      <c r="E25" s="57">
        <v>1</v>
      </c>
      <c r="F25" s="42">
        <v>84570</v>
      </c>
      <c r="G25" s="59">
        <v>8333.33</v>
      </c>
      <c r="H25" s="59">
        <v>830</v>
      </c>
      <c r="I25" s="62">
        <f>I24-G25</f>
        <v>91666.67</v>
      </c>
      <c r="J25" s="535">
        <v>42683</v>
      </c>
      <c r="K25" s="39"/>
      <c r="L25" s="39"/>
      <c r="M25" s="39"/>
      <c r="N25" s="39"/>
      <c r="O25" s="81">
        <v>20</v>
      </c>
      <c r="P25" s="39">
        <v>4000</v>
      </c>
      <c r="Q25" s="39"/>
      <c r="R25" s="1244">
        <f t="shared" si="0"/>
        <v>2643.0800000000199</v>
      </c>
      <c r="S25" s="349"/>
      <c r="T25" s="39"/>
      <c r="U25" s="39"/>
      <c r="V25" s="39"/>
      <c r="W25" s="39"/>
      <c r="X25" s="81"/>
      <c r="Y25" s="39"/>
      <c r="Z25" s="39"/>
      <c r="AA25" s="112"/>
      <c r="AB25" s="349"/>
      <c r="AC25" s="27"/>
      <c r="AD25" s="27"/>
      <c r="AE25" s="27"/>
      <c r="AF25" s="27"/>
      <c r="AG25" s="1636"/>
      <c r="AH25" s="2062"/>
      <c r="AI25" s="39"/>
      <c r="AJ25" s="39"/>
      <c r="AK25" s="39"/>
      <c r="AL25" s="39"/>
      <c r="AM25" s="112"/>
      <c r="AN25" s="1638"/>
      <c r="AO25" s="27"/>
      <c r="AP25" s="27"/>
      <c r="AQ25" s="27"/>
      <c r="AR25" s="39"/>
      <c r="AS25" s="1636"/>
    </row>
    <row r="26" spans="1:51" ht="15" customHeight="1">
      <c r="A26" s="50">
        <v>45576</v>
      </c>
      <c r="B26" s="57"/>
      <c r="C26" s="57"/>
      <c r="D26" s="57"/>
      <c r="E26" s="57">
        <v>2</v>
      </c>
      <c r="F26" s="58">
        <v>84970</v>
      </c>
      <c r="G26" s="59">
        <v>8333.33</v>
      </c>
      <c r="H26" s="59">
        <v>830</v>
      </c>
      <c r="I26" s="62">
        <f t="shared" ref="I26:I36" si="3">I25-G26</f>
        <v>83333.34</v>
      </c>
      <c r="J26" s="535">
        <v>42724</v>
      </c>
      <c r="K26" s="39"/>
      <c r="L26" s="39"/>
      <c r="M26" s="39"/>
      <c r="N26" s="39"/>
      <c r="O26" s="81">
        <v>21</v>
      </c>
      <c r="P26" s="39">
        <v>2643.08</v>
      </c>
      <c r="Q26" s="39"/>
      <c r="R26" s="1244">
        <f t="shared" si="0"/>
        <v>2.0008883439004399E-11</v>
      </c>
      <c r="S26" s="349"/>
      <c r="T26" s="39"/>
      <c r="U26" s="39"/>
      <c r="V26" s="39"/>
      <c r="W26" s="39"/>
      <c r="X26" s="81"/>
      <c r="Y26" s="39"/>
      <c r="Z26" s="39"/>
      <c r="AA26" s="112"/>
      <c r="AB26" s="349"/>
      <c r="AC26" s="27"/>
      <c r="AD26" s="27"/>
      <c r="AE26" s="27"/>
      <c r="AF26" s="27"/>
      <c r="AG26" s="1636"/>
      <c r="AH26" s="2062"/>
      <c r="AI26" s="39"/>
      <c r="AJ26" s="39"/>
      <c r="AK26" s="39"/>
      <c r="AL26" s="39"/>
      <c r="AM26" s="112"/>
      <c r="AN26" s="1638"/>
      <c r="AO26" s="27"/>
      <c r="AP26" s="27"/>
      <c r="AQ26" s="27"/>
      <c r="AR26" s="39"/>
      <c r="AS26" s="1636"/>
    </row>
    <row r="27" spans="1:51" ht="15" customHeight="1">
      <c r="A27" s="50">
        <v>45605</v>
      </c>
      <c r="B27" s="57"/>
      <c r="C27" s="57"/>
      <c r="D27" s="57"/>
      <c r="E27" s="57">
        <v>3</v>
      </c>
      <c r="F27" s="58">
        <v>85314</v>
      </c>
      <c r="G27" s="59">
        <v>8333.33</v>
      </c>
      <c r="H27" s="59">
        <v>830</v>
      </c>
      <c r="I27" s="62">
        <f t="shared" si="3"/>
        <v>75000.009999999995</v>
      </c>
      <c r="J27" s="535"/>
      <c r="K27" s="39"/>
      <c r="L27" s="39"/>
      <c r="M27" s="39"/>
      <c r="N27" s="39"/>
      <c r="O27" s="81"/>
      <c r="P27" s="39"/>
      <c r="Q27" s="39"/>
      <c r="R27" s="112"/>
      <c r="S27" s="349"/>
      <c r="T27" s="39"/>
      <c r="U27" s="39"/>
      <c r="V27" s="39"/>
      <c r="W27" s="39"/>
      <c r="X27" s="81"/>
      <c r="Y27" s="39"/>
      <c r="Z27" s="39"/>
      <c r="AA27" s="112"/>
      <c r="AB27" s="349"/>
      <c r="AC27" s="27"/>
      <c r="AD27" s="27"/>
      <c r="AE27" s="27"/>
      <c r="AF27" s="27"/>
      <c r="AG27" s="1636"/>
      <c r="AH27" s="2062"/>
      <c r="AI27" s="39"/>
      <c r="AJ27" s="39"/>
      <c r="AK27" s="39"/>
      <c r="AL27" s="39"/>
      <c r="AM27" s="112"/>
      <c r="AN27" s="1638"/>
      <c r="AO27" s="27"/>
      <c r="AP27" s="27"/>
      <c r="AQ27" s="27"/>
      <c r="AR27" s="39"/>
      <c r="AS27" s="1636"/>
    </row>
    <row r="28" spans="1:51" ht="15" customHeight="1">
      <c r="A28" s="50">
        <v>45637</v>
      </c>
      <c r="B28" s="57"/>
      <c r="C28" s="57"/>
      <c r="D28" s="57"/>
      <c r="E28" s="57">
        <v>4</v>
      </c>
      <c r="F28" s="58">
        <v>85791</v>
      </c>
      <c r="G28" s="59">
        <v>8333.33</v>
      </c>
      <c r="H28" s="59">
        <v>830</v>
      </c>
      <c r="I28" s="62">
        <f t="shared" si="3"/>
        <v>66666.679999999993</v>
      </c>
      <c r="J28" s="535"/>
      <c r="K28" s="39"/>
      <c r="L28" s="39"/>
      <c r="M28" s="39"/>
      <c r="N28" s="39"/>
      <c r="O28" s="81"/>
      <c r="P28" s="39"/>
      <c r="Q28" s="39"/>
      <c r="R28" s="112"/>
      <c r="S28" s="349"/>
      <c r="T28" s="39"/>
      <c r="U28" s="39"/>
      <c r="V28" s="39"/>
      <c r="W28" s="39"/>
      <c r="X28" s="81"/>
      <c r="Y28" s="39"/>
      <c r="Z28" s="39"/>
      <c r="AA28" s="112"/>
      <c r="AB28" s="349"/>
      <c r="AC28" s="27"/>
      <c r="AD28" s="27"/>
      <c r="AE28" s="27"/>
      <c r="AF28" s="27"/>
      <c r="AG28" s="1636"/>
      <c r="AH28" s="2062"/>
      <c r="AI28" s="39"/>
      <c r="AJ28" s="39"/>
      <c r="AK28" s="39"/>
      <c r="AL28" s="39"/>
      <c r="AM28" s="112"/>
      <c r="AN28" s="1638"/>
      <c r="AO28" s="27"/>
      <c r="AP28" s="27"/>
      <c r="AQ28" s="27"/>
      <c r="AR28" s="39"/>
      <c r="AS28" s="1636"/>
    </row>
    <row r="29" spans="1:51" ht="15" customHeight="1">
      <c r="A29" s="50">
        <v>45665</v>
      </c>
      <c r="B29" s="57"/>
      <c r="C29" s="57"/>
      <c r="D29" s="57"/>
      <c r="E29" s="57">
        <v>5</v>
      </c>
      <c r="F29" s="42">
        <v>86117</v>
      </c>
      <c r="G29" s="59">
        <v>8333.33</v>
      </c>
      <c r="H29" s="59">
        <v>830</v>
      </c>
      <c r="I29" s="62">
        <f t="shared" si="3"/>
        <v>58333.35</v>
      </c>
      <c r="J29" s="535"/>
      <c r="K29" s="39"/>
      <c r="L29" s="39"/>
      <c r="M29" s="39"/>
      <c r="N29" s="39"/>
      <c r="O29" s="81"/>
      <c r="P29" s="39"/>
      <c r="Q29" s="39"/>
      <c r="R29" s="112"/>
      <c r="S29" s="349"/>
      <c r="T29" s="39"/>
      <c r="U29" s="39"/>
      <c r="V29" s="39"/>
      <c r="W29" s="39"/>
      <c r="X29" s="81"/>
      <c r="Y29" s="39"/>
      <c r="Z29" s="39"/>
      <c r="AA29" s="112"/>
      <c r="AB29" s="349"/>
      <c r="AC29" s="27"/>
      <c r="AD29" s="27"/>
      <c r="AE29" s="27"/>
      <c r="AF29" s="27"/>
      <c r="AG29" s="1636"/>
      <c r="AH29" s="2062"/>
      <c r="AI29" s="39"/>
      <c r="AJ29" s="39"/>
      <c r="AK29" s="39"/>
      <c r="AL29" s="39"/>
      <c r="AM29" s="112"/>
      <c r="AN29" s="1638"/>
      <c r="AO29" s="27"/>
      <c r="AP29" s="27"/>
      <c r="AQ29" s="27"/>
      <c r="AR29" s="39"/>
      <c r="AS29" s="1636"/>
      <c r="AU29" s="339"/>
      <c r="AV29" s="613"/>
      <c r="AW29" s="464"/>
      <c r="AX29" s="614"/>
      <c r="AY29" s="614"/>
    </row>
    <row r="30" spans="1:51" ht="15" customHeight="1">
      <c r="A30" s="50">
        <v>45700</v>
      </c>
      <c r="B30" s="57"/>
      <c r="C30" s="57"/>
      <c r="D30" s="57"/>
      <c r="E30" s="57">
        <v>6</v>
      </c>
      <c r="F30" s="42">
        <v>86423</v>
      </c>
      <c r="G30" s="59">
        <v>8333.33</v>
      </c>
      <c r="H30" s="59">
        <v>830</v>
      </c>
      <c r="I30" s="62">
        <f t="shared" si="3"/>
        <v>50000.02</v>
      </c>
      <c r="J30" s="535"/>
      <c r="K30" s="39"/>
      <c r="L30" s="39"/>
      <c r="M30" s="39"/>
      <c r="N30" s="39"/>
      <c r="O30" s="81"/>
      <c r="P30" s="39"/>
      <c r="Q30" s="39"/>
      <c r="R30" s="112"/>
      <c r="S30" s="349"/>
      <c r="T30" s="39"/>
      <c r="U30" s="39"/>
      <c r="V30" s="39"/>
      <c r="W30" s="39"/>
      <c r="X30" s="81"/>
      <c r="Y30" s="39"/>
      <c r="Z30" s="39"/>
      <c r="AA30" s="112"/>
      <c r="AB30" s="349"/>
      <c r="AC30" s="27"/>
      <c r="AD30" s="27"/>
      <c r="AE30" s="27"/>
      <c r="AF30" s="27"/>
      <c r="AG30" s="1636"/>
      <c r="AH30" s="2062"/>
      <c r="AI30" s="39"/>
      <c r="AJ30" s="39"/>
      <c r="AK30" s="39"/>
      <c r="AL30" s="39"/>
      <c r="AM30" s="112"/>
      <c r="AN30" s="1638"/>
      <c r="AO30" s="27"/>
      <c r="AP30" s="27"/>
      <c r="AQ30" s="27"/>
      <c r="AR30" s="39"/>
      <c r="AS30" s="1636"/>
      <c r="AU30" s="339"/>
      <c r="AV30" s="613"/>
      <c r="AW30" s="464"/>
      <c r="AX30" s="614"/>
      <c r="AY30" s="614"/>
    </row>
    <row r="31" spans="1:51" ht="15" customHeight="1">
      <c r="A31" s="50">
        <v>45724</v>
      </c>
      <c r="B31" s="57"/>
      <c r="C31" s="57"/>
      <c r="D31" s="57"/>
      <c r="E31" s="57">
        <v>7</v>
      </c>
      <c r="F31" s="42">
        <v>86785</v>
      </c>
      <c r="G31" s="59">
        <v>8333.33</v>
      </c>
      <c r="H31" s="59">
        <v>830</v>
      </c>
      <c r="I31" s="62">
        <f t="shared" si="3"/>
        <v>41666.69</v>
      </c>
      <c r="J31" s="535"/>
      <c r="K31" s="39"/>
      <c r="L31" s="39"/>
      <c r="M31" s="39"/>
      <c r="N31" s="39"/>
      <c r="O31" s="81"/>
      <c r="P31" s="39"/>
      <c r="Q31" s="39"/>
      <c r="R31" s="112"/>
      <c r="S31" s="349"/>
      <c r="T31" s="39"/>
      <c r="U31" s="39"/>
      <c r="V31" s="39"/>
      <c r="W31" s="39"/>
      <c r="X31" s="81"/>
      <c r="Y31" s="39"/>
      <c r="Z31" s="39"/>
      <c r="AA31" s="112"/>
      <c r="AB31" s="349"/>
      <c r="AC31" s="27"/>
      <c r="AD31" s="27"/>
      <c r="AE31" s="27"/>
      <c r="AF31" s="27"/>
      <c r="AG31" s="1636"/>
      <c r="AH31" s="2062"/>
      <c r="AI31" s="39"/>
      <c r="AJ31" s="39"/>
      <c r="AK31" s="39"/>
      <c r="AL31" s="39"/>
      <c r="AM31" s="112"/>
      <c r="AN31" s="1638"/>
      <c r="AO31" s="27"/>
      <c r="AP31" s="27"/>
      <c r="AQ31" s="27"/>
      <c r="AR31" s="39"/>
      <c r="AS31" s="1636"/>
      <c r="AU31" s="339"/>
      <c r="AV31" s="613"/>
      <c r="AW31" s="464"/>
      <c r="AX31" s="614"/>
      <c r="AY31" s="614"/>
    </row>
    <row r="32" spans="1:51" ht="15" customHeight="1">
      <c r="A32" s="50">
        <v>45758</v>
      </c>
      <c r="B32" s="57"/>
      <c r="C32" s="57"/>
      <c r="D32" s="57"/>
      <c r="E32" s="57">
        <v>8</v>
      </c>
      <c r="F32" s="42">
        <v>87201</v>
      </c>
      <c r="G32" s="62">
        <v>8333.33</v>
      </c>
      <c r="H32" s="62">
        <v>830</v>
      </c>
      <c r="I32" s="62">
        <f t="shared" si="3"/>
        <v>33333.360000000001</v>
      </c>
      <c r="J32" s="535"/>
      <c r="K32" s="39"/>
      <c r="L32" s="39"/>
      <c r="M32" s="39"/>
      <c r="N32" s="39"/>
      <c r="O32" s="81"/>
      <c r="P32" s="39"/>
      <c r="Q32" s="39"/>
      <c r="R32" s="112"/>
      <c r="S32" s="349"/>
      <c r="T32" s="39"/>
      <c r="U32" s="39"/>
      <c r="V32" s="39"/>
      <c r="W32" s="39"/>
      <c r="X32" s="81"/>
      <c r="Y32" s="39"/>
      <c r="Z32" s="39"/>
      <c r="AA32" s="112"/>
      <c r="AB32" s="349"/>
      <c r="AC32" s="27"/>
      <c r="AD32" s="27"/>
      <c r="AE32" s="27"/>
      <c r="AF32" s="27"/>
      <c r="AG32" s="1636"/>
      <c r="AH32" s="2062"/>
      <c r="AI32" s="39"/>
      <c r="AJ32" s="39"/>
      <c r="AK32" s="39"/>
      <c r="AL32" s="39"/>
      <c r="AM32" s="112"/>
      <c r="AN32" s="1638"/>
      <c r="AO32" s="27"/>
      <c r="AP32" s="27"/>
      <c r="AQ32" s="27"/>
      <c r="AR32" s="39"/>
      <c r="AS32" s="1636"/>
      <c r="AU32" s="339"/>
      <c r="AV32" s="613"/>
      <c r="AW32" s="464"/>
      <c r="AX32" s="615"/>
      <c r="AY32" s="615"/>
    </row>
    <row r="33" spans="1:51" ht="15" customHeight="1">
      <c r="A33" s="50">
        <v>45786</v>
      </c>
      <c r="B33" s="57"/>
      <c r="C33" s="57"/>
      <c r="D33" s="57"/>
      <c r="E33" s="57">
        <v>9</v>
      </c>
      <c r="F33" s="42" t="s">
        <v>322</v>
      </c>
      <c r="G33" s="62">
        <v>8333.33</v>
      </c>
      <c r="H33" s="62">
        <v>830</v>
      </c>
      <c r="I33" s="62">
        <f t="shared" si="3"/>
        <v>25000.03</v>
      </c>
      <c r="J33" s="535"/>
      <c r="K33" s="39"/>
      <c r="L33" s="39"/>
      <c r="M33" s="39"/>
      <c r="N33" s="39"/>
      <c r="O33" s="81"/>
      <c r="P33" s="39"/>
      <c r="Q33" s="39"/>
      <c r="R33" s="112"/>
      <c r="S33" s="349"/>
      <c r="T33" s="39"/>
      <c r="U33" s="39"/>
      <c r="V33" s="39"/>
      <c r="W33" s="39"/>
      <c r="X33" s="81"/>
      <c r="Y33" s="39"/>
      <c r="Z33" s="39"/>
      <c r="AA33" s="112"/>
      <c r="AB33" s="349"/>
      <c r="AC33" s="27"/>
      <c r="AD33" s="27"/>
      <c r="AE33" s="27"/>
      <c r="AF33" s="27"/>
      <c r="AG33" s="1636"/>
      <c r="AH33" s="2062"/>
      <c r="AI33" s="39"/>
      <c r="AJ33" s="39"/>
      <c r="AK33" s="39"/>
      <c r="AL33" s="39"/>
      <c r="AM33" s="112"/>
      <c r="AN33" s="1638"/>
      <c r="AO33" s="27"/>
      <c r="AP33" s="27"/>
      <c r="AQ33" s="27"/>
      <c r="AR33" s="39"/>
      <c r="AS33" s="1636"/>
      <c r="AU33" s="339"/>
      <c r="AV33" s="613"/>
      <c r="AW33" s="340"/>
      <c r="AX33" s="614"/>
      <c r="AY33" s="614"/>
    </row>
    <row r="34" spans="1:51" ht="15" customHeight="1">
      <c r="A34" s="50">
        <v>45819</v>
      </c>
      <c r="B34" s="57"/>
      <c r="C34" s="57"/>
      <c r="D34" s="57"/>
      <c r="E34" s="57">
        <v>10</v>
      </c>
      <c r="F34" s="42" t="s">
        <v>323</v>
      </c>
      <c r="G34" s="62">
        <v>8333.33</v>
      </c>
      <c r="H34" s="62">
        <v>830</v>
      </c>
      <c r="I34" s="62">
        <f t="shared" si="3"/>
        <v>16666.7</v>
      </c>
      <c r="J34" s="535"/>
      <c r="K34" s="39"/>
      <c r="L34" s="39"/>
      <c r="M34" s="39"/>
      <c r="N34" s="39"/>
      <c r="O34" s="81"/>
      <c r="P34" s="39"/>
      <c r="Q34" s="39"/>
      <c r="R34" s="112"/>
      <c r="S34" s="349"/>
      <c r="T34" s="39"/>
      <c r="U34" s="39"/>
      <c r="V34" s="39"/>
      <c r="W34" s="39"/>
      <c r="X34" s="81"/>
      <c r="Y34" s="39"/>
      <c r="Z34" s="39"/>
      <c r="AA34" s="112"/>
      <c r="AB34" s="349"/>
      <c r="AC34" s="27"/>
      <c r="AD34" s="27"/>
      <c r="AE34" s="27"/>
      <c r="AF34" s="27"/>
      <c r="AG34" s="1636"/>
      <c r="AH34" s="2062"/>
      <c r="AI34" s="39"/>
      <c r="AJ34" s="39"/>
      <c r="AK34" s="39"/>
      <c r="AL34" s="39"/>
      <c r="AM34" s="112"/>
      <c r="AN34" s="1638"/>
      <c r="AO34" s="27"/>
      <c r="AP34" s="27"/>
      <c r="AQ34" s="27"/>
      <c r="AR34" s="39"/>
      <c r="AS34" s="1636"/>
      <c r="AU34" s="339"/>
      <c r="AV34" s="613"/>
      <c r="AW34" s="340"/>
      <c r="AX34" s="614"/>
      <c r="AY34" s="614"/>
    </row>
    <row r="35" spans="1:51" ht="15" customHeight="1">
      <c r="A35" s="449">
        <v>45846</v>
      </c>
      <c r="E35" s="57">
        <v>11</v>
      </c>
      <c r="F35" s="52" t="s">
        <v>324</v>
      </c>
      <c r="G35" s="168">
        <v>8333.33</v>
      </c>
      <c r="H35" s="168">
        <v>830</v>
      </c>
      <c r="I35" s="62">
        <f t="shared" si="3"/>
        <v>8333.3699999999808</v>
      </c>
      <c r="J35" s="535"/>
      <c r="K35" s="39"/>
      <c r="L35" s="39"/>
      <c r="M35" s="39"/>
      <c r="N35" s="39"/>
      <c r="O35" s="81"/>
      <c r="P35" s="39"/>
      <c r="Q35" s="39"/>
      <c r="R35" s="112"/>
      <c r="S35" s="349"/>
      <c r="T35" s="39"/>
      <c r="U35" s="39"/>
      <c r="V35" s="39"/>
      <c r="W35" s="39"/>
      <c r="X35" s="81"/>
      <c r="Y35" s="39"/>
      <c r="Z35" s="39"/>
      <c r="AA35" s="112"/>
      <c r="AB35" s="349"/>
      <c r="AC35" s="27"/>
      <c r="AD35" s="27"/>
      <c r="AE35" s="27"/>
      <c r="AF35" s="27"/>
      <c r="AG35" s="1636"/>
      <c r="AH35" s="2062"/>
      <c r="AI35" s="39"/>
      <c r="AJ35" s="39"/>
      <c r="AK35" s="39"/>
      <c r="AL35" s="39"/>
      <c r="AM35" s="112"/>
      <c r="AN35" s="1638"/>
      <c r="AO35" s="27"/>
      <c r="AP35" s="27"/>
      <c r="AQ35" s="27"/>
      <c r="AR35" s="39"/>
      <c r="AS35" s="1636"/>
      <c r="AU35" s="339"/>
      <c r="AV35" s="613"/>
      <c r="AW35" s="340"/>
      <c r="AX35" s="614"/>
      <c r="AY35" s="614"/>
    </row>
    <row r="36" spans="1:51" ht="15" customHeight="1">
      <c r="A36" s="2304">
        <v>45882</v>
      </c>
      <c r="B36" s="2224"/>
      <c r="C36" s="2224"/>
      <c r="D36" s="2224"/>
      <c r="E36" s="2225">
        <v>12</v>
      </c>
      <c r="F36" s="2229" t="s">
        <v>325</v>
      </c>
      <c r="G36" s="2241">
        <v>8333.3700000000008</v>
      </c>
      <c r="H36" s="2241">
        <v>830</v>
      </c>
      <c r="I36" s="2226">
        <f t="shared" si="3"/>
        <v>-1.81898940354586E-11</v>
      </c>
      <c r="J36" s="535"/>
      <c r="K36" s="39"/>
      <c r="L36" s="39"/>
      <c r="M36" s="39"/>
      <c r="N36" s="39"/>
      <c r="O36" s="81"/>
      <c r="P36" s="39"/>
      <c r="Q36" s="39"/>
      <c r="R36" s="112"/>
      <c r="S36" s="349"/>
      <c r="T36" s="39"/>
      <c r="U36" s="39"/>
      <c r="V36" s="39"/>
      <c r="W36" s="39"/>
      <c r="X36" s="81"/>
      <c r="Y36" s="39"/>
      <c r="Z36" s="39"/>
      <c r="AA36" s="112"/>
      <c r="AB36" s="349"/>
      <c r="AC36" s="27"/>
      <c r="AD36" s="27"/>
      <c r="AE36" s="27"/>
      <c r="AF36" s="27"/>
      <c r="AG36" s="1636"/>
      <c r="AH36" s="2062"/>
      <c r="AI36" s="39"/>
      <c r="AJ36" s="39"/>
      <c r="AK36" s="39"/>
      <c r="AL36" s="39"/>
      <c r="AM36" s="112"/>
      <c r="AN36" s="1638"/>
      <c r="AO36" s="27"/>
      <c r="AP36" s="27"/>
      <c r="AQ36" s="27"/>
      <c r="AR36" s="39"/>
      <c r="AS36" s="1636"/>
      <c r="AU36" s="339"/>
      <c r="AV36" s="613"/>
      <c r="AW36" s="464"/>
      <c r="AX36" s="615"/>
      <c r="AY36" s="615"/>
    </row>
    <row r="37" spans="1:51" ht="15" customHeight="1">
      <c r="J37" s="535"/>
      <c r="K37" s="39"/>
      <c r="L37" s="39"/>
      <c r="M37" s="39"/>
      <c r="N37" s="39"/>
      <c r="O37" s="81"/>
      <c r="P37" s="39"/>
      <c r="Q37" s="39"/>
      <c r="R37" s="112"/>
      <c r="S37" s="349"/>
      <c r="T37" s="39"/>
      <c r="U37" s="39"/>
      <c r="V37" s="39"/>
      <c r="W37" s="39"/>
      <c r="X37" s="81"/>
      <c r="Y37" s="39"/>
      <c r="Z37" s="39"/>
      <c r="AA37" s="112"/>
      <c r="AB37" s="349"/>
      <c r="AC37" s="27"/>
      <c r="AD37" s="27"/>
      <c r="AE37" s="27"/>
      <c r="AF37" s="27"/>
      <c r="AG37" s="1636"/>
      <c r="AH37" s="2062"/>
      <c r="AI37" s="39"/>
      <c r="AJ37" s="39"/>
      <c r="AK37" s="39"/>
      <c r="AL37" s="39"/>
      <c r="AM37" s="112"/>
      <c r="AN37" s="1638"/>
      <c r="AO37" s="27"/>
      <c r="AP37" s="27"/>
      <c r="AQ37" s="27"/>
      <c r="AR37" s="39"/>
      <c r="AS37" s="1636"/>
    </row>
    <row r="38" spans="1:51" ht="15" customHeight="1">
      <c r="J38" s="535"/>
      <c r="K38" s="39"/>
      <c r="L38" s="39"/>
      <c r="M38" s="39"/>
      <c r="N38" s="39"/>
      <c r="O38" s="81"/>
      <c r="P38" s="39"/>
      <c r="Q38" s="39"/>
      <c r="R38" s="112"/>
      <c r="S38" s="349"/>
      <c r="T38" s="39"/>
      <c r="U38" s="39"/>
      <c r="V38" s="39"/>
      <c r="W38" s="39"/>
      <c r="X38" s="81"/>
      <c r="Y38" s="39"/>
      <c r="Z38" s="39"/>
      <c r="AA38" s="112"/>
      <c r="AB38" s="349"/>
      <c r="AC38" s="27"/>
      <c r="AD38" s="27"/>
      <c r="AE38" s="27"/>
      <c r="AF38" s="27"/>
      <c r="AG38" s="1636"/>
      <c r="AH38" s="2062"/>
      <c r="AI38" s="39"/>
      <c r="AJ38" s="39"/>
      <c r="AK38" s="39"/>
      <c r="AL38" s="39"/>
      <c r="AM38" s="112"/>
      <c r="AN38" s="1638"/>
      <c r="AO38" s="27"/>
      <c r="AP38" s="27"/>
      <c r="AQ38" s="27"/>
      <c r="AR38" s="39"/>
      <c r="AS38" s="1636"/>
    </row>
    <row r="39" spans="1:51" ht="15" customHeight="1">
      <c r="J39" s="535"/>
      <c r="K39" s="39"/>
      <c r="L39" s="39"/>
      <c r="M39" s="39"/>
      <c r="N39" s="39"/>
      <c r="O39" s="81"/>
      <c r="P39" s="39"/>
      <c r="Q39" s="39"/>
      <c r="R39" s="112"/>
      <c r="S39" s="349"/>
      <c r="T39" s="39"/>
      <c r="U39" s="39"/>
      <c r="V39" s="39"/>
      <c r="W39" s="39"/>
      <c r="X39" s="81"/>
      <c r="Y39" s="39"/>
      <c r="Z39" s="39"/>
      <c r="AA39" s="112"/>
      <c r="AB39" s="349"/>
      <c r="AC39" s="27"/>
      <c r="AD39" s="27"/>
      <c r="AE39" s="27"/>
      <c r="AF39" s="27"/>
      <c r="AG39" s="1636"/>
      <c r="AH39" s="2062"/>
      <c r="AI39" s="39"/>
      <c r="AJ39" s="39"/>
      <c r="AK39" s="39"/>
      <c r="AL39" s="39"/>
      <c r="AM39" s="112"/>
      <c r="AN39" s="1638"/>
      <c r="AO39" s="27"/>
      <c r="AP39" s="27"/>
      <c r="AQ39" s="27"/>
      <c r="AR39" s="39"/>
      <c r="AS39" s="1636"/>
    </row>
    <row r="40" spans="1:51" ht="15" customHeight="1">
      <c r="J40" s="535"/>
      <c r="K40" s="39"/>
      <c r="L40" s="39"/>
      <c r="M40" s="39"/>
      <c r="N40" s="39"/>
      <c r="O40" s="81"/>
      <c r="P40" s="39"/>
      <c r="Q40" s="39"/>
      <c r="R40" s="112"/>
      <c r="S40" s="349"/>
      <c r="T40" s="39"/>
      <c r="U40" s="39"/>
      <c r="V40" s="39"/>
      <c r="W40" s="39"/>
      <c r="X40" s="81"/>
      <c r="Y40" s="39"/>
      <c r="Z40" s="39"/>
      <c r="AA40" s="112"/>
      <c r="AB40" s="349"/>
      <c r="AC40" s="27"/>
      <c r="AD40" s="27"/>
      <c r="AE40" s="27"/>
      <c r="AF40" s="27"/>
      <c r="AG40" s="1636"/>
      <c r="AH40" s="2062"/>
      <c r="AI40" s="39"/>
      <c r="AJ40" s="39"/>
      <c r="AK40" s="39"/>
      <c r="AL40" s="39"/>
      <c r="AM40" s="112"/>
      <c r="AN40" s="1638"/>
      <c r="AO40" s="27"/>
      <c r="AP40" s="27"/>
      <c r="AQ40" s="27"/>
      <c r="AR40" s="39"/>
      <c r="AS40" s="1636"/>
    </row>
    <row r="41" spans="1:51" ht="15" customHeight="1">
      <c r="J41" s="535"/>
      <c r="K41" s="39"/>
      <c r="L41" s="39"/>
      <c r="M41" s="39"/>
      <c r="N41" s="39"/>
      <c r="O41" s="81"/>
      <c r="P41" s="39"/>
      <c r="Q41" s="39"/>
      <c r="R41" s="112"/>
      <c r="S41" s="349"/>
      <c r="T41" s="39"/>
      <c r="U41" s="39"/>
      <c r="V41" s="39"/>
      <c r="W41" s="39"/>
      <c r="X41" s="81"/>
      <c r="Y41" s="39"/>
      <c r="Z41" s="39"/>
      <c r="AA41" s="112"/>
      <c r="AB41" s="349"/>
      <c r="AC41" s="27"/>
      <c r="AD41" s="27"/>
      <c r="AE41" s="27"/>
      <c r="AF41" s="27"/>
      <c r="AG41" s="1636"/>
      <c r="AH41" s="2062"/>
      <c r="AI41" s="39"/>
      <c r="AJ41" s="39"/>
      <c r="AK41" s="39"/>
      <c r="AL41" s="39"/>
      <c r="AM41" s="112"/>
      <c r="AN41" s="1638"/>
      <c r="AO41" s="27"/>
      <c r="AP41" s="27"/>
      <c r="AQ41" s="27"/>
      <c r="AR41" s="39"/>
      <c r="AS41" s="1636"/>
    </row>
    <row r="42" spans="1:51" ht="15" customHeight="1">
      <c r="J42" s="535"/>
      <c r="K42" s="39"/>
      <c r="L42" s="39"/>
      <c r="M42" s="39"/>
      <c r="N42" s="39"/>
      <c r="O42" s="81"/>
      <c r="P42" s="39"/>
      <c r="Q42" s="39"/>
      <c r="R42" s="112"/>
      <c r="S42" s="349"/>
      <c r="T42" s="39"/>
      <c r="U42" s="39"/>
      <c r="V42" s="39"/>
      <c r="W42" s="39"/>
      <c r="X42" s="81"/>
      <c r="Y42" s="39"/>
      <c r="Z42" s="39"/>
      <c r="AA42" s="112"/>
      <c r="AB42" s="349"/>
      <c r="AC42" s="27"/>
      <c r="AD42" s="27"/>
      <c r="AE42" s="27"/>
      <c r="AF42" s="27"/>
      <c r="AG42" s="1636"/>
      <c r="AH42" s="2062"/>
      <c r="AI42" s="39"/>
      <c r="AJ42" s="39"/>
      <c r="AK42" s="39"/>
      <c r="AL42" s="39"/>
      <c r="AM42" s="112"/>
      <c r="AN42" s="1638"/>
      <c r="AO42" s="27"/>
      <c r="AP42" s="27"/>
      <c r="AQ42" s="27"/>
      <c r="AR42" s="39"/>
      <c r="AS42" s="1636"/>
    </row>
    <row r="43" spans="1:51" ht="15" customHeight="1">
      <c r="J43" s="535"/>
      <c r="K43" s="39"/>
      <c r="L43" s="39"/>
      <c r="M43" s="39"/>
      <c r="N43" s="39"/>
      <c r="O43" s="81"/>
      <c r="P43" s="39"/>
      <c r="Q43" s="39"/>
      <c r="R43" s="112"/>
      <c r="S43" s="349"/>
      <c r="T43" s="39"/>
      <c r="U43" s="39"/>
      <c r="V43" s="39"/>
      <c r="W43" s="39"/>
      <c r="X43" s="81"/>
      <c r="Y43" s="39"/>
      <c r="Z43" s="39"/>
      <c r="AA43" s="112"/>
      <c r="AB43" s="349"/>
      <c r="AC43" s="27"/>
      <c r="AD43" s="27"/>
      <c r="AE43" s="27"/>
      <c r="AF43" s="27"/>
      <c r="AG43" s="1636"/>
      <c r="AH43" s="2062"/>
      <c r="AI43" s="39"/>
      <c r="AJ43" s="39"/>
      <c r="AK43" s="39"/>
      <c r="AL43" s="39"/>
      <c r="AM43" s="112"/>
      <c r="AN43" s="1638"/>
      <c r="AO43" s="27"/>
      <c r="AP43" s="27"/>
      <c r="AQ43" s="27"/>
      <c r="AR43" s="39"/>
      <c r="AS43" s="1636"/>
    </row>
    <row r="44" spans="1:51" ht="15" customHeight="1">
      <c r="J44" s="535"/>
      <c r="K44" s="39"/>
      <c r="L44" s="39"/>
      <c r="M44" s="39"/>
      <c r="N44" s="39"/>
      <c r="O44" s="81"/>
      <c r="P44" s="39"/>
      <c r="Q44" s="39"/>
      <c r="R44" s="112"/>
      <c r="S44" s="349"/>
      <c r="T44" s="39"/>
      <c r="U44" s="39"/>
      <c r="V44" s="39"/>
      <c r="W44" s="39"/>
      <c r="X44" s="81"/>
      <c r="Y44" s="39"/>
      <c r="Z44" s="39"/>
      <c r="AA44" s="112"/>
      <c r="AB44" s="349"/>
      <c r="AC44" s="27"/>
      <c r="AD44" s="27"/>
      <c r="AE44" s="27"/>
      <c r="AF44" s="27"/>
      <c r="AG44" s="1636"/>
      <c r="AH44" s="2062"/>
      <c r="AI44" s="39"/>
      <c r="AJ44" s="39"/>
      <c r="AK44" s="39"/>
      <c r="AL44" s="39"/>
      <c r="AM44" s="112"/>
      <c r="AN44" s="1638"/>
      <c r="AO44" s="27"/>
      <c r="AP44" s="27"/>
      <c r="AQ44" s="27"/>
      <c r="AR44" s="39"/>
      <c r="AS44" s="1636"/>
    </row>
    <row r="45" spans="1:51" ht="15" customHeight="1">
      <c r="J45" s="535"/>
      <c r="K45" s="39"/>
      <c r="L45" s="39"/>
      <c r="M45" s="39"/>
      <c r="N45" s="39"/>
      <c r="O45" s="81"/>
      <c r="P45" s="39"/>
      <c r="Q45" s="39"/>
      <c r="R45" s="112"/>
      <c r="S45" s="349"/>
      <c r="T45" s="39"/>
      <c r="U45" s="39"/>
      <c r="V45" s="39"/>
      <c r="W45" s="39"/>
      <c r="X45" s="81"/>
      <c r="Y45" s="39"/>
      <c r="Z45" s="39"/>
      <c r="AA45" s="112"/>
      <c r="AB45" s="349"/>
      <c r="AC45" s="27"/>
      <c r="AD45" s="27"/>
      <c r="AE45" s="27"/>
      <c r="AF45" s="27"/>
      <c r="AG45" s="1636"/>
      <c r="AH45" s="2062"/>
      <c r="AI45" s="39"/>
      <c r="AJ45" s="39"/>
      <c r="AK45" s="39"/>
      <c r="AL45" s="39"/>
      <c r="AM45" s="112"/>
      <c r="AN45" s="1638"/>
      <c r="AO45" s="27"/>
      <c r="AP45" s="27"/>
      <c r="AQ45" s="27"/>
      <c r="AR45" s="39"/>
      <c r="AS45" s="1636"/>
    </row>
    <row r="46" spans="1:51" ht="15" customHeight="1">
      <c r="J46" s="535"/>
      <c r="K46" s="39"/>
      <c r="L46" s="39"/>
      <c r="M46" s="39"/>
      <c r="N46" s="39"/>
      <c r="O46" s="81"/>
      <c r="P46" s="39"/>
      <c r="Q46" s="39"/>
      <c r="R46" s="112"/>
      <c r="S46" s="349"/>
      <c r="T46" s="39"/>
      <c r="U46" s="39"/>
      <c r="V46" s="39"/>
      <c r="W46" s="39"/>
      <c r="X46" s="81"/>
      <c r="Y46" s="39"/>
      <c r="Z46" s="39"/>
      <c r="AA46" s="112"/>
      <c r="AB46" s="349"/>
      <c r="AC46" s="27"/>
      <c r="AD46" s="27"/>
      <c r="AE46" s="27"/>
      <c r="AF46" s="27"/>
      <c r="AG46" s="1636"/>
      <c r="AH46" s="2062"/>
      <c r="AI46" s="39"/>
      <c r="AJ46" s="39"/>
      <c r="AK46" s="39"/>
      <c r="AL46" s="39"/>
      <c r="AM46" s="112"/>
      <c r="AN46" s="1638"/>
      <c r="AO46" s="27"/>
      <c r="AP46" s="27"/>
      <c r="AQ46" s="27"/>
      <c r="AR46" s="39"/>
      <c r="AS46" s="1636"/>
    </row>
    <row r="47" spans="1:51" ht="15" customHeight="1">
      <c r="J47" s="535"/>
      <c r="K47" s="39"/>
      <c r="L47" s="39"/>
      <c r="M47" s="39"/>
      <c r="N47" s="39"/>
      <c r="O47" s="81"/>
      <c r="P47" s="39"/>
      <c r="Q47" s="39"/>
      <c r="R47" s="112"/>
      <c r="S47" s="349"/>
      <c r="T47" s="39"/>
      <c r="U47" s="39"/>
      <c r="V47" s="39"/>
      <c r="W47" s="39"/>
      <c r="X47" s="81"/>
      <c r="Y47" s="39"/>
      <c r="Z47" s="39"/>
      <c r="AA47" s="112"/>
      <c r="AB47" s="349"/>
      <c r="AC47" s="27"/>
      <c r="AD47" s="27"/>
      <c r="AE47" s="27"/>
      <c r="AF47" s="27"/>
      <c r="AG47" s="1636"/>
      <c r="AH47" s="2062"/>
      <c r="AI47" s="39"/>
      <c r="AJ47" s="39"/>
      <c r="AK47" s="39"/>
      <c r="AL47" s="39"/>
      <c r="AM47" s="112"/>
      <c r="AN47" s="1638"/>
      <c r="AO47" s="27"/>
      <c r="AP47" s="27"/>
      <c r="AQ47" s="27"/>
      <c r="AR47" s="39"/>
      <c r="AS47" s="1636"/>
    </row>
    <row r="48" spans="1:51" ht="15" customHeight="1">
      <c r="J48" s="535"/>
      <c r="K48" s="39"/>
      <c r="L48" s="39"/>
      <c r="M48" s="39"/>
      <c r="N48" s="39"/>
      <c r="O48" s="81"/>
      <c r="P48" s="39"/>
      <c r="Q48" s="39"/>
      <c r="R48" s="112"/>
      <c r="S48" s="349"/>
      <c r="T48" s="39"/>
      <c r="U48" s="39"/>
      <c r="V48" s="39"/>
      <c r="W48" s="39"/>
      <c r="X48" s="81"/>
      <c r="Y48" s="39"/>
      <c r="Z48" s="39"/>
      <c r="AA48" s="112"/>
      <c r="AB48" s="349"/>
      <c r="AC48" s="27"/>
      <c r="AD48" s="27"/>
      <c r="AE48" s="27"/>
      <c r="AF48" s="27"/>
      <c r="AG48" s="1636"/>
      <c r="AH48" s="2062"/>
      <c r="AI48" s="39"/>
      <c r="AJ48" s="39"/>
      <c r="AK48" s="39"/>
      <c r="AL48" s="39"/>
      <c r="AM48" s="112"/>
      <c r="AN48" s="1638"/>
      <c r="AO48" s="27"/>
      <c r="AP48" s="27"/>
      <c r="AQ48" s="27"/>
      <c r="AR48" s="39"/>
      <c r="AS48" s="1636"/>
    </row>
    <row r="49" spans="10:47" ht="15" customHeight="1">
      <c r="J49" s="535"/>
      <c r="K49" s="39"/>
      <c r="L49" s="39"/>
      <c r="M49" s="39"/>
      <c r="N49" s="39"/>
      <c r="O49" s="81"/>
      <c r="P49" s="39"/>
      <c r="Q49" s="39"/>
      <c r="R49" s="112"/>
      <c r="S49" s="349"/>
      <c r="T49" s="39"/>
      <c r="U49" s="39"/>
      <c r="V49" s="39"/>
      <c r="W49" s="39"/>
      <c r="X49" s="81"/>
      <c r="Y49" s="39"/>
      <c r="Z49" s="39"/>
      <c r="AA49" s="112"/>
      <c r="AB49" s="349"/>
      <c r="AC49" s="27"/>
      <c r="AD49" s="27"/>
      <c r="AE49" s="27"/>
      <c r="AF49" s="27"/>
      <c r="AG49" s="1636"/>
      <c r="AH49" s="2062"/>
      <c r="AI49" s="39"/>
      <c r="AJ49" s="39"/>
      <c r="AK49" s="39"/>
      <c r="AL49" s="39"/>
      <c r="AM49" s="112"/>
      <c r="AN49" s="1638"/>
      <c r="AO49" s="27"/>
      <c r="AP49" s="27"/>
      <c r="AQ49" s="27"/>
      <c r="AR49" s="39"/>
      <c r="AS49" s="1636"/>
    </row>
    <row r="50" spans="10:47" ht="15" customHeight="1">
      <c r="J50" s="535"/>
      <c r="K50" s="39"/>
      <c r="L50" s="39"/>
      <c r="M50" s="39"/>
      <c r="N50" s="39"/>
      <c r="O50" s="81"/>
      <c r="P50" s="39"/>
      <c r="Q50" s="39"/>
      <c r="R50" s="112"/>
      <c r="S50" s="349"/>
      <c r="T50" s="39"/>
      <c r="U50" s="39"/>
      <c r="V50" s="39"/>
      <c r="W50" s="39"/>
      <c r="X50" s="81"/>
      <c r="Y50" s="39"/>
      <c r="Z50" s="39"/>
      <c r="AA50" s="112"/>
      <c r="AB50" s="349"/>
      <c r="AC50" s="27"/>
      <c r="AD50" s="27"/>
      <c r="AE50" s="27"/>
      <c r="AF50" s="27"/>
      <c r="AG50" s="1636"/>
      <c r="AH50" s="2062"/>
      <c r="AI50" s="39"/>
      <c r="AJ50" s="39"/>
      <c r="AK50" s="39"/>
      <c r="AL50" s="39"/>
      <c r="AM50" s="112"/>
      <c r="AN50" s="1638"/>
      <c r="AO50" s="27"/>
      <c r="AP50" s="27"/>
      <c r="AQ50" s="27"/>
      <c r="AR50" s="39"/>
      <c r="AS50" s="1636"/>
    </row>
    <row r="51" spans="10:47" ht="15" customHeight="1">
      <c r="J51" s="535"/>
      <c r="K51" s="39"/>
      <c r="L51" s="39"/>
      <c r="M51" s="39"/>
      <c r="N51" s="39"/>
      <c r="O51" s="81"/>
      <c r="P51" s="39"/>
      <c r="Q51" s="39"/>
      <c r="R51" s="112"/>
      <c r="S51" s="349"/>
      <c r="T51" s="39"/>
      <c r="U51" s="39"/>
      <c r="V51" s="39"/>
      <c r="W51" s="39"/>
      <c r="X51" s="81"/>
      <c r="Y51" s="39"/>
      <c r="Z51" s="39"/>
      <c r="AA51" s="112"/>
      <c r="AB51" s="349"/>
      <c r="AC51" s="27"/>
      <c r="AD51" s="27"/>
      <c r="AE51" s="27"/>
      <c r="AF51" s="27"/>
      <c r="AG51" s="1636"/>
      <c r="AH51" s="2062"/>
      <c r="AI51" s="39"/>
      <c r="AJ51" s="39"/>
      <c r="AK51" s="39"/>
      <c r="AL51" s="39"/>
      <c r="AM51" s="112"/>
      <c r="AN51" s="1638"/>
      <c r="AO51" s="27"/>
      <c r="AP51" s="27"/>
      <c r="AQ51" s="27"/>
      <c r="AR51" s="39"/>
      <c r="AS51" s="1636"/>
    </row>
    <row r="52" spans="10:47" ht="15" customHeight="1">
      <c r="J52" s="535"/>
      <c r="K52" s="39"/>
      <c r="L52" s="39"/>
      <c r="M52" s="39"/>
      <c r="N52" s="39"/>
      <c r="O52" s="81"/>
      <c r="P52" s="39"/>
      <c r="Q52" s="39"/>
      <c r="R52" s="112"/>
      <c r="S52" s="349"/>
      <c r="T52" s="39"/>
      <c r="U52" s="39"/>
      <c r="V52" s="39"/>
      <c r="W52" s="39"/>
      <c r="X52" s="81"/>
      <c r="Y52" s="39"/>
      <c r="Z52" s="39"/>
      <c r="AA52" s="112"/>
      <c r="AB52" s="349"/>
      <c r="AC52" s="27"/>
      <c r="AD52" s="27"/>
      <c r="AE52" s="27"/>
      <c r="AF52" s="27"/>
      <c r="AG52" s="1636"/>
      <c r="AH52" s="2062"/>
      <c r="AI52" s="39"/>
      <c r="AJ52" s="39"/>
      <c r="AK52" s="39"/>
      <c r="AL52" s="39"/>
      <c r="AM52" s="112"/>
      <c r="AN52" s="1638"/>
      <c r="AO52" s="27"/>
      <c r="AP52" s="27"/>
      <c r="AQ52" s="27"/>
      <c r="AR52" s="39"/>
      <c r="AS52" s="1636"/>
    </row>
    <row r="53" spans="10:47" ht="15" customHeight="1">
      <c r="J53" s="535"/>
      <c r="K53" s="39"/>
      <c r="L53" s="39"/>
      <c r="M53" s="39"/>
      <c r="N53" s="39"/>
      <c r="O53" s="81"/>
      <c r="P53" s="39"/>
      <c r="Q53" s="39"/>
      <c r="R53" s="112"/>
      <c r="S53" s="349"/>
      <c r="T53" s="39"/>
      <c r="U53" s="39"/>
      <c r="V53" s="39"/>
      <c r="W53" s="39"/>
      <c r="X53" s="81"/>
      <c r="Y53" s="39"/>
      <c r="Z53" s="39"/>
      <c r="AA53" s="112"/>
      <c r="AB53" s="349"/>
      <c r="AC53" s="27"/>
      <c r="AD53" s="27"/>
      <c r="AE53" s="27"/>
      <c r="AF53" s="27"/>
      <c r="AG53" s="1636"/>
      <c r="AH53" s="2062"/>
      <c r="AI53" s="39"/>
      <c r="AJ53" s="39"/>
      <c r="AK53" s="39"/>
      <c r="AL53" s="39"/>
      <c r="AM53" s="112"/>
      <c r="AN53" s="1638"/>
      <c r="AO53" s="27"/>
      <c r="AP53" s="27"/>
      <c r="AQ53" s="27"/>
      <c r="AR53" s="39"/>
      <c r="AS53" s="1636"/>
      <c r="AU53" s="3">
        <f>13*4</f>
        <v>52</v>
      </c>
    </row>
    <row r="54" spans="10:47" ht="15" customHeight="1">
      <c r="J54" s="535"/>
      <c r="K54" s="39"/>
      <c r="L54" s="39"/>
      <c r="M54" s="39"/>
      <c r="N54" s="39"/>
      <c r="O54" s="81"/>
      <c r="P54" s="39"/>
      <c r="Q54" s="39"/>
      <c r="R54" s="112"/>
      <c r="S54" s="349"/>
      <c r="T54" s="39"/>
      <c r="U54" s="39"/>
      <c r="V54" s="39"/>
      <c r="W54" s="39"/>
      <c r="X54" s="81"/>
      <c r="Y54" s="39"/>
      <c r="Z54" s="39"/>
      <c r="AA54" s="112"/>
      <c r="AB54" s="349"/>
      <c r="AC54" s="27"/>
      <c r="AD54" s="27"/>
      <c r="AE54" s="27"/>
      <c r="AF54" s="27"/>
      <c r="AG54" s="1636"/>
      <c r="AH54" s="2062"/>
      <c r="AI54" s="39"/>
      <c r="AJ54" s="39"/>
      <c r="AK54" s="39"/>
      <c r="AL54" s="39"/>
      <c r="AM54" s="112"/>
      <c r="AN54" s="1638"/>
      <c r="AO54" s="27"/>
      <c r="AP54" s="27"/>
      <c r="AQ54" s="27"/>
      <c r="AR54" s="39"/>
      <c r="AS54" s="1636"/>
    </row>
    <row r="55" spans="10:47" ht="15" customHeight="1">
      <c r="J55" s="535"/>
      <c r="K55" s="39"/>
      <c r="L55" s="39"/>
      <c r="M55" s="39"/>
      <c r="N55" s="39"/>
      <c r="O55" s="81"/>
      <c r="P55" s="39"/>
      <c r="Q55" s="39"/>
      <c r="R55" s="112"/>
      <c r="S55" s="349"/>
      <c r="T55" s="39"/>
      <c r="U55" s="39"/>
      <c r="V55" s="39"/>
      <c r="W55" s="39"/>
      <c r="X55" s="81"/>
      <c r="Y55" s="39"/>
      <c r="Z55" s="39"/>
      <c r="AA55" s="112"/>
      <c r="AB55" s="349"/>
      <c r="AC55" s="27"/>
      <c r="AD55" s="27"/>
      <c r="AE55" s="27"/>
      <c r="AF55" s="27"/>
      <c r="AG55" s="1636"/>
      <c r="AH55" s="2062"/>
      <c r="AI55" s="39"/>
      <c r="AJ55" s="39"/>
      <c r="AK55" s="39"/>
      <c r="AL55" s="39"/>
      <c r="AM55" s="112"/>
      <c r="AN55" s="1638"/>
      <c r="AO55" s="27"/>
      <c r="AP55" s="27"/>
      <c r="AQ55" s="27"/>
      <c r="AR55" s="39"/>
      <c r="AS55" s="1636"/>
    </row>
    <row r="56" spans="10:47" ht="15" customHeight="1">
      <c r="J56" s="535"/>
      <c r="K56" s="39"/>
      <c r="L56" s="39"/>
      <c r="M56" s="39"/>
      <c r="N56" s="39"/>
      <c r="O56" s="81"/>
      <c r="P56" s="39"/>
      <c r="Q56" s="39"/>
      <c r="R56" s="112"/>
      <c r="S56" s="349"/>
      <c r="T56" s="39"/>
      <c r="U56" s="39"/>
      <c r="V56" s="39"/>
      <c r="W56" s="39"/>
      <c r="X56" s="81"/>
      <c r="Y56" s="39"/>
      <c r="Z56" s="39"/>
      <c r="AA56" s="112"/>
      <c r="AB56" s="349"/>
      <c r="AC56" s="27"/>
      <c r="AD56" s="27"/>
      <c r="AE56" s="27"/>
      <c r="AF56" s="27"/>
      <c r="AG56" s="1636"/>
      <c r="AH56" s="2062"/>
      <c r="AI56" s="39"/>
      <c r="AJ56" s="39"/>
      <c r="AK56" s="39"/>
      <c r="AL56" s="39"/>
      <c r="AM56" s="112"/>
      <c r="AN56" s="1638"/>
      <c r="AO56" s="27"/>
      <c r="AP56" s="27"/>
      <c r="AQ56" s="27"/>
      <c r="AR56" s="39"/>
      <c r="AS56" s="1636"/>
    </row>
    <row r="57" spans="10:47" ht="15" customHeight="1">
      <c r="J57" s="535"/>
      <c r="K57" s="39"/>
      <c r="L57" s="39"/>
      <c r="M57" s="39"/>
      <c r="N57" s="39"/>
      <c r="O57" s="81"/>
      <c r="P57" s="39"/>
      <c r="Q57" s="39"/>
      <c r="R57" s="112"/>
      <c r="S57" s="349"/>
      <c r="T57" s="39"/>
      <c r="U57" s="39"/>
      <c r="V57" s="39"/>
      <c r="W57" s="39"/>
      <c r="X57" s="81"/>
      <c r="Y57" s="39"/>
      <c r="Z57" s="39"/>
      <c r="AA57" s="112"/>
      <c r="AB57" s="349"/>
      <c r="AC57" s="27"/>
      <c r="AD57" s="27"/>
      <c r="AE57" s="27"/>
      <c r="AF57" s="27"/>
      <c r="AG57" s="1636"/>
      <c r="AH57" s="2062"/>
      <c r="AI57" s="39"/>
      <c r="AJ57" s="39"/>
      <c r="AK57" s="39"/>
      <c r="AL57" s="39"/>
      <c r="AM57" s="112"/>
      <c r="AN57" s="1638"/>
      <c r="AO57" s="27"/>
      <c r="AP57" s="27"/>
      <c r="AQ57" s="27"/>
      <c r="AR57" s="39"/>
      <c r="AS57" s="1636"/>
    </row>
    <row r="58" spans="10:47" ht="15" customHeight="1">
      <c r="J58" s="349"/>
      <c r="K58" s="39"/>
      <c r="L58" s="39"/>
      <c r="M58" s="39"/>
      <c r="N58" s="39"/>
      <c r="O58" s="81"/>
      <c r="P58" s="39"/>
      <c r="Q58" s="39"/>
      <c r="R58" s="112"/>
      <c r="S58" s="349"/>
      <c r="T58" s="39"/>
      <c r="U58" s="39"/>
      <c r="V58" s="39"/>
      <c r="W58" s="39"/>
      <c r="X58" s="81"/>
      <c r="Y58" s="39"/>
      <c r="Z58" s="39"/>
      <c r="AA58" s="112"/>
      <c r="AB58" s="349"/>
      <c r="AC58" s="27"/>
      <c r="AD58" s="27"/>
      <c r="AE58" s="27"/>
      <c r="AF58" s="27"/>
      <c r="AG58" s="1636"/>
      <c r="AH58" s="2062"/>
      <c r="AI58" s="39"/>
      <c r="AJ58" s="39"/>
      <c r="AK58" s="39"/>
      <c r="AL58" s="39"/>
      <c r="AM58" s="112"/>
      <c r="AN58" s="1638"/>
      <c r="AO58" s="27"/>
      <c r="AP58" s="27"/>
      <c r="AQ58" s="27"/>
      <c r="AR58" s="39"/>
      <c r="AS58" s="1636"/>
    </row>
    <row r="59" spans="10:47" ht="15" customHeight="1">
      <c r="J59" s="349"/>
      <c r="K59" s="39"/>
      <c r="L59" s="39"/>
      <c r="M59" s="39"/>
      <c r="N59" s="39"/>
      <c r="O59" s="81"/>
      <c r="P59" s="39"/>
      <c r="Q59" s="39"/>
      <c r="R59" s="112"/>
      <c r="S59" s="349"/>
      <c r="T59" s="39"/>
      <c r="U59" s="39"/>
      <c r="V59" s="39"/>
      <c r="W59" s="39"/>
      <c r="X59" s="81"/>
      <c r="Y59" s="39"/>
      <c r="Z59" s="39"/>
      <c r="AA59" s="112"/>
      <c r="AB59" s="349"/>
      <c r="AC59" s="27"/>
      <c r="AD59" s="27"/>
      <c r="AE59" s="27"/>
      <c r="AF59" s="27"/>
      <c r="AG59" s="1636"/>
      <c r="AH59" s="2062"/>
      <c r="AI59" s="39"/>
      <c r="AJ59" s="39"/>
      <c r="AK59" s="39"/>
      <c r="AL59" s="39"/>
      <c r="AM59" s="112"/>
      <c r="AN59" s="1638"/>
      <c r="AO59" s="27"/>
      <c r="AP59" s="27"/>
      <c r="AQ59" s="27"/>
      <c r="AR59" s="39"/>
      <c r="AS59" s="1636"/>
    </row>
  </sheetData>
  <mergeCells count="10">
    <mergeCell ref="AB3:AG3"/>
    <mergeCell ref="AH3:AM3"/>
    <mergeCell ref="AN3:AS3"/>
    <mergeCell ref="A4:I4"/>
    <mergeCell ref="A22:I22"/>
    <mergeCell ref="A1:D1"/>
    <mergeCell ref="L2:M2"/>
    <mergeCell ref="T2:U2"/>
    <mergeCell ref="J3:R3"/>
    <mergeCell ref="S3:AA3"/>
  </mergeCells>
  <pageMargins left="0.42" right="0.25" top="1" bottom="1" header="0.5" footer="0.5"/>
  <pageSetup paperSize="5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67">
    <tabColor rgb="FFFFFF00"/>
  </sheetPr>
  <dimension ref="A1:Z99"/>
  <sheetViews>
    <sheetView zoomScale="130" zoomScaleNormal="130" workbookViewId="0">
      <selection activeCell="H24" sqref="H24"/>
    </sheetView>
  </sheetViews>
  <sheetFormatPr defaultColWidth="9.109375" defaultRowHeight="13.2"/>
  <cols>
    <col min="1" max="1" width="14.33203125" style="228" customWidth="1"/>
    <col min="2" max="2" width="14.88671875" style="3" customWidth="1"/>
    <col min="3" max="3" width="14" style="3" customWidth="1"/>
    <col min="4" max="4" width="9.109375" style="3"/>
    <col min="5" max="5" width="6.6640625" style="5" customWidth="1"/>
    <col min="6" max="6" width="12.5546875" style="2308" customWidth="1"/>
    <col min="7" max="7" width="14.44140625" style="502" customWidth="1"/>
    <col min="8" max="8" width="12.109375" style="502" customWidth="1"/>
    <col min="9" max="9" width="13.5546875" style="7" customWidth="1"/>
    <col min="10" max="10" width="16.5546875" style="2" customWidth="1"/>
    <col min="11" max="12" width="11.109375" style="6" customWidth="1"/>
    <col min="13" max="13" width="11.109375" style="10" customWidth="1"/>
    <col min="14" max="14" width="11.109375" style="799" customWidth="1"/>
    <col min="15" max="15" width="13.5546875" style="2237" customWidth="1"/>
    <col min="16" max="16" width="11.5546875" style="6" customWidth="1"/>
    <col min="17" max="17" width="11.33203125" style="6" customWidth="1"/>
    <col min="18" max="18" width="10.33203125" style="1579" hidden="1" customWidth="1"/>
    <col min="19" max="19" width="10.33203125" style="3" hidden="1" customWidth="1"/>
    <col min="20" max="20" width="9.6640625" style="3" hidden="1" customWidth="1"/>
    <col min="21" max="21" width="8.44140625" style="1778" hidden="1" customWidth="1"/>
    <col min="22" max="22" width="10.44140625" style="3" hidden="1" customWidth="1"/>
    <col min="23" max="23" width="10.33203125" style="3" hidden="1" customWidth="1"/>
    <col min="24" max="24" width="9.109375" style="3"/>
    <col min="25" max="25" width="11" style="3"/>
    <col min="26" max="16384" width="9.109375" style="3"/>
  </cols>
  <sheetData>
    <row r="1" spans="1:23" ht="24">
      <c r="A1" s="11" t="s">
        <v>326</v>
      </c>
      <c r="B1" s="11"/>
      <c r="C1" s="11"/>
      <c r="D1" s="11"/>
      <c r="J1" s="1301"/>
      <c r="K1" s="96"/>
      <c r="L1" s="96"/>
      <c r="M1" s="66"/>
      <c r="O1" s="2445"/>
      <c r="P1" s="96"/>
      <c r="Q1" s="96"/>
      <c r="R1" s="2026"/>
      <c r="S1" s="1260"/>
      <c r="T1" s="1260"/>
      <c r="U1" s="2044"/>
    </row>
    <row r="2" spans="1:23" s="1" customFormat="1" ht="15">
      <c r="A2" s="241"/>
      <c r="E2" s="1770"/>
      <c r="F2" s="2309"/>
      <c r="G2" s="1900"/>
      <c r="H2" s="1900"/>
      <c r="I2" s="1352"/>
      <c r="J2" s="620"/>
      <c r="K2" s="727"/>
      <c r="L2" s="727"/>
      <c r="M2" s="1954"/>
      <c r="N2" s="799"/>
      <c r="O2" s="2237"/>
      <c r="P2" s="727"/>
      <c r="Q2" s="727"/>
      <c r="R2" s="1908"/>
      <c r="U2" s="1778"/>
      <c r="W2" s="3"/>
    </row>
    <row r="3" spans="1:23" ht="20.399999999999999">
      <c r="A3" s="3174" t="s">
        <v>1</v>
      </c>
      <c r="B3" s="3174"/>
      <c r="C3" s="3174"/>
      <c r="D3" s="3174"/>
      <c r="E3" s="3174"/>
      <c r="F3" s="3174"/>
      <c r="G3" s="3174"/>
      <c r="H3" s="3174"/>
      <c r="I3" s="3174"/>
      <c r="J3" s="3175" t="s">
        <v>20</v>
      </c>
      <c r="K3" s="3176"/>
      <c r="L3" s="3176"/>
      <c r="M3" s="3176"/>
      <c r="N3" s="3176"/>
      <c r="O3" s="3176"/>
      <c r="P3" s="3176"/>
      <c r="Q3" s="3177"/>
      <c r="R3" s="3142" t="s">
        <v>105</v>
      </c>
      <c r="S3" s="3143"/>
      <c r="T3" s="3143"/>
      <c r="U3" s="3143"/>
      <c r="V3" s="3143"/>
      <c r="W3" s="3145"/>
    </row>
    <row r="4" spans="1:23" ht="29.1" customHeight="1">
      <c r="A4" s="493" t="s">
        <v>2</v>
      </c>
      <c r="B4" s="495" t="s">
        <v>3</v>
      </c>
      <c r="C4" s="503" t="s">
        <v>4</v>
      </c>
      <c r="D4" s="497" t="s">
        <v>5</v>
      </c>
      <c r="E4" s="497" t="s">
        <v>6</v>
      </c>
      <c r="F4" s="2421" t="s">
        <v>7</v>
      </c>
      <c r="G4" s="504" t="s">
        <v>8</v>
      </c>
      <c r="H4" s="504" t="s">
        <v>9</v>
      </c>
      <c r="I4" s="512" t="s">
        <v>10</v>
      </c>
      <c r="J4" s="796" t="s">
        <v>21</v>
      </c>
      <c r="K4" s="103" t="s">
        <v>22</v>
      </c>
      <c r="L4" s="103" t="s">
        <v>51</v>
      </c>
      <c r="M4" s="2038" t="s">
        <v>187</v>
      </c>
      <c r="N4" s="611" t="s">
        <v>7</v>
      </c>
      <c r="O4" s="2446" t="s">
        <v>24</v>
      </c>
      <c r="P4" s="103" t="s">
        <v>25</v>
      </c>
      <c r="Q4" s="1574" t="s">
        <v>26</v>
      </c>
      <c r="R4" s="1910" t="s">
        <v>21</v>
      </c>
      <c r="S4" s="70" t="s">
        <v>22</v>
      </c>
      <c r="T4" s="70" t="s">
        <v>25</v>
      </c>
      <c r="U4" s="1864" t="s">
        <v>7</v>
      </c>
      <c r="V4" s="70" t="s">
        <v>24</v>
      </c>
      <c r="W4" s="101" t="s">
        <v>26</v>
      </c>
    </row>
    <row r="5" spans="1:23" ht="15" customHeight="1">
      <c r="A5" s="2037">
        <v>44911</v>
      </c>
      <c r="B5" s="282">
        <v>160000</v>
      </c>
      <c r="C5" s="282">
        <f>B5*0.02</f>
        <v>3200</v>
      </c>
      <c r="D5" s="1088"/>
      <c r="E5" s="283">
        <v>36</v>
      </c>
      <c r="F5" s="2452">
        <v>30396</v>
      </c>
      <c r="G5" s="1050">
        <f>B5/E5</f>
        <v>4444.4444444444398</v>
      </c>
      <c r="H5" s="1050">
        <f>+B5*0.0083</f>
        <v>1328</v>
      </c>
      <c r="I5" s="282">
        <v>160000</v>
      </c>
      <c r="J5" s="259">
        <v>44960</v>
      </c>
      <c r="K5" s="179">
        <v>20000</v>
      </c>
      <c r="L5" s="179"/>
      <c r="M5" s="698">
        <v>12</v>
      </c>
      <c r="N5" s="1195">
        <v>30656</v>
      </c>
      <c r="O5" s="2447">
        <f>K5/M5</f>
        <v>1666.6666666666699</v>
      </c>
      <c r="P5" s="179">
        <v>400</v>
      </c>
      <c r="Q5" s="206">
        <f>K5</f>
        <v>20000</v>
      </c>
      <c r="R5" s="2045">
        <v>42517</v>
      </c>
      <c r="S5" s="2046">
        <v>10000</v>
      </c>
      <c r="T5" s="2046">
        <v>1200</v>
      </c>
      <c r="U5" s="2047"/>
      <c r="V5" s="532"/>
      <c r="W5" s="537">
        <v>10000</v>
      </c>
    </row>
    <row r="6" spans="1:23" ht="15" customHeight="1">
      <c r="A6" s="167">
        <v>44921</v>
      </c>
      <c r="B6" s="27"/>
      <c r="C6" s="27"/>
      <c r="D6" s="27"/>
      <c r="E6" s="29">
        <v>1</v>
      </c>
      <c r="F6" s="2195">
        <v>77145</v>
      </c>
      <c r="G6" s="35">
        <v>4444.4399999999996</v>
      </c>
      <c r="H6" s="35">
        <v>1328</v>
      </c>
      <c r="I6" s="43">
        <f>I5-G6</f>
        <v>155555.56</v>
      </c>
      <c r="J6" s="491">
        <v>45014</v>
      </c>
      <c r="K6" s="43"/>
      <c r="L6" s="43"/>
      <c r="M6" s="538">
        <v>1</v>
      </c>
      <c r="N6" s="42">
        <v>78087</v>
      </c>
      <c r="O6" s="2219">
        <v>3333.33</v>
      </c>
      <c r="P6" s="35">
        <f>174.56+333.33</f>
        <v>507.89</v>
      </c>
      <c r="Q6" s="210">
        <f>Q5-O6</f>
        <v>16666.669999999998</v>
      </c>
      <c r="R6" s="1583">
        <v>42691</v>
      </c>
      <c r="S6" s="27"/>
      <c r="T6" s="27"/>
      <c r="U6" s="1757"/>
      <c r="V6" s="39">
        <v>10000</v>
      </c>
      <c r="W6" s="2048">
        <f>W5+S6-V6</f>
        <v>0</v>
      </c>
    </row>
    <row r="7" spans="1:23" ht="15" customHeight="1">
      <c r="A7" s="50">
        <v>44953</v>
      </c>
      <c r="B7" s="27"/>
      <c r="C7" s="27"/>
      <c r="D7" s="27"/>
      <c r="E7" s="29">
        <v>2</v>
      </c>
      <c r="F7" s="2195">
        <v>77459</v>
      </c>
      <c r="G7" s="62">
        <v>4444.4399999999996</v>
      </c>
      <c r="H7" s="62">
        <v>1328</v>
      </c>
      <c r="I7" s="43">
        <f t="shared" ref="I7:I14" si="0">I6-G7</f>
        <v>151111.12</v>
      </c>
      <c r="J7" s="491">
        <v>45042</v>
      </c>
      <c r="K7" s="43"/>
      <c r="L7" s="43"/>
      <c r="M7" s="538">
        <v>2</v>
      </c>
      <c r="N7" s="501">
        <v>78402</v>
      </c>
      <c r="O7" s="2219">
        <v>1666.67</v>
      </c>
      <c r="P7" s="43">
        <v>525.44000000000005</v>
      </c>
      <c r="Q7" s="210">
        <f t="shared" ref="Q7:Q12" si="1">Q6-O7</f>
        <v>15000</v>
      </c>
      <c r="R7" s="1583"/>
      <c r="S7" s="27"/>
      <c r="T7" s="27"/>
      <c r="U7" s="1757"/>
      <c r="V7" s="39"/>
      <c r="W7" s="2048">
        <f t="shared" ref="W7:W14" si="2">W6+S7-V7</f>
        <v>0</v>
      </c>
    </row>
    <row r="8" spans="1:23" ht="15" customHeight="1">
      <c r="A8" s="50">
        <v>44982</v>
      </c>
      <c r="B8" s="27"/>
      <c r="C8" s="27"/>
      <c r="D8" s="27"/>
      <c r="E8" s="29">
        <v>3</v>
      </c>
      <c r="F8" s="2195">
        <v>77744</v>
      </c>
      <c r="G8" s="62">
        <v>4444.4399999999996</v>
      </c>
      <c r="H8" s="62">
        <v>1328</v>
      </c>
      <c r="I8" s="43">
        <f t="shared" si="0"/>
        <v>146666.68</v>
      </c>
      <c r="J8" s="491">
        <v>45076</v>
      </c>
      <c r="K8" s="43"/>
      <c r="L8" s="43"/>
      <c r="M8" s="538">
        <v>3</v>
      </c>
      <c r="N8" s="42">
        <v>78868</v>
      </c>
      <c r="O8" s="2219">
        <v>1666.67</v>
      </c>
      <c r="P8" s="43">
        <v>266.67</v>
      </c>
      <c r="Q8" s="210">
        <f t="shared" si="1"/>
        <v>13333.33</v>
      </c>
      <c r="R8" s="1583">
        <v>42696</v>
      </c>
      <c r="S8" s="39">
        <v>10000</v>
      </c>
      <c r="T8" s="39">
        <v>1200</v>
      </c>
      <c r="U8" s="1757"/>
      <c r="V8" s="39"/>
      <c r="W8" s="2048">
        <f t="shared" si="2"/>
        <v>10000</v>
      </c>
    </row>
    <row r="9" spans="1:23" ht="15" customHeight="1">
      <c r="A9" s="50">
        <v>45013</v>
      </c>
      <c r="B9" s="27"/>
      <c r="C9" s="27"/>
      <c r="D9" s="27"/>
      <c r="E9" s="29">
        <v>4</v>
      </c>
      <c r="F9" s="2195">
        <v>78056</v>
      </c>
      <c r="G9" s="62">
        <v>4444.4399999999996</v>
      </c>
      <c r="H9" s="62">
        <v>1328</v>
      </c>
      <c r="I9" s="43">
        <f t="shared" si="0"/>
        <v>142222.24</v>
      </c>
      <c r="J9" s="491">
        <v>45105</v>
      </c>
      <c r="K9" s="43"/>
      <c r="L9" s="43"/>
      <c r="M9" s="538">
        <v>4</v>
      </c>
      <c r="N9" s="42">
        <v>79270</v>
      </c>
      <c r="O9" s="2219">
        <v>1666.67</v>
      </c>
      <c r="P9" s="43">
        <v>233.33</v>
      </c>
      <c r="Q9" s="210">
        <f t="shared" si="1"/>
        <v>11666.66</v>
      </c>
      <c r="R9" s="1583">
        <v>42711</v>
      </c>
      <c r="S9" s="39">
        <v>9000</v>
      </c>
      <c r="T9" s="39">
        <v>900</v>
      </c>
      <c r="U9" s="1757"/>
      <c r="V9" s="39"/>
      <c r="W9" s="2048">
        <f t="shared" si="2"/>
        <v>19000</v>
      </c>
    </row>
    <row r="10" spans="1:23" ht="15" customHeight="1">
      <c r="A10" s="50">
        <v>45042</v>
      </c>
      <c r="B10" s="27"/>
      <c r="C10" s="27"/>
      <c r="D10" s="27"/>
      <c r="E10" s="29">
        <v>5</v>
      </c>
      <c r="F10" s="2195">
        <v>78402</v>
      </c>
      <c r="G10" s="62">
        <v>4444.4399999999996</v>
      </c>
      <c r="H10" s="62">
        <v>1328</v>
      </c>
      <c r="I10" s="43">
        <f t="shared" si="0"/>
        <v>137777.79999999999</v>
      </c>
      <c r="J10" s="491">
        <v>45134</v>
      </c>
      <c r="K10" s="43"/>
      <c r="L10" s="43"/>
      <c r="M10" s="538">
        <v>5</v>
      </c>
      <c r="N10" s="42">
        <v>79595</v>
      </c>
      <c r="O10" s="2274">
        <v>1666.67</v>
      </c>
      <c r="P10" s="43">
        <v>200</v>
      </c>
      <c r="Q10" s="210">
        <f t="shared" si="1"/>
        <v>9999.99</v>
      </c>
      <c r="R10" s="1583">
        <v>42872</v>
      </c>
      <c r="S10" s="39"/>
      <c r="T10" s="39"/>
      <c r="U10" s="1757"/>
      <c r="V10" s="39">
        <v>19000</v>
      </c>
      <c r="W10" s="2048">
        <f t="shared" si="2"/>
        <v>0</v>
      </c>
    </row>
    <row r="11" spans="1:23" ht="15" customHeight="1">
      <c r="A11" s="50">
        <v>45076</v>
      </c>
      <c r="B11" s="27"/>
      <c r="C11" s="27"/>
      <c r="D11" s="27"/>
      <c r="E11" s="29">
        <v>6</v>
      </c>
      <c r="F11" s="2195">
        <v>78868</v>
      </c>
      <c r="G11" s="62">
        <v>4444.4399999999996</v>
      </c>
      <c r="H11" s="62">
        <v>1328</v>
      </c>
      <c r="I11" s="43">
        <f t="shared" si="0"/>
        <v>133333.35999999999</v>
      </c>
      <c r="J11" s="491">
        <v>45167</v>
      </c>
      <c r="K11" s="43"/>
      <c r="L11" s="43"/>
      <c r="M11" s="538">
        <v>6</v>
      </c>
      <c r="N11" s="42">
        <v>79997</v>
      </c>
      <c r="O11" s="2219">
        <v>1666.67</v>
      </c>
      <c r="P11" s="43">
        <v>166.67</v>
      </c>
      <c r="Q11" s="210">
        <f t="shared" si="1"/>
        <v>8333.32</v>
      </c>
      <c r="R11" s="1583"/>
      <c r="S11" s="39"/>
      <c r="T11" s="39"/>
      <c r="U11" s="1757"/>
      <c r="V11" s="39"/>
      <c r="W11" s="2048">
        <f t="shared" si="2"/>
        <v>0</v>
      </c>
    </row>
    <row r="12" spans="1:23" ht="15" customHeight="1">
      <c r="A12" s="50">
        <v>45105</v>
      </c>
      <c r="B12" s="27"/>
      <c r="C12" s="27"/>
      <c r="D12" s="27"/>
      <c r="E12" s="29">
        <v>7</v>
      </c>
      <c r="F12" s="2195">
        <v>79270</v>
      </c>
      <c r="G12" s="564">
        <v>4444.4399999999996</v>
      </c>
      <c r="H12" s="564">
        <v>1328</v>
      </c>
      <c r="I12" s="43">
        <f t="shared" si="0"/>
        <v>128888.92</v>
      </c>
      <c r="J12" s="492">
        <v>45184</v>
      </c>
      <c r="K12" s="43"/>
      <c r="L12" s="43"/>
      <c r="M12" s="538">
        <v>7</v>
      </c>
      <c r="N12" s="501">
        <v>80230</v>
      </c>
      <c r="O12" s="2219">
        <v>8333.32</v>
      </c>
      <c r="P12" s="43"/>
      <c r="Q12" s="210">
        <f t="shared" si="1"/>
        <v>0</v>
      </c>
      <c r="R12" s="1583"/>
      <c r="S12" s="39"/>
      <c r="T12" s="39"/>
      <c r="U12" s="1757"/>
      <c r="V12" s="39"/>
      <c r="W12" s="2048">
        <f t="shared" si="2"/>
        <v>0</v>
      </c>
    </row>
    <row r="13" spans="1:23" ht="15" customHeight="1">
      <c r="A13" s="228">
        <v>45107</v>
      </c>
      <c r="E13" s="5">
        <v>8</v>
      </c>
      <c r="F13" s="2453">
        <v>31540</v>
      </c>
      <c r="G13" s="502">
        <v>128888.92</v>
      </c>
      <c r="I13" s="43">
        <f t="shared" si="0"/>
        <v>0</v>
      </c>
      <c r="J13" s="1371"/>
      <c r="K13" s="39"/>
      <c r="L13" s="39"/>
      <c r="M13" s="81">
        <v>8</v>
      </c>
      <c r="N13" s="501"/>
      <c r="O13" s="2198"/>
      <c r="P13" s="39"/>
      <c r="Q13" s="112"/>
      <c r="R13" s="1583">
        <v>42920</v>
      </c>
      <c r="S13" s="39">
        <v>10000</v>
      </c>
      <c r="T13" s="39">
        <v>800</v>
      </c>
      <c r="U13" s="1757"/>
      <c r="V13" s="39"/>
      <c r="W13" s="2048">
        <f t="shared" si="2"/>
        <v>10000</v>
      </c>
    </row>
    <row r="14" spans="1:23" ht="15" customHeight="1">
      <c r="I14" s="43">
        <f t="shared" si="0"/>
        <v>0</v>
      </c>
      <c r="J14" s="3175" t="s">
        <v>20</v>
      </c>
      <c r="K14" s="3176"/>
      <c r="L14" s="3176"/>
      <c r="M14" s="3176"/>
      <c r="N14" s="3176"/>
      <c r="O14" s="3176"/>
      <c r="P14" s="3176"/>
      <c r="Q14" s="3177"/>
      <c r="R14" s="1583" t="s">
        <v>266</v>
      </c>
      <c r="S14" s="39"/>
      <c r="T14" s="39"/>
      <c r="U14" s="1757">
        <v>59566</v>
      </c>
      <c r="V14" s="39">
        <v>10000</v>
      </c>
      <c r="W14" s="2048">
        <f t="shared" si="2"/>
        <v>0</v>
      </c>
    </row>
    <row r="15" spans="1:23" ht="15" customHeight="1">
      <c r="J15" s="796" t="s">
        <v>21</v>
      </c>
      <c r="K15" s="103" t="s">
        <v>22</v>
      </c>
      <c r="L15" s="103" t="s">
        <v>51</v>
      </c>
      <c r="M15" s="2038" t="s">
        <v>187</v>
      </c>
      <c r="N15" s="611" t="s">
        <v>7</v>
      </c>
      <c r="O15" s="2446" t="s">
        <v>24</v>
      </c>
      <c r="P15" s="103" t="s">
        <v>25</v>
      </c>
      <c r="Q15" s="1574" t="s">
        <v>26</v>
      </c>
      <c r="R15" s="1583"/>
      <c r="S15" s="39"/>
      <c r="T15" s="39"/>
      <c r="U15" s="1757"/>
      <c r="V15" s="27"/>
      <c r="W15" s="2048">
        <f t="shared" ref="W15:W22" si="3">W14+S15-V15</f>
        <v>0</v>
      </c>
    </row>
    <row r="16" spans="1:23" ht="15" customHeight="1">
      <c r="A16" s="3174" t="s">
        <v>1</v>
      </c>
      <c r="B16" s="3174"/>
      <c r="C16" s="3174"/>
      <c r="D16" s="3174"/>
      <c r="E16" s="3174"/>
      <c r="F16" s="3174"/>
      <c r="G16" s="3174"/>
      <c r="H16" s="3174"/>
      <c r="I16" s="3174"/>
      <c r="J16" s="259">
        <v>45184</v>
      </c>
      <c r="K16" s="179">
        <v>20000</v>
      </c>
      <c r="L16" s="179"/>
      <c r="M16" s="698">
        <v>12</v>
      </c>
      <c r="N16" s="1195">
        <v>32008</v>
      </c>
      <c r="O16" s="2447">
        <f>K16/M16</f>
        <v>1666.6666666666699</v>
      </c>
      <c r="P16" s="179">
        <v>400</v>
      </c>
      <c r="Q16" s="206">
        <f>K16</f>
        <v>20000</v>
      </c>
      <c r="R16" s="1583"/>
      <c r="S16" s="27"/>
      <c r="T16" s="27"/>
      <c r="U16" s="1757"/>
      <c r="V16" s="27"/>
      <c r="W16" s="2048">
        <f t="shared" si="3"/>
        <v>0</v>
      </c>
    </row>
    <row r="17" spans="1:23" ht="15" customHeight="1">
      <c r="A17" s="493" t="s">
        <v>2</v>
      </c>
      <c r="B17" s="495" t="s">
        <v>3</v>
      </c>
      <c r="C17" s="503" t="s">
        <v>4</v>
      </c>
      <c r="D17" s="497" t="s">
        <v>5</v>
      </c>
      <c r="E17" s="497" t="s">
        <v>6</v>
      </c>
      <c r="F17" s="2421" t="s">
        <v>7</v>
      </c>
      <c r="G17" s="504" t="s">
        <v>8</v>
      </c>
      <c r="H17" s="504" t="s">
        <v>9</v>
      </c>
      <c r="I17" s="512" t="s">
        <v>10</v>
      </c>
      <c r="J17" s="167">
        <v>45196</v>
      </c>
      <c r="K17" s="39"/>
      <c r="L17" s="39"/>
      <c r="M17" s="81"/>
      <c r="N17" s="42">
        <v>80343</v>
      </c>
      <c r="O17" s="2275">
        <v>1666.67</v>
      </c>
      <c r="P17" s="30">
        <v>366.67</v>
      </c>
      <c r="Q17" s="210">
        <f>Q16-O17</f>
        <v>18333.330000000002</v>
      </c>
      <c r="R17" s="1583">
        <v>43062</v>
      </c>
      <c r="S17" s="27">
        <v>15000</v>
      </c>
      <c r="T17" s="27"/>
      <c r="U17" s="1757">
        <v>34621</v>
      </c>
      <c r="V17" s="27"/>
      <c r="W17" s="2048">
        <f t="shared" si="3"/>
        <v>15000</v>
      </c>
    </row>
    <row r="18" spans="1:23" ht="15" customHeight="1">
      <c r="A18" s="2037">
        <v>45107</v>
      </c>
      <c r="B18" s="282">
        <v>160000</v>
      </c>
      <c r="C18" s="282">
        <f>B18*0.02</f>
        <v>3200</v>
      </c>
      <c r="D18" s="1088"/>
      <c r="E18" s="283">
        <v>36</v>
      </c>
      <c r="F18" s="2452">
        <v>31540</v>
      </c>
      <c r="G18" s="1050">
        <f>B18/E18</f>
        <v>4444.4444444444398</v>
      </c>
      <c r="H18" s="1050">
        <f>+B18*0.0083</f>
        <v>1328</v>
      </c>
      <c r="I18" s="282">
        <v>160000</v>
      </c>
      <c r="J18" s="167">
        <v>45225</v>
      </c>
      <c r="K18" s="39"/>
      <c r="L18" s="39"/>
      <c r="M18" s="81"/>
      <c r="N18" s="42">
        <v>80676</v>
      </c>
      <c r="O18" s="2275">
        <v>1666.67</v>
      </c>
      <c r="P18" s="30">
        <v>333.33</v>
      </c>
      <c r="Q18" s="210">
        <f t="shared" ref="Q18:Q24" si="4">Q17-O18</f>
        <v>16666.66</v>
      </c>
      <c r="R18" s="1583">
        <v>43239</v>
      </c>
      <c r="S18" s="27"/>
      <c r="T18" s="27"/>
      <c r="U18" s="1757">
        <v>60834</v>
      </c>
      <c r="V18" s="27">
        <v>15000</v>
      </c>
      <c r="W18" s="2048">
        <f t="shared" si="3"/>
        <v>0</v>
      </c>
    </row>
    <row r="19" spans="1:23" ht="15" customHeight="1">
      <c r="A19" s="50">
        <v>45134</v>
      </c>
      <c r="B19" s="27"/>
      <c r="C19" s="27"/>
      <c r="D19" s="27"/>
      <c r="E19" s="29">
        <v>1</v>
      </c>
      <c r="F19" s="2229">
        <v>79595</v>
      </c>
      <c r="G19" s="30">
        <v>4444.4399999999996</v>
      </c>
      <c r="H19" s="30">
        <v>1328</v>
      </c>
      <c r="I19" s="43">
        <f>I18-G19</f>
        <v>155555.56</v>
      </c>
      <c r="J19" s="167">
        <v>45258</v>
      </c>
      <c r="K19" s="39"/>
      <c r="L19" s="39"/>
      <c r="M19" s="81"/>
      <c r="N19" s="42">
        <v>81136</v>
      </c>
      <c r="O19" s="2275">
        <v>1666.67</v>
      </c>
      <c r="P19" s="30">
        <v>300</v>
      </c>
      <c r="Q19" s="210">
        <f t="shared" si="4"/>
        <v>14999.99</v>
      </c>
      <c r="R19" s="1583"/>
      <c r="S19" s="27"/>
      <c r="T19" s="27"/>
      <c r="U19" s="1757"/>
      <c r="V19" s="27"/>
      <c r="W19" s="2048">
        <f t="shared" si="3"/>
        <v>0</v>
      </c>
    </row>
    <row r="20" spans="1:23" ht="15" customHeight="1">
      <c r="A20" s="50">
        <v>45167</v>
      </c>
      <c r="B20" s="27"/>
      <c r="C20" s="27"/>
      <c r="D20" s="27"/>
      <c r="E20" s="29">
        <v>2</v>
      </c>
      <c r="F20" s="2229">
        <v>79997</v>
      </c>
      <c r="G20" s="30">
        <v>4444.4399999999996</v>
      </c>
      <c r="H20" s="30">
        <v>1328</v>
      </c>
      <c r="I20" s="43">
        <f t="shared" ref="I20:I25" si="5">I19-G20</f>
        <v>151111.12</v>
      </c>
      <c r="J20" s="36">
        <v>45281</v>
      </c>
      <c r="K20" s="39"/>
      <c r="L20" s="39"/>
      <c r="M20" s="81"/>
      <c r="N20" s="501">
        <v>81456</v>
      </c>
      <c r="O20" s="2219">
        <v>1666.67</v>
      </c>
      <c r="P20" s="43">
        <v>266.67</v>
      </c>
      <c r="Q20" s="210">
        <f t="shared" si="4"/>
        <v>13333.32</v>
      </c>
      <c r="R20" s="1583">
        <v>43243</v>
      </c>
      <c r="S20" s="27">
        <v>15000</v>
      </c>
      <c r="T20" s="27"/>
      <c r="U20" s="1757">
        <v>20512</v>
      </c>
      <c r="V20" s="27"/>
      <c r="W20" s="2048">
        <f t="shared" si="3"/>
        <v>15000</v>
      </c>
    </row>
    <row r="21" spans="1:23" ht="15" customHeight="1">
      <c r="A21" s="50">
        <v>45196</v>
      </c>
      <c r="B21" s="178"/>
      <c r="C21" s="35"/>
      <c r="D21" s="35"/>
      <c r="E21" s="29">
        <v>3</v>
      </c>
      <c r="F21" s="2229">
        <v>80343</v>
      </c>
      <c r="G21" s="35">
        <v>4338.66</v>
      </c>
      <c r="H21" s="35">
        <v>1328</v>
      </c>
      <c r="I21" s="43">
        <f t="shared" si="5"/>
        <v>146772.46</v>
      </c>
      <c r="J21" s="167">
        <v>45321</v>
      </c>
      <c r="N21" s="42">
        <v>81857</v>
      </c>
      <c r="O21" s="2275">
        <v>1666.67</v>
      </c>
      <c r="P21" s="30">
        <v>233.33</v>
      </c>
      <c r="Q21" s="210">
        <f t="shared" si="4"/>
        <v>11666.65</v>
      </c>
      <c r="R21" s="1583">
        <v>43420</v>
      </c>
      <c r="S21" s="27"/>
      <c r="T21" s="27"/>
      <c r="U21" s="1757">
        <v>62185</v>
      </c>
      <c r="V21" s="27">
        <v>15000</v>
      </c>
      <c r="W21" s="2048">
        <f t="shared" si="3"/>
        <v>0</v>
      </c>
    </row>
    <row r="22" spans="1:23" ht="15" customHeight="1">
      <c r="A22" s="50">
        <v>45225</v>
      </c>
      <c r="B22" s="178"/>
      <c r="C22" s="35"/>
      <c r="D22" s="35"/>
      <c r="E22" s="29">
        <v>4</v>
      </c>
      <c r="F22" s="2229">
        <v>80676</v>
      </c>
      <c r="G22" s="35">
        <v>4372</v>
      </c>
      <c r="H22" s="35">
        <v>1328</v>
      </c>
      <c r="I22" s="43">
        <f t="shared" si="5"/>
        <v>142400.46</v>
      </c>
      <c r="J22" s="167">
        <v>45350</v>
      </c>
      <c r="N22" s="42">
        <v>82211</v>
      </c>
      <c r="O22" s="2275">
        <v>1666.67</v>
      </c>
      <c r="P22" s="30">
        <v>200</v>
      </c>
      <c r="Q22" s="210">
        <f t="shared" si="4"/>
        <v>9999.98</v>
      </c>
      <c r="R22" s="1583"/>
      <c r="S22" s="27"/>
      <c r="T22" s="27"/>
      <c r="U22" s="1757"/>
      <c r="V22" s="27"/>
      <c r="W22" s="2048">
        <f t="shared" si="3"/>
        <v>0</v>
      </c>
    </row>
    <row r="23" spans="1:23" ht="15" customHeight="1">
      <c r="A23" s="50">
        <v>45258</v>
      </c>
      <c r="B23" s="27"/>
      <c r="C23" s="27"/>
      <c r="D23" s="27"/>
      <c r="E23" s="29">
        <v>5</v>
      </c>
      <c r="F23" s="2195">
        <v>81136</v>
      </c>
      <c r="G23" s="564">
        <v>4444.4399999999996</v>
      </c>
      <c r="H23" s="564">
        <v>1328</v>
      </c>
      <c r="I23" s="43">
        <f t="shared" si="5"/>
        <v>137956.01999999999</v>
      </c>
      <c r="J23" s="167">
        <v>45353</v>
      </c>
      <c r="N23" s="42">
        <v>82296</v>
      </c>
      <c r="O23" s="2275">
        <v>9999.98</v>
      </c>
      <c r="P23" s="7"/>
      <c r="Q23" s="210">
        <f t="shared" si="4"/>
        <v>0</v>
      </c>
      <c r="R23" s="1583"/>
      <c r="S23" s="27"/>
      <c r="T23" s="27"/>
      <c r="U23" s="1757"/>
      <c r="V23" s="27"/>
      <c r="W23" s="1636"/>
    </row>
    <row r="24" spans="1:23" ht="15" customHeight="1">
      <c r="A24" s="50">
        <v>45281</v>
      </c>
      <c r="B24" s="27"/>
      <c r="C24" s="27"/>
      <c r="D24" s="27"/>
      <c r="E24" s="29">
        <v>6</v>
      </c>
      <c r="F24" s="2229">
        <v>81456</v>
      </c>
      <c r="G24" s="564">
        <v>4444.4399999999996</v>
      </c>
      <c r="H24" s="564">
        <v>1328</v>
      </c>
      <c r="I24" s="43">
        <f t="shared" si="5"/>
        <v>133511.57999999999</v>
      </c>
      <c r="J24" s="1371"/>
      <c r="K24" s="39"/>
      <c r="L24" s="39"/>
      <c r="M24" s="81"/>
      <c r="N24" s="501"/>
      <c r="O24" s="2198"/>
      <c r="P24" s="39"/>
      <c r="Q24" s="112">
        <f t="shared" si="4"/>
        <v>0</v>
      </c>
      <c r="R24" s="1583"/>
      <c r="S24" s="27"/>
      <c r="T24" s="27"/>
      <c r="U24" s="1757"/>
      <c r="V24" s="27"/>
      <c r="W24" s="1636"/>
    </row>
    <row r="25" spans="1:23" ht="15" customHeight="1">
      <c r="A25" s="228">
        <v>45282</v>
      </c>
      <c r="E25" s="5">
        <v>7</v>
      </c>
      <c r="F25" s="2454">
        <v>32592</v>
      </c>
      <c r="G25" s="502">
        <v>133511.57999999999</v>
      </c>
      <c r="I25" s="43">
        <f t="shared" si="5"/>
        <v>0</v>
      </c>
      <c r="J25" s="2039"/>
      <c r="K25" s="12"/>
      <c r="L25" s="12"/>
      <c r="M25" s="90"/>
      <c r="N25" s="803"/>
      <c r="P25" s="12"/>
      <c r="Q25" s="2049"/>
      <c r="R25" s="1583"/>
      <c r="S25" s="27"/>
      <c r="T25" s="27"/>
      <c r="U25" s="1757"/>
      <c r="V25" s="27"/>
      <c r="W25" s="1636"/>
    </row>
    <row r="26" spans="1:23" ht="15" customHeight="1">
      <c r="J26" s="2039"/>
      <c r="K26" s="12"/>
      <c r="L26" s="12"/>
      <c r="M26" s="90"/>
      <c r="N26" s="803"/>
      <c r="P26" s="12"/>
      <c r="Q26" s="2049"/>
      <c r="R26" s="1583"/>
      <c r="S26" s="27"/>
      <c r="T26" s="27"/>
      <c r="U26" s="1757"/>
      <c r="V26" s="27"/>
      <c r="W26" s="1636"/>
    </row>
    <row r="27" spans="1:23" ht="25.5" customHeight="1">
      <c r="J27" s="2040" t="s">
        <v>327</v>
      </c>
      <c r="K27" s="12"/>
      <c r="L27" s="12"/>
      <c r="M27" s="90"/>
      <c r="N27" s="803"/>
      <c r="P27" s="12"/>
      <c r="Q27" s="2049"/>
      <c r="R27" s="1583"/>
      <c r="S27" s="27"/>
      <c r="T27" s="27"/>
      <c r="U27" s="1757"/>
      <c r="V27" s="27"/>
      <c r="W27" s="1636"/>
    </row>
    <row r="28" spans="1:23" ht="15" customHeight="1">
      <c r="A28" s="3174" t="s">
        <v>1</v>
      </c>
      <c r="B28" s="3174"/>
      <c r="C28" s="3174"/>
      <c r="D28" s="3174"/>
      <c r="E28" s="3174"/>
      <c r="F28" s="3174"/>
      <c r="G28" s="3174"/>
      <c r="H28" s="3174"/>
      <c r="I28" s="3178"/>
      <c r="J28" s="2039"/>
      <c r="K28" s="12"/>
      <c r="L28" s="12"/>
      <c r="M28" s="90"/>
      <c r="N28" s="803"/>
      <c r="P28" s="12"/>
      <c r="Q28" s="2049"/>
      <c r="R28" s="1926"/>
      <c r="S28" s="27"/>
      <c r="T28" s="27"/>
      <c r="U28" s="1757"/>
      <c r="V28" s="27"/>
      <c r="W28" s="1636"/>
    </row>
    <row r="29" spans="1:23" ht="15" customHeight="1">
      <c r="A29" s="493" t="s">
        <v>2</v>
      </c>
      <c r="B29" s="495" t="s">
        <v>3</v>
      </c>
      <c r="C29" s="503" t="s">
        <v>4</v>
      </c>
      <c r="D29" s="497" t="s">
        <v>5</v>
      </c>
      <c r="E29" s="497" t="s">
        <v>6</v>
      </c>
      <c r="F29" s="2421" t="s">
        <v>7</v>
      </c>
      <c r="G29" s="504" t="s">
        <v>8</v>
      </c>
      <c r="H29" s="504" t="s">
        <v>9</v>
      </c>
      <c r="I29" s="512" t="s">
        <v>10</v>
      </c>
      <c r="J29" s="3175" t="s">
        <v>20</v>
      </c>
      <c r="K29" s="3176"/>
      <c r="L29" s="3176"/>
      <c r="M29" s="3176"/>
      <c r="N29" s="3176"/>
      <c r="O29" s="3176"/>
      <c r="P29" s="3176"/>
      <c r="Q29" s="3177"/>
      <c r="R29" s="1926"/>
      <c r="S29" s="27"/>
      <c r="T29" s="27"/>
      <c r="U29" s="1757"/>
      <c r="V29" s="27"/>
      <c r="W29" s="1636"/>
    </row>
    <row r="30" spans="1:23" ht="15" customHeight="1">
      <c r="A30" s="2037">
        <v>45282</v>
      </c>
      <c r="B30" s="282">
        <v>160000</v>
      </c>
      <c r="C30" s="282">
        <f>B30*0.02</f>
        <v>3200</v>
      </c>
      <c r="D30" s="1088"/>
      <c r="E30" s="283">
        <v>36</v>
      </c>
      <c r="F30" s="2452">
        <v>32592</v>
      </c>
      <c r="G30" s="1050">
        <f>B30/E30</f>
        <v>4444.4444444444398</v>
      </c>
      <c r="H30" s="1050">
        <f>+B30*0.0083</f>
        <v>1328</v>
      </c>
      <c r="I30" s="2041">
        <v>160000</v>
      </c>
      <c r="J30" s="244" t="s">
        <v>21</v>
      </c>
      <c r="K30" s="176" t="s">
        <v>22</v>
      </c>
      <c r="L30" s="176" t="s">
        <v>51</v>
      </c>
      <c r="M30" s="2042" t="s">
        <v>187</v>
      </c>
      <c r="N30" s="570" t="s">
        <v>7</v>
      </c>
      <c r="O30" s="2448" t="s">
        <v>24</v>
      </c>
      <c r="P30" s="176" t="s">
        <v>25</v>
      </c>
      <c r="Q30" s="203" t="s">
        <v>26</v>
      </c>
      <c r="R30" s="1926"/>
      <c r="S30" s="27"/>
      <c r="T30" s="27"/>
      <c r="U30" s="1757"/>
      <c r="V30" s="27"/>
      <c r="W30" s="1636"/>
    </row>
    <row r="31" spans="1:23" ht="15" customHeight="1">
      <c r="A31" s="50">
        <v>45321</v>
      </c>
      <c r="B31" s="27"/>
      <c r="C31" s="27"/>
      <c r="D31" s="27"/>
      <c r="E31" s="29">
        <v>1</v>
      </c>
      <c r="F31" s="2197">
        <v>81857</v>
      </c>
      <c r="G31" s="30">
        <v>4444.4399999999996</v>
      </c>
      <c r="H31" s="30">
        <v>1328</v>
      </c>
      <c r="I31" s="87">
        <f>I30-G31</f>
        <v>155555.56</v>
      </c>
      <c r="J31" s="259">
        <v>45353</v>
      </c>
      <c r="K31" s="179">
        <v>15000</v>
      </c>
      <c r="L31" s="179"/>
      <c r="M31" s="698">
        <v>12</v>
      </c>
      <c r="N31" s="2043">
        <v>33011</v>
      </c>
      <c r="O31" s="2447">
        <f>K31/M31</f>
        <v>1250</v>
      </c>
      <c r="P31" s="179">
        <v>400</v>
      </c>
      <c r="Q31" s="206">
        <f>K31</f>
        <v>15000</v>
      </c>
      <c r="R31" s="1926"/>
      <c r="S31" s="27"/>
      <c r="T31" s="27"/>
      <c r="U31" s="1757"/>
      <c r="V31" s="27"/>
      <c r="W31" s="1636"/>
    </row>
    <row r="32" spans="1:23" ht="15" customHeight="1">
      <c r="A32" s="167">
        <v>45350</v>
      </c>
      <c r="B32" s="27"/>
      <c r="C32" s="27"/>
      <c r="D32" s="27"/>
      <c r="E32" s="29">
        <v>2</v>
      </c>
      <c r="F32" s="2197">
        <v>82211</v>
      </c>
      <c r="G32" s="35">
        <v>4405.33</v>
      </c>
      <c r="H32" s="35">
        <v>1328</v>
      </c>
      <c r="I32" s="87">
        <f t="shared" ref="I32:I37" si="6">I31-G32</f>
        <v>151150.23000000001</v>
      </c>
      <c r="J32" s="167">
        <v>45377</v>
      </c>
      <c r="K32" s="43"/>
      <c r="L32" s="43"/>
      <c r="M32" s="538"/>
      <c r="N32" s="42">
        <v>82561</v>
      </c>
      <c r="O32" s="2275">
        <v>1250</v>
      </c>
      <c r="P32" s="47">
        <v>275</v>
      </c>
      <c r="Q32" s="43">
        <f>Q31-O32</f>
        <v>13750</v>
      </c>
      <c r="R32" s="1926"/>
      <c r="S32" s="27"/>
      <c r="T32" s="27"/>
      <c r="U32" s="1757"/>
      <c r="V32" s="27"/>
      <c r="W32" s="1636"/>
    </row>
    <row r="33" spans="1:24" ht="26.25" customHeight="1">
      <c r="A33" s="167">
        <v>45377</v>
      </c>
      <c r="B33" s="27"/>
      <c r="C33" s="27"/>
      <c r="D33" s="27"/>
      <c r="E33" s="29">
        <v>3</v>
      </c>
      <c r="F33" s="2195">
        <v>82561</v>
      </c>
      <c r="G33" s="35">
        <v>4444.4399999999996</v>
      </c>
      <c r="H33" s="35">
        <v>1328</v>
      </c>
      <c r="I33" s="87">
        <f t="shared" si="6"/>
        <v>146705.79</v>
      </c>
      <c r="J33" s="167">
        <v>45409</v>
      </c>
      <c r="K33" s="43"/>
      <c r="L33" s="43"/>
      <c r="M33" s="538"/>
      <c r="N33" s="42">
        <v>82925</v>
      </c>
      <c r="O33" s="2275">
        <v>1250</v>
      </c>
      <c r="P33" s="47">
        <v>250</v>
      </c>
      <c r="Q33" s="43">
        <f t="shared" ref="Q33:Q38" si="7">Q32-O33</f>
        <v>12500</v>
      </c>
      <c r="R33" s="1926"/>
      <c r="S33" s="27"/>
      <c r="T33" s="27"/>
      <c r="U33" s="1757"/>
      <c r="V33" s="27"/>
      <c r="W33" s="1636"/>
    </row>
    <row r="34" spans="1:24" ht="15" customHeight="1">
      <c r="A34" s="167">
        <v>45409</v>
      </c>
      <c r="B34" s="27"/>
      <c r="C34" s="27"/>
      <c r="D34" s="27"/>
      <c r="E34" s="29">
        <v>4</v>
      </c>
      <c r="F34" s="2195">
        <v>82925</v>
      </c>
      <c r="G34" s="35">
        <v>4444.4399999999996</v>
      </c>
      <c r="H34" s="35">
        <v>1328</v>
      </c>
      <c r="I34" s="87">
        <f t="shared" si="6"/>
        <v>142261.35</v>
      </c>
      <c r="J34" s="167">
        <v>45442</v>
      </c>
      <c r="K34" s="43"/>
      <c r="L34" s="43"/>
      <c r="M34" s="538"/>
      <c r="N34" s="42">
        <v>83388</v>
      </c>
      <c r="O34" s="2275">
        <v>1250</v>
      </c>
      <c r="P34" s="47">
        <v>225</v>
      </c>
      <c r="Q34" s="43">
        <f t="shared" si="7"/>
        <v>11250</v>
      </c>
      <c r="R34" s="1926"/>
      <c r="S34" s="27"/>
      <c r="T34" s="27"/>
      <c r="U34" s="1757"/>
      <c r="V34" s="27"/>
      <c r="W34" s="1636"/>
    </row>
    <row r="35" spans="1:24" ht="15" customHeight="1">
      <c r="A35" s="50">
        <v>45441</v>
      </c>
      <c r="B35" s="27"/>
      <c r="C35" s="27"/>
      <c r="D35" s="27"/>
      <c r="E35" s="29">
        <v>5</v>
      </c>
      <c r="F35" s="2195">
        <v>83388</v>
      </c>
      <c r="G35" s="62">
        <v>4444.4399999999996</v>
      </c>
      <c r="H35" s="35">
        <v>1328</v>
      </c>
      <c r="I35" s="87">
        <f t="shared" si="6"/>
        <v>137816.91</v>
      </c>
      <c r="J35" s="50">
        <v>45470</v>
      </c>
      <c r="L35" s="43"/>
      <c r="M35" s="538"/>
      <c r="N35" s="42">
        <v>83697</v>
      </c>
      <c r="O35" s="2219">
        <v>1250</v>
      </c>
      <c r="P35" s="51">
        <v>200</v>
      </c>
      <c r="Q35" s="43">
        <f t="shared" si="7"/>
        <v>10000</v>
      </c>
      <c r="R35" s="1926"/>
      <c r="S35" s="27"/>
      <c r="T35" s="27"/>
      <c r="U35" s="1757"/>
      <c r="V35" s="27"/>
      <c r="W35" s="1636"/>
    </row>
    <row r="36" spans="1:24" ht="15" customHeight="1">
      <c r="A36" s="50">
        <v>45444</v>
      </c>
      <c r="B36" s="27"/>
      <c r="C36" s="27"/>
      <c r="D36" s="27"/>
      <c r="E36" s="29">
        <v>6</v>
      </c>
      <c r="F36" s="2197">
        <v>83466</v>
      </c>
      <c r="G36" s="62">
        <v>4444.4399999999996</v>
      </c>
      <c r="H36" s="35"/>
      <c r="I36" s="87">
        <f t="shared" si="6"/>
        <v>133372.47</v>
      </c>
      <c r="J36" s="50">
        <v>45504</v>
      </c>
      <c r="K36" s="43"/>
      <c r="L36" s="43"/>
      <c r="M36" s="538"/>
      <c r="N36" s="42">
        <v>84089</v>
      </c>
      <c r="O36" s="2219">
        <v>1250</v>
      </c>
      <c r="P36" s="43">
        <v>166.67</v>
      </c>
      <c r="Q36" s="43">
        <f t="shared" si="7"/>
        <v>8750</v>
      </c>
      <c r="R36" s="1926"/>
      <c r="S36" s="27"/>
      <c r="T36" s="27"/>
      <c r="U36" s="1757"/>
      <c r="V36" s="27"/>
      <c r="W36" s="1636"/>
    </row>
    <row r="37" spans="1:24" ht="15" customHeight="1">
      <c r="A37" s="50">
        <v>45449</v>
      </c>
      <c r="B37" s="27"/>
      <c r="C37" s="27"/>
      <c r="D37" s="27"/>
      <c r="E37" s="29">
        <v>7</v>
      </c>
      <c r="F37" s="2229">
        <v>33626</v>
      </c>
      <c r="G37" s="564">
        <v>133372.47</v>
      </c>
      <c r="H37" s="564"/>
      <c r="I37" s="87">
        <f t="shared" si="6"/>
        <v>0</v>
      </c>
      <c r="J37" s="50">
        <v>45520</v>
      </c>
      <c r="M37" s="538"/>
      <c r="N37" s="52">
        <v>84290</v>
      </c>
      <c r="O37" s="2279">
        <v>8750</v>
      </c>
      <c r="P37" s="43"/>
      <c r="Q37" s="43">
        <f t="shared" si="7"/>
        <v>0</v>
      </c>
      <c r="R37" s="1926"/>
      <c r="S37" s="27"/>
      <c r="T37" s="27"/>
      <c r="U37" s="1757"/>
      <c r="V37" s="27"/>
      <c r="W37" s="1636"/>
    </row>
    <row r="38" spans="1:24" ht="15" customHeight="1">
      <c r="J38" s="160"/>
      <c r="K38" s="43"/>
      <c r="L38" s="43"/>
      <c r="M38" s="538"/>
      <c r="N38" s="501"/>
      <c r="O38" s="2219"/>
      <c r="P38" s="43"/>
      <c r="Q38" s="43">
        <f t="shared" si="7"/>
        <v>0</v>
      </c>
      <c r="R38" s="1926"/>
      <c r="S38" s="27"/>
      <c r="T38" s="27"/>
      <c r="U38" s="1757"/>
      <c r="V38" s="27"/>
      <c r="W38" s="1636"/>
      <c r="X38" s="99"/>
    </row>
    <row r="39" spans="1:24" ht="15" customHeight="1">
      <c r="A39" s="3174" t="s">
        <v>1</v>
      </c>
      <c r="B39" s="3174"/>
      <c r="C39" s="3174"/>
      <c r="D39" s="3174"/>
      <c r="E39" s="3174"/>
      <c r="F39" s="3174"/>
      <c r="G39" s="3174"/>
      <c r="H39" s="3174"/>
      <c r="I39" s="3178"/>
      <c r="J39" s="3175" t="s">
        <v>20</v>
      </c>
      <c r="K39" s="3176"/>
      <c r="L39" s="3176"/>
      <c r="M39" s="3176"/>
      <c r="N39" s="3176"/>
      <c r="O39" s="3176"/>
      <c r="P39" s="3176"/>
      <c r="Q39" s="3177"/>
      <c r="R39" s="1926"/>
      <c r="S39" s="27"/>
      <c r="T39" s="27"/>
      <c r="U39" s="1757"/>
      <c r="V39" s="27"/>
      <c r="W39" s="1636"/>
    </row>
    <row r="40" spans="1:24" ht="21.75" customHeight="1">
      <c r="A40" s="493" t="s">
        <v>2</v>
      </c>
      <c r="B40" s="495" t="s">
        <v>3</v>
      </c>
      <c r="C40" s="503" t="s">
        <v>4</v>
      </c>
      <c r="D40" s="497" t="s">
        <v>5</v>
      </c>
      <c r="E40" s="497" t="s">
        <v>6</v>
      </c>
      <c r="F40" s="2421" t="s">
        <v>7</v>
      </c>
      <c r="G40" s="504" t="s">
        <v>8</v>
      </c>
      <c r="H40" s="504" t="s">
        <v>9</v>
      </c>
      <c r="I40" s="512" t="s">
        <v>10</v>
      </c>
      <c r="J40" s="244" t="s">
        <v>21</v>
      </c>
      <c r="K40" s="176" t="s">
        <v>22</v>
      </c>
      <c r="L40" s="176" t="s">
        <v>51</v>
      </c>
      <c r="M40" s="2042" t="s">
        <v>187</v>
      </c>
      <c r="N40" s="570" t="s">
        <v>7</v>
      </c>
      <c r="O40" s="2448" t="s">
        <v>24</v>
      </c>
      <c r="P40" s="176" t="s">
        <v>25</v>
      </c>
      <c r="Q40" s="203" t="s">
        <v>26</v>
      </c>
      <c r="R40" s="1583"/>
      <c r="S40" s="27"/>
      <c r="T40" s="27"/>
      <c r="U40" s="1757"/>
      <c r="V40" s="27"/>
      <c r="W40" s="1636"/>
    </row>
    <row r="41" spans="1:24" ht="15" customHeight="1">
      <c r="A41" s="2037">
        <v>45449</v>
      </c>
      <c r="B41" s="282">
        <v>160000</v>
      </c>
      <c r="C41" s="282">
        <f>B41*0.02</f>
        <v>3200</v>
      </c>
      <c r="D41" s="1088"/>
      <c r="E41" s="283">
        <v>36</v>
      </c>
      <c r="F41" s="2452">
        <v>33626</v>
      </c>
      <c r="G41" s="1050">
        <f>B41/E41</f>
        <v>4444.4444444444398</v>
      </c>
      <c r="H41" s="1050">
        <f>+B41*0.0083</f>
        <v>1328</v>
      </c>
      <c r="I41" s="282">
        <v>160000</v>
      </c>
      <c r="J41" s="259">
        <v>45520</v>
      </c>
      <c r="K41" s="179">
        <v>20000</v>
      </c>
      <c r="L41" s="179"/>
      <c r="M41" s="698">
        <v>12</v>
      </c>
      <c r="N41" s="165">
        <v>34022</v>
      </c>
      <c r="O41" s="2447">
        <f>K41/M41</f>
        <v>1666.6666666666699</v>
      </c>
      <c r="P41" s="179">
        <v>400</v>
      </c>
      <c r="Q41" s="206">
        <f>K41</f>
        <v>20000</v>
      </c>
      <c r="R41" s="1583"/>
      <c r="S41" s="27"/>
      <c r="T41" s="27"/>
      <c r="U41" s="1757"/>
      <c r="V41" s="27"/>
      <c r="W41" s="1636"/>
    </row>
    <row r="42" spans="1:24" ht="15" customHeight="1">
      <c r="A42" s="50">
        <v>45470</v>
      </c>
      <c r="B42" s="27"/>
      <c r="C42" s="27"/>
      <c r="D42" s="27"/>
      <c r="E42" s="29">
        <v>1</v>
      </c>
      <c r="F42" s="2229">
        <v>83697</v>
      </c>
      <c r="G42" s="62">
        <v>4444.4399999999996</v>
      </c>
      <c r="H42" s="62">
        <v>1328</v>
      </c>
      <c r="I42" s="87">
        <f>I41-G42</f>
        <v>155555.56</v>
      </c>
      <c r="J42" s="50">
        <v>45532</v>
      </c>
      <c r="K42" s="62"/>
      <c r="L42" s="62"/>
      <c r="M42" s="538">
        <v>1</v>
      </c>
      <c r="N42" s="58">
        <v>84369</v>
      </c>
      <c r="O42" s="2274">
        <v>1666.67</v>
      </c>
      <c r="P42" s="59">
        <v>366.67</v>
      </c>
      <c r="Q42" s="62">
        <f t="shared" ref="Q42:Q47" si="8">Q41-O42</f>
        <v>18333.330000000002</v>
      </c>
      <c r="R42" s="1583"/>
      <c r="S42" s="27"/>
      <c r="T42" s="27"/>
      <c r="U42" s="1757"/>
      <c r="V42" s="27"/>
      <c r="W42" s="1636"/>
    </row>
    <row r="43" spans="1:24" ht="15" customHeight="1">
      <c r="A43" s="50">
        <v>45504</v>
      </c>
      <c r="B43" s="27"/>
      <c r="C43" s="27"/>
      <c r="D43" s="27"/>
      <c r="E43" s="29">
        <v>2</v>
      </c>
      <c r="F43" s="2229">
        <v>84089</v>
      </c>
      <c r="G43" s="30">
        <v>4444.4399999999996</v>
      </c>
      <c r="H43" s="30">
        <v>1328</v>
      </c>
      <c r="I43" s="87">
        <f t="shared" ref="I43:I48" si="9">I42-G43</f>
        <v>151111.12</v>
      </c>
      <c r="J43" s="50">
        <v>45561</v>
      </c>
      <c r="K43" s="62"/>
      <c r="L43" s="62"/>
      <c r="M43" s="538">
        <v>2</v>
      </c>
      <c r="N43" s="58">
        <v>84733</v>
      </c>
      <c r="O43" s="2274">
        <v>1666.67</v>
      </c>
      <c r="P43" s="59">
        <v>333.33</v>
      </c>
      <c r="Q43" s="62">
        <f t="shared" si="8"/>
        <v>16666.66</v>
      </c>
      <c r="R43" s="1583"/>
      <c r="S43" s="27"/>
      <c r="T43" s="27"/>
      <c r="U43" s="1757"/>
      <c r="V43" s="27"/>
      <c r="W43" s="1636"/>
    </row>
    <row r="44" spans="1:24" ht="15" customHeight="1">
      <c r="A44" s="50">
        <v>45532</v>
      </c>
      <c r="B44" s="27"/>
      <c r="C44" s="27"/>
      <c r="D44" s="27"/>
      <c r="E44" s="29">
        <v>3</v>
      </c>
      <c r="F44" s="2229">
        <v>84369</v>
      </c>
      <c r="G44" s="30">
        <v>4444.4399999999996</v>
      </c>
      <c r="H44" s="30">
        <v>1328</v>
      </c>
      <c r="I44" s="87">
        <f t="shared" si="9"/>
        <v>146666.68</v>
      </c>
      <c r="J44" s="50">
        <v>45594</v>
      </c>
      <c r="K44" s="62"/>
      <c r="L44" s="62"/>
      <c r="M44" s="538">
        <v>3</v>
      </c>
      <c r="N44" s="58">
        <v>85166</v>
      </c>
      <c r="O44" s="2274">
        <v>1666.67</v>
      </c>
      <c r="P44" s="59">
        <v>200</v>
      </c>
      <c r="Q44" s="62">
        <f t="shared" si="8"/>
        <v>14999.99</v>
      </c>
      <c r="R44" s="1583"/>
      <c r="S44" s="27"/>
      <c r="T44" s="27"/>
      <c r="U44" s="1757"/>
      <c r="V44" s="27"/>
      <c r="W44" s="1636"/>
    </row>
    <row r="45" spans="1:24" ht="25.5" customHeight="1">
      <c r="A45" s="156">
        <v>45561</v>
      </c>
      <c r="B45" s="27"/>
      <c r="C45" s="27"/>
      <c r="D45" s="27"/>
      <c r="E45" s="29">
        <v>4</v>
      </c>
      <c r="F45" s="2229">
        <v>84733</v>
      </c>
      <c r="G45" s="188">
        <v>4444.4399999999996</v>
      </c>
      <c r="H45" s="188">
        <v>1328</v>
      </c>
      <c r="I45" s="87">
        <f t="shared" si="9"/>
        <v>142222.24</v>
      </c>
      <c r="J45" s="50">
        <v>45609</v>
      </c>
      <c r="K45" s="62"/>
      <c r="L45" s="62"/>
      <c r="M45" s="538">
        <v>4</v>
      </c>
      <c r="N45" s="58">
        <v>85384</v>
      </c>
      <c r="O45" s="2274">
        <v>1666.67</v>
      </c>
      <c r="P45" s="59">
        <v>266.67</v>
      </c>
      <c r="Q45" s="62">
        <f t="shared" si="8"/>
        <v>13333.32</v>
      </c>
      <c r="R45" s="1583"/>
      <c r="S45" s="27"/>
      <c r="T45" s="27"/>
      <c r="U45" s="1757"/>
      <c r="V45" s="27"/>
      <c r="W45" s="1636"/>
    </row>
    <row r="46" spans="1:24" ht="23.25" customHeight="1">
      <c r="A46" s="50">
        <v>45594</v>
      </c>
      <c r="B46" s="27"/>
      <c r="C46" s="27"/>
      <c r="D46" s="27"/>
      <c r="E46" s="29">
        <v>5</v>
      </c>
      <c r="F46" s="2229">
        <v>85166</v>
      </c>
      <c r="G46" s="188">
        <v>4444.4399999999996</v>
      </c>
      <c r="H46" s="188">
        <v>1328</v>
      </c>
      <c r="I46" s="87">
        <f t="shared" si="9"/>
        <v>137777.79999999999</v>
      </c>
      <c r="J46" s="50">
        <v>45654</v>
      </c>
      <c r="K46" s="62"/>
      <c r="L46" s="62"/>
      <c r="M46" s="538">
        <v>5</v>
      </c>
      <c r="N46" s="58">
        <v>86030</v>
      </c>
      <c r="O46" s="2274">
        <v>1666.67</v>
      </c>
      <c r="P46" s="59">
        <v>233.33</v>
      </c>
      <c r="Q46" s="62">
        <f t="shared" si="8"/>
        <v>11666.65</v>
      </c>
      <c r="R46" s="1583"/>
      <c r="S46" s="27"/>
      <c r="T46" s="27"/>
      <c r="U46" s="1757"/>
      <c r="V46" s="27"/>
      <c r="W46" s="1636"/>
    </row>
    <row r="47" spans="1:24" ht="15" customHeight="1">
      <c r="A47" s="50">
        <v>45609</v>
      </c>
      <c r="B47" s="27"/>
      <c r="C47" s="27"/>
      <c r="D47" s="27"/>
      <c r="E47" s="29">
        <v>6</v>
      </c>
      <c r="F47" s="2229">
        <v>85384</v>
      </c>
      <c r="G47" s="188">
        <v>4444.4399999999996</v>
      </c>
      <c r="H47" s="188">
        <v>1328</v>
      </c>
      <c r="I47" s="87">
        <f t="shared" si="9"/>
        <v>133333.35999999999</v>
      </c>
      <c r="J47" s="50">
        <v>45671</v>
      </c>
      <c r="K47" s="62"/>
      <c r="L47" s="62"/>
      <c r="M47" s="538">
        <v>6</v>
      </c>
      <c r="N47" s="501"/>
      <c r="O47" s="2274">
        <v>11666.65</v>
      </c>
      <c r="P47" s="62"/>
      <c r="Q47" s="62">
        <f t="shared" si="8"/>
        <v>0</v>
      </c>
      <c r="R47" s="1926"/>
      <c r="S47" s="27"/>
      <c r="T47" s="27"/>
      <c r="U47" s="1757"/>
      <c r="V47" s="27"/>
      <c r="W47" s="1636"/>
    </row>
    <row r="48" spans="1:24" ht="15" customHeight="1">
      <c r="A48" s="167">
        <v>45619</v>
      </c>
      <c r="D48" s="27"/>
      <c r="E48" s="29"/>
      <c r="F48" s="2195">
        <v>34597</v>
      </c>
      <c r="G48" s="1144">
        <v>133333.35999999999</v>
      </c>
      <c r="H48" s="564"/>
      <c r="I48" s="87">
        <f t="shared" si="9"/>
        <v>0</v>
      </c>
      <c r="J48" s="228"/>
      <c r="K48" s="191"/>
      <c r="L48" s="191"/>
      <c r="M48" s="802"/>
      <c r="N48" s="803"/>
      <c r="O48" s="2267"/>
      <c r="P48" s="191"/>
      <c r="Q48" s="191"/>
      <c r="R48" s="1926"/>
      <c r="S48" s="27"/>
      <c r="T48" s="27"/>
      <c r="U48" s="1757"/>
      <c r="V48" s="27"/>
      <c r="W48" s="1636"/>
    </row>
    <row r="49" spans="1:26" ht="15" customHeight="1">
      <c r="J49" s="3175" t="s">
        <v>20</v>
      </c>
      <c r="K49" s="3176"/>
      <c r="L49" s="3176"/>
      <c r="M49" s="3176"/>
      <c r="N49" s="3176"/>
      <c r="O49" s="3176"/>
      <c r="P49" s="3176"/>
      <c r="Q49" s="3177"/>
      <c r="R49" s="1926"/>
      <c r="S49" s="27"/>
      <c r="T49" s="27"/>
      <c r="U49" s="1757"/>
      <c r="V49" s="27"/>
      <c r="W49" s="1636"/>
    </row>
    <row r="50" spans="1:26" ht="15" customHeight="1">
      <c r="J50" s="244" t="s">
        <v>21</v>
      </c>
      <c r="K50" s="176" t="s">
        <v>22</v>
      </c>
      <c r="L50" s="176" t="s">
        <v>51</v>
      </c>
      <c r="M50" s="2042" t="s">
        <v>187</v>
      </c>
      <c r="N50" s="570" t="s">
        <v>7</v>
      </c>
      <c r="O50" s="2448" t="s">
        <v>24</v>
      </c>
      <c r="P50" s="176" t="s">
        <v>25</v>
      </c>
      <c r="Q50" s="203" t="s">
        <v>26</v>
      </c>
      <c r="R50" s="1926"/>
      <c r="S50" s="27"/>
      <c r="T50" s="27"/>
      <c r="U50" s="1757"/>
      <c r="V50" s="27"/>
      <c r="W50" s="1636"/>
    </row>
    <row r="51" spans="1:26" ht="15" customHeight="1">
      <c r="A51" s="3174" t="s">
        <v>1</v>
      </c>
      <c r="B51" s="3174"/>
      <c r="C51" s="3174"/>
      <c r="D51" s="3174"/>
      <c r="E51" s="3174"/>
      <c r="F51" s="3174"/>
      <c r="G51" s="3174"/>
      <c r="H51" s="3174"/>
      <c r="I51" s="3178"/>
      <c r="J51" s="259">
        <v>45671</v>
      </c>
      <c r="K51" s="190">
        <v>20000</v>
      </c>
      <c r="L51" s="190"/>
      <c r="M51" s="698">
        <v>12</v>
      </c>
      <c r="N51" s="42">
        <v>34920</v>
      </c>
      <c r="O51" s="2449">
        <f>K51/M51</f>
        <v>1666.6666666666699</v>
      </c>
      <c r="P51" s="190">
        <v>400</v>
      </c>
      <c r="Q51" s="965">
        <f>K51</f>
        <v>20000</v>
      </c>
      <c r="R51" s="1926"/>
      <c r="S51" s="27"/>
      <c r="T51" s="27"/>
      <c r="U51" s="1757"/>
      <c r="V51" s="27"/>
      <c r="W51" s="1636"/>
    </row>
    <row r="52" spans="1:26" ht="15" customHeight="1">
      <c r="A52" s="493" t="s">
        <v>2</v>
      </c>
      <c r="B52" s="495" t="s">
        <v>3</v>
      </c>
      <c r="C52" s="503" t="s">
        <v>4</v>
      </c>
      <c r="D52" s="497" t="s">
        <v>5</v>
      </c>
      <c r="E52" s="497" t="s">
        <v>6</v>
      </c>
      <c r="F52" s="2421" t="s">
        <v>7</v>
      </c>
      <c r="G52" s="504" t="s">
        <v>8</v>
      </c>
      <c r="H52" s="504" t="s">
        <v>9</v>
      </c>
      <c r="I52" s="512" t="s">
        <v>10</v>
      </c>
      <c r="J52" s="228">
        <v>45685</v>
      </c>
      <c r="K52" s="62"/>
      <c r="L52" s="62"/>
      <c r="M52" s="538">
        <v>1</v>
      </c>
      <c r="N52" s="125">
        <v>86281</v>
      </c>
      <c r="O52" s="2395">
        <v>1666.67</v>
      </c>
      <c r="P52" s="661">
        <v>366.67</v>
      </c>
      <c r="Q52" s="62">
        <f>Q51-O52</f>
        <v>18333.330000000002</v>
      </c>
      <c r="R52" s="1926"/>
      <c r="S52" s="27"/>
      <c r="T52" s="27"/>
      <c r="U52" s="1757"/>
      <c r="V52" s="27"/>
      <c r="W52" s="1636"/>
    </row>
    <row r="53" spans="1:26" ht="15" customHeight="1">
      <c r="A53" s="167">
        <v>45619</v>
      </c>
      <c r="B53" s="282">
        <v>160000</v>
      </c>
      <c r="C53" s="282">
        <f>B53*0.02</f>
        <v>3200</v>
      </c>
      <c r="D53" s="1088"/>
      <c r="E53" s="283">
        <v>36</v>
      </c>
      <c r="F53" s="2195">
        <v>34597</v>
      </c>
      <c r="G53" s="1050">
        <f>B53/E53</f>
        <v>4444.4444444444398</v>
      </c>
      <c r="H53" s="1050">
        <f>+B53*0.0083</f>
        <v>1328</v>
      </c>
      <c r="I53" s="2041">
        <v>160000</v>
      </c>
      <c r="J53" s="50">
        <v>45715</v>
      </c>
      <c r="K53" s="62"/>
      <c r="L53" s="62"/>
      <c r="M53" s="538">
        <v>2</v>
      </c>
      <c r="N53" s="574">
        <v>86645</v>
      </c>
      <c r="O53" s="2275">
        <v>1666.67</v>
      </c>
      <c r="P53" s="539">
        <v>333.33</v>
      </c>
      <c r="Q53" s="62">
        <f t="shared" ref="Q53:Q58" si="10">Q52-O53</f>
        <v>16666.66</v>
      </c>
      <c r="R53" s="1926"/>
      <c r="S53" s="27"/>
      <c r="T53" s="27"/>
      <c r="U53" s="1757"/>
      <c r="V53" s="27"/>
      <c r="W53" s="1636"/>
    </row>
    <row r="54" spans="1:26" ht="15" customHeight="1">
      <c r="A54" s="50">
        <v>45643</v>
      </c>
      <c r="B54" s="57"/>
      <c r="C54" s="57"/>
      <c r="D54" s="57"/>
      <c r="E54" s="57">
        <v>1</v>
      </c>
      <c r="F54" s="2229">
        <v>85846</v>
      </c>
      <c r="G54" s="59">
        <v>3672</v>
      </c>
      <c r="H54" s="59">
        <v>1328</v>
      </c>
      <c r="I54" s="62">
        <f>I53-G54</f>
        <v>156328</v>
      </c>
      <c r="J54" s="50">
        <v>45744</v>
      </c>
      <c r="K54" s="62"/>
      <c r="L54" s="62"/>
      <c r="M54" s="538">
        <v>3</v>
      </c>
      <c r="N54" s="574">
        <v>87003</v>
      </c>
      <c r="O54" s="2275">
        <v>1666.67</v>
      </c>
      <c r="P54" s="539">
        <v>300</v>
      </c>
      <c r="Q54" s="62">
        <f t="shared" si="10"/>
        <v>14999.99</v>
      </c>
      <c r="R54" s="1926"/>
      <c r="S54" s="27"/>
      <c r="T54" s="27"/>
      <c r="U54" s="1757"/>
      <c r="V54" s="27"/>
      <c r="W54" s="1636"/>
    </row>
    <row r="55" spans="1:26" ht="15" customHeight="1">
      <c r="A55" s="60">
        <v>45654</v>
      </c>
      <c r="B55" s="57"/>
      <c r="C55" s="57"/>
      <c r="D55" s="57"/>
      <c r="E55" s="57">
        <v>2</v>
      </c>
      <c r="F55" s="2229">
        <v>86030</v>
      </c>
      <c r="G55" s="59">
        <v>772.44</v>
      </c>
      <c r="H55" s="62"/>
      <c r="I55" s="62">
        <f>I54-G55</f>
        <v>155555.56</v>
      </c>
      <c r="J55" s="50">
        <v>45776</v>
      </c>
      <c r="K55" s="62"/>
      <c r="L55" s="62"/>
      <c r="M55" s="538">
        <v>4</v>
      </c>
      <c r="N55" s="574">
        <v>87366</v>
      </c>
      <c r="O55" s="2275">
        <v>1666.67</v>
      </c>
      <c r="P55" s="539">
        <v>266.67</v>
      </c>
      <c r="Q55" s="62">
        <f t="shared" si="10"/>
        <v>13333.32</v>
      </c>
      <c r="R55" s="1926"/>
      <c r="S55" s="27"/>
      <c r="T55" s="27"/>
      <c r="U55" s="1757"/>
      <c r="V55" s="27"/>
      <c r="W55" s="1636"/>
    </row>
    <row r="56" spans="1:26" ht="15" customHeight="1">
      <c r="A56" s="50">
        <v>45685</v>
      </c>
      <c r="B56" s="57"/>
      <c r="C56" s="57"/>
      <c r="D56" s="57"/>
      <c r="E56" s="57">
        <v>3</v>
      </c>
      <c r="F56" s="2229">
        <v>86281</v>
      </c>
      <c r="G56" s="62">
        <v>4444.4399999999996</v>
      </c>
      <c r="H56" s="62">
        <v>1328</v>
      </c>
      <c r="I56" s="62">
        <f>I55-G56</f>
        <v>151111.12</v>
      </c>
      <c r="J56" s="228">
        <v>45805</v>
      </c>
      <c r="K56" s="62"/>
      <c r="L56" s="62"/>
      <c r="M56" s="538">
        <v>5</v>
      </c>
      <c r="N56" s="748" t="s">
        <v>328</v>
      </c>
      <c r="O56" s="2395">
        <v>1666.67</v>
      </c>
      <c r="P56" s="661">
        <v>233.33</v>
      </c>
      <c r="Q56" s="62">
        <f t="shared" si="10"/>
        <v>11666.65</v>
      </c>
      <c r="R56" s="1926"/>
      <c r="S56" s="27"/>
      <c r="T56" s="27"/>
      <c r="U56" s="1757"/>
      <c r="V56" s="27"/>
      <c r="W56" s="1636"/>
    </row>
    <row r="57" spans="1:26" ht="15" customHeight="1">
      <c r="A57" s="50">
        <v>45709</v>
      </c>
      <c r="B57" s="57"/>
      <c r="C57" s="57"/>
      <c r="D57" s="57"/>
      <c r="E57" s="57">
        <v>4</v>
      </c>
      <c r="F57" s="2229">
        <v>35115</v>
      </c>
      <c r="G57" s="62">
        <v>151111.12</v>
      </c>
      <c r="H57" s="62"/>
      <c r="I57" s="62"/>
      <c r="J57" s="228">
        <v>45835</v>
      </c>
      <c r="K57" s="62"/>
      <c r="L57" s="62"/>
      <c r="M57" s="538">
        <v>6</v>
      </c>
      <c r="N57" s="748" t="s">
        <v>329</v>
      </c>
      <c r="O57" s="2395">
        <v>1484.44</v>
      </c>
      <c r="P57" s="661"/>
      <c r="Q57" s="62">
        <f t="shared" si="10"/>
        <v>10182.209999999999</v>
      </c>
      <c r="R57" s="1926"/>
      <c r="S57" s="27"/>
      <c r="T57" s="27"/>
      <c r="U57" s="1757"/>
      <c r="V57" s="27"/>
      <c r="W57" s="1636"/>
    </row>
    <row r="58" spans="1:26" ht="15" customHeight="1">
      <c r="J58" s="50">
        <v>45843</v>
      </c>
      <c r="K58" s="39"/>
      <c r="L58" s="39"/>
      <c r="M58" s="81">
        <v>7</v>
      </c>
      <c r="N58" s="501" t="s">
        <v>330</v>
      </c>
      <c r="O58" s="2219">
        <v>10182.209999999999</v>
      </c>
      <c r="P58" s="39"/>
      <c r="Q58" s="62">
        <f t="shared" si="10"/>
        <v>0</v>
      </c>
      <c r="R58" s="1926"/>
      <c r="S58" s="27"/>
      <c r="T58" s="27"/>
      <c r="U58" s="1757"/>
      <c r="V58" s="27"/>
      <c r="W58" s="1636"/>
    </row>
    <row r="59" spans="1:26" ht="15" customHeight="1">
      <c r="A59" s="3174" t="s">
        <v>1</v>
      </c>
      <c r="B59" s="3174"/>
      <c r="C59" s="3174"/>
      <c r="D59" s="3174"/>
      <c r="E59" s="3174"/>
      <c r="F59" s="3174"/>
      <c r="G59" s="3174"/>
      <c r="H59" s="3174"/>
      <c r="I59" s="3178"/>
      <c r="J59" s="36"/>
      <c r="K59" s="39"/>
      <c r="L59" s="39"/>
      <c r="M59" s="81"/>
      <c r="N59" s="501"/>
      <c r="O59" s="2198"/>
      <c r="P59" s="39"/>
      <c r="Q59" s="39"/>
      <c r="R59" s="1926"/>
      <c r="S59" s="27"/>
      <c r="T59" s="27"/>
      <c r="U59" s="1757"/>
      <c r="V59" s="27"/>
      <c r="W59" s="1636"/>
    </row>
    <row r="60" spans="1:26" ht="15" customHeight="1">
      <c r="A60" s="493" t="s">
        <v>2</v>
      </c>
      <c r="B60" s="495" t="s">
        <v>3</v>
      </c>
      <c r="C60" s="503" t="s">
        <v>4</v>
      </c>
      <c r="D60" s="497" t="s">
        <v>5</v>
      </c>
      <c r="E60" s="497" t="s">
        <v>6</v>
      </c>
      <c r="F60" s="2421" t="s">
        <v>7</v>
      </c>
      <c r="G60" s="504" t="s">
        <v>8</v>
      </c>
      <c r="H60" s="504" t="s">
        <v>9</v>
      </c>
      <c r="I60" s="512" t="s">
        <v>10</v>
      </c>
      <c r="J60" s="3175" t="s">
        <v>20</v>
      </c>
      <c r="K60" s="3176"/>
      <c r="L60" s="3176"/>
      <c r="M60" s="3176"/>
      <c r="N60" s="3176"/>
      <c r="O60" s="3176"/>
      <c r="P60" s="3176"/>
      <c r="Q60" s="3177"/>
      <c r="R60" s="1583"/>
      <c r="S60" s="27"/>
      <c r="T60" s="27"/>
      <c r="U60" s="1757"/>
      <c r="V60" s="27"/>
      <c r="W60" s="1636"/>
    </row>
    <row r="61" spans="1:26" ht="15" customHeight="1">
      <c r="A61" s="50">
        <v>45709</v>
      </c>
      <c r="B61" s="1050">
        <v>200000</v>
      </c>
      <c r="C61" s="1050">
        <f>B61*0.02</f>
        <v>4000</v>
      </c>
      <c r="D61" s="283"/>
      <c r="E61" s="283">
        <v>36</v>
      </c>
      <c r="F61" s="2229">
        <v>35115</v>
      </c>
      <c r="G61" s="1050">
        <f>B61/E61</f>
        <v>5555.5555555555602</v>
      </c>
      <c r="H61" s="1050">
        <f>+B61*0.0083</f>
        <v>1660</v>
      </c>
      <c r="I61" s="1050">
        <f>B61</f>
        <v>200000</v>
      </c>
      <c r="J61" s="244" t="s">
        <v>21</v>
      </c>
      <c r="K61" s="176" t="s">
        <v>22</v>
      </c>
      <c r="L61" s="176" t="s">
        <v>51</v>
      </c>
      <c r="M61" s="2042" t="s">
        <v>187</v>
      </c>
      <c r="N61" s="570" t="s">
        <v>7</v>
      </c>
      <c r="O61" s="2448" t="s">
        <v>24</v>
      </c>
      <c r="P61" s="176" t="s">
        <v>25</v>
      </c>
      <c r="Q61" s="203" t="s">
        <v>26</v>
      </c>
      <c r="R61" s="1583"/>
      <c r="S61" s="27"/>
      <c r="T61" s="27"/>
      <c r="U61" s="1757"/>
      <c r="V61" s="27"/>
      <c r="W61" s="1636"/>
    </row>
    <row r="62" spans="1:26" ht="15" customHeight="1">
      <c r="A62" s="50">
        <v>45715</v>
      </c>
      <c r="B62" s="57"/>
      <c r="C62" s="57"/>
      <c r="D62" s="57"/>
      <c r="E62" s="57">
        <v>1</v>
      </c>
      <c r="F62" s="2229">
        <v>86645</v>
      </c>
      <c r="G62" s="62">
        <v>1372</v>
      </c>
      <c r="H62" s="62">
        <v>1328</v>
      </c>
      <c r="I62" s="62">
        <f t="shared" ref="I62:I68" si="11">I61-G62</f>
        <v>198628</v>
      </c>
      <c r="J62" s="259">
        <v>45843</v>
      </c>
      <c r="K62" s="190">
        <v>15000</v>
      </c>
      <c r="L62" s="190"/>
      <c r="M62" s="698">
        <v>12</v>
      </c>
      <c r="N62" s="178">
        <v>35975</v>
      </c>
      <c r="O62" s="2449">
        <f>K62/M62</f>
        <v>1250</v>
      </c>
      <c r="P62" s="190">
        <v>300</v>
      </c>
      <c r="Q62" s="965">
        <f>K62</f>
        <v>15000</v>
      </c>
      <c r="R62" s="1583"/>
      <c r="S62" s="27"/>
      <c r="T62" s="27"/>
      <c r="U62" s="1757"/>
      <c r="V62" s="27"/>
      <c r="W62" s="1636"/>
    </row>
    <row r="63" spans="1:26" ht="15" customHeight="1">
      <c r="A63" s="50">
        <v>45744</v>
      </c>
      <c r="B63" s="57"/>
      <c r="C63" s="57"/>
      <c r="D63" s="57"/>
      <c r="E63" s="57">
        <v>2</v>
      </c>
      <c r="F63" s="2229">
        <v>87003</v>
      </c>
      <c r="G63" s="62">
        <v>5555.56</v>
      </c>
      <c r="H63" s="62">
        <v>1660</v>
      </c>
      <c r="I63" s="94">
        <f t="shared" si="11"/>
        <v>193072.44</v>
      </c>
      <c r="J63" s="50">
        <v>45867</v>
      </c>
      <c r="K63" s="43"/>
      <c r="L63" s="43"/>
      <c r="M63" s="538"/>
      <c r="N63" s="655" t="s">
        <v>331</v>
      </c>
      <c r="O63" s="2275">
        <v>1250</v>
      </c>
      <c r="P63" s="539">
        <v>275</v>
      </c>
      <c r="Q63" s="43">
        <f>Q62-O63</f>
        <v>13750</v>
      </c>
      <c r="R63" s="1926"/>
      <c r="S63" s="27"/>
      <c r="T63" s="27"/>
      <c r="U63" s="1757"/>
      <c r="V63" s="27"/>
      <c r="W63" s="1636"/>
      <c r="Y63" s="99"/>
      <c r="Z63" s="99"/>
    </row>
    <row r="64" spans="1:26" ht="15" customHeight="1">
      <c r="A64" s="50">
        <v>45776</v>
      </c>
      <c r="B64" s="57"/>
      <c r="C64" s="57"/>
      <c r="D64" s="57"/>
      <c r="E64" s="57">
        <v>3</v>
      </c>
      <c r="F64" s="2229">
        <v>87366</v>
      </c>
      <c r="G64" s="62">
        <v>5555.56</v>
      </c>
      <c r="H64" s="62">
        <v>1660</v>
      </c>
      <c r="I64" s="94">
        <f t="shared" si="11"/>
        <v>187516.88</v>
      </c>
      <c r="J64" s="50">
        <v>45897</v>
      </c>
      <c r="K64" s="39"/>
      <c r="L64" s="39"/>
      <c r="M64" s="81"/>
      <c r="N64" s="2180" t="s">
        <v>332</v>
      </c>
      <c r="O64" s="2275">
        <v>1034.44</v>
      </c>
      <c r="P64" s="539">
        <v>250</v>
      </c>
      <c r="Q64" s="43">
        <f t="shared" ref="Q64:Q71" si="12">Q63-O64</f>
        <v>12715.56</v>
      </c>
      <c r="R64" s="1926"/>
      <c r="S64" s="27"/>
      <c r="T64" s="27"/>
      <c r="U64" s="1757"/>
      <c r="V64" s="27"/>
      <c r="W64" s="1636"/>
      <c r="Y64" s="99"/>
      <c r="Z64" s="99"/>
    </row>
    <row r="65" spans="1:26" ht="15" customHeight="1">
      <c r="A65" s="50">
        <v>45805</v>
      </c>
      <c r="B65" s="57"/>
      <c r="C65" s="57"/>
      <c r="D65" s="57"/>
      <c r="E65" s="57">
        <v>4</v>
      </c>
      <c r="F65" s="2229" t="s">
        <v>333</v>
      </c>
      <c r="G65" s="62">
        <v>5340</v>
      </c>
      <c r="H65" s="62">
        <v>1660</v>
      </c>
      <c r="I65" s="94">
        <f t="shared" si="11"/>
        <v>182176.88</v>
      </c>
      <c r="J65" s="50">
        <v>45932</v>
      </c>
      <c r="K65" s="43"/>
      <c r="L65" s="43"/>
      <c r="M65" s="538"/>
      <c r="N65" s="655" t="s">
        <v>334</v>
      </c>
      <c r="O65" s="2274">
        <v>1465.56</v>
      </c>
      <c r="P65" s="654">
        <v>225</v>
      </c>
      <c r="Q65" s="43">
        <f t="shared" si="12"/>
        <v>11250</v>
      </c>
      <c r="R65" s="1926"/>
      <c r="S65" s="27"/>
      <c r="T65" s="27"/>
      <c r="U65" s="1757"/>
      <c r="V65" s="27"/>
      <c r="W65" s="1636"/>
      <c r="Y65" s="99"/>
      <c r="Z65" s="99"/>
    </row>
    <row r="66" spans="1:26" ht="15" customHeight="1">
      <c r="A66" s="50">
        <v>45835</v>
      </c>
      <c r="B66" s="57"/>
      <c r="C66" s="57"/>
      <c r="D66" s="57"/>
      <c r="E66" s="57">
        <v>5</v>
      </c>
      <c r="F66" s="2229" t="s">
        <v>329</v>
      </c>
      <c r="G66" s="62">
        <v>5555.56</v>
      </c>
      <c r="H66" s="62">
        <v>1660</v>
      </c>
      <c r="I66" s="94">
        <f t="shared" si="11"/>
        <v>176621.32</v>
      </c>
      <c r="J66" s="50">
        <v>45959</v>
      </c>
      <c r="K66" s="39"/>
      <c r="L66" s="39"/>
      <c r="M66" s="81"/>
      <c r="N66" s="655" t="s">
        <v>335</v>
      </c>
      <c r="O66" s="2275">
        <v>1250</v>
      </c>
      <c r="P66" s="539">
        <v>200</v>
      </c>
      <c r="Q66" s="43">
        <f t="shared" si="12"/>
        <v>10000</v>
      </c>
      <c r="R66" s="1926"/>
      <c r="S66" s="27"/>
      <c r="T66" s="27"/>
      <c r="U66" s="1757"/>
      <c r="V66" s="27"/>
      <c r="W66" s="1636"/>
      <c r="Y66" s="99"/>
      <c r="Z66" s="99"/>
    </row>
    <row r="67" spans="1:26" ht="15" customHeight="1">
      <c r="A67" s="50">
        <v>45867</v>
      </c>
      <c r="B67" s="57"/>
      <c r="C67" s="57"/>
      <c r="D67" s="57"/>
      <c r="E67" s="57">
        <v>6</v>
      </c>
      <c r="F67" s="2229" t="s">
        <v>331</v>
      </c>
      <c r="G67" s="62">
        <v>5555.56</v>
      </c>
      <c r="H67" s="62">
        <v>1660</v>
      </c>
      <c r="I67" s="94">
        <f t="shared" si="11"/>
        <v>171065.76</v>
      </c>
      <c r="J67" s="50">
        <v>45987</v>
      </c>
      <c r="K67" s="43"/>
      <c r="L67" s="43"/>
      <c r="M67" s="538"/>
      <c r="N67" s="655" t="s">
        <v>336</v>
      </c>
      <c r="O67" s="2275">
        <v>10000</v>
      </c>
      <c r="P67" s="539"/>
      <c r="Q67" s="43">
        <f t="shared" si="12"/>
        <v>0</v>
      </c>
      <c r="R67" s="1926"/>
      <c r="S67" s="27"/>
      <c r="T67" s="27"/>
      <c r="U67" s="1757"/>
      <c r="V67" s="27"/>
      <c r="W67" s="1636"/>
      <c r="Y67" s="99"/>
      <c r="Z67" s="99"/>
    </row>
    <row r="68" spans="1:26" ht="15" customHeight="1">
      <c r="A68" s="50">
        <v>45870</v>
      </c>
      <c r="B68" s="57"/>
      <c r="C68" s="57"/>
      <c r="D68" s="57"/>
      <c r="E68" s="57">
        <v>7</v>
      </c>
      <c r="F68" s="2229" t="s">
        <v>337</v>
      </c>
      <c r="G68" s="62">
        <v>171065.76</v>
      </c>
      <c r="H68" s="62"/>
      <c r="I68" s="94">
        <f t="shared" si="11"/>
        <v>0</v>
      </c>
      <c r="J68" s="160"/>
      <c r="K68" s="43"/>
      <c r="L68" s="43"/>
      <c r="M68" s="538"/>
      <c r="N68" s="501"/>
      <c r="O68" s="2219"/>
      <c r="P68" s="43"/>
      <c r="Q68" s="43">
        <f t="shared" si="12"/>
        <v>0</v>
      </c>
      <c r="R68" s="1926"/>
      <c r="S68" s="27"/>
      <c r="T68" s="27"/>
      <c r="U68" s="1757"/>
      <c r="V68" s="27"/>
      <c r="W68" s="1636"/>
      <c r="Y68" s="99"/>
      <c r="Z68" s="99"/>
    </row>
    <row r="69" spans="1:26" ht="15" customHeight="1">
      <c r="A69" s="50"/>
      <c r="B69" s="57"/>
      <c r="C69" s="57"/>
      <c r="D69" s="57"/>
      <c r="E69" s="57">
        <v>8</v>
      </c>
      <c r="F69" s="2229"/>
      <c r="G69" s="62"/>
      <c r="H69" s="62"/>
      <c r="I69" s="94"/>
      <c r="J69" s="160"/>
      <c r="K69" s="43"/>
      <c r="L69" s="43"/>
      <c r="M69" s="538"/>
      <c r="N69" s="501"/>
      <c r="O69" s="2219"/>
      <c r="P69" s="43"/>
      <c r="Q69" s="43">
        <f t="shared" si="12"/>
        <v>0</v>
      </c>
      <c r="R69" s="1926"/>
      <c r="S69" s="27"/>
      <c r="T69" s="27"/>
      <c r="U69" s="1757"/>
      <c r="V69" s="27"/>
      <c r="W69" s="1636"/>
      <c r="Y69" s="99"/>
      <c r="Z69" s="99"/>
    </row>
    <row r="70" spans="1:26" ht="15" customHeight="1">
      <c r="A70" s="3174" t="s">
        <v>1</v>
      </c>
      <c r="B70" s="3174"/>
      <c r="C70" s="3174"/>
      <c r="D70" s="3174"/>
      <c r="E70" s="3174"/>
      <c r="F70" s="3174"/>
      <c r="G70" s="3174"/>
      <c r="H70" s="3174"/>
      <c r="I70" s="3178"/>
      <c r="J70" s="36"/>
      <c r="K70" s="39"/>
      <c r="L70" s="39"/>
      <c r="M70" s="81"/>
      <c r="N70" s="501"/>
      <c r="O70" s="2219"/>
      <c r="P70" s="43"/>
      <c r="Q70" s="43">
        <f t="shared" si="12"/>
        <v>0</v>
      </c>
      <c r="R70" s="1926"/>
      <c r="S70" s="27"/>
      <c r="T70" s="27"/>
      <c r="U70" s="1757"/>
      <c r="V70" s="27"/>
      <c r="W70" s="1636"/>
      <c r="Y70" s="99"/>
      <c r="Z70" s="99"/>
    </row>
    <row r="71" spans="1:26" ht="15" customHeight="1">
      <c r="A71" s="493" t="s">
        <v>2</v>
      </c>
      <c r="B71" s="495" t="s">
        <v>3</v>
      </c>
      <c r="C71" s="503" t="s">
        <v>4</v>
      </c>
      <c r="D71" s="497" t="s">
        <v>5</v>
      </c>
      <c r="E71" s="497" t="s">
        <v>6</v>
      </c>
      <c r="F71" s="2421" t="s">
        <v>7</v>
      </c>
      <c r="G71" s="504" t="s">
        <v>8</v>
      </c>
      <c r="H71" s="504" t="s">
        <v>9</v>
      </c>
      <c r="I71" s="512" t="s">
        <v>10</v>
      </c>
      <c r="J71" s="36"/>
      <c r="K71" s="39"/>
      <c r="L71" s="39"/>
      <c r="M71" s="81"/>
      <c r="N71" s="501"/>
      <c r="O71" s="2198"/>
      <c r="P71" s="39"/>
      <c r="Q71" s="43">
        <f t="shared" si="12"/>
        <v>0</v>
      </c>
      <c r="R71" s="1926"/>
      <c r="S71" s="27"/>
      <c r="T71" s="27"/>
      <c r="U71" s="1757"/>
      <c r="V71" s="27"/>
      <c r="W71" s="1636"/>
      <c r="Y71" s="99"/>
      <c r="Z71" s="99"/>
    </row>
    <row r="72" spans="1:26" ht="15" customHeight="1">
      <c r="A72" s="50">
        <v>45870</v>
      </c>
      <c r="B72" s="1050">
        <v>200000</v>
      </c>
      <c r="C72" s="1050">
        <f>B72*0.02</f>
        <v>4000</v>
      </c>
      <c r="D72" s="283"/>
      <c r="E72" s="283">
        <v>36</v>
      </c>
      <c r="F72" s="2229" t="s">
        <v>337</v>
      </c>
      <c r="G72" s="1050">
        <f>B72/E72</f>
        <v>5555.5555555555602</v>
      </c>
      <c r="H72" s="1050">
        <f>+B72*0.0083</f>
        <v>1660</v>
      </c>
      <c r="I72" s="1050">
        <f>B72</f>
        <v>200000</v>
      </c>
      <c r="R72" s="1583"/>
      <c r="S72" s="27"/>
      <c r="T72" s="27"/>
      <c r="U72" s="1757"/>
      <c r="V72" s="27"/>
      <c r="W72" s="1636"/>
      <c r="Y72" s="99"/>
      <c r="Z72" s="99"/>
    </row>
    <row r="73" spans="1:26" ht="15" customHeight="1">
      <c r="A73" s="167">
        <v>45897</v>
      </c>
      <c r="B73" s="27"/>
      <c r="C73" s="27"/>
      <c r="D73" s="27"/>
      <c r="E73" s="57"/>
      <c r="F73" s="2196" t="s">
        <v>332</v>
      </c>
      <c r="G73" s="450">
        <v>5555.56</v>
      </c>
      <c r="H73" s="450">
        <v>1660</v>
      </c>
      <c r="I73" s="62">
        <f>I72-G73</f>
        <v>194444.44</v>
      </c>
      <c r="R73" s="1583"/>
      <c r="S73" s="27"/>
      <c r="T73" s="27"/>
      <c r="U73" s="1757"/>
      <c r="V73" s="27"/>
      <c r="W73" s="1636"/>
      <c r="Y73" s="99"/>
      <c r="Z73" s="99"/>
    </row>
    <row r="74" spans="1:26" ht="15" customHeight="1">
      <c r="A74" s="167">
        <v>45932</v>
      </c>
      <c r="B74" s="27"/>
      <c r="C74" s="27"/>
      <c r="D74" s="27"/>
      <c r="E74" s="57"/>
      <c r="F74" s="2195" t="s">
        <v>334</v>
      </c>
      <c r="G74" s="168">
        <v>5349.44</v>
      </c>
      <c r="H74" s="168">
        <v>1660</v>
      </c>
      <c r="I74" s="62">
        <f t="shared" ref="I74:I77" si="13">I73-G74</f>
        <v>189095</v>
      </c>
      <c r="R74" s="1583"/>
      <c r="S74" s="27"/>
      <c r="T74" s="27"/>
      <c r="U74" s="1757"/>
      <c r="V74" s="27"/>
      <c r="W74" s="1636"/>
      <c r="Y74" s="99"/>
    </row>
    <row r="75" spans="1:26" ht="15" customHeight="1">
      <c r="A75" s="167">
        <v>45959</v>
      </c>
      <c r="B75" s="27"/>
      <c r="C75" s="27"/>
      <c r="D75" s="27"/>
      <c r="E75" s="57"/>
      <c r="F75" s="2195" t="s">
        <v>335</v>
      </c>
      <c r="G75" s="450">
        <v>5290</v>
      </c>
      <c r="H75" s="450">
        <v>1660</v>
      </c>
      <c r="I75" s="62">
        <f t="shared" si="13"/>
        <v>183805</v>
      </c>
      <c r="R75" s="1583"/>
      <c r="S75" s="27"/>
      <c r="T75" s="27"/>
      <c r="U75" s="1757"/>
      <c r="V75" s="27"/>
      <c r="W75" s="1636"/>
    </row>
    <row r="76" spans="1:26" ht="15" customHeight="1">
      <c r="A76" s="167">
        <v>45988</v>
      </c>
      <c r="B76" s="27"/>
      <c r="C76" s="27"/>
      <c r="D76" s="27"/>
      <c r="E76" s="57"/>
      <c r="F76" s="2195" t="s">
        <v>338</v>
      </c>
      <c r="G76" s="450">
        <v>5555.56</v>
      </c>
      <c r="H76" s="450">
        <v>1660</v>
      </c>
      <c r="I76" s="62">
        <f t="shared" si="13"/>
        <v>178249.44</v>
      </c>
      <c r="R76" s="1583"/>
      <c r="S76" s="27"/>
      <c r="T76" s="27"/>
      <c r="U76" s="1757"/>
      <c r="V76" s="27"/>
      <c r="W76" s="1636"/>
    </row>
    <row r="77" spans="1:26" ht="15" customHeight="1">
      <c r="A77" s="50">
        <v>46017</v>
      </c>
      <c r="B77" s="57"/>
      <c r="C77" s="57"/>
      <c r="D77" s="57"/>
      <c r="E77" s="57"/>
      <c r="F77" s="2229" t="s">
        <v>339</v>
      </c>
      <c r="G77" s="62">
        <v>5555.56</v>
      </c>
      <c r="H77" s="62">
        <v>1660</v>
      </c>
      <c r="I77" s="62">
        <f t="shared" si="13"/>
        <v>172693.88</v>
      </c>
      <c r="J77" s="575"/>
      <c r="K77" s="576"/>
      <c r="L77" s="125"/>
      <c r="M77" s="122"/>
      <c r="N77" s="122"/>
      <c r="O77" s="2450"/>
      <c r="P77" s="728"/>
      <c r="Q77" s="728"/>
      <c r="R77" s="1583"/>
      <c r="S77" s="27"/>
      <c r="T77" s="27"/>
      <c r="U77" s="1757"/>
      <c r="V77" s="27"/>
      <c r="W77" s="1636"/>
    </row>
    <row r="78" spans="1:26" ht="15.75" customHeight="1">
      <c r="A78" s="50"/>
      <c r="B78" s="57"/>
      <c r="C78" s="57"/>
      <c r="D78" s="57"/>
      <c r="E78" s="57"/>
      <c r="F78" s="2229"/>
      <c r="G78" s="62"/>
      <c r="H78" s="62"/>
      <c r="I78" s="62"/>
      <c r="J78" s="575"/>
      <c r="K78" s="805"/>
      <c r="L78" s="161"/>
      <c r="M78" s="122"/>
      <c r="N78" s="122"/>
      <c r="O78" s="2450"/>
      <c r="P78" s="604"/>
      <c r="Q78" s="604"/>
      <c r="R78" s="1583"/>
      <c r="S78" s="27"/>
      <c r="T78" s="27"/>
      <c r="U78" s="1757"/>
      <c r="V78" s="27"/>
      <c r="W78" s="1636"/>
    </row>
    <row r="79" spans="1:26" ht="15" customHeight="1">
      <c r="A79" s="50"/>
      <c r="B79" s="57"/>
      <c r="C79" s="57"/>
      <c r="D79" s="57"/>
      <c r="E79" s="57"/>
      <c r="F79" s="2229"/>
      <c r="G79" s="62"/>
      <c r="H79" s="62"/>
      <c r="I79" s="62"/>
      <c r="J79" s="575"/>
      <c r="K79" s="576"/>
      <c r="L79" s="125"/>
      <c r="M79" s="122"/>
      <c r="N79" s="122"/>
      <c r="O79" s="2450"/>
      <c r="P79" s="728"/>
      <c r="Q79" s="728"/>
      <c r="R79" s="1583"/>
      <c r="S79" s="27"/>
      <c r="T79" s="27"/>
      <c r="U79" s="1757"/>
      <c r="V79" s="27"/>
      <c r="W79" s="1636"/>
    </row>
    <row r="80" spans="1:26" ht="13.8">
      <c r="I80" s="62"/>
      <c r="J80" s="575"/>
      <c r="K80" s="576"/>
      <c r="L80" s="126"/>
      <c r="M80" s="122"/>
      <c r="N80" s="122"/>
      <c r="O80" s="2450"/>
      <c r="P80" s="728"/>
      <c r="Q80" s="728"/>
    </row>
    <row r="81" spans="1:17" ht="13.8">
      <c r="J81" s="575"/>
      <c r="K81" s="576"/>
      <c r="L81" s="126"/>
      <c r="M81" s="122"/>
      <c r="N81" s="122"/>
      <c r="O81" s="2450"/>
      <c r="P81" s="728"/>
      <c r="Q81" s="728"/>
    </row>
    <row r="82" spans="1:17" ht="13.8">
      <c r="J82" s="575"/>
      <c r="K82" s="576"/>
      <c r="L82" s="120"/>
      <c r="M82" s="122"/>
      <c r="N82" s="122"/>
      <c r="O82" s="2450"/>
      <c r="P82" s="728"/>
      <c r="Q82" s="728"/>
    </row>
    <row r="83" spans="1:17" ht="13.8">
      <c r="J83" s="575"/>
      <c r="K83" s="576"/>
      <c r="L83" s="120"/>
      <c r="M83" s="122"/>
      <c r="N83" s="122"/>
      <c r="O83" s="2450"/>
      <c r="P83" s="728"/>
      <c r="Q83" s="728"/>
    </row>
    <row r="84" spans="1:17" ht="13.8">
      <c r="J84" s="575"/>
      <c r="K84" s="576"/>
      <c r="L84" s="120"/>
      <c r="M84" s="122"/>
      <c r="N84" s="122"/>
      <c r="O84" s="2450"/>
      <c r="P84" s="728"/>
      <c r="Q84" s="728"/>
    </row>
    <row r="85" spans="1:17">
      <c r="J85" s="575"/>
      <c r="K85" s="576"/>
      <c r="L85" s="161"/>
      <c r="M85" s="122"/>
      <c r="N85" s="122"/>
      <c r="O85" s="2450"/>
      <c r="P85" s="604"/>
      <c r="Q85" s="604"/>
    </row>
    <row r="86" spans="1:17" ht="15">
      <c r="A86" s="575"/>
      <c r="B86" s="125"/>
      <c r="C86" s="122"/>
      <c r="D86" s="122"/>
      <c r="E86" s="122"/>
      <c r="F86" s="2455"/>
      <c r="G86" s="728"/>
      <c r="J86" s="575"/>
      <c r="K86" s="576"/>
      <c r="L86" s="2178"/>
      <c r="M86" s="122"/>
      <c r="N86" s="122"/>
      <c r="O86" s="2450"/>
      <c r="P86" s="728"/>
      <c r="Q86" s="728"/>
    </row>
    <row r="87" spans="1:17" ht="13.8">
      <c r="A87" s="575"/>
      <c r="B87" s="161"/>
      <c r="C87" s="122"/>
      <c r="D87" s="122"/>
      <c r="E87" s="122"/>
      <c r="F87" s="2456"/>
      <c r="G87" s="604"/>
      <c r="J87" s="575"/>
      <c r="K87" s="576"/>
      <c r="L87" s="120"/>
      <c r="M87" s="577"/>
      <c r="N87" s="577"/>
      <c r="O87" s="2451"/>
      <c r="P87" s="728"/>
      <c r="Q87" s="728"/>
    </row>
    <row r="88" spans="1:17" ht="15">
      <c r="A88" s="575"/>
      <c r="B88" s="125"/>
      <c r="C88" s="122"/>
      <c r="D88" s="122"/>
      <c r="E88" s="122"/>
      <c r="F88" s="2455"/>
      <c r="G88" s="728"/>
      <c r="J88" s="575"/>
      <c r="K88" s="576"/>
      <c r="L88" s="120"/>
      <c r="M88" s="122"/>
      <c r="N88" s="122"/>
      <c r="O88" s="2450"/>
      <c r="P88" s="728"/>
      <c r="Q88" s="728"/>
    </row>
    <row r="89" spans="1:17" ht="13.8">
      <c r="A89" s="575"/>
      <c r="B89" s="126"/>
      <c r="C89" s="122"/>
      <c r="D89" s="122"/>
      <c r="E89" s="122"/>
      <c r="F89" s="2455"/>
      <c r="G89" s="728"/>
      <c r="J89" s="575"/>
      <c r="K89" s="576"/>
      <c r="L89" s="120"/>
      <c r="M89" s="122"/>
      <c r="N89" s="122"/>
      <c r="O89" s="2450"/>
      <c r="P89" s="728"/>
      <c r="Q89" s="728"/>
    </row>
    <row r="90" spans="1:17" ht="13.8">
      <c r="A90" s="575"/>
      <c r="B90" s="126"/>
      <c r="C90" s="122"/>
      <c r="D90" s="122"/>
      <c r="E90" s="122"/>
      <c r="F90" s="2455"/>
      <c r="G90" s="728"/>
      <c r="J90" s="575"/>
      <c r="K90" s="576"/>
      <c r="L90" s="120"/>
      <c r="M90" s="122"/>
      <c r="N90" s="122"/>
      <c r="O90" s="2450"/>
      <c r="P90" s="728"/>
      <c r="Q90" s="728"/>
    </row>
    <row r="91" spans="1:17" ht="13.8">
      <c r="A91" s="575"/>
      <c r="B91" s="120"/>
      <c r="C91" s="122"/>
      <c r="D91" s="122"/>
      <c r="E91" s="122"/>
      <c r="F91" s="2455"/>
      <c r="G91" s="728"/>
    </row>
    <row r="92" spans="1:17" ht="13.8">
      <c r="A92" s="575"/>
      <c r="B92" s="120"/>
      <c r="C92" s="122"/>
      <c r="D92" s="122"/>
      <c r="E92" s="122"/>
      <c r="F92" s="2455"/>
      <c r="G92" s="728"/>
    </row>
    <row r="93" spans="1:17" ht="13.8">
      <c r="A93" s="575"/>
      <c r="B93" s="120"/>
      <c r="C93" s="122"/>
      <c r="D93" s="122"/>
      <c r="E93" s="122"/>
      <c r="F93" s="2455"/>
      <c r="G93" s="728"/>
    </row>
    <row r="94" spans="1:17">
      <c r="A94" s="575"/>
      <c r="B94" s="161"/>
      <c r="C94" s="122"/>
      <c r="D94" s="122"/>
      <c r="E94" s="122"/>
      <c r="F94" s="2456"/>
      <c r="G94" s="604"/>
    </row>
    <row r="95" spans="1:17" ht="13.8">
      <c r="A95" s="575"/>
      <c r="B95" s="126"/>
      <c r="C95" s="122"/>
      <c r="D95" s="122"/>
      <c r="E95" s="122"/>
      <c r="F95" s="2455"/>
      <c r="G95" s="728"/>
    </row>
    <row r="96" spans="1:17" ht="13.8">
      <c r="A96" s="575"/>
      <c r="B96" s="120"/>
      <c r="C96" s="577"/>
      <c r="D96" s="577"/>
      <c r="E96" s="577"/>
      <c r="F96" s="2455"/>
      <c r="G96" s="728"/>
    </row>
    <row r="97" spans="1:7" ht="13.8">
      <c r="A97" s="575"/>
      <c r="B97" s="120"/>
      <c r="C97" s="122"/>
      <c r="D97" s="122"/>
      <c r="E97" s="122"/>
      <c r="F97" s="2455"/>
      <c r="G97" s="728"/>
    </row>
    <row r="98" spans="1:7" ht="13.8">
      <c r="A98" s="575"/>
      <c r="B98" s="120"/>
      <c r="C98" s="122"/>
      <c r="D98" s="122"/>
      <c r="E98" s="122"/>
      <c r="F98" s="2455"/>
      <c r="G98" s="728"/>
    </row>
    <row r="99" spans="1:7" ht="13.8">
      <c r="A99" s="575"/>
      <c r="B99" s="120"/>
      <c r="C99" s="122"/>
      <c r="D99" s="122"/>
      <c r="E99" s="122"/>
      <c r="F99" s="2455"/>
      <c r="G99" s="728"/>
    </row>
  </sheetData>
  <mergeCells count="14">
    <mergeCell ref="A51:I51"/>
    <mergeCell ref="A59:I59"/>
    <mergeCell ref="J60:Q60"/>
    <mergeCell ref="A70:I70"/>
    <mergeCell ref="A28:I28"/>
    <mergeCell ref="J29:Q29"/>
    <mergeCell ref="A39:I39"/>
    <mergeCell ref="J39:Q39"/>
    <mergeCell ref="J49:Q49"/>
    <mergeCell ref="A3:I3"/>
    <mergeCell ref="J3:Q3"/>
    <mergeCell ref="R3:W3"/>
    <mergeCell ref="J14:Q14"/>
    <mergeCell ref="A16:I16"/>
  </mergeCells>
  <pageMargins left="0.5" right="0.5" top="1" bottom="1" header="0.5" footer="0.5"/>
  <pageSetup paperSize="5" orientation="landscape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49">
    <tabColor rgb="FFFFFF00"/>
  </sheetPr>
  <dimension ref="A1:X103"/>
  <sheetViews>
    <sheetView zoomScale="130" zoomScaleNormal="130" workbookViewId="0">
      <selection activeCell="A49" sqref="A49:I56"/>
    </sheetView>
  </sheetViews>
  <sheetFormatPr defaultColWidth="9.109375" defaultRowHeight="13.2"/>
  <cols>
    <col min="1" max="1" width="12.44140625" style="2" customWidth="1"/>
    <col min="2" max="2" width="12.109375" style="3" customWidth="1"/>
    <col min="3" max="3" width="10" style="3" customWidth="1"/>
    <col min="4" max="4" width="6.88671875" style="3" customWidth="1"/>
    <col min="5" max="5" width="9.44140625" style="5" customWidth="1"/>
    <col min="6" max="6" width="10.5546875" style="1245" customWidth="1"/>
    <col min="7" max="9" width="13.109375" style="6" customWidth="1"/>
    <col min="10" max="10" width="9.109375" style="3"/>
    <col min="11" max="11" width="11.5546875" style="2" customWidth="1"/>
    <col min="12" max="12" width="11.6640625" style="3" customWidth="1"/>
    <col min="13" max="13" width="10.44140625" style="6" customWidth="1"/>
    <col min="14" max="14" width="9" style="10" customWidth="1"/>
    <col min="15" max="15" width="9.6640625" style="799" customWidth="1"/>
    <col min="16" max="17" width="11.33203125" style="6" customWidth="1"/>
    <col min="18" max="18" width="11.6640625" style="6" customWidth="1"/>
    <col min="19" max="19" width="11.5546875" style="100" hidden="1" customWidth="1"/>
    <col min="20" max="20" width="10.88671875" style="6" hidden="1" customWidth="1"/>
    <col min="21" max="21" width="10" style="6" hidden="1" customWidth="1"/>
    <col min="22" max="22" width="10.44140625" style="9" hidden="1" customWidth="1"/>
    <col min="23" max="23" width="11.109375" style="6" hidden="1" customWidth="1"/>
    <col min="24" max="24" width="11.88671875" style="6" hidden="1" customWidth="1"/>
    <col min="25" max="16384" width="9.109375" style="3"/>
  </cols>
  <sheetData>
    <row r="1" spans="1:24" ht="24">
      <c r="A1" s="230" t="s">
        <v>340</v>
      </c>
      <c r="B1" s="874"/>
      <c r="C1" s="874"/>
      <c r="D1" s="874"/>
      <c r="K1" s="1614"/>
      <c r="L1" s="1260"/>
      <c r="M1" s="1659"/>
      <c r="N1" s="558"/>
      <c r="O1" s="795"/>
      <c r="P1" s="1659"/>
      <c r="Q1" s="1659"/>
      <c r="R1" s="1659"/>
      <c r="S1" s="1259"/>
      <c r="T1" s="1659"/>
      <c r="U1" s="1659"/>
      <c r="V1" s="2021"/>
    </row>
    <row r="2" spans="1:24" s="1" customFormat="1" ht="15">
      <c r="A2" s="2"/>
      <c r="B2" s="3"/>
      <c r="C2" s="3"/>
      <c r="D2" s="3"/>
      <c r="E2" s="5"/>
      <c r="F2" s="1245"/>
      <c r="G2" s="6"/>
      <c r="H2" s="6"/>
      <c r="I2" s="6"/>
      <c r="K2" s="620"/>
      <c r="M2" s="727"/>
      <c r="N2" s="1954"/>
      <c r="O2" s="795"/>
      <c r="P2" s="727"/>
      <c r="Q2" s="727"/>
      <c r="R2" s="727"/>
      <c r="S2" s="1901"/>
      <c r="T2" s="727"/>
      <c r="U2" s="727"/>
      <c r="V2" s="1961"/>
      <c r="W2" s="727"/>
      <c r="X2" s="727"/>
    </row>
    <row r="3" spans="1:24" ht="20.399999999999999">
      <c r="A3" s="3097" t="s">
        <v>1</v>
      </c>
      <c r="B3" s="3097"/>
      <c r="C3" s="3097"/>
      <c r="D3" s="3097"/>
      <c r="E3" s="3097"/>
      <c r="F3" s="3097"/>
      <c r="G3" s="3097"/>
      <c r="H3" s="3097"/>
      <c r="I3" s="3097"/>
      <c r="K3" s="3180" t="s">
        <v>20</v>
      </c>
      <c r="L3" s="3181"/>
      <c r="M3" s="3181"/>
      <c r="N3" s="3181"/>
      <c r="O3" s="3181"/>
      <c r="P3" s="3181"/>
      <c r="Q3" s="3181"/>
      <c r="R3" s="3182"/>
      <c r="S3" s="3183" t="s">
        <v>105</v>
      </c>
      <c r="T3" s="3184"/>
      <c r="U3" s="3184"/>
      <c r="V3" s="3184"/>
      <c r="W3" s="3184"/>
      <c r="X3" s="3185"/>
    </row>
    <row r="4" spans="1:24" ht="34.5" customHeight="1">
      <c r="A4" s="141" t="s">
        <v>2</v>
      </c>
      <c r="B4" s="509" t="s">
        <v>35</v>
      </c>
      <c r="C4" s="231" t="s">
        <v>4</v>
      </c>
      <c r="D4" s="232" t="s">
        <v>5</v>
      </c>
      <c r="E4" s="232" t="s">
        <v>6</v>
      </c>
      <c r="F4" s="552" t="s">
        <v>36</v>
      </c>
      <c r="G4" s="68" t="s">
        <v>37</v>
      </c>
      <c r="H4" s="68" t="s">
        <v>38</v>
      </c>
      <c r="I4" s="68" t="s">
        <v>39</v>
      </c>
      <c r="K4" s="796" t="s">
        <v>21</v>
      </c>
      <c r="L4" s="70" t="s">
        <v>22</v>
      </c>
      <c r="M4" s="70" t="s">
        <v>5</v>
      </c>
      <c r="N4" s="1730" t="s">
        <v>341</v>
      </c>
      <c r="O4" s="2032" t="s">
        <v>342</v>
      </c>
      <c r="P4" s="103" t="s">
        <v>24</v>
      </c>
      <c r="Q4" s="103" t="s">
        <v>25</v>
      </c>
      <c r="R4" s="1574" t="s">
        <v>26</v>
      </c>
      <c r="S4" s="102" t="s">
        <v>21</v>
      </c>
      <c r="T4" s="70" t="s">
        <v>22</v>
      </c>
      <c r="U4" s="70" t="s">
        <v>25</v>
      </c>
      <c r="V4" s="70" t="s">
        <v>5</v>
      </c>
      <c r="W4" s="70" t="s">
        <v>24</v>
      </c>
      <c r="X4" s="101" t="s">
        <v>26</v>
      </c>
    </row>
    <row r="5" spans="1:24" ht="15" customHeight="1">
      <c r="A5" s="147">
        <v>44697</v>
      </c>
      <c r="B5" s="21">
        <v>60000</v>
      </c>
      <c r="C5" s="21">
        <f>B5*0.02</f>
        <v>1200</v>
      </c>
      <c r="D5" s="21"/>
      <c r="E5" s="73">
        <v>24</v>
      </c>
      <c r="F5" s="1097">
        <v>28973</v>
      </c>
      <c r="G5" s="21">
        <f>B5/E5</f>
        <v>2500</v>
      </c>
      <c r="H5" s="21">
        <v>498</v>
      </c>
      <c r="I5" s="21">
        <v>60000</v>
      </c>
      <c r="K5" s="1081">
        <v>44652</v>
      </c>
      <c r="L5" s="21">
        <v>20000</v>
      </c>
      <c r="M5" s="21"/>
      <c r="N5" s="73">
        <v>12</v>
      </c>
      <c r="O5" s="234">
        <v>28712</v>
      </c>
      <c r="P5" s="21">
        <v>1666.67</v>
      </c>
      <c r="Q5" s="21">
        <v>400</v>
      </c>
      <c r="R5" s="108">
        <v>20000</v>
      </c>
      <c r="S5" s="345">
        <v>42844</v>
      </c>
      <c r="T5" s="532">
        <v>10000</v>
      </c>
      <c r="U5" s="532">
        <v>200</v>
      </c>
      <c r="V5" s="533"/>
      <c r="W5" s="532"/>
      <c r="X5" s="537">
        <f>T5</f>
        <v>10000</v>
      </c>
    </row>
    <row r="6" spans="1:24" ht="15" customHeight="1">
      <c r="A6" s="160">
        <v>44708</v>
      </c>
      <c r="B6" s="151"/>
      <c r="C6" s="151"/>
      <c r="D6" s="151"/>
      <c r="E6" s="57">
        <v>1</v>
      </c>
      <c r="F6" s="178">
        <v>74744</v>
      </c>
      <c r="G6" s="43">
        <v>2500</v>
      </c>
      <c r="H6" s="43">
        <v>498</v>
      </c>
      <c r="I6" s="43">
        <f>I5-G6</f>
        <v>57500</v>
      </c>
      <c r="K6" s="492">
        <v>44679</v>
      </c>
      <c r="L6" s="43"/>
      <c r="M6" s="43"/>
      <c r="N6" s="538">
        <v>1</v>
      </c>
      <c r="O6" s="501">
        <v>74338</v>
      </c>
      <c r="P6" s="43">
        <v>1666.67</v>
      </c>
      <c r="Q6" s="43">
        <v>366.67</v>
      </c>
      <c r="R6" s="210">
        <f>R5-P6</f>
        <v>18333.330000000002</v>
      </c>
      <c r="S6" s="349">
        <v>42931</v>
      </c>
      <c r="T6" s="39"/>
      <c r="U6" s="39"/>
      <c r="V6" s="80"/>
      <c r="W6" s="39">
        <v>10000</v>
      </c>
      <c r="X6" s="112">
        <f>X5+T6-W6</f>
        <v>0</v>
      </c>
    </row>
    <row r="7" spans="1:24" ht="15" customHeight="1">
      <c r="A7" s="160">
        <v>44740</v>
      </c>
      <c r="B7" s="151"/>
      <c r="C7" s="151"/>
      <c r="D7" s="151"/>
      <c r="E7" s="57">
        <v>2</v>
      </c>
      <c r="F7" s="178">
        <v>75079</v>
      </c>
      <c r="G7" s="43">
        <v>2500</v>
      </c>
      <c r="H7" s="43">
        <v>498</v>
      </c>
      <c r="I7" s="43">
        <f t="shared" ref="I7:I16" si="0">I6-G7</f>
        <v>55000</v>
      </c>
      <c r="K7" s="492">
        <v>44708</v>
      </c>
      <c r="L7" s="43"/>
      <c r="M7" s="43"/>
      <c r="N7" s="538">
        <v>2</v>
      </c>
      <c r="O7" s="501">
        <v>74744</v>
      </c>
      <c r="P7" s="43">
        <v>1666.67</v>
      </c>
      <c r="Q7" s="43">
        <v>366.67</v>
      </c>
      <c r="R7" s="210">
        <f t="shared" ref="R7:R17" si="1">R6-P7</f>
        <v>16666.66</v>
      </c>
      <c r="S7" s="349"/>
      <c r="T7" s="39"/>
      <c r="U7" s="39"/>
      <c r="V7" s="80"/>
      <c r="W7" s="39"/>
      <c r="X7" s="357" t="s">
        <v>343</v>
      </c>
    </row>
    <row r="8" spans="1:24" ht="15" customHeight="1">
      <c r="A8" s="50">
        <v>44769</v>
      </c>
      <c r="B8" s="151"/>
      <c r="C8" s="151"/>
      <c r="D8" s="151"/>
      <c r="E8" s="57">
        <v>3</v>
      </c>
      <c r="F8" s="178">
        <v>75419</v>
      </c>
      <c r="G8" s="30">
        <v>2500</v>
      </c>
      <c r="H8" s="30">
        <v>498</v>
      </c>
      <c r="I8" s="43">
        <f t="shared" si="0"/>
        <v>52500</v>
      </c>
      <c r="K8" s="160">
        <v>44740</v>
      </c>
      <c r="L8" s="43"/>
      <c r="M8" s="43"/>
      <c r="N8" s="538">
        <v>3</v>
      </c>
      <c r="O8" s="501">
        <v>75079</v>
      </c>
      <c r="P8" s="43">
        <v>1666.67</v>
      </c>
      <c r="Q8" s="43">
        <v>333.33</v>
      </c>
      <c r="R8" s="43">
        <f t="shared" si="1"/>
        <v>14999.99</v>
      </c>
      <c r="S8" s="349"/>
      <c r="T8" s="39"/>
      <c r="U8" s="39"/>
      <c r="V8" s="80"/>
      <c r="W8" s="39"/>
      <c r="X8" s="112"/>
    </row>
    <row r="9" spans="1:24" ht="15" customHeight="1">
      <c r="A9" s="50">
        <v>44800</v>
      </c>
      <c r="B9" s="151"/>
      <c r="C9" s="151"/>
      <c r="D9" s="151"/>
      <c r="E9" s="57">
        <v>4</v>
      </c>
      <c r="F9" s="178">
        <v>75817</v>
      </c>
      <c r="G9" s="30">
        <v>2500</v>
      </c>
      <c r="H9" s="30">
        <v>498</v>
      </c>
      <c r="I9" s="43">
        <f t="shared" si="0"/>
        <v>50000</v>
      </c>
      <c r="K9" s="160">
        <v>44771</v>
      </c>
      <c r="L9" s="43"/>
      <c r="M9" s="43"/>
      <c r="N9" s="538">
        <v>4</v>
      </c>
      <c r="O9" s="41">
        <v>75419</v>
      </c>
      <c r="P9" s="43">
        <v>1666.67</v>
      </c>
      <c r="Q9" s="43">
        <v>300</v>
      </c>
      <c r="R9" s="43">
        <f t="shared" si="1"/>
        <v>13333.32</v>
      </c>
      <c r="S9" s="349"/>
      <c r="T9" s="39"/>
      <c r="U9" s="39"/>
      <c r="V9" s="80"/>
      <c r="W9" s="39"/>
      <c r="X9" s="112"/>
    </row>
    <row r="10" spans="1:24" ht="15" customHeight="1">
      <c r="A10" s="167">
        <v>44832</v>
      </c>
      <c r="B10" s="151"/>
      <c r="C10" s="151"/>
      <c r="D10" s="151"/>
      <c r="E10" s="57">
        <v>5</v>
      </c>
      <c r="F10" s="78">
        <v>76128</v>
      </c>
      <c r="G10" s="35">
        <v>2500</v>
      </c>
      <c r="H10" s="35">
        <v>498</v>
      </c>
      <c r="I10" s="43">
        <f t="shared" si="0"/>
        <v>47500</v>
      </c>
      <c r="K10" s="160">
        <v>44800</v>
      </c>
      <c r="L10" s="151"/>
      <c r="M10" s="43"/>
      <c r="N10" s="538">
        <v>5</v>
      </c>
      <c r="O10" s="41">
        <v>75817</v>
      </c>
      <c r="P10" s="43">
        <v>1666.67</v>
      </c>
      <c r="Q10" s="43">
        <v>266.67</v>
      </c>
      <c r="R10" s="43">
        <f t="shared" si="1"/>
        <v>11666.65</v>
      </c>
      <c r="S10" s="349"/>
      <c r="T10" s="39"/>
      <c r="U10" s="39"/>
      <c r="V10" s="80"/>
      <c r="W10" s="39"/>
      <c r="X10" s="112"/>
    </row>
    <row r="11" spans="1:24" ht="15" customHeight="1">
      <c r="A11" s="167">
        <v>44861</v>
      </c>
      <c r="B11" s="151"/>
      <c r="C11" s="151"/>
      <c r="D11" s="151"/>
      <c r="E11" s="57">
        <v>6</v>
      </c>
      <c r="F11" s="78">
        <v>76423</v>
      </c>
      <c r="G11" s="35">
        <v>2500</v>
      </c>
      <c r="H11" s="35">
        <v>498</v>
      </c>
      <c r="I11" s="43">
        <f t="shared" si="0"/>
        <v>45000</v>
      </c>
      <c r="K11" s="167">
        <v>44832</v>
      </c>
      <c r="L11" s="151"/>
      <c r="M11" s="43"/>
      <c r="N11" s="538">
        <v>6</v>
      </c>
      <c r="O11" s="41">
        <v>76128</v>
      </c>
      <c r="P11" s="35">
        <v>1666.67</v>
      </c>
      <c r="Q11" s="35">
        <v>200</v>
      </c>
      <c r="R11" s="43">
        <f t="shared" si="1"/>
        <v>9999.98</v>
      </c>
      <c r="S11" s="349" t="s">
        <v>344</v>
      </c>
      <c r="T11" s="39">
        <v>10000</v>
      </c>
      <c r="U11" s="39"/>
      <c r="V11" s="80">
        <v>34476</v>
      </c>
      <c r="W11" s="39"/>
      <c r="X11" s="112">
        <v>10000</v>
      </c>
    </row>
    <row r="12" spans="1:24" ht="15" customHeight="1">
      <c r="A12" s="167">
        <v>44890</v>
      </c>
      <c r="B12" s="151"/>
      <c r="C12" s="151"/>
      <c r="D12" s="151"/>
      <c r="E12" s="57">
        <v>7</v>
      </c>
      <c r="F12" s="78">
        <v>76840</v>
      </c>
      <c r="G12" s="35">
        <v>2500</v>
      </c>
      <c r="H12" s="35">
        <v>498</v>
      </c>
      <c r="I12" s="43">
        <f t="shared" si="0"/>
        <v>42500</v>
      </c>
      <c r="K12" s="167">
        <v>44861</v>
      </c>
      <c r="L12" s="151"/>
      <c r="M12" s="43"/>
      <c r="N12" s="538">
        <v>7</v>
      </c>
      <c r="O12" s="41">
        <v>76423</v>
      </c>
      <c r="P12" s="35">
        <v>1666.67</v>
      </c>
      <c r="Q12" s="35">
        <v>233.33</v>
      </c>
      <c r="R12" s="1693">
        <f t="shared" si="1"/>
        <v>8333.31</v>
      </c>
      <c r="S12" s="535" t="s">
        <v>266</v>
      </c>
      <c r="T12" s="39"/>
      <c r="U12" s="39"/>
      <c r="V12" s="80"/>
      <c r="W12" s="39">
        <v>10000</v>
      </c>
      <c r="X12" s="112">
        <f>X11+T12-W12</f>
        <v>0</v>
      </c>
    </row>
    <row r="13" spans="1:24" ht="15" customHeight="1">
      <c r="A13" s="167">
        <v>44921</v>
      </c>
      <c r="B13" s="151"/>
      <c r="C13" s="151"/>
      <c r="D13" s="151"/>
      <c r="E13" s="57">
        <v>8</v>
      </c>
      <c r="F13" s="78">
        <v>77146</v>
      </c>
      <c r="G13" s="35">
        <v>2500</v>
      </c>
      <c r="H13" s="35">
        <v>498</v>
      </c>
      <c r="I13" s="43">
        <f t="shared" si="0"/>
        <v>40000</v>
      </c>
      <c r="K13" s="167">
        <v>44890</v>
      </c>
      <c r="L13" s="151"/>
      <c r="M13" s="43"/>
      <c r="N13" s="538">
        <v>8</v>
      </c>
      <c r="O13" s="41">
        <v>76840</v>
      </c>
      <c r="P13" s="35">
        <v>1666.67</v>
      </c>
      <c r="Q13" s="35">
        <v>200</v>
      </c>
      <c r="R13" s="43">
        <f t="shared" si="1"/>
        <v>6666.64</v>
      </c>
      <c r="S13" s="535"/>
      <c r="T13" s="39"/>
      <c r="U13" s="39"/>
      <c r="V13" s="80"/>
      <c r="W13" s="39"/>
      <c r="X13" s="112">
        <f t="shared" ref="X13:X19" si="2">X12+T13-W13</f>
        <v>0</v>
      </c>
    </row>
    <row r="14" spans="1:24" ht="15" customHeight="1">
      <c r="A14" s="160">
        <v>44951</v>
      </c>
      <c r="B14" s="151"/>
      <c r="C14" s="151"/>
      <c r="D14" s="151"/>
      <c r="E14" s="57">
        <v>9</v>
      </c>
      <c r="F14" s="178">
        <v>77460</v>
      </c>
      <c r="G14" s="43">
        <v>2500</v>
      </c>
      <c r="H14" s="43">
        <v>498</v>
      </c>
      <c r="I14" s="43">
        <f t="shared" si="0"/>
        <v>37500</v>
      </c>
      <c r="K14" s="167">
        <v>44921</v>
      </c>
      <c r="L14" s="151"/>
      <c r="M14" s="43"/>
      <c r="N14" s="538">
        <v>9</v>
      </c>
      <c r="O14" s="41">
        <v>77146</v>
      </c>
      <c r="P14" s="35">
        <v>1666.67</v>
      </c>
      <c r="Q14" s="35">
        <v>166.67</v>
      </c>
      <c r="R14" s="43">
        <f t="shared" si="1"/>
        <v>4999.97</v>
      </c>
      <c r="S14" s="535"/>
      <c r="T14" s="39"/>
      <c r="U14" s="39"/>
      <c r="V14" s="80"/>
      <c r="W14" s="39"/>
      <c r="X14" s="112">
        <f t="shared" si="2"/>
        <v>0</v>
      </c>
    </row>
    <row r="15" spans="1:24" ht="15" customHeight="1">
      <c r="A15" s="160">
        <v>44965</v>
      </c>
      <c r="B15" s="151"/>
      <c r="C15" s="151"/>
      <c r="D15" s="151"/>
      <c r="E15" s="57">
        <v>10</v>
      </c>
      <c r="F15" s="178">
        <v>30683</v>
      </c>
      <c r="G15" s="43">
        <v>37500</v>
      </c>
      <c r="H15" s="43"/>
      <c r="I15" s="43">
        <f t="shared" si="0"/>
        <v>0</v>
      </c>
      <c r="K15" s="167">
        <v>44953</v>
      </c>
      <c r="L15" s="151"/>
      <c r="M15" s="43"/>
      <c r="N15" s="538">
        <v>10</v>
      </c>
      <c r="O15" s="37">
        <v>77460</v>
      </c>
      <c r="P15" s="47">
        <v>1666.67</v>
      </c>
      <c r="Q15" s="47">
        <v>133.33000000000001</v>
      </c>
      <c r="R15" s="43">
        <f t="shared" si="1"/>
        <v>3333.3</v>
      </c>
      <c r="S15" s="535">
        <v>43078</v>
      </c>
      <c r="T15" s="39">
        <v>10000</v>
      </c>
      <c r="U15" s="39"/>
      <c r="V15" s="80">
        <v>34710</v>
      </c>
      <c r="W15" s="39"/>
      <c r="X15" s="112">
        <f t="shared" si="2"/>
        <v>10000</v>
      </c>
    </row>
    <row r="16" spans="1:24" ht="15" customHeight="1">
      <c r="A16" s="160"/>
      <c r="B16" s="151"/>
      <c r="C16" s="151"/>
      <c r="D16" s="151"/>
      <c r="E16" s="57"/>
      <c r="F16" s="178"/>
      <c r="G16" s="43"/>
      <c r="H16" s="43"/>
      <c r="I16" s="43">
        <f t="shared" si="0"/>
        <v>0</v>
      </c>
      <c r="K16" s="167">
        <v>44982</v>
      </c>
      <c r="L16" s="151"/>
      <c r="M16" s="43"/>
      <c r="N16" s="538">
        <v>11</v>
      </c>
      <c r="O16" s="37">
        <v>77852</v>
      </c>
      <c r="P16" s="47">
        <v>1666.67</v>
      </c>
      <c r="Q16" s="47">
        <v>100</v>
      </c>
      <c r="R16" s="43">
        <f t="shared" si="1"/>
        <v>1666.63</v>
      </c>
      <c r="S16" s="535">
        <v>43239</v>
      </c>
      <c r="T16" s="39"/>
      <c r="U16" s="39"/>
      <c r="V16" s="80">
        <v>60833</v>
      </c>
      <c r="W16" s="39">
        <v>10000</v>
      </c>
      <c r="X16" s="112">
        <f t="shared" si="2"/>
        <v>0</v>
      </c>
    </row>
    <row r="17" spans="1:24" ht="28.5" customHeight="1">
      <c r="A17" s="3097" t="s">
        <v>1</v>
      </c>
      <c r="B17" s="3097"/>
      <c r="C17" s="3097"/>
      <c r="D17" s="3097"/>
      <c r="E17" s="3097"/>
      <c r="F17" s="3097"/>
      <c r="G17" s="3097"/>
      <c r="H17" s="3097"/>
      <c r="I17" s="3097"/>
      <c r="K17" s="167">
        <v>45016</v>
      </c>
      <c r="L17" s="151"/>
      <c r="M17" s="43"/>
      <c r="N17" s="538">
        <v>12</v>
      </c>
      <c r="O17" s="41">
        <v>78134</v>
      </c>
      <c r="P17" s="47">
        <v>1666.67</v>
      </c>
      <c r="Q17" s="47">
        <v>83.33</v>
      </c>
      <c r="R17" s="43">
        <f t="shared" si="1"/>
        <v>-3.9999999997235101E-2</v>
      </c>
      <c r="S17" s="535">
        <v>43271</v>
      </c>
      <c r="T17" s="39">
        <v>15000</v>
      </c>
      <c r="U17" s="39"/>
      <c r="V17" s="80">
        <v>20673</v>
      </c>
      <c r="W17" s="39"/>
      <c r="X17" s="112">
        <f t="shared" si="2"/>
        <v>15000</v>
      </c>
    </row>
    <row r="18" spans="1:24" ht="15" customHeight="1">
      <c r="A18" s="141" t="s">
        <v>2</v>
      </c>
      <c r="B18" s="509" t="s">
        <v>35</v>
      </c>
      <c r="C18" s="231" t="s">
        <v>4</v>
      </c>
      <c r="D18" s="232" t="s">
        <v>5</v>
      </c>
      <c r="E18" s="232" t="s">
        <v>6</v>
      </c>
      <c r="F18" s="552" t="s">
        <v>36</v>
      </c>
      <c r="G18" s="68" t="s">
        <v>37</v>
      </c>
      <c r="H18" s="68" t="s">
        <v>38</v>
      </c>
      <c r="I18" s="68" t="s">
        <v>39</v>
      </c>
      <c r="K18" s="167"/>
      <c r="L18" s="27"/>
      <c r="M18" s="637"/>
      <c r="N18" s="1261"/>
      <c r="O18" s="41"/>
      <c r="P18" s="47"/>
      <c r="Q18" s="47"/>
      <c r="R18" s="637"/>
      <c r="S18" s="349">
        <v>43327</v>
      </c>
      <c r="T18" s="39">
        <v>5000</v>
      </c>
      <c r="U18" s="39"/>
      <c r="V18" s="80">
        <v>20968</v>
      </c>
      <c r="W18" s="39"/>
      <c r="X18" s="112">
        <f t="shared" si="2"/>
        <v>20000</v>
      </c>
    </row>
    <row r="19" spans="1:24" ht="15" customHeight="1">
      <c r="A19" s="147">
        <v>44965</v>
      </c>
      <c r="B19" s="21">
        <v>160000</v>
      </c>
      <c r="C19" s="21">
        <f>B19*0.02</f>
        <v>3200</v>
      </c>
      <c r="D19" s="21"/>
      <c r="E19" s="73">
        <v>36</v>
      </c>
      <c r="F19" s="1097">
        <v>30683</v>
      </c>
      <c r="G19" s="21">
        <f>B19/E19</f>
        <v>4444.4444444444398</v>
      </c>
      <c r="H19" s="21">
        <v>1328</v>
      </c>
      <c r="I19" s="21">
        <f>B19</f>
        <v>160000</v>
      </c>
      <c r="M19" s="787"/>
      <c r="N19" s="2033"/>
      <c r="O19" s="2034"/>
      <c r="P19" s="787"/>
      <c r="Q19" s="787"/>
      <c r="R19" s="787"/>
      <c r="S19" s="349">
        <v>43420</v>
      </c>
      <c r="T19" s="39"/>
      <c r="U19" s="39"/>
      <c r="V19" s="80">
        <v>62186</v>
      </c>
      <c r="W19" s="39">
        <v>20000</v>
      </c>
      <c r="X19" s="112">
        <f t="shared" si="2"/>
        <v>0</v>
      </c>
    </row>
    <row r="20" spans="1:24" ht="15" customHeight="1">
      <c r="A20" s="285">
        <v>44982</v>
      </c>
      <c r="B20" s="78"/>
      <c r="C20" s="30"/>
      <c r="D20" s="30"/>
      <c r="E20" s="57">
        <v>1</v>
      </c>
      <c r="F20" s="78">
        <v>77852</v>
      </c>
      <c r="G20" s="30">
        <v>4444.4399999999996</v>
      </c>
      <c r="H20" s="30">
        <v>1328</v>
      </c>
      <c r="I20" s="43">
        <f>I19-G20</f>
        <v>155555.56</v>
      </c>
      <c r="K20" s="3180" t="s">
        <v>20</v>
      </c>
      <c r="L20" s="3181"/>
      <c r="M20" s="3181"/>
      <c r="N20" s="3181"/>
      <c r="O20" s="3181"/>
      <c r="P20" s="3181"/>
      <c r="Q20" s="3181"/>
      <c r="R20" s="3182"/>
      <c r="S20" s="349"/>
      <c r="T20" s="39"/>
      <c r="U20" s="39"/>
      <c r="V20" s="80"/>
      <c r="W20" s="39"/>
      <c r="X20" s="112"/>
    </row>
    <row r="21" spans="1:24" ht="15" customHeight="1">
      <c r="A21" s="285">
        <v>45016</v>
      </c>
      <c r="B21" s="78"/>
      <c r="C21" s="30"/>
      <c r="D21" s="30"/>
      <c r="E21" s="57">
        <v>2</v>
      </c>
      <c r="F21" s="78">
        <v>78134</v>
      </c>
      <c r="G21" s="30">
        <v>4444.4399999999996</v>
      </c>
      <c r="H21" s="30">
        <v>1328</v>
      </c>
      <c r="I21" s="43">
        <f t="shared" ref="I21:I36" si="3">I20-G21</f>
        <v>151111.12</v>
      </c>
      <c r="K21" s="796" t="s">
        <v>21</v>
      </c>
      <c r="L21" s="70" t="s">
        <v>22</v>
      </c>
      <c r="M21" s="70" t="s">
        <v>5</v>
      </c>
      <c r="N21" s="1730" t="s">
        <v>341</v>
      </c>
      <c r="O21" s="2032" t="s">
        <v>342</v>
      </c>
      <c r="P21" s="103" t="s">
        <v>24</v>
      </c>
      <c r="Q21" s="103" t="s">
        <v>25</v>
      </c>
      <c r="R21" s="1574" t="s">
        <v>26</v>
      </c>
      <c r="S21" s="349"/>
      <c r="T21" s="39"/>
      <c r="U21" s="39"/>
      <c r="V21" s="80"/>
      <c r="W21" s="39"/>
      <c r="X21" s="112"/>
    </row>
    <row r="22" spans="1:24" ht="15" customHeight="1">
      <c r="A22" s="285">
        <v>45042</v>
      </c>
      <c r="B22" s="78"/>
      <c r="C22" s="30"/>
      <c r="D22" s="30"/>
      <c r="E22" s="57">
        <v>3</v>
      </c>
      <c r="F22" s="78">
        <v>78404</v>
      </c>
      <c r="G22" s="30">
        <v>4444.4399999999996</v>
      </c>
      <c r="H22" s="30">
        <v>1328</v>
      </c>
      <c r="I22" s="43">
        <f t="shared" si="3"/>
        <v>146666.68</v>
      </c>
      <c r="K22" s="167">
        <v>45409</v>
      </c>
      <c r="L22" s="532">
        <v>20000</v>
      </c>
      <c r="M22" s="532"/>
      <c r="N22" s="609"/>
      <c r="O22" s="37">
        <v>33342</v>
      </c>
      <c r="P22" s="179">
        <v>1666.67</v>
      </c>
      <c r="Q22" s="179">
        <v>400</v>
      </c>
      <c r="R22" s="179">
        <v>20000</v>
      </c>
      <c r="S22" s="535"/>
      <c r="T22" s="39"/>
      <c r="U22" s="39"/>
      <c r="V22" s="80"/>
      <c r="W22" s="39"/>
      <c r="X22" s="112"/>
    </row>
    <row r="23" spans="1:24" ht="30" customHeight="1">
      <c r="A23" s="285">
        <v>45076</v>
      </c>
      <c r="B23" s="78"/>
      <c r="C23" s="30"/>
      <c r="D23" s="30"/>
      <c r="E23" s="57">
        <v>4</v>
      </c>
      <c r="F23" s="78">
        <v>78900</v>
      </c>
      <c r="G23" s="30">
        <v>4444.4399999999996</v>
      </c>
      <c r="H23" s="30">
        <v>1328</v>
      </c>
      <c r="I23" s="43">
        <f t="shared" si="3"/>
        <v>142222.24</v>
      </c>
      <c r="K23" s="167">
        <v>45444</v>
      </c>
      <c r="L23" s="841"/>
      <c r="M23" s="850"/>
      <c r="N23" s="2035">
        <v>1</v>
      </c>
      <c r="O23" s="165">
        <v>83463</v>
      </c>
      <c r="P23" s="45">
        <v>1666.67</v>
      </c>
      <c r="Q23" s="45">
        <v>366.67</v>
      </c>
      <c r="R23" s="850">
        <f>R22-P23</f>
        <v>18333.330000000002</v>
      </c>
      <c r="S23" s="535"/>
      <c r="T23" s="39"/>
      <c r="U23" s="39"/>
      <c r="V23" s="80"/>
      <c r="W23" s="39"/>
      <c r="X23" s="112"/>
    </row>
    <row r="24" spans="1:24" ht="15" customHeight="1">
      <c r="A24" s="50">
        <v>45105</v>
      </c>
      <c r="B24" s="151"/>
      <c r="C24" s="151"/>
      <c r="D24" s="151"/>
      <c r="E24" s="57">
        <v>5</v>
      </c>
      <c r="F24" s="178">
        <v>79291</v>
      </c>
      <c r="G24" s="30">
        <v>4444.4399999999996</v>
      </c>
      <c r="H24" s="30">
        <v>1328</v>
      </c>
      <c r="I24" s="43">
        <f t="shared" si="3"/>
        <v>137777.79999999999</v>
      </c>
      <c r="K24" s="167">
        <v>45472</v>
      </c>
      <c r="L24" s="841"/>
      <c r="M24" s="850"/>
      <c r="N24" s="2035">
        <v>2</v>
      </c>
      <c r="O24" s="165">
        <v>83741</v>
      </c>
      <c r="P24" s="45">
        <v>1666.67</v>
      </c>
      <c r="Q24" s="850">
        <v>333.33</v>
      </c>
      <c r="R24" s="850">
        <f t="shared" ref="R24:R32" si="4">R23-P24</f>
        <v>16666.66</v>
      </c>
      <c r="S24" s="535"/>
      <c r="T24" s="39"/>
      <c r="U24" s="39"/>
      <c r="V24" s="80"/>
      <c r="W24" s="39"/>
      <c r="X24" s="112"/>
    </row>
    <row r="25" spans="1:24" ht="15" customHeight="1">
      <c r="A25" s="50">
        <v>45134</v>
      </c>
      <c r="B25" s="151"/>
      <c r="C25" s="151"/>
      <c r="D25" s="151"/>
      <c r="E25" s="57">
        <v>6</v>
      </c>
      <c r="F25" s="178">
        <v>79602</v>
      </c>
      <c r="G25" s="30">
        <v>4444.4399999999996</v>
      </c>
      <c r="H25" s="30">
        <v>1328</v>
      </c>
      <c r="I25" s="43">
        <f t="shared" si="3"/>
        <v>133333.35999999999</v>
      </c>
      <c r="K25" s="167">
        <v>45504</v>
      </c>
      <c r="L25" s="841"/>
      <c r="M25" s="850"/>
      <c r="N25" s="2035">
        <v>3</v>
      </c>
      <c r="O25" s="482">
        <v>84099</v>
      </c>
      <c r="P25" s="45">
        <v>1666.36</v>
      </c>
      <c r="Q25" s="850">
        <v>300</v>
      </c>
      <c r="R25" s="850">
        <f t="shared" si="4"/>
        <v>15000.3</v>
      </c>
      <c r="S25" s="535"/>
      <c r="T25" s="39"/>
      <c r="U25" s="39"/>
      <c r="V25" s="80"/>
      <c r="W25" s="39"/>
      <c r="X25" s="112"/>
    </row>
    <row r="26" spans="1:24" ht="15" customHeight="1">
      <c r="A26" s="50">
        <v>45167</v>
      </c>
      <c r="B26" s="151"/>
      <c r="C26" s="151"/>
      <c r="D26" s="151"/>
      <c r="E26" s="57">
        <v>7</v>
      </c>
      <c r="F26" s="178">
        <v>79987</v>
      </c>
      <c r="G26" s="30">
        <v>4444.4399999999996</v>
      </c>
      <c r="H26" s="30">
        <v>1328</v>
      </c>
      <c r="I26" s="43">
        <f t="shared" si="3"/>
        <v>128888.92</v>
      </c>
      <c r="K26" s="167">
        <v>45534</v>
      </c>
      <c r="L26" s="841"/>
      <c r="M26" s="850"/>
      <c r="N26" s="2035">
        <v>4</v>
      </c>
      <c r="O26" s="482">
        <v>84422</v>
      </c>
      <c r="P26" s="45">
        <v>1666.67</v>
      </c>
      <c r="Q26" s="45">
        <v>266.67</v>
      </c>
      <c r="R26" s="850">
        <f t="shared" si="4"/>
        <v>13333.63</v>
      </c>
      <c r="S26" s="535"/>
      <c r="T26" s="39"/>
      <c r="U26" s="39"/>
      <c r="V26" s="80"/>
      <c r="W26" s="39"/>
      <c r="X26" s="112"/>
    </row>
    <row r="27" spans="1:24" ht="15" customHeight="1">
      <c r="A27" s="50">
        <v>45196</v>
      </c>
      <c r="B27" s="178"/>
      <c r="C27" s="35"/>
      <c r="D27" s="35"/>
      <c r="E27" s="57">
        <v>8</v>
      </c>
      <c r="F27" s="178">
        <v>80348</v>
      </c>
      <c r="G27" s="35">
        <v>4444.4399999999996</v>
      </c>
      <c r="H27" s="35">
        <v>1328</v>
      </c>
      <c r="I27" s="43">
        <f t="shared" si="3"/>
        <v>124444.48</v>
      </c>
      <c r="K27" s="167">
        <v>45561</v>
      </c>
      <c r="L27" s="841"/>
      <c r="M27" s="850"/>
      <c r="N27" s="2035">
        <v>5</v>
      </c>
      <c r="O27" s="482">
        <v>84754</v>
      </c>
      <c r="P27" s="45">
        <v>1666.67</v>
      </c>
      <c r="Q27" s="45">
        <v>233.33</v>
      </c>
      <c r="R27" s="850">
        <f t="shared" si="4"/>
        <v>11666.96</v>
      </c>
      <c r="S27" s="535"/>
      <c r="T27" s="39"/>
      <c r="U27" s="39"/>
      <c r="V27" s="80"/>
      <c r="W27" s="39"/>
      <c r="X27" s="112"/>
    </row>
    <row r="28" spans="1:24" ht="15" customHeight="1">
      <c r="A28" s="50">
        <v>45226</v>
      </c>
      <c r="B28" s="178"/>
      <c r="C28" s="35"/>
      <c r="D28" s="35"/>
      <c r="E28" s="57">
        <v>9</v>
      </c>
      <c r="F28" s="178">
        <v>80697</v>
      </c>
      <c r="G28" s="35">
        <v>4444.4399999999996</v>
      </c>
      <c r="H28" s="35">
        <v>1328</v>
      </c>
      <c r="I28" s="43">
        <f t="shared" si="3"/>
        <v>120000.04</v>
      </c>
      <c r="K28" s="167">
        <v>45594</v>
      </c>
      <c r="L28" s="841"/>
      <c r="M28" s="850"/>
      <c r="N28" s="2035">
        <v>6</v>
      </c>
      <c r="O28" s="482">
        <v>85171</v>
      </c>
      <c r="P28" s="45">
        <v>1666.67</v>
      </c>
      <c r="Q28" s="45">
        <v>200</v>
      </c>
      <c r="R28" s="850">
        <f t="shared" si="4"/>
        <v>10000.290000000001</v>
      </c>
      <c r="S28" s="535"/>
      <c r="T28" s="39"/>
      <c r="U28" s="39"/>
      <c r="V28" s="80"/>
      <c r="W28" s="39"/>
      <c r="X28" s="112"/>
    </row>
    <row r="29" spans="1:24" ht="15" customHeight="1">
      <c r="A29" s="160">
        <v>45259</v>
      </c>
      <c r="B29" s="151"/>
      <c r="C29" s="151"/>
      <c r="D29" s="151"/>
      <c r="E29" s="57">
        <v>10</v>
      </c>
      <c r="F29" s="178">
        <v>81173</v>
      </c>
      <c r="G29" s="35">
        <v>4444.4399999999996</v>
      </c>
      <c r="H29" s="35">
        <v>1328</v>
      </c>
      <c r="I29" s="43">
        <f t="shared" si="3"/>
        <v>115555.6</v>
      </c>
      <c r="K29" s="167">
        <v>45623</v>
      </c>
      <c r="L29" s="841"/>
      <c r="M29" s="850"/>
      <c r="N29" s="2035">
        <v>7</v>
      </c>
      <c r="O29" s="482">
        <v>85594</v>
      </c>
      <c r="P29" s="45">
        <v>1666.67</v>
      </c>
      <c r="Q29" s="45">
        <v>166.67</v>
      </c>
      <c r="R29" s="850">
        <f t="shared" si="4"/>
        <v>8333.6200000000008</v>
      </c>
      <c r="S29" s="535"/>
      <c r="T29" s="39"/>
      <c r="U29" s="39"/>
      <c r="V29" s="80"/>
      <c r="W29" s="39"/>
      <c r="X29" s="112"/>
    </row>
    <row r="30" spans="1:24" ht="15" customHeight="1">
      <c r="A30" s="160">
        <v>45289</v>
      </c>
      <c r="B30" s="151"/>
      <c r="C30" s="151"/>
      <c r="D30" s="151"/>
      <c r="E30" s="57">
        <v>11</v>
      </c>
      <c r="F30" s="178">
        <v>81577</v>
      </c>
      <c r="G30" s="35">
        <v>4444.4399999999996</v>
      </c>
      <c r="H30" s="35">
        <v>1328</v>
      </c>
      <c r="I30" s="43">
        <f t="shared" si="3"/>
        <v>111111.16</v>
      </c>
      <c r="K30" s="167">
        <v>45654</v>
      </c>
      <c r="L30" s="841"/>
      <c r="M30" s="483"/>
      <c r="N30" s="2035">
        <v>8</v>
      </c>
      <c r="O30" s="482">
        <v>86017</v>
      </c>
      <c r="P30" s="45">
        <v>1666.67</v>
      </c>
      <c r="Q30" s="45">
        <v>133.33000000000001</v>
      </c>
      <c r="R30" s="850">
        <f t="shared" si="4"/>
        <v>6666.95</v>
      </c>
      <c r="S30" s="535"/>
      <c r="T30" s="39"/>
      <c r="U30" s="39"/>
      <c r="V30" s="80"/>
      <c r="W30" s="39"/>
      <c r="X30" s="112"/>
    </row>
    <row r="31" spans="1:24" ht="15" customHeight="1">
      <c r="A31" s="160">
        <v>45322</v>
      </c>
      <c r="B31" s="151"/>
      <c r="C31" s="151"/>
      <c r="D31" s="151"/>
      <c r="E31" s="57">
        <v>12</v>
      </c>
      <c r="F31" s="868">
        <v>81921</v>
      </c>
      <c r="G31" s="35">
        <v>4444.4399999999996</v>
      </c>
      <c r="H31" s="35">
        <v>1328</v>
      </c>
      <c r="I31" s="43">
        <f t="shared" si="3"/>
        <v>106666.72</v>
      </c>
      <c r="K31" s="167">
        <v>45685</v>
      </c>
      <c r="L31" s="841"/>
      <c r="M31" s="850"/>
      <c r="N31" s="2035">
        <v>9</v>
      </c>
      <c r="O31" s="2036">
        <v>86268</v>
      </c>
      <c r="P31" s="45">
        <v>1666.67</v>
      </c>
      <c r="Q31" s="850">
        <v>100</v>
      </c>
      <c r="R31" s="850">
        <f t="shared" si="4"/>
        <v>5000.28</v>
      </c>
      <c r="S31" s="535"/>
      <c r="T31" s="39"/>
      <c r="U31" s="39"/>
      <c r="V31" s="80"/>
      <c r="W31" s="39"/>
      <c r="X31" s="112"/>
    </row>
    <row r="32" spans="1:24" ht="23.25" customHeight="1">
      <c r="A32" s="160">
        <v>45351</v>
      </c>
      <c r="B32" s="151"/>
      <c r="C32" s="151"/>
      <c r="D32" s="151"/>
      <c r="E32" s="57">
        <v>13</v>
      </c>
      <c r="F32" s="868">
        <v>82235</v>
      </c>
      <c r="G32" s="35">
        <v>4444.4399999999996</v>
      </c>
      <c r="H32" s="35">
        <v>1328</v>
      </c>
      <c r="I32" s="43">
        <f t="shared" si="3"/>
        <v>102222.28</v>
      </c>
      <c r="K32" s="167">
        <v>45709</v>
      </c>
      <c r="L32" s="841"/>
      <c r="M32" s="850"/>
      <c r="N32" s="2035">
        <v>10</v>
      </c>
      <c r="O32" s="2036">
        <v>86559</v>
      </c>
      <c r="P32" s="850">
        <v>5000.28</v>
      </c>
      <c r="Q32" s="850"/>
      <c r="R32" s="850">
        <f t="shared" si="4"/>
        <v>0</v>
      </c>
      <c r="S32" s="535"/>
      <c r="T32" s="39"/>
      <c r="U32" s="39"/>
      <c r="V32" s="80"/>
      <c r="W32" s="39"/>
      <c r="X32" s="112"/>
    </row>
    <row r="33" spans="1:24" ht="27.75" customHeight="1">
      <c r="A33" s="160">
        <v>45378</v>
      </c>
      <c r="B33" s="151"/>
      <c r="C33" s="151"/>
      <c r="D33" s="151"/>
      <c r="E33" s="57">
        <v>14</v>
      </c>
      <c r="F33" s="78">
        <v>82620</v>
      </c>
      <c r="G33" s="35">
        <v>4444.4399999999996</v>
      </c>
      <c r="H33" s="35">
        <v>1328</v>
      </c>
      <c r="I33" s="43">
        <f t="shared" si="3"/>
        <v>97777.84</v>
      </c>
      <c r="K33" s="36"/>
      <c r="L33" s="27"/>
      <c r="M33" s="39"/>
      <c r="N33" s="81"/>
      <c r="O33" s="501"/>
      <c r="P33" s="39"/>
      <c r="Q33" s="39"/>
      <c r="R33" s="39"/>
      <c r="S33" s="535"/>
      <c r="T33" s="39"/>
      <c r="U33" s="39"/>
      <c r="V33" s="80"/>
      <c r="W33" s="39"/>
      <c r="X33" s="112"/>
    </row>
    <row r="34" spans="1:24" ht="15" customHeight="1">
      <c r="A34" s="160">
        <v>45409</v>
      </c>
      <c r="B34" s="151"/>
      <c r="C34" s="151"/>
      <c r="D34" s="151"/>
      <c r="E34" s="57">
        <v>15</v>
      </c>
      <c r="F34" s="78">
        <v>82899</v>
      </c>
      <c r="G34" s="35">
        <v>4444.4399999999996</v>
      </c>
      <c r="H34" s="35">
        <v>1328</v>
      </c>
      <c r="I34" s="43">
        <f t="shared" si="3"/>
        <v>93333.4</v>
      </c>
      <c r="K34" s="36"/>
      <c r="L34" s="27"/>
      <c r="M34" s="39"/>
      <c r="N34" s="81"/>
      <c r="O34" s="501"/>
      <c r="P34" s="39"/>
      <c r="Q34" s="39"/>
      <c r="R34" s="39"/>
      <c r="S34" s="535"/>
      <c r="T34" s="39"/>
      <c r="U34" s="39"/>
      <c r="V34" s="80"/>
      <c r="W34" s="39"/>
      <c r="X34" s="112"/>
    </row>
    <row r="35" spans="1:24" ht="13.8">
      <c r="A35" s="160">
        <v>45442</v>
      </c>
      <c r="B35" s="151"/>
      <c r="C35" s="151"/>
      <c r="D35" s="151"/>
      <c r="E35" s="57">
        <v>16</v>
      </c>
      <c r="F35" s="78">
        <v>83372</v>
      </c>
      <c r="G35" s="35">
        <v>4444.4399999999996</v>
      </c>
      <c r="H35" s="35">
        <v>1328</v>
      </c>
      <c r="I35" s="43">
        <f t="shared" si="3"/>
        <v>88888.960000000006</v>
      </c>
      <c r="K35" s="36"/>
      <c r="L35" s="27"/>
      <c r="M35" s="39"/>
      <c r="N35" s="81"/>
      <c r="O35" s="501"/>
      <c r="P35" s="39"/>
      <c r="Q35" s="39"/>
      <c r="R35" s="39"/>
    </row>
    <row r="36" spans="1:24">
      <c r="A36" s="131">
        <v>45465</v>
      </c>
      <c r="B36" s="132"/>
      <c r="C36" s="132"/>
      <c r="D36" s="132"/>
      <c r="E36" s="236">
        <v>17</v>
      </c>
      <c r="F36" s="551">
        <v>33693</v>
      </c>
      <c r="G36" s="7">
        <v>88888.960000000006</v>
      </c>
      <c r="H36" s="7"/>
      <c r="I36" s="43">
        <f t="shared" si="3"/>
        <v>0</v>
      </c>
    </row>
    <row r="37" spans="1:24">
      <c r="A37" s="131"/>
      <c r="B37" s="132"/>
      <c r="C37" s="132"/>
      <c r="D37" s="132"/>
      <c r="E37" s="133"/>
      <c r="F37" s="551"/>
      <c r="G37" s="7"/>
      <c r="H37" s="7"/>
      <c r="I37" s="7"/>
      <c r="K37" s="3179" t="s">
        <v>20</v>
      </c>
      <c r="L37" s="3179"/>
      <c r="M37" s="3179"/>
      <c r="N37" s="3179"/>
      <c r="O37" s="3179"/>
      <c r="P37" s="3179"/>
      <c r="Q37" s="3179"/>
      <c r="R37" s="3179"/>
    </row>
    <row r="38" spans="1:24">
      <c r="A38" s="131"/>
      <c r="B38" s="132"/>
      <c r="C38" s="132"/>
      <c r="D38" s="132"/>
      <c r="E38" s="133"/>
      <c r="F38" s="551"/>
      <c r="G38" s="7"/>
      <c r="H38" s="7"/>
      <c r="I38" s="7"/>
      <c r="K38" s="324" t="s">
        <v>21</v>
      </c>
      <c r="L38" s="185" t="s">
        <v>22</v>
      </c>
      <c r="M38" s="185" t="s">
        <v>5</v>
      </c>
      <c r="N38" s="1483" t="s">
        <v>341</v>
      </c>
      <c r="O38" s="2032" t="s">
        <v>342</v>
      </c>
      <c r="P38" s="186" t="s">
        <v>24</v>
      </c>
      <c r="Q38" s="186" t="s">
        <v>25</v>
      </c>
      <c r="R38" s="186" t="s">
        <v>26</v>
      </c>
    </row>
    <row r="39" spans="1:24" ht="13.5" customHeight="1">
      <c r="A39" s="3097" t="s">
        <v>1</v>
      </c>
      <c r="B39" s="3097"/>
      <c r="C39" s="3097"/>
      <c r="D39" s="3097"/>
      <c r="E39" s="3097"/>
      <c r="F39" s="3097"/>
      <c r="G39" s="3097"/>
      <c r="H39" s="3097"/>
      <c r="I39" s="3097"/>
      <c r="K39" s="50">
        <v>45709</v>
      </c>
      <c r="L39" s="190">
        <v>20000</v>
      </c>
      <c r="M39" s="190"/>
      <c r="N39" s="698"/>
      <c r="O39" s="42">
        <v>33342</v>
      </c>
      <c r="P39" s="190">
        <v>1666.67</v>
      </c>
      <c r="Q39" s="190">
        <v>400</v>
      </c>
      <c r="R39" s="190">
        <v>20000</v>
      </c>
    </row>
    <row r="40" spans="1:24" ht="15" customHeight="1">
      <c r="A40" s="141" t="s">
        <v>2</v>
      </c>
      <c r="B40" s="509" t="s">
        <v>35</v>
      </c>
      <c r="C40" s="231" t="s">
        <v>4</v>
      </c>
      <c r="D40" s="232" t="s">
        <v>5</v>
      </c>
      <c r="E40" s="232" t="s">
        <v>6</v>
      </c>
      <c r="F40" s="552" t="s">
        <v>36</v>
      </c>
      <c r="G40" s="68" t="s">
        <v>37</v>
      </c>
      <c r="H40" s="68" t="s">
        <v>38</v>
      </c>
      <c r="I40" s="68" t="s">
        <v>39</v>
      </c>
      <c r="K40" s="50">
        <v>45715</v>
      </c>
      <c r="L40" s="57"/>
      <c r="M40" s="62"/>
      <c r="N40" s="538">
        <v>1</v>
      </c>
      <c r="O40" s="358">
        <v>86643</v>
      </c>
      <c r="P40" s="47">
        <v>1666.67</v>
      </c>
      <c r="Q40" s="539">
        <v>366.67</v>
      </c>
      <c r="R40" s="62">
        <f>R39-P40</f>
        <v>18333.330000000002</v>
      </c>
    </row>
    <row r="41" spans="1:24" ht="15">
      <c r="A41" s="162">
        <v>45465</v>
      </c>
      <c r="B41" s="55">
        <v>160000</v>
      </c>
      <c r="C41" s="55">
        <f>B41*0.02</f>
        <v>3200</v>
      </c>
      <c r="D41" s="55"/>
      <c r="E41" s="73">
        <v>36</v>
      </c>
      <c r="F41" s="1097">
        <v>30683</v>
      </c>
      <c r="G41" s="55">
        <f>B41/E41</f>
        <v>4444.4444444444398</v>
      </c>
      <c r="H41" s="55">
        <v>1328</v>
      </c>
      <c r="I41" s="55">
        <f>B41</f>
        <v>160000</v>
      </c>
      <c r="K41" s="50">
        <v>45744</v>
      </c>
      <c r="L41" s="57"/>
      <c r="M41" s="62"/>
      <c r="N41" s="538">
        <v>2</v>
      </c>
      <c r="O41" s="358">
        <v>86999</v>
      </c>
      <c r="P41" s="47">
        <v>1666.67</v>
      </c>
      <c r="Q41" s="539">
        <v>333.33</v>
      </c>
      <c r="R41" s="62">
        <f t="shared" ref="R41:R49" si="5">R40-P41</f>
        <v>16666.66</v>
      </c>
    </row>
    <row r="42" spans="1:24" ht="15">
      <c r="A42" s="50">
        <v>45472</v>
      </c>
      <c r="B42" s="178"/>
      <c r="C42" s="59"/>
      <c r="D42" s="59"/>
      <c r="E42" s="57">
        <v>1</v>
      </c>
      <c r="F42" s="178">
        <v>83741</v>
      </c>
      <c r="G42" s="59">
        <v>4444.4399999999996</v>
      </c>
      <c r="H42" s="59">
        <v>1328</v>
      </c>
      <c r="I42" s="62">
        <f>I41-G42</f>
        <v>155555.56</v>
      </c>
      <c r="K42" s="50">
        <v>45776</v>
      </c>
      <c r="L42" s="57"/>
      <c r="M42" s="62"/>
      <c r="N42" s="538">
        <v>3</v>
      </c>
      <c r="O42" s="358">
        <v>87373</v>
      </c>
      <c r="P42" s="47">
        <v>1666.67</v>
      </c>
      <c r="Q42" s="539">
        <v>300</v>
      </c>
      <c r="R42" s="62">
        <f t="shared" si="5"/>
        <v>14999.99</v>
      </c>
    </row>
    <row r="43" spans="1:24" ht="15">
      <c r="A43" s="50">
        <v>45504</v>
      </c>
      <c r="B43" s="57"/>
      <c r="C43" s="57"/>
      <c r="D43" s="57"/>
      <c r="E43" s="57">
        <v>2</v>
      </c>
      <c r="F43" s="178">
        <v>84099</v>
      </c>
      <c r="G43" s="59">
        <v>4444.4399999999996</v>
      </c>
      <c r="H43" s="59">
        <v>1328</v>
      </c>
      <c r="I43" s="62">
        <f t="shared" ref="I43:I55" si="6">I42-G43</f>
        <v>151111.12</v>
      </c>
      <c r="K43" s="50">
        <v>45805</v>
      </c>
      <c r="L43" s="57"/>
      <c r="M43" s="62"/>
      <c r="N43" s="538">
        <v>4</v>
      </c>
      <c r="O43" s="52" t="s">
        <v>345</v>
      </c>
      <c r="P43" s="47">
        <v>1666.67</v>
      </c>
      <c r="Q43" s="539">
        <v>266.67</v>
      </c>
      <c r="R43" s="62">
        <f t="shared" si="5"/>
        <v>13333.32</v>
      </c>
    </row>
    <row r="44" spans="1:24" ht="15">
      <c r="A44" s="50">
        <v>45534</v>
      </c>
      <c r="B44" s="57"/>
      <c r="C44" s="57"/>
      <c r="D44" s="57"/>
      <c r="E44" s="57">
        <v>3</v>
      </c>
      <c r="F44" s="178">
        <v>84422</v>
      </c>
      <c r="G44" s="59">
        <v>4444.4399999999996</v>
      </c>
      <c r="H44" s="59">
        <v>1328</v>
      </c>
      <c r="I44" s="62">
        <f t="shared" si="6"/>
        <v>146666.68</v>
      </c>
      <c r="K44" s="50">
        <v>45835</v>
      </c>
      <c r="L44" s="57"/>
      <c r="M44" s="62"/>
      <c r="N44" s="538">
        <v>5</v>
      </c>
      <c r="O44" s="52" t="s">
        <v>346</v>
      </c>
      <c r="P44" s="47">
        <v>1666.67</v>
      </c>
      <c r="Q44" s="661">
        <v>233.33</v>
      </c>
      <c r="R44" s="62">
        <f t="shared" si="5"/>
        <v>11666.65</v>
      </c>
    </row>
    <row r="45" spans="1:24" ht="15">
      <c r="A45" s="50">
        <v>45561</v>
      </c>
      <c r="B45" s="57"/>
      <c r="C45" s="57"/>
      <c r="D45" s="57"/>
      <c r="E45" s="57">
        <v>4</v>
      </c>
      <c r="F45" s="178">
        <v>84754</v>
      </c>
      <c r="G45" s="59">
        <v>4444.4399999999996</v>
      </c>
      <c r="H45" s="59">
        <v>1328</v>
      </c>
      <c r="I45" s="62">
        <f t="shared" si="6"/>
        <v>142222.24</v>
      </c>
      <c r="K45" s="50">
        <v>45867</v>
      </c>
      <c r="L45" s="57"/>
      <c r="M45" s="62"/>
      <c r="N45" s="538">
        <v>6</v>
      </c>
      <c r="O45" s="52" t="s">
        <v>347</v>
      </c>
      <c r="P45" s="47">
        <v>1666.67</v>
      </c>
      <c r="Q45" s="539">
        <v>200</v>
      </c>
      <c r="R45" s="62">
        <f t="shared" si="5"/>
        <v>9999.98</v>
      </c>
    </row>
    <row r="46" spans="1:24" ht="15">
      <c r="A46" s="50">
        <v>45594</v>
      </c>
      <c r="B46" s="57"/>
      <c r="C46" s="57"/>
      <c r="D46" s="57"/>
      <c r="E46" s="57">
        <v>5</v>
      </c>
      <c r="F46" s="187">
        <v>85171</v>
      </c>
      <c r="G46" s="59">
        <v>4444.4399999999996</v>
      </c>
      <c r="H46" s="59">
        <v>1328</v>
      </c>
      <c r="I46" s="62">
        <f t="shared" si="6"/>
        <v>137777.79999999999</v>
      </c>
      <c r="K46" s="50">
        <v>45897</v>
      </c>
      <c r="O46" s="2177" t="s">
        <v>348</v>
      </c>
      <c r="P46" s="47">
        <v>1666.67</v>
      </c>
      <c r="Q46" s="539">
        <v>166.67</v>
      </c>
      <c r="R46" s="62">
        <f t="shared" si="5"/>
        <v>8333.31</v>
      </c>
    </row>
    <row r="47" spans="1:24" ht="13.8">
      <c r="A47" s="50">
        <v>45623</v>
      </c>
      <c r="B47" s="57"/>
      <c r="C47" s="57"/>
      <c r="D47" s="57"/>
      <c r="E47" s="57">
        <v>6</v>
      </c>
      <c r="F47" s="187">
        <v>85594</v>
      </c>
      <c r="G47" s="59">
        <v>4444.4399999999996</v>
      </c>
      <c r="H47" s="59">
        <v>1328</v>
      </c>
      <c r="I47" s="62">
        <f t="shared" si="6"/>
        <v>133333.35999999999</v>
      </c>
      <c r="K47" s="50">
        <v>45906</v>
      </c>
      <c r="O47" s="52" t="s">
        <v>349</v>
      </c>
      <c r="P47" s="256">
        <v>8333.31</v>
      </c>
      <c r="R47" s="62">
        <f t="shared" si="5"/>
        <v>0</v>
      </c>
    </row>
    <row r="48" spans="1:24">
      <c r="A48" s="60">
        <v>45654</v>
      </c>
      <c r="B48" s="57"/>
      <c r="C48" s="57"/>
      <c r="D48" s="57"/>
      <c r="E48" s="57">
        <v>7</v>
      </c>
      <c r="F48" s="187">
        <v>86017</v>
      </c>
      <c r="G48" s="59">
        <v>4444.4399999999996</v>
      </c>
      <c r="H48" s="59">
        <v>1328</v>
      </c>
      <c r="I48" s="62">
        <f t="shared" si="6"/>
        <v>128888.92</v>
      </c>
      <c r="R48" s="62">
        <f t="shared" si="5"/>
        <v>0</v>
      </c>
    </row>
    <row r="49" spans="1:18">
      <c r="A49" s="50">
        <v>45685</v>
      </c>
      <c r="B49" s="57"/>
      <c r="C49" s="57"/>
      <c r="D49" s="57"/>
      <c r="E49" s="57">
        <v>8</v>
      </c>
      <c r="F49" s="178">
        <v>86268</v>
      </c>
      <c r="G49" s="59">
        <v>4444.4399999999996</v>
      </c>
      <c r="H49" s="59">
        <v>1328</v>
      </c>
      <c r="I49" s="62">
        <f t="shared" si="6"/>
        <v>124444.48</v>
      </c>
      <c r="R49" s="62">
        <f t="shared" si="5"/>
        <v>0</v>
      </c>
    </row>
    <row r="50" spans="1:18">
      <c r="A50" s="50">
        <v>45715</v>
      </c>
      <c r="B50" s="57"/>
      <c r="C50" s="57"/>
      <c r="D50" s="57"/>
      <c r="E50" s="57">
        <v>9</v>
      </c>
      <c r="F50" s="178">
        <v>86643</v>
      </c>
      <c r="G50" s="59">
        <v>4444.4399999999996</v>
      </c>
      <c r="H50" s="59">
        <v>1328</v>
      </c>
      <c r="I50" s="62">
        <f t="shared" si="6"/>
        <v>120000.04</v>
      </c>
    </row>
    <row r="51" spans="1:18">
      <c r="A51" s="50">
        <v>45744</v>
      </c>
      <c r="B51" s="57"/>
      <c r="C51" s="57"/>
      <c r="D51" s="57"/>
      <c r="E51" s="57">
        <v>10</v>
      </c>
      <c r="F51" s="178">
        <v>86999</v>
      </c>
      <c r="G51" s="59">
        <v>4444.4399999999996</v>
      </c>
      <c r="H51" s="59">
        <v>1328</v>
      </c>
      <c r="I51" s="62">
        <f t="shared" si="6"/>
        <v>115555.6</v>
      </c>
    </row>
    <row r="52" spans="1:18" ht="13.8">
      <c r="A52" s="167">
        <v>45776</v>
      </c>
      <c r="B52" s="27"/>
      <c r="C52" s="27"/>
      <c r="D52" s="27"/>
      <c r="E52" s="57">
        <v>11</v>
      </c>
      <c r="F52" s="358">
        <v>87373</v>
      </c>
      <c r="G52" s="450">
        <v>4444.4399999999996</v>
      </c>
      <c r="H52" s="450">
        <v>1328</v>
      </c>
      <c r="I52" s="62">
        <f t="shared" si="6"/>
        <v>111111.16</v>
      </c>
      <c r="K52" s="3179" t="s">
        <v>20</v>
      </c>
      <c r="L52" s="3179"/>
      <c r="M52" s="3179"/>
      <c r="N52" s="3179"/>
      <c r="O52" s="3179"/>
      <c r="P52" s="3179"/>
      <c r="Q52" s="3179"/>
      <c r="R52" s="3179"/>
    </row>
    <row r="53" spans="1:18" ht="13.8">
      <c r="A53" s="167">
        <v>45805</v>
      </c>
      <c r="B53" s="27"/>
      <c r="C53" s="27"/>
      <c r="D53" s="27"/>
      <c r="E53" s="57">
        <v>12</v>
      </c>
      <c r="F53" s="52" t="s">
        <v>345</v>
      </c>
      <c r="G53" s="450">
        <v>4444.4399999999996</v>
      </c>
      <c r="H53" s="450">
        <v>1328</v>
      </c>
      <c r="I53" s="62">
        <f t="shared" si="6"/>
        <v>106666.72</v>
      </c>
      <c r="K53" s="324" t="s">
        <v>21</v>
      </c>
      <c r="L53" s="185" t="s">
        <v>22</v>
      </c>
      <c r="M53" s="185" t="s">
        <v>5</v>
      </c>
      <c r="N53" s="1483" t="s">
        <v>341</v>
      </c>
      <c r="O53" s="2032" t="s">
        <v>342</v>
      </c>
      <c r="P53" s="186" t="s">
        <v>24</v>
      </c>
      <c r="Q53" s="186" t="s">
        <v>25</v>
      </c>
      <c r="R53" s="186" t="s">
        <v>26</v>
      </c>
    </row>
    <row r="54" spans="1:18" ht="15">
      <c r="A54" s="160">
        <v>45835</v>
      </c>
      <c r="B54" s="151"/>
      <c r="C54" s="151"/>
      <c r="D54" s="151"/>
      <c r="E54" s="57">
        <v>13</v>
      </c>
      <c r="F54" s="2179" t="s">
        <v>346</v>
      </c>
      <c r="G54" s="450">
        <v>4444.4399999999996</v>
      </c>
      <c r="H54" s="450">
        <v>1328</v>
      </c>
      <c r="I54" s="62">
        <f t="shared" si="6"/>
        <v>102222.28</v>
      </c>
      <c r="K54" s="50">
        <v>45906</v>
      </c>
      <c r="L54" s="190">
        <v>20000</v>
      </c>
      <c r="M54" s="190"/>
      <c r="N54" s="698"/>
      <c r="O54" s="255">
        <v>36361</v>
      </c>
      <c r="P54" s="190">
        <v>1666.67</v>
      </c>
      <c r="Q54" s="190">
        <v>400</v>
      </c>
      <c r="R54" s="190">
        <v>20000</v>
      </c>
    </row>
    <row r="55" spans="1:18" ht="15">
      <c r="A55" s="1011">
        <v>45850</v>
      </c>
      <c r="B55" s="27"/>
      <c r="C55" s="27"/>
      <c r="D55" s="151"/>
      <c r="E55" s="57"/>
      <c r="F55" s="178">
        <v>36001</v>
      </c>
      <c r="G55" s="35">
        <v>102222.28</v>
      </c>
      <c r="H55" s="43"/>
      <c r="I55" s="62">
        <f t="shared" si="6"/>
        <v>0</v>
      </c>
      <c r="K55" s="50">
        <v>45932</v>
      </c>
      <c r="L55" s="27"/>
      <c r="M55" s="39"/>
      <c r="N55" s="81"/>
      <c r="O55" s="655" t="s">
        <v>350</v>
      </c>
      <c r="P55" s="256">
        <v>1666.67</v>
      </c>
      <c r="Q55" s="654">
        <v>366.67</v>
      </c>
      <c r="R55" s="62">
        <f>R54-P55</f>
        <v>18333.330000000002</v>
      </c>
    </row>
    <row r="56" spans="1:18" ht="15">
      <c r="A56" s="160"/>
      <c r="B56" s="151"/>
      <c r="C56" s="151"/>
      <c r="D56" s="151"/>
      <c r="E56" s="57"/>
      <c r="F56" s="178"/>
      <c r="G56" s="43"/>
      <c r="H56" s="43"/>
      <c r="I56" s="62">
        <f t="shared" ref="I56:I66" si="7">I55-G56</f>
        <v>0</v>
      </c>
      <c r="K56" s="50">
        <v>45959</v>
      </c>
      <c r="L56" s="27"/>
      <c r="M56" s="39"/>
      <c r="N56" s="81"/>
      <c r="O56" s="655" t="s">
        <v>351</v>
      </c>
      <c r="P56" s="47">
        <v>1666.67</v>
      </c>
      <c r="Q56" s="539">
        <v>333.33</v>
      </c>
      <c r="R56" s="62">
        <f t="shared" ref="R56:R58" si="8">R55-P56</f>
        <v>16666.66</v>
      </c>
    </row>
    <row r="57" spans="1:18" ht="15">
      <c r="A57" s="131"/>
      <c r="B57" s="132"/>
      <c r="C57" s="132"/>
      <c r="D57" s="132"/>
      <c r="E57" s="133"/>
      <c r="F57" s="551"/>
      <c r="G57" s="7"/>
      <c r="H57" s="7"/>
      <c r="I57" s="250">
        <f t="shared" si="7"/>
        <v>0</v>
      </c>
      <c r="K57" s="50">
        <v>45988</v>
      </c>
      <c r="L57" s="27"/>
      <c r="M57" s="39"/>
      <c r="N57" s="81"/>
      <c r="O57" s="655" t="s">
        <v>352</v>
      </c>
      <c r="P57" s="47">
        <v>1666.67</v>
      </c>
      <c r="Q57" s="539">
        <v>300</v>
      </c>
      <c r="R57" s="62">
        <f t="shared" si="8"/>
        <v>14999.99</v>
      </c>
    </row>
    <row r="58" spans="1:18" ht="20.399999999999999">
      <c r="A58" s="3097" t="s">
        <v>1</v>
      </c>
      <c r="B58" s="3097"/>
      <c r="C58" s="3097"/>
      <c r="D58" s="3097"/>
      <c r="E58" s="3097"/>
      <c r="F58" s="3097"/>
      <c r="G58" s="3097"/>
      <c r="H58" s="3097"/>
      <c r="I58" s="3097"/>
      <c r="K58" s="50">
        <v>46018</v>
      </c>
      <c r="L58" s="27"/>
      <c r="M58" s="39"/>
      <c r="N58" s="81"/>
      <c r="O58" s="655" t="s">
        <v>353</v>
      </c>
      <c r="P58" s="47">
        <v>1666.67</v>
      </c>
      <c r="Q58" s="539">
        <v>266.67</v>
      </c>
      <c r="R58" s="62">
        <f t="shared" si="8"/>
        <v>13333.32</v>
      </c>
    </row>
    <row r="59" spans="1:18" ht="25.2">
      <c r="A59" s="141" t="s">
        <v>2</v>
      </c>
      <c r="B59" s="509" t="s">
        <v>35</v>
      </c>
      <c r="C59" s="231" t="s">
        <v>4</v>
      </c>
      <c r="D59" s="232" t="s">
        <v>5</v>
      </c>
      <c r="E59" s="232" t="s">
        <v>6</v>
      </c>
      <c r="F59" s="552" t="s">
        <v>36</v>
      </c>
      <c r="G59" s="68" t="s">
        <v>37</v>
      </c>
      <c r="H59" s="68" t="s">
        <v>38</v>
      </c>
      <c r="I59" s="68" t="s">
        <v>39</v>
      </c>
      <c r="K59" s="167"/>
      <c r="O59" s="655"/>
      <c r="P59" s="450"/>
      <c r="Q59" s="450"/>
      <c r="R59" s="62"/>
    </row>
    <row r="60" spans="1:18">
      <c r="A60" s="162">
        <v>45850</v>
      </c>
      <c r="B60" s="55">
        <v>160000</v>
      </c>
      <c r="C60" s="55">
        <f>B60*0.02</f>
        <v>3200</v>
      </c>
      <c r="D60" s="55"/>
      <c r="E60" s="73">
        <v>36</v>
      </c>
      <c r="F60" s="1097">
        <v>36001</v>
      </c>
      <c r="G60" s="55">
        <f>B60/E60</f>
        <v>4444.4444444444398</v>
      </c>
      <c r="H60" s="55">
        <v>1328</v>
      </c>
      <c r="I60" s="55">
        <f>B60</f>
        <v>160000</v>
      </c>
      <c r="K60" s="36"/>
      <c r="L60" s="27"/>
      <c r="M60" s="39"/>
      <c r="N60" s="81"/>
      <c r="O60" s="501"/>
      <c r="P60" s="450"/>
      <c r="Q60" s="39"/>
      <c r="R60" s="62"/>
    </row>
    <row r="61" spans="1:18">
      <c r="A61" s="167">
        <v>45867</v>
      </c>
      <c r="B61" s="178"/>
      <c r="C61" s="59"/>
      <c r="D61" s="59"/>
      <c r="E61" s="57">
        <v>1</v>
      </c>
      <c r="F61" s="482" t="s">
        <v>347</v>
      </c>
      <c r="G61" s="450">
        <v>4444.4399999999996</v>
      </c>
      <c r="H61" s="450">
        <v>1328</v>
      </c>
      <c r="I61" s="62">
        <f t="shared" si="7"/>
        <v>155555.56</v>
      </c>
      <c r="K61" s="36"/>
      <c r="L61" s="27"/>
      <c r="M61" s="39"/>
      <c r="N61" s="81"/>
      <c r="O61" s="501"/>
      <c r="P61" s="39"/>
      <c r="Q61" s="39"/>
      <c r="R61" s="62"/>
    </row>
    <row r="62" spans="1:18">
      <c r="A62" s="167">
        <v>45897</v>
      </c>
      <c r="B62" s="151"/>
      <c r="C62" s="151"/>
      <c r="D62" s="151"/>
      <c r="E62" s="57"/>
      <c r="F62" s="2181" t="s">
        <v>348</v>
      </c>
      <c r="G62" s="450">
        <v>4444.4399999999996</v>
      </c>
      <c r="H62" s="450">
        <v>1328</v>
      </c>
      <c r="I62" s="62">
        <f t="shared" si="7"/>
        <v>151111.12</v>
      </c>
      <c r="K62" s="36"/>
      <c r="L62" s="27"/>
      <c r="M62" s="39"/>
      <c r="N62" s="81"/>
      <c r="O62" s="501"/>
      <c r="P62" s="39"/>
      <c r="Q62" s="39"/>
      <c r="R62" s="62"/>
    </row>
    <row r="63" spans="1:18">
      <c r="A63" s="167">
        <v>45932</v>
      </c>
      <c r="B63" s="151"/>
      <c r="C63" s="151"/>
      <c r="D63" s="151"/>
      <c r="E63" s="57"/>
      <c r="F63" s="482" t="s">
        <v>350</v>
      </c>
      <c r="G63" s="168">
        <v>4444.4399999999996</v>
      </c>
      <c r="H63" s="168">
        <v>1328</v>
      </c>
      <c r="I63" s="62">
        <f t="shared" si="7"/>
        <v>146666.68</v>
      </c>
      <c r="K63" s="36"/>
      <c r="L63" s="27"/>
      <c r="M63" s="39"/>
      <c r="N63" s="81"/>
      <c r="O63" s="501"/>
      <c r="P63" s="39"/>
      <c r="Q63" s="39"/>
      <c r="R63" s="62"/>
    </row>
    <row r="64" spans="1:18">
      <c r="A64" s="167">
        <v>45959</v>
      </c>
      <c r="B64" s="151"/>
      <c r="C64" s="151"/>
      <c r="D64" s="151"/>
      <c r="E64" s="57"/>
      <c r="F64" s="482" t="s">
        <v>351</v>
      </c>
      <c r="G64" s="450">
        <v>4444.4399999999996</v>
      </c>
      <c r="H64" s="450">
        <v>1328</v>
      </c>
      <c r="I64" s="62">
        <f t="shared" si="7"/>
        <v>142222.24</v>
      </c>
      <c r="R64" s="62"/>
    </row>
    <row r="65" spans="1:18">
      <c r="A65" s="167">
        <v>45988</v>
      </c>
      <c r="B65" s="151"/>
      <c r="C65" s="151"/>
      <c r="D65" s="151"/>
      <c r="E65" s="57"/>
      <c r="F65" s="482" t="s">
        <v>352</v>
      </c>
      <c r="G65" s="450">
        <v>4444.4399999999996</v>
      </c>
      <c r="H65" s="450">
        <v>1328</v>
      </c>
      <c r="I65" s="62">
        <f t="shared" si="7"/>
        <v>137777.79999999999</v>
      </c>
    </row>
    <row r="66" spans="1:18">
      <c r="A66" s="167">
        <v>46018</v>
      </c>
      <c r="B66" s="151"/>
      <c r="C66" s="151"/>
      <c r="D66" s="151"/>
      <c r="E66" s="57"/>
      <c r="F66" s="482" t="s">
        <v>353</v>
      </c>
      <c r="G66" s="450">
        <v>4444.4399999999996</v>
      </c>
      <c r="H66" s="450">
        <v>1328</v>
      </c>
      <c r="I66" s="62">
        <f t="shared" si="7"/>
        <v>133333.35999999999</v>
      </c>
    </row>
    <row r="67" spans="1:18">
      <c r="A67" s="160"/>
      <c r="B67" s="151"/>
      <c r="C67" s="151"/>
      <c r="D67" s="151"/>
      <c r="E67" s="57"/>
      <c r="F67" s="178"/>
      <c r="G67" s="450"/>
      <c r="H67" s="43"/>
      <c r="I67" s="62"/>
    </row>
    <row r="68" spans="1:18">
      <c r="A68" s="131"/>
      <c r="B68" s="132"/>
      <c r="C68" s="132"/>
      <c r="D68" s="132"/>
      <c r="E68" s="133"/>
      <c r="F68" s="551"/>
      <c r="G68" s="450"/>
      <c r="H68" s="7"/>
      <c r="I68" s="62"/>
    </row>
    <row r="69" spans="1:18">
      <c r="A69" s="131"/>
      <c r="B69" s="132"/>
      <c r="C69" s="132"/>
      <c r="D69" s="132"/>
      <c r="E69" s="133"/>
      <c r="F69" s="551"/>
      <c r="G69" s="450"/>
      <c r="H69" s="7"/>
      <c r="I69" s="62"/>
    </row>
    <row r="70" spans="1:18" ht="15">
      <c r="A70" s="131"/>
      <c r="B70" s="132"/>
      <c r="C70" s="132"/>
      <c r="D70" s="132"/>
      <c r="E70" s="133"/>
      <c r="F70" s="551"/>
      <c r="G70" s="450"/>
      <c r="H70" s="7"/>
      <c r="I70" s="62"/>
      <c r="K70" s="575"/>
      <c r="L70" s="576"/>
      <c r="M70" s="125"/>
      <c r="N70" s="122"/>
      <c r="O70" s="122"/>
      <c r="P70" s="122"/>
      <c r="Q70" s="728"/>
      <c r="R70" s="728"/>
    </row>
    <row r="71" spans="1:18" ht="15">
      <c r="A71" s="131"/>
      <c r="B71" s="132"/>
      <c r="C71" s="132"/>
      <c r="D71" s="132"/>
      <c r="E71" s="133"/>
      <c r="F71" s="551"/>
      <c r="G71" s="7"/>
      <c r="H71" s="7"/>
      <c r="I71" s="7"/>
      <c r="K71" s="575"/>
      <c r="L71" s="576"/>
      <c r="M71" s="125"/>
      <c r="N71" s="122"/>
      <c r="O71" s="122"/>
      <c r="P71" s="122"/>
      <c r="Q71" s="728"/>
      <c r="R71" s="728"/>
    </row>
    <row r="72" spans="1:18" ht="13.8">
      <c r="A72" s="339"/>
      <c r="B72" s="464"/>
      <c r="C72" s="615"/>
      <c r="D72" s="615"/>
      <c r="E72" s="615"/>
      <c r="F72" s="617"/>
      <c r="G72" s="617"/>
      <c r="H72" s="7"/>
      <c r="I72" s="7"/>
      <c r="K72" s="575"/>
      <c r="L72" s="576"/>
      <c r="M72" s="126"/>
      <c r="N72" s="122"/>
      <c r="O72" s="122"/>
      <c r="P72" s="122"/>
      <c r="Q72" s="728"/>
      <c r="R72" s="728"/>
    </row>
    <row r="73" spans="1:18" ht="13.8">
      <c r="A73" s="339"/>
      <c r="B73" s="464"/>
      <c r="C73" s="615"/>
      <c r="D73" s="615"/>
      <c r="E73" s="615"/>
      <c r="F73" s="617"/>
      <c r="G73" s="617"/>
      <c r="H73" s="7"/>
      <c r="I73" s="7"/>
      <c r="K73" s="575"/>
      <c r="L73" s="576"/>
      <c r="M73" s="126"/>
      <c r="N73" s="122"/>
      <c r="O73" s="122"/>
      <c r="P73" s="122"/>
      <c r="Q73" s="728"/>
      <c r="R73" s="728"/>
    </row>
    <row r="74" spans="1:18" ht="13.8">
      <c r="A74" s="339"/>
      <c r="B74" s="464"/>
      <c r="C74" s="615"/>
      <c r="D74" s="615"/>
      <c r="E74" s="615"/>
      <c r="F74" s="617"/>
      <c r="G74" s="617"/>
      <c r="H74" s="7"/>
      <c r="I74" s="7"/>
      <c r="K74" s="575"/>
      <c r="L74" s="576"/>
      <c r="M74" s="120"/>
      <c r="N74" s="122"/>
      <c r="O74" s="122"/>
      <c r="P74" s="122"/>
      <c r="Q74" s="728"/>
      <c r="R74" s="728"/>
    </row>
    <row r="75" spans="1:18" ht="13.8">
      <c r="A75" s="339"/>
      <c r="B75" s="464"/>
      <c r="C75" s="615"/>
      <c r="D75" s="615"/>
      <c r="E75" s="615"/>
      <c r="F75" s="617"/>
      <c r="G75" s="617"/>
      <c r="H75" s="7"/>
      <c r="I75" s="7"/>
      <c r="K75" s="575"/>
      <c r="L75" s="576"/>
      <c r="M75" s="120"/>
      <c r="N75" s="122"/>
      <c r="O75" s="122"/>
      <c r="P75" s="122"/>
      <c r="Q75" s="728"/>
      <c r="R75" s="728"/>
    </row>
    <row r="76" spans="1:18">
      <c r="A76" s="339"/>
      <c r="B76" s="340"/>
      <c r="C76" s="615"/>
      <c r="D76" s="615"/>
      <c r="E76" s="615"/>
      <c r="F76" s="617"/>
      <c r="G76" s="617"/>
      <c r="H76" s="7"/>
      <c r="I76" s="7"/>
      <c r="K76" s="575"/>
      <c r="L76" s="576"/>
      <c r="M76" s="128"/>
      <c r="N76" s="122"/>
      <c r="O76" s="122"/>
      <c r="P76" s="122"/>
      <c r="Q76" s="604"/>
      <c r="R76" s="604"/>
    </row>
    <row r="77" spans="1:18" ht="13.8">
      <c r="A77" s="339"/>
      <c r="B77" s="340"/>
      <c r="C77" s="615"/>
      <c r="D77" s="615"/>
      <c r="E77" s="615"/>
      <c r="F77" s="617"/>
      <c r="G77" s="617"/>
      <c r="H77" s="7"/>
      <c r="I77" s="7"/>
      <c r="K77" s="575"/>
      <c r="L77" s="576"/>
      <c r="M77" s="120"/>
      <c r="N77" s="122"/>
      <c r="O77" s="122"/>
      <c r="P77" s="122"/>
      <c r="Q77" s="728"/>
      <c r="R77" s="728"/>
    </row>
    <row r="78" spans="1:18" ht="13.8">
      <c r="A78" s="339"/>
      <c r="B78" s="467"/>
      <c r="C78" s="615"/>
      <c r="D78" s="615"/>
      <c r="E78" s="615"/>
      <c r="F78" s="618"/>
      <c r="G78" s="618"/>
      <c r="H78" s="7"/>
      <c r="I78" s="7"/>
      <c r="K78" s="575"/>
      <c r="L78" s="576"/>
      <c r="M78" s="126"/>
      <c r="N78" s="122"/>
      <c r="O78" s="122"/>
      <c r="P78" s="122"/>
      <c r="Q78" s="728"/>
      <c r="R78" s="728"/>
    </row>
    <row r="79" spans="1:18" ht="13.8">
      <c r="A79" s="339"/>
      <c r="B79" s="340"/>
      <c r="C79" s="615"/>
      <c r="D79" s="615"/>
      <c r="E79" s="615"/>
      <c r="F79" s="617"/>
      <c r="G79" s="617"/>
      <c r="H79" s="7"/>
      <c r="I79" s="7"/>
      <c r="K79" s="575"/>
      <c r="L79" s="576"/>
      <c r="M79" s="120"/>
      <c r="N79" s="577"/>
      <c r="O79" s="577"/>
      <c r="P79" s="577"/>
      <c r="Q79" s="728"/>
      <c r="R79" s="728"/>
    </row>
    <row r="80" spans="1:18" ht="13.8">
      <c r="A80" s="339"/>
      <c r="B80" s="464"/>
      <c r="C80" s="615"/>
      <c r="D80" s="615"/>
      <c r="E80" s="615"/>
      <c r="F80" s="617"/>
      <c r="G80" s="617"/>
      <c r="H80" s="7"/>
      <c r="I80" s="7"/>
      <c r="K80" s="575"/>
      <c r="L80" s="576"/>
      <c r="M80" s="120"/>
      <c r="N80" s="122"/>
      <c r="O80" s="122"/>
      <c r="P80" s="122"/>
      <c r="Q80" s="728"/>
      <c r="R80" s="728"/>
    </row>
    <row r="81" spans="1:18" ht="13.8">
      <c r="A81" s="339"/>
      <c r="B81" s="340"/>
      <c r="C81" s="614"/>
      <c r="D81" s="614"/>
      <c r="E81" s="614"/>
      <c r="F81" s="617"/>
      <c r="G81" s="617"/>
      <c r="H81" s="7"/>
      <c r="I81" s="7"/>
      <c r="K81" s="575"/>
      <c r="L81" s="576"/>
      <c r="M81" s="120"/>
      <c r="N81" s="122"/>
      <c r="O81" s="122"/>
      <c r="P81" s="122"/>
      <c r="Q81" s="728"/>
      <c r="R81" s="728"/>
    </row>
    <row r="82" spans="1:18" ht="13.8">
      <c r="A82" s="339"/>
      <c r="B82" s="340"/>
      <c r="C82" s="615"/>
      <c r="D82" s="615"/>
      <c r="E82" s="615"/>
      <c r="F82" s="617"/>
      <c r="G82" s="617"/>
      <c r="H82" s="7"/>
      <c r="I82" s="7"/>
      <c r="K82" s="575"/>
      <c r="L82" s="576"/>
      <c r="M82" s="120"/>
      <c r="N82" s="122"/>
      <c r="O82" s="122"/>
      <c r="P82" s="122"/>
      <c r="Q82" s="728"/>
      <c r="R82" s="728"/>
    </row>
    <row r="83" spans="1:18">
      <c r="A83" s="339"/>
      <c r="B83" s="340"/>
      <c r="C83" s="615"/>
      <c r="D83" s="615"/>
      <c r="E83" s="615"/>
      <c r="F83" s="617"/>
      <c r="G83" s="617"/>
      <c r="H83" s="7"/>
      <c r="I83" s="7"/>
    </row>
    <row r="84" spans="1:18">
      <c r="A84" s="339"/>
      <c r="B84" s="340"/>
      <c r="C84" s="615"/>
      <c r="D84" s="615"/>
      <c r="E84" s="615"/>
      <c r="F84" s="617"/>
      <c r="G84" s="617"/>
      <c r="H84" s="7"/>
      <c r="I84" s="7"/>
    </row>
    <row r="85" spans="1:18">
      <c r="A85" s="131"/>
      <c r="B85" s="132"/>
      <c r="C85" s="132"/>
      <c r="D85" s="132"/>
      <c r="E85" s="133"/>
      <c r="F85" s="551"/>
      <c r="G85" s="7"/>
      <c r="H85" s="7"/>
      <c r="I85" s="7"/>
    </row>
    <row r="86" spans="1:18">
      <c r="A86" s="131"/>
      <c r="B86" s="132"/>
      <c r="C86" s="132"/>
      <c r="D86" s="132"/>
      <c r="E86" s="133"/>
      <c r="F86" s="551"/>
      <c r="G86" s="7"/>
      <c r="H86" s="7"/>
      <c r="I86" s="7"/>
    </row>
    <row r="87" spans="1:18">
      <c r="A87" s="131"/>
      <c r="B87" s="132"/>
      <c r="C87" s="132"/>
      <c r="D87" s="132"/>
      <c r="E87" s="133"/>
      <c r="F87" s="551"/>
      <c r="G87" s="7"/>
      <c r="H87" s="7"/>
      <c r="I87" s="7"/>
    </row>
    <row r="88" spans="1:18">
      <c r="A88" s="131"/>
      <c r="B88" s="132"/>
      <c r="C88" s="132"/>
      <c r="D88" s="132"/>
      <c r="E88" s="133"/>
      <c r="F88" s="551"/>
      <c r="G88" s="7"/>
      <c r="H88" s="7"/>
      <c r="I88" s="7"/>
    </row>
    <row r="89" spans="1:18">
      <c r="A89" s="131"/>
      <c r="B89" s="132"/>
      <c r="C89" s="132"/>
      <c r="D89" s="132"/>
      <c r="E89" s="133"/>
      <c r="F89" s="551"/>
      <c r="G89" s="7"/>
      <c r="H89" s="7"/>
      <c r="I89" s="7"/>
    </row>
    <row r="90" spans="1:18">
      <c r="A90" s="131"/>
      <c r="B90" s="132"/>
      <c r="C90" s="132"/>
      <c r="D90" s="132"/>
      <c r="E90" s="133"/>
      <c r="F90" s="551"/>
      <c r="G90" s="7"/>
      <c r="H90" s="7"/>
      <c r="I90" s="7"/>
    </row>
    <row r="91" spans="1:18">
      <c r="A91" s="131"/>
      <c r="B91" s="132"/>
      <c r="C91" s="132"/>
      <c r="D91" s="132"/>
      <c r="E91" s="133"/>
      <c r="F91" s="551"/>
      <c r="G91" s="7"/>
      <c r="H91" s="7"/>
      <c r="I91" s="7"/>
    </row>
    <row r="92" spans="1:18">
      <c r="A92" s="131"/>
      <c r="B92" s="132"/>
      <c r="C92" s="132"/>
      <c r="D92" s="132"/>
      <c r="E92" s="133"/>
      <c r="F92" s="551"/>
      <c r="G92" s="7"/>
      <c r="H92" s="7"/>
      <c r="I92" s="7"/>
    </row>
    <row r="93" spans="1:18">
      <c r="A93" s="131"/>
      <c r="B93" s="132"/>
      <c r="C93" s="132"/>
      <c r="D93" s="132"/>
      <c r="E93" s="133"/>
      <c r="F93" s="551"/>
      <c r="G93" s="7"/>
      <c r="H93" s="7"/>
      <c r="I93" s="7"/>
    </row>
    <row r="94" spans="1:18">
      <c r="A94" s="131"/>
      <c r="B94" s="132"/>
      <c r="C94" s="132"/>
      <c r="D94" s="132"/>
      <c r="E94" s="133"/>
      <c r="F94" s="551"/>
      <c r="G94" s="7"/>
      <c r="H94" s="7"/>
      <c r="I94" s="7"/>
    </row>
    <row r="95" spans="1:18">
      <c r="A95" s="131"/>
      <c r="B95" s="132"/>
      <c r="C95" s="132"/>
      <c r="D95" s="132"/>
      <c r="E95" s="133"/>
      <c r="F95" s="551"/>
      <c r="G95" s="7"/>
      <c r="H95" s="7"/>
      <c r="I95" s="7"/>
    </row>
    <row r="96" spans="1:18">
      <c r="A96" s="131"/>
      <c r="B96" s="132"/>
      <c r="C96" s="132"/>
      <c r="D96" s="132"/>
      <c r="E96" s="133"/>
      <c r="F96" s="551"/>
      <c r="G96" s="7"/>
      <c r="H96" s="7"/>
      <c r="I96" s="7"/>
    </row>
    <row r="97" spans="1:9">
      <c r="A97" s="131"/>
      <c r="B97" s="132"/>
      <c r="C97" s="132"/>
      <c r="D97" s="132"/>
      <c r="E97" s="133"/>
      <c r="F97" s="551"/>
      <c r="G97" s="7"/>
      <c r="H97" s="7"/>
      <c r="I97" s="7"/>
    </row>
    <row r="98" spans="1:9">
      <c r="A98" s="131"/>
      <c r="B98" s="132"/>
      <c r="C98" s="132"/>
      <c r="D98" s="132"/>
      <c r="E98" s="133"/>
      <c r="F98" s="551"/>
      <c r="G98" s="7"/>
      <c r="H98" s="7"/>
      <c r="I98" s="7"/>
    </row>
    <row r="99" spans="1:9">
      <c r="A99" s="131"/>
      <c r="B99" s="132"/>
      <c r="C99" s="132"/>
      <c r="D99" s="132"/>
      <c r="E99" s="133"/>
      <c r="F99" s="551"/>
      <c r="G99" s="7"/>
      <c r="H99" s="7"/>
      <c r="I99" s="7"/>
    </row>
    <row r="100" spans="1:9">
      <c r="A100" s="131"/>
      <c r="B100" s="132"/>
      <c r="C100" s="132"/>
      <c r="D100" s="132"/>
      <c r="E100" s="133"/>
      <c r="F100" s="551"/>
      <c r="G100" s="7"/>
      <c r="H100" s="7"/>
      <c r="I100" s="7"/>
    </row>
    <row r="101" spans="1:9">
      <c r="A101" s="131"/>
      <c r="B101" s="132"/>
      <c r="C101" s="132"/>
      <c r="D101" s="132"/>
      <c r="E101" s="133"/>
      <c r="F101" s="551"/>
      <c r="G101" s="7"/>
      <c r="H101" s="7"/>
      <c r="I101" s="7"/>
    </row>
    <row r="102" spans="1:9">
      <c r="A102" s="131"/>
      <c r="B102" s="132"/>
      <c r="C102" s="132"/>
      <c r="D102" s="132"/>
      <c r="E102" s="133"/>
      <c r="F102" s="551"/>
      <c r="G102" s="7"/>
      <c r="H102" s="7"/>
      <c r="I102" s="7"/>
    </row>
    <row r="103" spans="1:9">
      <c r="A103" s="131"/>
      <c r="B103" s="132"/>
      <c r="C103" s="132"/>
      <c r="D103" s="132"/>
      <c r="E103" s="133"/>
      <c r="F103" s="551"/>
      <c r="G103" s="7"/>
      <c r="H103" s="7"/>
      <c r="I103" s="7"/>
    </row>
  </sheetData>
  <mergeCells count="9">
    <mergeCell ref="K52:R52"/>
    <mergeCell ref="A58:I58"/>
    <mergeCell ref="A3:I3"/>
    <mergeCell ref="K3:R3"/>
    <mergeCell ref="S3:X3"/>
    <mergeCell ref="A17:I17"/>
    <mergeCell ref="K20:R20"/>
    <mergeCell ref="K37:R37"/>
    <mergeCell ref="A39:I39"/>
  </mergeCells>
  <pageMargins left="0.5" right="0.5" top="1" bottom="1" header="0.5" footer="0.5"/>
  <pageSetup paperSize="5" orientation="landscape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I24"/>
  <sheetViews>
    <sheetView zoomScale="130" zoomScaleNormal="130" workbookViewId="0">
      <selection activeCell="G6" sqref="G6"/>
    </sheetView>
  </sheetViews>
  <sheetFormatPr defaultColWidth="9" defaultRowHeight="13.2"/>
  <cols>
    <col min="1" max="1" width="12" style="2029" customWidth="1"/>
    <col min="2" max="4" width="12" customWidth="1"/>
    <col min="5" max="5" width="12" style="543" customWidth="1"/>
    <col min="6" max="6" width="12" customWidth="1"/>
    <col min="7" max="9" width="12" style="840" customWidth="1"/>
  </cols>
  <sheetData>
    <row r="1" spans="1:9" ht="22.8">
      <c r="A1" s="2030" t="s">
        <v>354</v>
      </c>
      <c r="B1" s="2030"/>
    </row>
    <row r="3" spans="1:9" ht="15">
      <c r="A3" s="3186" t="s">
        <v>1</v>
      </c>
      <c r="B3" s="3186"/>
      <c r="C3" s="3186"/>
      <c r="D3" s="3186"/>
      <c r="E3" s="3186"/>
      <c r="F3" s="3186"/>
      <c r="G3" s="3186"/>
      <c r="H3" s="3186"/>
      <c r="I3" s="3186"/>
    </row>
    <row r="4" spans="1:9" ht="26.4">
      <c r="A4" s="444" t="s">
        <v>2</v>
      </c>
      <c r="B4" s="562" t="s">
        <v>240</v>
      </c>
      <c r="C4" s="472" t="s">
        <v>4</v>
      </c>
      <c r="D4" s="473" t="s">
        <v>5</v>
      </c>
      <c r="E4" s="1250" t="s">
        <v>7</v>
      </c>
      <c r="F4" s="447" t="s">
        <v>6</v>
      </c>
      <c r="G4" s="563" t="s">
        <v>241</v>
      </c>
      <c r="H4" s="563" t="s">
        <v>242</v>
      </c>
      <c r="I4" s="1121" t="s">
        <v>243</v>
      </c>
    </row>
    <row r="5" spans="1:9" ht="13.8">
      <c r="A5" s="235">
        <v>45633</v>
      </c>
      <c r="B5" s="21">
        <v>50000</v>
      </c>
      <c r="C5" s="22">
        <f>B5*0.02</f>
        <v>1000</v>
      </c>
      <c r="D5" s="23"/>
      <c r="E5" s="2031">
        <v>34679</v>
      </c>
      <c r="F5" s="25">
        <v>24</v>
      </c>
      <c r="G5" s="21">
        <f>B5/F5</f>
        <v>2083.3333333333298</v>
      </c>
      <c r="H5" s="21">
        <f>B5*0.83%</f>
        <v>415</v>
      </c>
      <c r="I5" s="21">
        <f>B5</f>
        <v>50000</v>
      </c>
    </row>
    <row r="6" spans="1:9" ht="15">
      <c r="A6" s="167">
        <v>45686</v>
      </c>
      <c r="B6" s="57"/>
      <c r="C6" s="59"/>
      <c r="D6" s="57"/>
      <c r="E6" s="574">
        <v>86316</v>
      </c>
      <c r="F6" s="57">
        <v>1</v>
      </c>
      <c r="G6" s="59">
        <v>2083.33</v>
      </c>
      <c r="H6" s="59">
        <v>415</v>
      </c>
      <c r="I6" s="62">
        <f>I5-G6</f>
        <v>47916.67</v>
      </c>
    </row>
    <row r="7" spans="1:9" ht="13.8">
      <c r="A7" s="167">
        <v>45717</v>
      </c>
      <c r="B7" s="57"/>
      <c r="C7" s="57"/>
      <c r="D7" s="57"/>
      <c r="E7" s="358">
        <v>86698</v>
      </c>
      <c r="F7" s="57">
        <v>2</v>
      </c>
      <c r="G7" s="62">
        <v>2083.33</v>
      </c>
      <c r="H7" s="62">
        <v>415</v>
      </c>
      <c r="I7" s="62">
        <f t="shared" ref="I7:I14" si="0">I6-G7</f>
        <v>45833.34</v>
      </c>
    </row>
    <row r="8" spans="1:9" ht="13.8">
      <c r="A8" s="167">
        <v>45751</v>
      </c>
      <c r="B8" s="57"/>
      <c r="C8" s="57"/>
      <c r="D8" s="57"/>
      <c r="E8" s="358">
        <v>87152</v>
      </c>
      <c r="F8" s="57">
        <v>3</v>
      </c>
      <c r="G8" s="62">
        <v>2083.33</v>
      </c>
      <c r="H8" s="62">
        <v>415</v>
      </c>
      <c r="I8" s="62">
        <f t="shared" si="0"/>
        <v>43750.01</v>
      </c>
    </row>
    <row r="9" spans="1:9" ht="13.8">
      <c r="A9" s="167">
        <v>45793</v>
      </c>
      <c r="B9" s="57"/>
      <c r="C9" s="57"/>
      <c r="D9" s="57"/>
      <c r="E9" s="52" t="s">
        <v>355</v>
      </c>
      <c r="F9" s="57">
        <v>4</v>
      </c>
      <c r="G9" s="62">
        <v>2083.33</v>
      </c>
      <c r="H9" s="62">
        <v>415</v>
      </c>
      <c r="I9" s="62">
        <f t="shared" si="0"/>
        <v>41666.68</v>
      </c>
    </row>
    <row r="10" spans="1:9" ht="13.8">
      <c r="A10" s="167">
        <v>45829</v>
      </c>
      <c r="B10" s="57"/>
      <c r="C10" s="57"/>
      <c r="D10" s="57"/>
      <c r="E10" s="52" t="s">
        <v>356</v>
      </c>
      <c r="F10" s="57">
        <v>5</v>
      </c>
      <c r="G10" s="62">
        <v>2083.33</v>
      </c>
      <c r="H10" s="62">
        <v>415</v>
      </c>
      <c r="I10" s="62">
        <f t="shared" si="0"/>
        <v>39583.35</v>
      </c>
    </row>
    <row r="11" spans="1:9" ht="13.8">
      <c r="A11" s="167">
        <v>45906</v>
      </c>
      <c r="B11" s="57"/>
      <c r="C11" s="57"/>
      <c r="D11" s="57"/>
      <c r="E11" s="52" t="s">
        <v>357</v>
      </c>
      <c r="F11" s="57">
        <v>6</v>
      </c>
      <c r="G11" s="62">
        <v>2083.33</v>
      </c>
      <c r="H11" s="62">
        <v>415</v>
      </c>
      <c r="I11" s="62">
        <f t="shared" si="0"/>
        <v>37500.019999999997</v>
      </c>
    </row>
    <row r="12" spans="1:9" ht="13.8">
      <c r="A12" s="167">
        <v>45976</v>
      </c>
      <c r="B12" s="57"/>
      <c r="C12" s="57"/>
      <c r="D12" s="57"/>
      <c r="E12" s="52" t="s">
        <v>358</v>
      </c>
      <c r="F12" s="57">
        <v>7</v>
      </c>
      <c r="G12" s="62">
        <v>2083.33</v>
      </c>
      <c r="H12" s="62">
        <v>415</v>
      </c>
      <c r="I12" s="62">
        <f t="shared" si="0"/>
        <v>35416.69</v>
      </c>
    </row>
    <row r="13" spans="1:9">
      <c r="A13" s="50"/>
      <c r="B13" s="57"/>
      <c r="C13" s="57"/>
      <c r="D13" s="57"/>
      <c r="E13" s="61"/>
      <c r="F13" s="57">
        <v>8</v>
      </c>
      <c r="G13" s="62"/>
      <c r="H13" s="62"/>
      <c r="I13" s="62">
        <f t="shared" si="0"/>
        <v>35416.69</v>
      </c>
    </row>
    <row r="14" spans="1:9">
      <c r="A14" s="50"/>
      <c r="B14" s="57"/>
      <c r="C14" s="57"/>
      <c r="D14" s="57"/>
      <c r="E14" s="61"/>
      <c r="F14" s="57">
        <v>9</v>
      </c>
      <c r="G14" s="62"/>
      <c r="H14" s="62"/>
      <c r="I14" s="62">
        <f t="shared" si="0"/>
        <v>35416.69</v>
      </c>
    </row>
    <row r="18" spans="1:4" ht="15">
      <c r="A18" s="575"/>
      <c r="B18" s="125"/>
      <c r="C18" s="122"/>
      <c r="D18" s="122"/>
    </row>
    <row r="19" spans="1:4" ht="13.8">
      <c r="A19" s="575"/>
      <c r="B19" s="126"/>
      <c r="C19" s="577"/>
      <c r="D19" s="577"/>
    </row>
    <row r="20" spans="1:4" ht="13.8">
      <c r="A20" s="575"/>
      <c r="B20" s="126"/>
      <c r="C20" s="577"/>
      <c r="D20" s="577"/>
    </row>
    <row r="21" spans="1:4" ht="13.8">
      <c r="A21" s="575"/>
      <c r="B21" s="120"/>
      <c r="C21" s="122"/>
      <c r="D21" s="122"/>
    </row>
    <row r="22" spans="1:4" ht="13.8">
      <c r="A22" s="575"/>
      <c r="B22" s="120"/>
      <c r="C22" s="122"/>
      <c r="D22" s="122"/>
    </row>
    <row r="23" spans="1:4" ht="13.8">
      <c r="A23" s="575"/>
      <c r="B23" s="120"/>
      <c r="C23" s="577"/>
      <c r="D23" s="577"/>
    </row>
    <row r="24" spans="1:4" ht="13.8">
      <c r="A24" s="575"/>
      <c r="B24" s="120"/>
      <c r="C24" s="122"/>
      <c r="D24" s="122"/>
    </row>
  </sheetData>
  <mergeCells count="1">
    <mergeCell ref="A3:I3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67">
    <tabColor rgb="FFFFFF00"/>
  </sheetPr>
  <dimension ref="A1:W203"/>
  <sheetViews>
    <sheetView topLeftCell="A49" zoomScale="130" zoomScaleNormal="130" workbookViewId="0">
      <selection activeCell="L64" sqref="L64"/>
    </sheetView>
  </sheetViews>
  <sheetFormatPr defaultColWidth="9.109375" defaultRowHeight="13.2"/>
  <cols>
    <col min="1" max="1" width="11.44140625" style="228" customWidth="1"/>
    <col min="2" max="2" width="15.109375" style="5" customWidth="1"/>
    <col min="3" max="3" width="10" style="5" customWidth="1"/>
    <col min="4" max="4" width="9.109375" style="5"/>
    <col min="5" max="5" width="10.33203125" style="227" customWidth="1"/>
    <col min="6" max="6" width="7.5546875" style="133" customWidth="1"/>
    <col min="7" max="7" width="14.44140625" style="502" customWidth="1"/>
    <col min="8" max="8" width="11" style="502" customWidth="1"/>
    <col min="9" max="9" width="14.5546875" style="502" customWidth="1"/>
    <col min="10" max="10" width="11.6640625" style="800" customWidth="1"/>
    <col min="11" max="12" width="11.6640625" style="6" customWidth="1"/>
    <col min="13" max="13" width="12.44140625" style="9" customWidth="1"/>
    <col min="14" max="14" width="11.6640625" style="9" customWidth="1"/>
    <col min="15" max="15" width="13.88671875" style="6" customWidth="1"/>
    <col min="16" max="17" width="11.6640625" style="6" customWidth="1"/>
    <col min="18" max="18" width="11.5546875" style="1579" hidden="1" customWidth="1"/>
    <col min="19" max="19" width="10.88671875" style="6" hidden="1" customWidth="1"/>
    <col min="20" max="20" width="10" style="6" hidden="1" customWidth="1"/>
    <col min="21" max="21" width="10.44140625" style="922" hidden="1" customWidth="1"/>
    <col min="22" max="22" width="11.109375" style="6" hidden="1" customWidth="1"/>
    <col min="23" max="23" width="11.88671875" style="6" hidden="1" customWidth="1"/>
    <col min="24" max="16384" width="9.109375" style="3"/>
  </cols>
  <sheetData>
    <row r="1" spans="1:23" ht="24">
      <c r="A1" s="3134" t="s">
        <v>359</v>
      </c>
      <c r="B1" s="3134"/>
      <c r="C1" s="3134"/>
      <c r="D1" s="3134"/>
      <c r="J1" s="2022"/>
      <c r="K1" s="1659"/>
      <c r="L1" s="1659"/>
      <c r="M1" s="2021"/>
      <c r="N1" s="2021"/>
      <c r="O1" s="1659"/>
      <c r="P1" s="1659"/>
      <c r="Q1" s="1659"/>
      <c r="R1" s="2026"/>
      <c r="S1" s="1659"/>
      <c r="T1" s="1659"/>
      <c r="U1" s="2027"/>
    </row>
    <row r="2" spans="1:23" s="1" customFormat="1" ht="15.6" thickBot="1">
      <c r="A2" s="241"/>
      <c r="B2" s="1770"/>
      <c r="C2" s="1770"/>
      <c r="D2" s="1770"/>
      <c r="E2" s="559"/>
      <c r="F2" s="460"/>
      <c r="G2" s="1900"/>
      <c r="H2" s="1900"/>
      <c r="I2" s="1900"/>
      <c r="J2" s="2023"/>
      <c r="K2" s="727"/>
      <c r="L2" s="727"/>
      <c r="M2" s="1961"/>
      <c r="N2" s="1961"/>
      <c r="O2" s="727"/>
      <c r="P2" s="727"/>
      <c r="Q2" s="727"/>
      <c r="R2" s="1908"/>
      <c r="S2" s="727"/>
      <c r="T2" s="727"/>
      <c r="U2" s="922"/>
      <c r="V2" s="727"/>
      <c r="W2" s="727"/>
    </row>
    <row r="3" spans="1:23" ht="16.2" thickTop="1" thickBot="1">
      <c r="A3" s="3186" t="s">
        <v>1</v>
      </c>
      <c r="B3" s="3186"/>
      <c r="C3" s="3186"/>
      <c r="D3" s="3186"/>
      <c r="E3" s="3186"/>
      <c r="F3" s="3186"/>
      <c r="G3" s="3186"/>
      <c r="H3" s="3186"/>
      <c r="I3" s="3186"/>
      <c r="J3" s="3187" t="s">
        <v>185</v>
      </c>
      <c r="K3" s="3187"/>
      <c r="L3" s="3187"/>
      <c r="M3" s="3187"/>
      <c r="N3" s="3187"/>
      <c r="O3" s="3187"/>
      <c r="P3" s="3187"/>
      <c r="Q3" s="1984"/>
      <c r="R3" s="3183" t="s">
        <v>105</v>
      </c>
      <c r="S3" s="3184"/>
      <c r="T3" s="3184"/>
      <c r="U3" s="3184"/>
      <c r="V3" s="3184"/>
      <c r="W3" s="3185"/>
    </row>
    <row r="4" spans="1:23" ht="29.1" customHeight="1" thickTop="1">
      <c r="A4" s="444" t="s">
        <v>2</v>
      </c>
      <c r="B4" s="562" t="s">
        <v>240</v>
      </c>
      <c r="C4" s="472" t="s">
        <v>4</v>
      </c>
      <c r="D4" s="473" t="s">
        <v>5</v>
      </c>
      <c r="E4" s="1250" t="s">
        <v>7</v>
      </c>
      <c r="F4" s="447" t="s">
        <v>6</v>
      </c>
      <c r="G4" s="563" t="s">
        <v>241</v>
      </c>
      <c r="H4" s="563" t="s">
        <v>242</v>
      </c>
      <c r="I4" s="1121" t="s">
        <v>243</v>
      </c>
      <c r="J4" s="766" t="s">
        <v>21</v>
      </c>
      <c r="K4" s="564" t="s">
        <v>22</v>
      </c>
      <c r="L4" s="564" t="s">
        <v>5</v>
      </c>
      <c r="M4" s="81" t="s">
        <v>341</v>
      </c>
      <c r="N4" s="1261" t="s">
        <v>342</v>
      </c>
      <c r="O4" s="564" t="s">
        <v>24</v>
      </c>
      <c r="P4" s="564" t="s">
        <v>25</v>
      </c>
      <c r="Q4" s="564" t="s">
        <v>26</v>
      </c>
      <c r="R4" s="2028" t="s">
        <v>21</v>
      </c>
      <c r="S4" s="70" t="s">
        <v>22</v>
      </c>
      <c r="T4" s="70" t="s">
        <v>25</v>
      </c>
      <c r="U4" s="1864" t="s">
        <v>5</v>
      </c>
      <c r="V4" s="70" t="s">
        <v>24</v>
      </c>
      <c r="W4" s="101" t="s">
        <v>26</v>
      </c>
    </row>
    <row r="5" spans="1:23" ht="15" customHeight="1">
      <c r="A5" s="162">
        <v>44583</v>
      </c>
      <c r="B5" s="55">
        <v>220000</v>
      </c>
      <c r="C5" s="56">
        <f>B5*0.02</f>
        <v>4400</v>
      </c>
      <c r="D5" s="25"/>
      <c r="E5" s="518">
        <v>28195</v>
      </c>
      <c r="F5" s="25">
        <v>48</v>
      </c>
      <c r="G5" s="55">
        <f>B5/F5</f>
        <v>4583.333333333333</v>
      </c>
      <c r="H5" s="55">
        <f>B5*0.83%</f>
        <v>1826</v>
      </c>
      <c r="I5" s="55">
        <f>B5</f>
        <v>220000</v>
      </c>
      <c r="J5" s="2024">
        <v>45188</v>
      </c>
      <c r="K5" s="21">
        <v>20000</v>
      </c>
      <c r="L5" s="21"/>
      <c r="M5" s="73">
        <v>12</v>
      </c>
      <c r="N5" s="73">
        <v>32025</v>
      </c>
      <c r="O5" s="21">
        <v>1666.67</v>
      </c>
      <c r="P5" s="21">
        <v>400</v>
      </c>
      <c r="Q5" s="21">
        <v>20000</v>
      </c>
      <c r="R5" s="1911">
        <v>42332</v>
      </c>
      <c r="S5" s="532">
        <v>13000</v>
      </c>
      <c r="T5" s="532">
        <f>+S5*0.12</f>
        <v>1560</v>
      </c>
      <c r="U5" s="938"/>
      <c r="V5" s="532"/>
      <c r="W5" s="537">
        <v>13000</v>
      </c>
    </row>
    <row r="6" spans="1:23" ht="15" customHeight="1">
      <c r="A6" s="50">
        <v>44621</v>
      </c>
      <c r="B6" s="29"/>
      <c r="C6" s="29"/>
      <c r="D6" s="29"/>
      <c r="E6" s="42">
        <v>73761</v>
      </c>
      <c r="F6" s="57">
        <v>1</v>
      </c>
      <c r="G6" s="62">
        <v>4074</v>
      </c>
      <c r="H6" s="62">
        <v>1826</v>
      </c>
      <c r="I6" s="62">
        <f>I5-G6</f>
        <v>215926</v>
      </c>
      <c r="J6" s="167">
        <v>45225</v>
      </c>
      <c r="K6" s="39"/>
      <c r="L6" s="39"/>
      <c r="M6" s="80"/>
      <c r="N6" s="78">
        <v>80679</v>
      </c>
      <c r="O6" s="47">
        <v>1666.67</v>
      </c>
      <c r="P6" s="47">
        <v>366.66</v>
      </c>
      <c r="Q6" s="39">
        <f t="shared" ref="Q6:Q11" si="0">Q5-O6</f>
        <v>18333.330000000002</v>
      </c>
      <c r="R6" s="1926">
        <v>42508</v>
      </c>
      <c r="S6" s="39"/>
      <c r="T6" s="39"/>
      <c r="U6" s="939"/>
      <c r="V6" s="39">
        <v>13000</v>
      </c>
      <c r="W6" s="112">
        <f>W5-V6+S6</f>
        <v>0</v>
      </c>
    </row>
    <row r="7" spans="1:23" ht="15" customHeight="1">
      <c r="A7" s="50">
        <v>44622</v>
      </c>
      <c r="B7" s="29"/>
      <c r="C7" s="29"/>
      <c r="D7" s="29"/>
      <c r="E7" s="42">
        <v>73821</v>
      </c>
      <c r="F7" s="57"/>
      <c r="G7" s="62">
        <v>509.33</v>
      </c>
      <c r="H7" s="62"/>
      <c r="I7" s="62">
        <f t="shared" ref="I7:I28" si="1">I6-G7</f>
        <v>215416.67</v>
      </c>
      <c r="J7" s="167">
        <v>45258</v>
      </c>
      <c r="K7" s="39"/>
      <c r="L7" s="39"/>
      <c r="M7" s="80"/>
      <c r="N7" s="78">
        <v>81143</v>
      </c>
      <c r="O7" s="47">
        <v>1666.67</v>
      </c>
      <c r="P7" s="47">
        <v>333.33</v>
      </c>
      <c r="Q7" s="39">
        <f t="shared" si="0"/>
        <v>16666.660000000003</v>
      </c>
      <c r="R7" s="1926"/>
      <c r="S7" s="39"/>
      <c r="T7" s="39"/>
      <c r="U7" s="939"/>
      <c r="V7" s="39"/>
      <c r="W7" s="112"/>
    </row>
    <row r="8" spans="1:23" ht="15" customHeight="1">
      <c r="A8" s="50">
        <v>44649</v>
      </c>
      <c r="B8" s="29"/>
      <c r="C8" s="29"/>
      <c r="D8" s="29"/>
      <c r="E8" s="42">
        <v>74007</v>
      </c>
      <c r="F8" s="57">
        <v>2</v>
      </c>
      <c r="G8" s="62">
        <v>4583.33</v>
      </c>
      <c r="H8" s="62">
        <v>1826</v>
      </c>
      <c r="I8" s="62">
        <f t="shared" si="1"/>
        <v>210833.34000000003</v>
      </c>
      <c r="J8" s="167">
        <v>45401</v>
      </c>
      <c r="K8" s="39"/>
      <c r="L8" s="39"/>
      <c r="M8" s="80"/>
      <c r="N8" s="78">
        <v>82828</v>
      </c>
      <c r="O8" s="47">
        <v>16666.669999999998</v>
      </c>
      <c r="P8" s="47">
        <v>1333.32</v>
      </c>
      <c r="Q8" s="39">
        <f t="shared" si="0"/>
        <v>-9.9999999947613105E-3</v>
      </c>
      <c r="R8" s="1926">
        <v>42509</v>
      </c>
      <c r="S8" s="39">
        <v>15000</v>
      </c>
      <c r="T8" s="39">
        <v>1800</v>
      </c>
      <c r="U8" s="939"/>
      <c r="V8" s="39"/>
      <c r="W8" s="112">
        <v>15000</v>
      </c>
    </row>
    <row r="9" spans="1:23" ht="15" customHeight="1">
      <c r="A9" s="50">
        <v>44679</v>
      </c>
      <c r="B9" s="29"/>
      <c r="C9" s="29"/>
      <c r="D9" s="29"/>
      <c r="E9" s="42">
        <v>74339</v>
      </c>
      <c r="F9" s="57">
        <v>3</v>
      </c>
      <c r="G9" s="62">
        <v>4583.33</v>
      </c>
      <c r="H9" s="62">
        <v>1826</v>
      </c>
      <c r="I9" s="62">
        <f t="shared" si="1"/>
        <v>206250.01000000004</v>
      </c>
      <c r="J9" s="1995"/>
      <c r="K9" s="39"/>
      <c r="L9" s="39"/>
      <c r="M9" s="80"/>
      <c r="N9" s="80"/>
      <c r="O9" s="39"/>
      <c r="P9" s="39"/>
      <c r="Q9" s="39">
        <f t="shared" si="0"/>
        <v>-9.9999999947613105E-3</v>
      </c>
      <c r="R9" s="1926">
        <v>42560</v>
      </c>
      <c r="S9" s="39">
        <v>5000</v>
      </c>
      <c r="T9" s="39">
        <v>400</v>
      </c>
      <c r="U9" s="939"/>
      <c r="V9" s="39"/>
      <c r="W9" s="112">
        <f>W8+S9</f>
        <v>20000</v>
      </c>
    </row>
    <row r="10" spans="1:23" ht="15" customHeight="1">
      <c r="A10" s="50">
        <v>44708</v>
      </c>
      <c r="B10" s="29"/>
      <c r="C10" s="29"/>
      <c r="D10" s="29"/>
      <c r="E10" s="42">
        <v>74745</v>
      </c>
      <c r="F10" s="57">
        <v>4</v>
      </c>
      <c r="G10" s="62">
        <v>4583.33</v>
      </c>
      <c r="H10" s="62">
        <v>1826</v>
      </c>
      <c r="I10" s="62">
        <f t="shared" si="1"/>
        <v>201666.68000000005</v>
      </c>
      <c r="J10" s="1995"/>
      <c r="K10" s="39"/>
      <c r="L10" s="39"/>
      <c r="M10" s="80"/>
      <c r="N10" s="80"/>
      <c r="O10" s="39"/>
      <c r="P10" s="39"/>
      <c r="Q10" s="39">
        <f t="shared" si="0"/>
        <v>-9.9999999947613105E-3</v>
      </c>
      <c r="R10" s="1926">
        <v>42613</v>
      </c>
      <c r="S10" s="39">
        <v>2000</v>
      </c>
      <c r="T10" s="39">
        <v>120</v>
      </c>
      <c r="U10" s="939"/>
      <c r="V10" s="39"/>
      <c r="W10" s="112">
        <f>W9+S10</f>
        <v>22000</v>
      </c>
    </row>
    <row r="11" spans="1:23" ht="15" customHeight="1" thickBot="1">
      <c r="A11" s="50">
        <v>44740</v>
      </c>
      <c r="B11" s="29"/>
      <c r="C11" s="29"/>
      <c r="D11" s="29"/>
      <c r="E11" s="42">
        <v>75080</v>
      </c>
      <c r="F11" s="57">
        <v>5</v>
      </c>
      <c r="G11" s="62">
        <v>4583.33</v>
      </c>
      <c r="H11" s="62">
        <v>1826</v>
      </c>
      <c r="I11" s="62">
        <f t="shared" si="1"/>
        <v>197083.35000000006</v>
      </c>
      <c r="J11" s="1995"/>
      <c r="K11" s="39"/>
      <c r="L11" s="39"/>
      <c r="M11" s="80"/>
      <c r="N11" s="80"/>
      <c r="O11" s="39"/>
      <c r="P11" s="39"/>
      <c r="Q11" s="39">
        <f t="shared" si="0"/>
        <v>-9.9999999947613105E-3</v>
      </c>
      <c r="R11" s="1926">
        <v>42691</v>
      </c>
      <c r="S11" s="39"/>
      <c r="T11" s="39"/>
      <c r="U11" s="939"/>
      <c r="V11" s="39">
        <v>22000</v>
      </c>
      <c r="W11" s="112">
        <f>W10+S11-V11</f>
        <v>0</v>
      </c>
    </row>
    <row r="12" spans="1:23" ht="15" customHeight="1" thickTop="1">
      <c r="A12" s="50">
        <v>44769</v>
      </c>
      <c r="B12" s="29"/>
      <c r="C12" s="29"/>
      <c r="D12" s="29"/>
      <c r="E12" s="42">
        <v>75420</v>
      </c>
      <c r="F12" s="57">
        <v>6</v>
      </c>
      <c r="G12" s="59">
        <v>3274</v>
      </c>
      <c r="H12" s="62">
        <v>1826</v>
      </c>
      <c r="I12" s="62">
        <f t="shared" si="1"/>
        <v>193809.35000000006</v>
      </c>
      <c r="J12" s="3187" t="s">
        <v>185</v>
      </c>
      <c r="K12" s="3187"/>
      <c r="L12" s="3187"/>
      <c r="M12" s="3187"/>
      <c r="N12" s="3187"/>
      <c r="O12" s="3187"/>
      <c r="P12" s="3187"/>
      <c r="R12" s="1926"/>
      <c r="S12" s="39"/>
      <c r="T12" s="39"/>
      <c r="U12" s="939"/>
      <c r="V12" s="39"/>
      <c r="W12" s="112">
        <f t="shared" ref="W12:W27" si="2">W11+S12-V12</f>
        <v>0</v>
      </c>
    </row>
    <row r="13" spans="1:23" ht="15" customHeight="1">
      <c r="A13" s="50">
        <v>44775</v>
      </c>
      <c r="B13" s="29"/>
      <c r="C13" s="29"/>
      <c r="D13" s="29"/>
      <c r="E13" s="42">
        <v>75563</v>
      </c>
      <c r="F13" s="57"/>
      <c r="G13" s="59">
        <v>1309.33</v>
      </c>
      <c r="H13" s="62"/>
      <c r="I13" s="62">
        <f t="shared" si="1"/>
        <v>192500.02000000008</v>
      </c>
      <c r="J13" s="766" t="s">
        <v>21</v>
      </c>
      <c r="K13" s="564" t="s">
        <v>22</v>
      </c>
      <c r="L13" s="564" t="s">
        <v>5</v>
      </c>
      <c r="M13" s="81" t="s">
        <v>341</v>
      </c>
      <c r="N13" s="1261" t="s">
        <v>342</v>
      </c>
      <c r="O13" s="564" t="s">
        <v>24</v>
      </c>
      <c r="P13" s="564" t="s">
        <v>25</v>
      </c>
      <c r="Q13" s="564" t="s">
        <v>26</v>
      </c>
      <c r="R13" s="1926">
        <v>42692</v>
      </c>
      <c r="S13" s="39">
        <v>22000</v>
      </c>
      <c r="T13" s="39">
        <v>2640</v>
      </c>
      <c r="U13" s="939"/>
      <c r="V13" s="39"/>
      <c r="W13" s="112">
        <f t="shared" si="2"/>
        <v>22000</v>
      </c>
    </row>
    <row r="14" spans="1:23" ht="15" customHeight="1">
      <c r="A14" s="50">
        <v>44799</v>
      </c>
      <c r="B14" s="29"/>
      <c r="C14" s="29"/>
      <c r="D14" s="29"/>
      <c r="E14" s="42">
        <v>75770</v>
      </c>
      <c r="F14" s="57">
        <v>7</v>
      </c>
      <c r="G14" s="59">
        <v>2874</v>
      </c>
      <c r="H14" s="62">
        <v>1826</v>
      </c>
      <c r="I14" s="62">
        <f t="shared" si="1"/>
        <v>189626.02000000008</v>
      </c>
      <c r="J14" s="683">
        <v>45631</v>
      </c>
      <c r="K14" s="55">
        <v>20000</v>
      </c>
      <c r="L14" s="55"/>
      <c r="M14" s="73">
        <v>12</v>
      </c>
      <c r="N14" s="73"/>
      <c r="O14" s="55">
        <v>1666.67</v>
      </c>
      <c r="P14" s="55">
        <v>400</v>
      </c>
      <c r="Q14" s="55">
        <v>20000</v>
      </c>
      <c r="R14" s="1926">
        <v>42872</v>
      </c>
      <c r="S14" s="39"/>
      <c r="T14" s="39"/>
      <c r="U14" s="939"/>
      <c r="V14" s="39">
        <v>22000</v>
      </c>
      <c r="W14" s="112">
        <f t="shared" si="2"/>
        <v>0</v>
      </c>
    </row>
    <row r="15" spans="1:23" ht="15" customHeight="1">
      <c r="A15" s="167">
        <v>44831</v>
      </c>
      <c r="B15" s="29"/>
      <c r="C15" s="32"/>
      <c r="D15" s="29"/>
      <c r="E15" s="41">
        <v>76105</v>
      </c>
      <c r="F15" s="57">
        <v>8</v>
      </c>
      <c r="G15" s="45">
        <v>3874</v>
      </c>
      <c r="H15" s="45">
        <v>1826</v>
      </c>
      <c r="I15" s="62">
        <f t="shared" si="1"/>
        <v>185752.02000000008</v>
      </c>
      <c r="J15" s="50">
        <v>45692</v>
      </c>
      <c r="K15" s="62"/>
      <c r="L15" s="62"/>
      <c r="M15" s="538">
        <v>1</v>
      </c>
      <c r="N15" s="178">
        <v>86498</v>
      </c>
      <c r="O15" s="59">
        <v>1666.67</v>
      </c>
      <c r="P15" s="59">
        <v>366.67</v>
      </c>
      <c r="Q15" s="62">
        <f>Q14-O15</f>
        <v>18333.330000000002</v>
      </c>
      <c r="R15" s="1926"/>
      <c r="S15" s="39"/>
      <c r="T15" s="39"/>
      <c r="U15" s="939"/>
      <c r="V15" s="39"/>
      <c r="W15" s="112">
        <f t="shared" si="2"/>
        <v>0</v>
      </c>
    </row>
    <row r="16" spans="1:23" ht="15" customHeight="1">
      <c r="A16" s="167">
        <v>44861</v>
      </c>
      <c r="B16" s="29"/>
      <c r="C16" s="32"/>
      <c r="D16" s="29"/>
      <c r="E16" s="41">
        <v>76425</v>
      </c>
      <c r="F16" s="57">
        <v>9</v>
      </c>
      <c r="G16" s="45">
        <v>3274</v>
      </c>
      <c r="H16" s="45">
        <v>1826</v>
      </c>
      <c r="I16" s="62">
        <f t="shared" si="1"/>
        <v>182478.02000000008</v>
      </c>
      <c r="J16" s="740">
        <v>45706</v>
      </c>
      <c r="K16" s="62"/>
      <c r="L16" s="62"/>
      <c r="M16" s="538">
        <v>2</v>
      </c>
      <c r="N16" s="538">
        <v>86503</v>
      </c>
      <c r="O16" s="62">
        <v>18333.330000000002</v>
      </c>
      <c r="P16" s="62"/>
      <c r="Q16" s="62">
        <f>Q15-O16</f>
        <v>0</v>
      </c>
      <c r="R16" s="1926"/>
      <c r="S16" s="39"/>
      <c r="T16" s="39"/>
      <c r="U16" s="939"/>
      <c r="V16" s="39"/>
      <c r="W16" s="112">
        <f t="shared" si="2"/>
        <v>0</v>
      </c>
    </row>
    <row r="17" spans="1:23" ht="15" customHeight="1">
      <c r="A17" s="167">
        <v>44890</v>
      </c>
      <c r="B17" s="29"/>
      <c r="C17" s="32"/>
      <c r="D17" s="29"/>
      <c r="E17" s="41">
        <v>76838</v>
      </c>
      <c r="F17" s="57">
        <v>10</v>
      </c>
      <c r="G17" s="45">
        <v>4583.33</v>
      </c>
      <c r="H17" s="45">
        <v>1826</v>
      </c>
      <c r="I17" s="62">
        <f t="shared" si="1"/>
        <v>177894.69000000009</v>
      </c>
      <c r="J17" s="801"/>
      <c r="K17" s="191"/>
      <c r="L17" s="191"/>
      <c r="M17" s="802"/>
      <c r="N17" s="802"/>
      <c r="O17" s="191"/>
      <c r="P17" s="191"/>
      <c r="Q17" s="191"/>
      <c r="R17" s="1926">
        <v>42874</v>
      </c>
      <c r="S17" s="39">
        <v>22000</v>
      </c>
      <c r="T17" s="39">
        <v>2640</v>
      </c>
      <c r="U17" s="939">
        <v>33683</v>
      </c>
      <c r="V17" s="39"/>
      <c r="W17" s="112">
        <f t="shared" si="2"/>
        <v>22000</v>
      </c>
    </row>
    <row r="18" spans="1:23" ht="15" customHeight="1">
      <c r="A18" s="167">
        <v>44898</v>
      </c>
      <c r="B18" s="29"/>
      <c r="C18" s="32"/>
      <c r="D18" s="29"/>
      <c r="E18" s="41">
        <v>76968</v>
      </c>
      <c r="F18" s="57"/>
      <c r="G18" s="45">
        <v>3727.99</v>
      </c>
      <c r="H18" s="45"/>
      <c r="I18" s="62">
        <f t="shared" si="1"/>
        <v>174166.7000000001</v>
      </c>
      <c r="J18" s="801"/>
      <c r="K18" s="191"/>
      <c r="L18" s="191"/>
      <c r="M18" s="802"/>
      <c r="N18" s="802"/>
      <c r="O18" s="191"/>
      <c r="P18" s="191"/>
      <c r="Q18" s="191"/>
      <c r="R18" s="1926" t="s">
        <v>266</v>
      </c>
      <c r="S18" s="39"/>
      <c r="T18" s="39"/>
      <c r="U18" s="939">
        <v>59573</v>
      </c>
      <c r="V18" s="39">
        <v>22000</v>
      </c>
      <c r="W18" s="112">
        <f t="shared" si="2"/>
        <v>0</v>
      </c>
    </row>
    <row r="19" spans="1:23" ht="15" customHeight="1">
      <c r="A19" s="167">
        <v>44921</v>
      </c>
      <c r="B19" s="29"/>
      <c r="C19" s="32"/>
      <c r="D19" s="29"/>
      <c r="E19" s="41">
        <v>77147</v>
      </c>
      <c r="F19" s="57">
        <v>11</v>
      </c>
      <c r="G19" s="45">
        <v>4583.33</v>
      </c>
      <c r="H19" s="45">
        <v>1826</v>
      </c>
      <c r="I19" s="62">
        <f t="shared" si="1"/>
        <v>169583.37000000011</v>
      </c>
      <c r="J19" s="801"/>
      <c r="K19" s="191"/>
      <c r="L19" s="191"/>
      <c r="M19" s="802"/>
      <c r="N19" s="802"/>
      <c r="O19" s="191"/>
      <c r="P19" s="191"/>
      <c r="Q19" s="191"/>
      <c r="R19" s="1926"/>
      <c r="S19" s="39"/>
      <c r="T19" s="39"/>
      <c r="U19" s="939"/>
      <c r="V19" s="39"/>
      <c r="W19" s="112">
        <f t="shared" si="2"/>
        <v>0</v>
      </c>
    </row>
    <row r="20" spans="1:23" ht="15" customHeight="1">
      <c r="A20" s="50">
        <v>44953</v>
      </c>
      <c r="B20" s="78"/>
      <c r="C20" s="59"/>
      <c r="D20" s="59"/>
      <c r="E20" s="41">
        <v>77462</v>
      </c>
      <c r="F20" s="76">
        <v>12</v>
      </c>
      <c r="G20" s="59">
        <v>3474</v>
      </c>
      <c r="H20" s="59">
        <v>1826</v>
      </c>
      <c r="I20" s="62">
        <f t="shared" si="1"/>
        <v>166109.37000000011</v>
      </c>
      <c r="J20" s="801"/>
      <c r="K20" s="191"/>
      <c r="L20" s="191"/>
      <c r="M20" s="802"/>
      <c r="N20" s="802"/>
      <c r="O20" s="191"/>
      <c r="P20" s="191"/>
      <c r="Q20" s="191"/>
      <c r="R20" s="1926">
        <v>43029</v>
      </c>
      <c r="S20" s="39">
        <v>15000</v>
      </c>
      <c r="T20" s="39"/>
      <c r="U20" s="939">
        <v>3440</v>
      </c>
      <c r="V20" s="39"/>
      <c r="W20" s="112">
        <f t="shared" si="2"/>
        <v>15000</v>
      </c>
    </row>
    <row r="21" spans="1:23" ht="15" customHeight="1">
      <c r="A21" s="50">
        <v>44982</v>
      </c>
      <c r="B21" s="78"/>
      <c r="C21" s="59"/>
      <c r="D21" s="59"/>
      <c r="E21" s="41">
        <v>77864</v>
      </c>
      <c r="F21" s="76">
        <v>13</v>
      </c>
      <c r="G21" s="59">
        <v>3674</v>
      </c>
      <c r="H21" s="59">
        <v>1826</v>
      </c>
      <c r="I21" s="62">
        <f t="shared" si="1"/>
        <v>162435.37000000011</v>
      </c>
      <c r="J21" s="801"/>
      <c r="K21" s="191"/>
      <c r="L21" s="191"/>
      <c r="M21" s="802"/>
      <c r="N21" s="802"/>
      <c r="O21" s="191"/>
      <c r="P21" s="191"/>
      <c r="Q21" s="191"/>
      <c r="R21" s="1926">
        <v>43043</v>
      </c>
      <c r="S21" s="39">
        <v>7000</v>
      </c>
      <c r="T21" s="39">
        <v>840</v>
      </c>
      <c r="U21" s="939">
        <v>34508</v>
      </c>
      <c r="V21" s="39"/>
      <c r="W21" s="112">
        <f t="shared" si="2"/>
        <v>22000</v>
      </c>
    </row>
    <row r="22" spans="1:23" ht="15" customHeight="1">
      <c r="A22" s="50">
        <v>45015</v>
      </c>
      <c r="B22" s="78"/>
      <c r="C22" s="59"/>
      <c r="D22" s="59"/>
      <c r="E22" s="41">
        <v>78123</v>
      </c>
      <c r="F22" s="76">
        <v>14</v>
      </c>
      <c r="G22" s="59">
        <v>5174</v>
      </c>
      <c r="H22" s="59">
        <v>1826</v>
      </c>
      <c r="I22" s="62">
        <f t="shared" si="1"/>
        <v>157261.37000000011</v>
      </c>
      <c r="J22" s="801"/>
      <c r="K22" s="191"/>
      <c r="L22" s="191"/>
      <c r="M22" s="802"/>
      <c r="N22" s="802"/>
      <c r="O22" s="191"/>
      <c r="P22" s="191"/>
      <c r="Q22" s="191"/>
      <c r="R22" s="1926"/>
      <c r="S22" s="39"/>
      <c r="T22" s="39"/>
      <c r="U22" s="939"/>
      <c r="V22" s="39"/>
      <c r="W22" s="112">
        <f t="shared" si="2"/>
        <v>22000</v>
      </c>
    </row>
    <row r="23" spans="1:23" ht="23.25" customHeight="1">
      <c r="A23" s="50">
        <v>45042</v>
      </c>
      <c r="B23" s="78"/>
      <c r="C23" s="59"/>
      <c r="D23" s="59"/>
      <c r="E23" s="41">
        <v>78415</v>
      </c>
      <c r="F23" s="76">
        <v>15</v>
      </c>
      <c r="G23" s="59">
        <v>3674</v>
      </c>
      <c r="H23" s="59">
        <v>1826</v>
      </c>
      <c r="I23" s="62">
        <f t="shared" si="1"/>
        <v>153587.37000000011</v>
      </c>
      <c r="J23" s="801"/>
      <c r="K23" s="191"/>
      <c r="L23" s="191"/>
      <c r="M23" s="802"/>
      <c r="N23" s="802"/>
      <c r="O23" s="191"/>
      <c r="P23" s="191"/>
      <c r="Q23" s="191"/>
      <c r="R23" s="1926">
        <v>43224</v>
      </c>
      <c r="S23" s="39">
        <v>10000</v>
      </c>
      <c r="T23" s="39"/>
      <c r="U23" s="939">
        <v>20415</v>
      </c>
      <c r="V23" s="39"/>
      <c r="W23" s="112">
        <f t="shared" si="2"/>
        <v>32000</v>
      </c>
    </row>
    <row r="24" spans="1:23" ht="15" customHeight="1">
      <c r="A24" s="50">
        <v>45076</v>
      </c>
      <c r="B24" s="78"/>
      <c r="C24" s="59"/>
      <c r="D24" s="59"/>
      <c r="E24" s="41">
        <v>78857</v>
      </c>
      <c r="F24" s="76">
        <v>16</v>
      </c>
      <c r="G24" s="59">
        <v>4074</v>
      </c>
      <c r="H24" s="59">
        <v>1826</v>
      </c>
      <c r="I24" s="62">
        <f t="shared" si="1"/>
        <v>149513.37000000011</v>
      </c>
      <c r="J24" s="801"/>
      <c r="K24" s="191"/>
      <c r="L24" s="191"/>
      <c r="M24" s="802"/>
      <c r="N24" s="802"/>
      <c r="O24" s="191"/>
      <c r="P24" s="191"/>
      <c r="Q24" s="191"/>
      <c r="R24" s="1926">
        <v>43239</v>
      </c>
      <c r="S24" s="39"/>
      <c r="T24" s="39"/>
      <c r="U24" s="939">
        <v>60835</v>
      </c>
      <c r="V24" s="39">
        <v>22000</v>
      </c>
      <c r="W24" s="112">
        <f t="shared" si="2"/>
        <v>10000</v>
      </c>
    </row>
    <row r="25" spans="1:23" ht="15" customHeight="1">
      <c r="A25" s="50">
        <v>45106</v>
      </c>
      <c r="B25" s="29"/>
      <c r="C25" s="29"/>
      <c r="D25" s="29"/>
      <c r="E25" s="41">
        <v>79301</v>
      </c>
      <c r="F25" s="57">
        <v>17</v>
      </c>
      <c r="G25" s="45">
        <v>3574</v>
      </c>
      <c r="H25" s="45">
        <v>1826</v>
      </c>
      <c r="I25" s="62">
        <f t="shared" si="1"/>
        <v>145939.37000000011</v>
      </c>
      <c r="J25" s="801"/>
      <c r="K25" s="191"/>
      <c r="L25" s="191"/>
      <c r="M25" s="802"/>
      <c r="N25" s="802"/>
      <c r="O25" s="191"/>
      <c r="P25" s="191"/>
      <c r="Q25" s="191"/>
      <c r="R25" s="1926">
        <v>43242</v>
      </c>
      <c r="S25" s="39">
        <v>12000</v>
      </c>
      <c r="T25" s="39"/>
      <c r="U25" s="939">
        <v>20501</v>
      </c>
      <c r="V25" s="39"/>
      <c r="W25" s="112">
        <f t="shared" si="2"/>
        <v>22000</v>
      </c>
    </row>
    <row r="26" spans="1:23" ht="15" customHeight="1">
      <c r="A26" s="50">
        <v>45134</v>
      </c>
      <c r="B26" s="29"/>
      <c r="C26" s="29"/>
      <c r="D26" s="29"/>
      <c r="E26" s="41">
        <v>79621</v>
      </c>
      <c r="F26" s="57">
        <v>18</v>
      </c>
      <c r="G26" s="45">
        <v>3974</v>
      </c>
      <c r="H26" s="45">
        <v>1826</v>
      </c>
      <c r="I26" s="62">
        <f t="shared" si="1"/>
        <v>141965.37000000011</v>
      </c>
      <c r="J26" s="801"/>
      <c r="K26" s="191"/>
      <c r="L26" s="191"/>
      <c r="M26" s="802"/>
      <c r="N26" s="802"/>
      <c r="O26" s="191"/>
      <c r="P26" s="191"/>
      <c r="Q26" s="191"/>
      <c r="R26" s="1926">
        <v>43420</v>
      </c>
      <c r="S26" s="39"/>
      <c r="T26" s="39"/>
      <c r="U26" s="939">
        <v>62187</v>
      </c>
      <c r="V26" s="39">
        <v>22000</v>
      </c>
      <c r="W26" s="112">
        <f t="shared" si="2"/>
        <v>0</v>
      </c>
    </row>
    <row r="27" spans="1:23" ht="15" customHeight="1">
      <c r="A27" s="50">
        <v>45167</v>
      </c>
      <c r="E27" s="42">
        <v>80020</v>
      </c>
      <c r="F27" s="57">
        <v>19</v>
      </c>
      <c r="G27" s="59">
        <v>5174</v>
      </c>
      <c r="H27" s="59">
        <v>1826</v>
      </c>
      <c r="I27" s="62">
        <f t="shared" si="1"/>
        <v>136791.37000000011</v>
      </c>
      <c r="J27" s="801"/>
      <c r="K27" s="191"/>
      <c r="L27" s="191"/>
      <c r="M27" s="802"/>
      <c r="N27" s="802"/>
      <c r="O27" s="191"/>
      <c r="P27" s="191"/>
      <c r="Q27" s="191"/>
      <c r="R27" s="1926"/>
      <c r="S27" s="39"/>
      <c r="T27" s="39"/>
      <c r="U27" s="939"/>
      <c r="V27" s="39"/>
      <c r="W27" s="112">
        <f t="shared" si="2"/>
        <v>0</v>
      </c>
    </row>
    <row r="28" spans="1:23" ht="15" customHeight="1">
      <c r="A28" s="50">
        <v>45196</v>
      </c>
      <c r="E28" s="41">
        <v>80336</v>
      </c>
      <c r="F28" s="57">
        <v>20</v>
      </c>
      <c r="G28" s="45">
        <v>3674</v>
      </c>
      <c r="H28" s="59">
        <v>1826</v>
      </c>
      <c r="I28" s="62">
        <f t="shared" si="1"/>
        <v>133117.37000000011</v>
      </c>
      <c r="J28" s="2025"/>
      <c r="K28" s="12"/>
      <c r="L28" s="12"/>
      <c r="M28" s="89"/>
      <c r="N28" s="89"/>
      <c r="O28" s="12"/>
      <c r="P28" s="12"/>
      <c r="Q28" s="12"/>
      <c r="R28" s="1926"/>
      <c r="S28" s="39"/>
      <c r="T28" s="39"/>
      <c r="U28" s="939"/>
      <c r="V28" s="39"/>
      <c r="W28" s="112"/>
    </row>
    <row r="29" spans="1:23" ht="15" customHeight="1">
      <c r="A29" s="50">
        <v>45216</v>
      </c>
      <c r="E29" s="165">
        <v>32198</v>
      </c>
      <c r="G29" s="45">
        <v>133177.37</v>
      </c>
      <c r="I29" s="62"/>
      <c r="J29" s="2025"/>
      <c r="K29" s="12"/>
      <c r="L29" s="12"/>
      <c r="M29" s="89"/>
      <c r="N29" s="89"/>
      <c r="O29" s="12"/>
      <c r="P29" s="12"/>
      <c r="Q29" s="12"/>
      <c r="R29" s="1926"/>
      <c r="S29" s="39"/>
      <c r="T29" s="39"/>
      <c r="U29" s="939"/>
      <c r="V29" s="39"/>
      <c r="W29" s="112"/>
    </row>
    <row r="30" spans="1:23" ht="15" customHeight="1">
      <c r="I30" s="62"/>
      <c r="J30" s="2025"/>
      <c r="K30" s="12"/>
      <c r="L30" s="12"/>
      <c r="M30" s="89"/>
      <c r="N30" s="89"/>
      <c r="O30" s="12"/>
      <c r="P30" s="12"/>
      <c r="Q30" s="12"/>
      <c r="R30" s="1926"/>
      <c r="S30" s="39"/>
      <c r="T30" s="39"/>
      <c r="U30" s="939"/>
      <c r="V30" s="39"/>
      <c r="W30" s="112"/>
    </row>
    <row r="31" spans="1:23" ht="15" customHeight="1">
      <c r="I31" s="62"/>
      <c r="J31" s="2025"/>
      <c r="K31" s="12"/>
      <c r="L31" s="12"/>
      <c r="M31" s="89"/>
      <c r="N31" s="89"/>
      <c r="O31" s="12"/>
      <c r="P31" s="12"/>
      <c r="Q31" s="12"/>
      <c r="R31" s="1926"/>
      <c r="S31" s="39"/>
      <c r="T31" s="39"/>
      <c r="U31" s="939"/>
      <c r="V31" s="39"/>
      <c r="W31" s="112"/>
    </row>
    <row r="32" spans="1:23" ht="15" customHeight="1">
      <c r="A32" s="3186" t="s">
        <v>1</v>
      </c>
      <c r="B32" s="3186"/>
      <c r="C32" s="3186"/>
      <c r="D32" s="3186"/>
      <c r="E32" s="3186"/>
      <c r="F32" s="3186"/>
      <c r="G32" s="3186"/>
      <c r="H32" s="3186"/>
      <c r="I32" s="3186"/>
      <c r="J32" s="2025"/>
      <c r="K32" s="12"/>
      <c r="L32" s="12"/>
      <c r="M32" s="89"/>
      <c r="N32" s="89"/>
      <c r="O32" s="12"/>
      <c r="P32" s="12"/>
      <c r="Q32" s="12"/>
      <c r="R32" s="1926"/>
      <c r="S32" s="39"/>
      <c r="T32" s="39"/>
      <c r="U32" s="939"/>
      <c r="V32" s="39"/>
      <c r="W32" s="112"/>
    </row>
    <row r="33" spans="1:23" ht="15" customHeight="1">
      <c r="A33" s="444" t="s">
        <v>2</v>
      </c>
      <c r="B33" s="562" t="s">
        <v>240</v>
      </c>
      <c r="C33" s="472" t="s">
        <v>4</v>
      </c>
      <c r="D33" s="473" t="s">
        <v>5</v>
      </c>
      <c r="E33" s="1250" t="s">
        <v>7</v>
      </c>
      <c r="F33" s="447" t="s">
        <v>6</v>
      </c>
      <c r="G33" s="563" t="s">
        <v>241</v>
      </c>
      <c r="H33" s="563" t="s">
        <v>242</v>
      </c>
      <c r="I33" s="1121" t="s">
        <v>243</v>
      </c>
      <c r="J33" s="2025"/>
      <c r="K33" s="12"/>
      <c r="L33" s="12"/>
      <c r="M33" s="89"/>
      <c r="N33" s="89"/>
      <c r="O33" s="12"/>
      <c r="P33" s="12"/>
      <c r="Q33" s="12"/>
      <c r="R33" s="1926"/>
      <c r="S33" s="39"/>
      <c r="T33" s="39"/>
      <c r="U33" s="939"/>
      <c r="V33" s="39"/>
      <c r="W33" s="112"/>
    </row>
    <row r="34" spans="1:23" ht="15" customHeight="1">
      <c r="A34" s="162">
        <v>45216</v>
      </c>
      <c r="B34" s="55">
        <v>250000</v>
      </c>
      <c r="C34" s="56">
        <f>B34*0.02</f>
        <v>5000</v>
      </c>
      <c r="D34" s="25"/>
      <c r="E34" s="518">
        <v>32198</v>
      </c>
      <c r="F34" s="25">
        <v>36</v>
      </c>
      <c r="G34" s="55">
        <f>B34/F34</f>
        <v>6944.4444444444443</v>
      </c>
      <c r="H34" s="55">
        <f>B34*0.83%</f>
        <v>2075</v>
      </c>
      <c r="I34" s="55">
        <f>B34</f>
        <v>250000</v>
      </c>
      <c r="J34" s="2025"/>
      <c r="K34" s="12"/>
      <c r="L34" s="12"/>
      <c r="M34" s="89"/>
      <c r="N34" s="89"/>
      <c r="O34" s="12"/>
      <c r="P34" s="12"/>
      <c r="Q34" s="12"/>
      <c r="R34" s="1926"/>
      <c r="S34" s="39"/>
      <c r="T34" s="39"/>
      <c r="U34" s="939"/>
      <c r="V34" s="39"/>
      <c r="W34" s="112"/>
    </row>
    <row r="35" spans="1:23" ht="15" customHeight="1">
      <c r="A35" s="50">
        <v>45225</v>
      </c>
      <c r="B35" s="29"/>
      <c r="C35" s="29"/>
      <c r="D35" s="29"/>
      <c r="E35" s="41">
        <v>80679</v>
      </c>
      <c r="F35" s="57">
        <v>1</v>
      </c>
      <c r="G35" s="45">
        <v>6944.44</v>
      </c>
      <c r="H35" s="45">
        <v>2075</v>
      </c>
      <c r="I35" s="62">
        <f t="shared" ref="I35:I40" si="3">I34-G35</f>
        <v>243055.56</v>
      </c>
      <c r="J35" s="2025"/>
      <c r="K35" s="12"/>
      <c r="L35" s="12"/>
      <c r="M35" s="89"/>
      <c r="N35" s="89"/>
      <c r="O35" s="12"/>
      <c r="P35" s="12"/>
      <c r="Q35" s="12"/>
      <c r="R35" s="1926"/>
      <c r="S35" s="39"/>
      <c r="T35" s="39"/>
      <c r="U35" s="939"/>
      <c r="V35" s="39"/>
      <c r="W35" s="112"/>
    </row>
    <row r="36" spans="1:23" ht="15" customHeight="1">
      <c r="A36" s="50">
        <v>45258</v>
      </c>
      <c r="B36" s="29"/>
      <c r="C36" s="29"/>
      <c r="D36" s="29"/>
      <c r="E36" s="41">
        <v>81143</v>
      </c>
      <c r="F36" s="57">
        <v>2</v>
      </c>
      <c r="G36" s="45">
        <v>1225</v>
      </c>
      <c r="H36" s="45">
        <v>2075</v>
      </c>
      <c r="I36" s="62">
        <f t="shared" si="3"/>
        <v>241830.56</v>
      </c>
      <c r="J36" s="2025"/>
      <c r="K36" s="12"/>
      <c r="L36" s="12"/>
      <c r="M36" s="89"/>
      <c r="N36" s="89"/>
      <c r="O36" s="12"/>
      <c r="P36" s="12"/>
      <c r="Q36" s="12"/>
      <c r="R36" s="1926"/>
      <c r="S36" s="39"/>
      <c r="T36" s="39"/>
      <c r="U36" s="939"/>
      <c r="V36" s="39"/>
      <c r="W36" s="112"/>
    </row>
    <row r="37" spans="1:23" ht="15" customHeight="1">
      <c r="A37" s="50">
        <v>45288</v>
      </c>
      <c r="B37" s="29"/>
      <c r="C37" s="29"/>
      <c r="D37" s="29"/>
      <c r="E37" s="41">
        <v>81535</v>
      </c>
      <c r="F37" s="57">
        <v>3</v>
      </c>
      <c r="G37" s="45">
        <v>3025</v>
      </c>
      <c r="H37" s="45">
        <v>2075</v>
      </c>
      <c r="I37" s="62">
        <f t="shared" si="3"/>
        <v>238805.56</v>
      </c>
      <c r="J37" s="2025"/>
      <c r="K37" s="12"/>
      <c r="L37" s="12"/>
      <c r="M37" s="89"/>
      <c r="N37" s="89"/>
      <c r="O37" s="12"/>
      <c r="P37" s="12"/>
      <c r="Q37" s="12"/>
    </row>
    <row r="38" spans="1:23" ht="15" customHeight="1">
      <c r="A38" s="167">
        <v>45401</v>
      </c>
      <c r="B38" s="29"/>
      <c r="C38" s="29"/>
      <c r="D38" s="29"/>
      <c r="E38" s="41">
        <v>82828</v>
      </c>
      <c r="F38" s="57"/>
      <c r="G38" s="256">
        <v>238805.56</v>
      </c>
      <c r="H38" s="256">
        <v>8300</v>
      </c>
      <c r="I38" s="62">
        <f t="shared" si="3"/>
        <v>0</v>
      </c>
    </row>
    <row r="39" spans="1:23" ht="15" customHeight="1">
      <c r="A39" s="50"/>
      <c r="B39" s="29"/>
      <c r="C39" s="29"/>
      <c r="D39" s="29"/>
      <c r="E39" s="42"/>
      <c r="F39" s="57"/>
      <c r="G39" s="564"/>
      <c r="H39" s="564"/>
      <c r="I39" s="62">
        <f t="shared" si="3"/>
        <v>0</v>
      </c>
    </row>
    <row r="40" spans="1:23" ht="15" customHeight="1">
      <c r="A40" s="50"/>
      <c r="B40" s="29"/>
      <c r="C40" s="29"/>
      <c r="D40" s="29"/>
      <c r="E40" s="42"/>
      <c r="F40" s="57"/>
      <c r="G40" s="564"/>
      <c r="H40" s="564"/>
      <c r="I40" s="62">
        <f t="shared" si="3"/>
        <v>0</v>
      </c>
    </row>
    <row r="41" spans="1:23" ht="15" customHeight="1">
      <c r="A41" s="3186" t="s">
        <v>1</v>
      </c>
      <c r="B41" s="3186"/>
      <c r="C41" s="3186"/>
      <c r="D41" s="3186"/>
      <c r="E41" s="3186"/>
      <c r="F41" s="3186"/>
      <c r="G41" s="3186"/>
      <c r="H41" s="3186"/>
      <c r="I41" s="3186"/>
    </row>
    <row r="42" spans="1:23" ht="15" customHeight="1">
      <c r="A42" s="444" t="s">
        <v>2</v>
      </c>
      <c r="B42" s="562" t="s">
        <v>240</v>
      </c>
      <c r="C42" s="472" t="s">
        <v>4</v>
      </c>
      <c r="D42" s="473" t="s">
        <v>5</v>
      </c>
      <c r="E42" s="1250" t="s">
        <v>7</v>
      </c>
      <c r="F42" s="447" t="s">
        <v>6</v>
      </c>
      <c r="G42" s="563" t="s">
        <v>241</v>
      </c>
      <c r="H42" s="563" t="s">
        <v>242</v>
      </c>
      <c r="I42" s="1121" t="s">
        <v>243</v>
      </c>
    </row>
    <row r="43" spans="1:23" ht="15" customHeight="1">
      <c r="A43" s="162">
        <v>45540</v>
      </c>
      <c r="B43" s="55">
        <v>50000</v>
      </c>
      <c r="C43" s="56">
        <f>B43*0.02</f>
        <v>1000</v>
      </c>
      <c r="D43" s="25"/>
      <c r="E43" s="518">
        <v>34150</v>
      </c>
      <c r="F43" s="25">
        <v>12</v>
      </c>
      <c r="G43" s="55">
        <f>B43/F43</f>
        <v>4166.666666666667</v>
      </c>
      <c r="H43" s="55">
        <f>B43*0.83%</f>
        <v>415</v>
      </c>
      <c r="I43" s="55">
        <f>B43</f>
        <v>50000</v>
      </c>
    </row>
    <row r="44" spans="1:23" ht="15" customHeight="1">
      <c r="A44" s="50">
        <v>45573</v>
      </c>
      <c r="B44" s="57"/>
      <c r="C44" s="57"/>
      <c r="D44" s="57"/>
      <c r="E44" s="58">
        <v>84924</v>
      </c>
      <c r="F44" s="57">
        <v>1</v>
      </c>
      <c r="G44" s="59">
        <v>4166.67</v>
      </c>
      <c r="H44" s="59">
        <v>415</v>
      </c>
      <c r="I44" s="62">
        <f>I43-G44</f>
        <v>45833.33</v>
      </c>
    </row>
    <row r="45" spans="1:23" ht="15" customHeight="1">
      <c r="A45" s="50">
        <v>45605</v>
      </c>
      <c r="B45" s="57"/>
      <c r="C45" s="57"/>
      <c r="D45" s="57"/>
      <c r="E45" s="58">
        <v>85325</v>
      </c>
      <c r="F45" s="57">
        <v>2</v>
      </c>
      <c r="G45" s="59">
        <v>4166.67</v>
      </c>
      <c r="H45" s="59">
        <v>415</v>
      </c>
      <c r="I45" s="62">
        <f t="shared" ref="I45:I52" si="4">I44-G45</f>
        <v>41666.660000000003</v>
      </c>
    </row>
    <row r="46" spans="1:23" ht="15" customHeight="1">
      <c r="A46" s="50">
        <v>45640</v>
      </c>
      <c r="B46" s="57"/>
      <c r="C46" s="57"/>
      <c r="D46" s="57"/>
      <c r="E46" s="58">
        <v>85825</v>
      </c>
      <c r="F46" s="57">
        <v>3</v>
      </c>
      <c r="G46" s="59">
        <v>4166.67</v>
      </c>
      <c r="H46" s="59">
        <v>415</v>
      </c>
      <c r="I46" s="62">
        <f t="shared" si="4"/>
        <v>37499.990000000005</v>
      </c>
    </row>
    <row r="47" spans="1:23" ht="15" customHeight="1">
      <c r="A47" s="50">
        <v>45692</v>
      </c>
      <c r="B47" s="575"/>
      <c r="C47" s="57"/>
      <c r="D47" s="57"/>
      <c r="E47" s="42">
        <v>86498</v>
      </c>
      <c r="F47" s="57">
        <v>4</v>
      </c>
      <c r="G47" s="59">
        <v>4166.67</v>
      </c>
      <c r="H47" s="59">
        <v>415</v>
      </c>
      <c r="I47" s="62">
        <f t="shared" si="4"/>
        <v>33333.320000000007</v>
      </c>
      <c r="K47" s="575"/>
      <c r="L47" s="576"/>
      <c r="M47" s="125"/>
      <c r="N47" s="577"/>
      <c r="O47" s="577"/>
      <c r="P47" s="577"/>
      <c r="Q47" s="728"/>
      <c r="R47" s="728"/>
    </row>
    <row r="48" spans="1:23" ht="15" customHeight="1">
      <c r="A48" s="50">
        <v>45706</v>
      </c>
      <c r="B48" s="575"/>
      <c r="C48" s="57"/>
      <c r="D48" s="57"/>
      <c r="E48" s="42">
        <v>86503</v>
      </c>
      <c r="F48" s="57">
        <v>5</v>
      </c>
      <c r="G48" s="59">
        <v>4166.67</v>
      </c>
      <c r="H48" s="59">
        <v>415</v>
      </c>
      <c r="I48" s="62">
        <f t="shared" si="4"/>
        <v>29166.650000000009</v>
      </c>
      <c r="K48" s="575"/>
      <c r="L48" s="576"/>
      <c r="M48" s="125"/>
      <c r="N48" s="122"/>
      <c r="O48" s="122"/>
      <c r="P48" s="122"/>
      <c r="Q48" s="728"/>
      <c r="R48" s="728"/>
    </row>
    <row r="49" spans="1:18" ht="15" customHeight="1">
      <c r="A49" s="50">
        <v>45758</v>
      </c>
      <c r="B49" s="575"/>
      <c r="C49" s="57"/>
      <c r="D49" s="57"/>
      <c r="E49" s="42">
        <v>87199</v>
      </c>
      <c r="F49" s="57">
        <v>6</v>
      </c>
      <c r="G49" s="62">
        <v>4166.67</v>
      </c>
      <c r="H49" s="62">
        <v>415</v>
      </c>
      <c r="I49" s="62">
        <f t="shared" si="4"/>
        <v>24999.98000000001</v>
      </c>
      <c r="K49" s="575"/>
      <c r="L49" s="576"/>
      <c r="M49" s="126"/>
      <c r="N49" s="122"/>
      <c r="O49" s="122"/>
      <c r="P49" s="122"/>
      <c r="Q49" s="728"/>
      <c r="R49" s="728"/>
    </row>
    <row r="50" spans="1:18" ht="15" customHeight="1">
      <c r="A50" s="50">
        <v>45784</v>
      </c>
      <c r="B50" s="575"/>
      <c r="C50" s="57"/>
      <c r="D50" s="57"/>
      <c r="E50" s="42" t="s">
        <v>363</v>
      </c>
      <c r="F50" s="57">
        <v>7</v>
      </c>
      <c r="G50" s="62">
        <v>4166.67</v>
      </c>
      <c r="H50" s="62">
        <v>415</v>
      </c>
      <c r="I50" s="62">
        <f t="shared" si="4"/>
        <v>20833.310000000012</v>
      </c>
      <c r="K50" s="575"/>
      <c r="L50" s="576"/>
      <c r="M50" s="120"/>
      <c r="N50" s="577"/>
      <c r="O50" s="577"/>
      <c r="P50" s="577"/>
      <c r="Q50" s="728"/>
      <c r="R50" s="728"/>
    </row>
    <row r="51" spans="1:18" ht="15" customHeight="1">
      <c r="A51" s="50">
        <v>45819</v>
      </c>
      <c r="B51" s="575"/>
      <c r="C51" s="57"/>
      <c r="D51" s="57"/>
      <c r="E51" s="42" t="s">
        <v>364</v>
      </c>
      <c r="F51" s="57">
        <v>8</v>
      </c>
      <c r="G51" s="62">
        <v>4166.67</v>
      </c>
      <c r="H51" s="62">
        <v>415</v>
      </c>
      <c r="I51" s="62">
        <f t="shared" si="4"/>
        <v>16666.640000000014</v>
      </c>
      <c r="K51" s="575"/>
      <c r="L51" s="576"/>
      <c r="M51" s="120"/>
      <c r="N51" s="577"/>
      <c r="O51" s="577"/>
      <c r="P51" s="577"/>
      <c r="Q51" s="728"/>
      <c r="R51" s="728"/>
    </row>
    <row r="52" spans="1:18" ht="15" customHeight="1">
      <c r="A52" s="1278">
        <v>45899</v>
      </c>
      <c r="B52" s="575"/>
      <c r="D52" s="57"/>
      <c r="E52" s="971">
        <v>36302</v>
      </c>
      <c r="F52" s="57">
        <v>9</v>
      </c>
      <c r="G52" s="35">
        <v>16666.64</v>
      </c>
      <c r="H52" s="62"/>
      <c r="I52" s="62">
        <f t="shared" si="4"/>
        <v>0</v>
      </c>
      <c r="K52" s="575"/>
      <c r="L52" s="576"/>
      <c r="M52" s="2178"/>
      <c r="N52" s="122"/>
      <c r="O52" s="122"/>
      <c r="P52" s="122"/>
      <c r="Q52" s="728"/>
      <c r="R52" s="728"/>
    </row>
    <row r="53" spans="1:18" ht="15" customHeight="1">
      <c r="K53" s="575"/>
      <c r="L53" s="805"/>
      <c r="M53" s="161"/>
      <c r="N53" s="122"/>
      <c r="O53" s="122"/>
      <c r="P53" s="122"/>
      <c r="Q53" s="604"/>
      <c r="R53" s="604"/>
    </row>
    <row r="54" spans="1:18" ht="15" customHeight="1">
      <c r="A54" s="3186" t="s">
        <v>1</v>
      </c>
      <c r="B54" s="3186"/>
      <c r="C54" s="3186"/>
      <c r="D54" s="3186"/>
      <c r="E54" s="3186"/>
      <c r="F54" s="3186"/>
      <c r="G54" s="3186"/>
      <c r="H54" s="3186"/>
      <c r="I54" s="3186"/>
      <c r="K54" s="575"/>
      <c r="L54" s="576"/>
      <c r="M54" s="120"/>
      <c r="N54" s="122"/>
      <c r="O54" s="122"/>
      <c r="P54" s="122"/>
      <c r="Q54" s="728"/>
      <c r="R54" s="728"/>
    </row>
    <row r="55" spans="1:18" ht="15" customHeight="1">
      <c r="A55" s="444" t="s">
        <v>2</v>
      </c>
      <c r="B55" s="562" t="s">
        <v>240</v>
      </c>
      <c r="C55" s="472" t="s">
        <v>4</v>
      </c>
      <c r="D55" s="473" t="s">
        <v>5</v>
      </c>
      <c r="E55" s="1250" t="s">
        <v>7</v>
      </c>
      <c r="F55" s="447" t="s">
        <v>6</v>
      </c>
      <c r="G55" s="563" t="s">
        <v>241</v>
      </c>
      <c r="H55" s="563" t="s">
        <v>242</v>
      </c>
      <c r="I55" s="1121" t="s">
        <v>243</v>
      </c>
      <c r="K55" s="575"/>
      <c r="L55" s="576"/>
      <c r="M55" s="120"/>
      <c r="N55" s="122"/>
      <c r="O55" s="122"/>
      <c r="P55" s="122"/>
      <c r="Q55" s="728"/>
      <c r="R55" s="728"/>
    </row>
    <row r="56" spans="1:18" ht="15" customHeight="1">
      <c r="A56" s="162">
        <v>45899</v>
      </c>
      <c r="B56" s="55">
        <v>50000</v>
      </c>
      <c r="C56" s="56">
        <f>B56*0.02</f>
        <v>1000</v>
      </c>
      <c r="D56" s="25"/>
      <c r="E56" s="518" t="s">
        <v>367</v>
      </c>
      <c r="F56" s="25">
        <v>12</v>
      </c>
      <c r="G56" s="55">
        <f>B56/F56</f>
        <v>4166.666666666667</v>
      </c>
      <c r="H56" s="55">
        <f>B56*0.83%</f>
        <v>415</v>
      </c>
      <c r="I56" s="55">
        <f>B56</f>
        <v>50000</v>
      </c>
    </row>
    <row r="57" spans="1:18" ht="15" customHeight="1">
      <c r="A57" s="167">
        <v>45925</v>
      </c>
      <c r="B57" s="29"/>
      <c r="C57" s="29"/>
      <c r="D57" s="29"/>
      <c r="E57" s="52" t="s">
        <v>365</v>
      </c>
      <c r="F57" s="57"/>
      <c r="G57" s="450">
        <v>4166.67</v>
      </c>
      <c r="H57" s="450">
        <v>415</v>
      </c>
      <c r="I57" s="62">
        <f>I56-G57</f>
        <v>45833.33</v>
      </c>
    </row>
    <row r="58" spans="1:18" ht="15" customHeight="1">
      <c r="A58" s="167">
        <v>45989</v>
      </c>
      <c r="B58" s="29"/>
      <c r="C58" s="29"/>
      <c r="D58" s="122"/>
      <c r="E58" s="52" t="s">
        <v>366</v>
      </c>
      <c r="F58" s="57"/>
      <c r="G58" s="450">
        <v>45833.33</v>
      </c>
      <c r="H58" s="450">
        <v>830</v>
      </c>
      <c r="I58" s="62">
        <f>I57-G58</f>
        <v>0</v>
      </c>
    </row>
    <row r="59" spans="1:18" ht="15" customHeight="1">
      <c r="A59" s="50"/>
      <c r="B59" s="29"/>
      <c r="C59" s="29"/>
      <c r="D59" s="29"/>
      <c r="E59" s="42"/>
      <c r="F59" s="57"/>
      <c r="G59" s="62"/>
      <c r="H59" s="62"/>
      <c r="I59" s="62"/>
    </row>
    <row r="60" spans="1:18" ht="15" customHeight="1">
      <c r="A60" s="50"/>
      <c r="B60" s="29"/>
      <c r="C60" s="29"/>
      <c r="D60" s="29"/>
      <c r="E60" s="42"/>
      <c r="F60" s="57"/>
      <c r="G60" s="564"/>
      <c r="H60" s="564"/>
      <c r="I60" s="564"/>
    </row>
    <row r="61" spans="1:18" ht="15" customHeight="1">
      <c r="A61" s="50"/>
      <c r="B61" s="29"/>
      <c r="C61" s="29"/>
      <c r="D61" s="29"/>
      <c r="E61" s="42"/>
      <c r="F61" s="57"/>
      <c r="G61" s="564"/>
      <c r="H61" s="564"/>
      <c r="I61" s="564"/>
    </row>
    <row r="62" spans="1:18" ht="15" customHeight="1"/>
    <row r="63" spans="1:18" ht="15" customHeight="1"/>
    <row r="64" spans="1:1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10:10" ht="15" customHeight="1"/>
    <row r="98" spans="10:10" ht="15" customHeight="1"/>
    <row r="99" spans="10:10" ht="15" customHeight="1"/>
    <row r="100" spans="10:10" ht="15" customHeight="1"/>
    <row r="101" spans="10:10" ht="15" customHeight="1"/>
    <row r="102" spans="10:10" ht="15" customHeight="1"/>
    <row r="103" spans="10:10" ht="15" customHeight="1">
      <c r="J103" s="800">
        <f>4583.33-G14</f>
        <v>1709.33</v>
      </c>
    </row>
    <row r="104" spans="10:10" ht="15" customHeight="1">
      <c r="J104" s="800">
        <f>4583.33-G15</f>
        <v>709.32999999999993</v>
      </c>
    </row>
    <row r="105" spans="10:10" ht="15" customHeight="1">
      <c r="J105" s="800">
        <f>4583.33-G16</f>
        <v>1309.33</v>
      </c>
    </row>
    <row r="106" spans="10:10" ht="15" customHeight="1"/>
    <row r="107" spans="10:10" ht="15" customHeight="1"/>
    <row r="108" spans="10:10" ht="15" customHeight="1"/>
    <row r="109" spans="10:10" ht="15" customHeight="1"/>
    <row r="110" spans="10:10" ht="27.75" customHeight="1"/>
    <row r="111" spans="10:10" ht="15" customHeight="1"/>
    <row r="112" spans="10:10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</sheetData>
  <mergeCells count="8">
    <mergeCell ref="A1:D1"/>
    <mergeCell ref="A3:I3"/>
    <mergeCell ref="A32:I32"/>
    <mergeCell ref="A41:I41"/>
    <mergeCell ref="A54:I54"/>
    <mergeCell ref="J3:P3"/>
    <mergeCell ref="R3:W3"/>
    <mergeCell ref="J12:P12"/>
  </mergeCells>
  <pageMargins left="0.5" right="0.12" top="1" bottom="1" header="0.5" footer="0.5"/>
  <pageSetup paperSize="5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00">
    <tabColor rgb="FFFFFF00"/>
  </sheetPr>
  <dimension ref="A1:I20"/>
  <sheetViews>
    <sheetView zoomScale="130" zoomScaleNormal="130" workbookViewId="0">
      <selection activeCell="O13" sqref="O13"/>
    </sheetView>
  </sheetViews>
  <sheetFormatPr defaultColWidth="9.109375" defaultRowHeight="13.8"/>
  <cols>
    <col min="1" max="1" width="12" style="2" customWidth="1"/>
    <col min="2" max="2" width="12" style="3" customWidth="1"/>
    <col min="3" max="4" width="11.5546875" style="3" customWidth="1"/>
    <col min="5" max="5" width="9.109375" style="3"/>
    <col min="6" max="6" width="11.5546875" style="2016" customWidth="1"/>
    <col min="7" max="7" width="12.44140625" style="3" customWidth="1"/>
    <col min="8" max="8" width="12.109375" style="3" customWidth="1"/>
    <col min="9" max="9" width="11.88671875" style="3" customWidth="1"/>
    <col min="10" max="16384" width="9.109375" style="3"/>
  </cols>
  <sheetData>
    <row r="1" spans="1:9" ht="24">
      <c r="A1" s="3188" t="s">
        <v>368</v>
      </c>
      <c r="B1" s="3188"/>
      <c r="C1" s="3188"/>
      <c r="D1" s="3188"/>
      <c r="E1" s="3188"/>
      <c r="F1" s="3188"/>
      <c r="G1" s="3188"/>
      <c r="H1" s="3188"/>
      <c r="I1" s="3188"/>
    </row>
    <row r="2" spans="1:9" ht="15">
      <c r="A2" s="620"/>
      <c r="B2" s="1"/>
      <c r="C2" s="1"/>
      <c r="D2" s="1"/>
      <c r="E2" s="1770"/>
      <c r="F2" s="1708"/>
      <c r="G2" s="2017"/>
      <c r="H2" s="2017"/>
      <c r="I2" s="1"/>
    </row>
    <row r="3" spans="1:9" ht="15">
      <c r="A3" s="3099" t="s">
        <v>1</v>
      </c>
      <c r="B3" s="3100"/>
      <c r="C3" s="3100"/>
      <c r="D3" s="3100"/>
      <c r="E3" s="3100"/>
      <c r="F3" s="3100"/>
      <c r="G3" s="3100"/>
      <c r="H3" s="3100"/>
      <c r="I3" s="3189"/>
    </row>
    <row r="4" spans="1:9" ht="26.4">
      <c r="A4" s="1166" t="s">
        <v>2</v>
      </c>
      <c r="B4" s="344" t="s">
        <v>240</v>
      </c>
      <c r="C4" s="353" t="s">
        <v>4</v>
      </c>
      <c r="D4" s="354" t="s">
        <v>5</v>
      </c>
      <c r="E4" s="354" t="s">
        <v>6</v>
      </c>
      <c r="F4" s="2018" t="s">
        <v>7</v>
      </c>
      <c r="G4" s="2019" t="s">
        <v>241</v>
      </c>
      <c r="H4" s="2019" t="s">
        <v>242</v>
      </c>
      <c r="I4" s="355" t="s">
        <v>243</v>
      </c>
    </row>
    <row r="5" spans="1:9">
      <c r="A5" s="162">
        <v>45223</v>
      </c>
      <c r="B5" s="526">
        <v>50000</v>
      </c>
      <c r="C5" s="21">
        <f>B5*0.02</f>
        <v>1000</v>
      </c>
      <c r="D5" s="21"/>
      <c r="E5" s="25">
        <v>12</v>
      </c>
      <c r="F5" s="1673">
        <v>32257</v>
      </c>
      <c r="G5" s="2012">
        <f>B5/E5</f>
        <v>4166.6666666666697</v>
      </c>
      <c r="H5" s="2012">
        <v>415</v>
      </c>
      <c r="I5" s="108">
        <f>B5</f>
        <v>50000</v>
      </c>
    </row>
    <row r="6" spans="1:9" ht="29.25" customHeight="1">
      <c r="A6" s="160">
        <v>45262</v>
      </c>
      <c r="B6" s="151"/>
      <c r="C6" s="151"/>
      <c r="D6" s="151"/>
      <c r="E6" s="57">
        <v>1</v>
      </c>
      <c r="F6" s="78">
        <v>81267</v>
      </c>
      <c r="G6" s="686">
        <v>4166.67</v>
      </c>
      <c r="H6" s="686">
        <v>415</v>
      </c>
      <c r="I6" s="478">
        <f t="shared" ref="I6:I20" si="0">I5-G6</f>
        <v>45833.33</v>
      </c>
    </row>
    <row r="7" spans="1:9" ht="29.25" customHeight="1">
      <c r="A7" s="167">
        <v>45297</v>
      </c>
      <c r="B7" s="151"/>
      <c r="C7" s="151"/>
      <c r="D7" s="151"/>
      <c r="E7" s="57">
        <v>2</v>
      </c>
      <c r="F7" s="78">
        <v>81689</v>
      </c>
      <c r="G7" s="256">
        <v>8333.34</v>
      </c>
      <c r="H7" s="256">
        <v>1660</v>
      </c>
      <c r="I7" s="478">
        <f t="shared" si="0"/>
        <v>37499.99</v>
      </c>
    </row>
    <row r="8" spans="1:9" ht="29.25" customHeight="1">
      <c r="A8" s="167">
        <v>45357</v>
      </c>
      <c r="B8" s="151"/>
      <c r="C8" s="151"/>
      <c r="D8" s="151"/>
      <c r="E8" s="57">
        <v>3</v>
      </c>
      <c r="F8" s="78">
        <v>82339</v>
      </c>
      <c r="G8" s="256">
        <v>4166.67</v>
      </c>
      <c r="H8" s="256">
        <v>415</v>
      </c>
      <c r="I8" s="478">
        <f t="shared" si="0"/>
        <v>33333.32</v>
      </c>
    </row>
    <row r="9" spans="1:9" ht="29.25" customHeight="1">
      <c r="A9" s="167">
        <v>45378</v>
      </c>
      <c r="B9" s="151"/>
      <c r="C9" s="151"/>
      <c r="D9" s="151"/>
      <c r="E9" s="57">
        <v>4</v>
      </c>
      <c r="F9" s="78">
        <v>82595</v>
      </c>
      <c r="G9" s="47">
        <v>4166.67</v>
      </c>
      <c r="H9" s="47">
        <v>415</v>
      </c>
      <c r="I9" s="478">
        <f t="shared" si="0"/>
        <v>29166.65</v>
      </c>
    </row>
    <row r="10" spans="1:9" ht="29.25" customHeight="1">
      <c r="A10" s="167">
        <v>45409</v>
      </c>
      <c r="B10" s="151"/>
      <c r="C10" s="151"/>
      <c r="D10" s="151"/>
      <c r="E10" s="57">
        <v>5</v>
      </c>
      <c r="F10" s="78">
        <v>82911</v>
      </c>
      <c r="G10" s="47">
        <v>4166.67</v>
      </c>
      <c r="H10" s="47">
        <v>415</v>
      </c>
      <c r="I10" s="478">
        <f t="shared" si="0"/>
        <v>24999.98</v>
      </c>
    </row>
    <row r="11" spans="1:9" ht="29.25" customHeight="1">
      <c r="A11" s="167">
        <v>45443</v>
      </c>
      <c r="B11" s="151"/>
      <c r="C11" s="151"/>
      <c r="D11" s="151"/>
      <c r="E11" s="57">
        <v>6</v>
      </c>
      <c r="F11" s="78">
        <v>83413</v>
      </c>
      <c r="G11" s="47">
        <v>4166.67</v>
      </c>
      <c r="H11" s="47">
        <v>415</v>
      </c>
      <c r="I11" s="478">
        <f t="shared" si="0"/>
        <v>20833.310000000001</v>
      </c>
    </row>
    <row r="12" spans="1:9" ht="29.25" customHeight="1">
      <c r="A12" s="160">
        <v>45478</v>
      </c>
      <c r="B12" s="151"/>
      <c r="C12" s="151"/>
      <c r="D12" s="151"/>
      <c r="E12" s="57">
        <v>7</v>
      </c>
      <c r="F12" s="78">
        <v>83845</v>
      </c>
      <c r="G12" s="51">
        <v>4166.67</v>
      </c>
      <c r="H12" s="51">
        <v>415</v>
      </c>
      <c r="I12" s="478">
        <f t="shared" si="0"/>
        <v>16666.64</v>
      </c>
    </row>
    <row r="13" spans="1:9" ht="29.25" customHeight="1">
      <c r="A13" s="167">
        <v>45499</v>
      </c>
      <c r="B13" s="27"/>
      <c r="C13" s="27"/>
      <c r="D13" s="27"/>
      <c r="E13" s="57">
        <v>8</v>
      </c>
      <c r="F13" s="78">
        <v>84027</v>
      </c>
      <c r="G13" s="1179">
        <v>4166.67</v>
      </c>
      <c r="H13" s="1179">
        <v>415</v>
      </c>
      <c r="I13" s="478">
        <f t="shared" si="0"/>
        <v>12499.97</v>
      </c>
    </row>
    <row r="14" spans="1:9" ht="29.25" customHeight="1">
      <c r="A14" s="167">
        <v>45535</v>
      </c>
      <c r="B14" s="27"/>
      <c r="C14" s="27"/>
      <c r="D14" s="27"/>
      <c r="E14" s="57">
        <v>9</v>
      </c>
      <c r="F14" s="78">
        <v>84480</v>
      </c>
      <c r="G14" s="1179">
        <v>4166.67</v>
      </c>
      <c r="H14" s="1179">
        <v>415</v>
      </c>
      <c r="I14" s="478">
        <f t="shared" si="0"/>
        <v>8333.3000000000102</v>
      </c>
    </row>
    <row r="15" spans="1:9" ht="19.5" customHeight="1">
      <c r="A15" s="53">
        <v>45569</v>
      </c>
      <c r="B15" s="27"/>
      <c r="C15" s="27"/>
      <c r="D15" s="27"/>
      <c r="E15" s="57">
        <v>10</v>
      </c>
      <c r="F15" s="358">
        <v>84900</v>
      </c>
      <c r="G15" s="670">
        <v>4166.67</v>
      </c>
      <c r="H15" s="670">
        <v>415</v>
      </c>
      <c r="I15" s="478">
        <f t="shared" si="0"/>
        <v>4166.6300000000101</v>
      </c>
    </row>
    <row r="16" spans="1:9" ht="19.5" customHeight="1">
      <c r="A16" s="167">
        <v>45603</v>
      </c>
      <c r="B16" s="27"/>
      <c r="C16" s="27"/>
      <c r="D16" s="27"/>
      <c r="E16" s="57">
        <v>11</v>
      </c>
      <c r="F16" s="358">
        <v>85294</v>
      </c>
      <c r="G16" s="671">
        <v>4166.67</v>
      </c>
      <c r="H16" s="671">
        <v>415</v>
      </c>
      <c r="I16" s="478">
        <f t="shared" si="0"/>
        <v>-3.99999999863212E-2</v>
      </c>
    </row>
    <row r="17" spans="1:9" ht="19.5" customHeight="1">
      <c r="A17" s="160"/>
      <c r="B17" s="151"/>
      <c r="C17" s="151"/>
      <c r="D17" s="151"/>
      <c r="E17" s="151"/>
      <c r="F17" s="773"/>
      <c r="G17" s="151"/>
      <c r="H17" s="151"/>
      <c r="I17" s="478">
        <f t="shared" si="0"/>
        <v>-3.99999999863212E-2</v>
      </c>
    </row>
    <row r="18" spans="1:9" ht="19.5" customHeight="1">
      <c r="A18" s="160"/>
      <c r="B18" s="151"/>
      <c r="C18" s="151"/>
      <c r="D18" s="151"/>
      <c r="E18" s="151"/>
      <c r="F18" s="773"/>
      <c r="G18" s="151"/>
      <c r="H18" s="151"/>
      <c r="I18" s="478">
        <f t="shared" si="0"/>
        <v>-3.99999999863212E-2</v>
      </c>
    </row>
    <row r="19" spans="1:9" ht="19.5" customHeight="1">
      <c r="A19" s="36"/>
      <c r="B19" s="27"/>
      <c r="C19" s="27"/>
      <c r="D19" s="27"/>
      <c r="E19" s="27"/>
      <c r="F19" s="1355"/>
      <c r="G19" s="27"/>
      <c r="H19" s="27"/>
      <c r="I19" s="478">
        <f t="shared" si="0"/>
        <v>-3.99999999863212E-2</v>
      </c>
    </row>
    <row r="20" spans="1:9" ht="19.5" customHeight="1">
      <c r="A20" s="36"/>
      <c r="B20" s="27"/>
      <c r="C20" s="27"/>
      <c r="D20" s="27"/>
      <c r="E20" s="27"/>
      <c r="F20" s="1355"/>
      <c r="G20" s="27"/>
      <c r="H20" s="27"/>
      <c r="I20" s="478">
        <f t="shared" si="0"/>
        <v>-3.99999999863212E-2</v>
      </c>
    </row>
  </sheetData>
  <mergeCells count="2">
    <mergeCell ref="A1:I1"/>
    <mergeCell ref="A3:I3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03">
    <tabColor rgb="FFFFFF00"/>
  </sheetPr>
  <dimension ref="A1:Q43"/>
  <sheetViews>
    <sheetView zoomScale="130" zoomScaleNormal="130" workbookViewId="0">
      <selection activeCell="K29" sqref="K29"/>
    </sheetView>
  </sheetViews>
  <sheetFormatPr defaultColWidth="9.109375" defaultRowHeight="15"/>
  <cols>
    <col min="1" max="1" width="11.44140625" style="228" customWidth="1"/>
    <col min="2" max="2" width="15" style="3" customWidth="1"/>
    <col min="3" max="3" width="11.5546875" style="3" customWidth="1"/>
    <col min="4" max="4" width="9.109375" style="3"/>
    <col min="5" max="5" width="9.33203125" style="3" customWidth="1"/>
    <col min="6" max="6" width="10.44140625" style="2464" customWidth="1"/>
    <col min="7" max="7" width="14" style="2242" customWidth="1"/>
    <col min="8" max="8" width="11.6640625" style="2242" customWidth="1"/>
    <col min="9" max="9" width="12.109375" style="2242" customWidth="1"/>
    <col min="10" max="16384" width="9.109375" style="3"/>
  </cols>
  <sheetData>
    <row r="1" spans="1:9" ht="24">
      <c r="A1" s="3188" t="s">
        <v>369</v>
      </c>
      <c r="B1" s="3188"/>
      <c r="C1" s="3188"/>
      <c r="D1" s="3188"/>
      <c r="E1" s="3188"/>
      <c r="F1" s="3188"/>
      <c r="G1" s="3188"/>
      <c r="H1" s="3188"/>
      <c r="I1" s="3188"/>
    </row>
    <row r="2" spans="1:9">
      <c r="A2" s="241"/>
      <c r="B2" s="1"/>
      <c r="C2" s="1"/>
      <c r="D2" s="1"/>
      <c r="E2" s="1770"/>
      <c r="F2" s="2309"/>
      <c r="G2" s="2458"/>
      <c r="H2" s="2458"/>
      <c r="I2" s="2458"/>
    </row>
    <row r="3" spans="1:9">
      <c r="A3" s="3190" t="s">
        <v>1</v>
      </c>
      <c r="B3" s="3191"/>
      <c r="C3" s="3191"/>
      <c r="D3" s="3191"/>
      <c r="E3" s="3191"/>
      <c r="F3" s="3191"/>
      <c r="G3" s="3191"/>
      <c r="H3" s="3191"/>
      <c r="I3" s="3192"/>
    </row>
    <row r="4" spans="1:9" ht="30">
      <c r="A4" s="1173" t="s">
        <v>2</v>
      </c>
      <c r="B4" s="344" t="s">
        <v>240</v>
      </c>
      <c r="C4" s="353" t="s">
        <v>4</v>
      </c>
      <c r="D4" s="354" t="s">
        <v>5</v>
      </c>
      <c r="E4" s="354" t="s">
        <v>6</v>
      </c>
      <c r="F4" s="2461" t="s">
        <v>7</v>
      </c>
      <c r="G4" s="2367" t="s">
        <v>241</v>
      </c>
      <c r="H4" s="2367" t="s">
        <v>242</v>
      </c>
      <c r="I4" s="2368" t="s">
        <v>243</v>
      </c>
    </row>
    <row r="5" spans="1:9" s="132" customFormat="1" ht="23.25" customHeight="1">
      <c r="A5" s="490">
        <v>45064</v>
      </c>
      <c r="B5" s="21">
        <v>100000</v>
      </c>
      <c r="C5" s="21">
        <f>+B5*0.02</f>
        <v>2000</v>
      </c>
      <c r="D5" s="21"/>
      <c r="E5" s="25">
        <v>12</v>
      </c>
      <c r="F5" s="2462">
        <v>31264</v>
      </c>
      <c r="G5" s="2329">
        <f>B5/E5</f>
        <v>8333.3333333333303</v>
      </c>
      <c r="H5" s="2329">
        <v>830</v>
      </c>
      <c r="I5" s="2459">
        <v>100000</v>
      </c>
    </row>
    <row r="6" spans="1:9" ht="23.25" customHeight="1">
      <c r="A6" s="50">
        <v>45076</v>
      </c>
      <c r="B6" s="27"/>
      <c r="C6" s="27"/>
      <c r="D6" s="27"/>
      <c r="E6" s="29">
        <v>1</v>
      </c>
      <c r="F6" s="2197">
        <v>78883</v>
      </c>
      <c r="G6" s="2226">
        <v>8333.33</v>
      </c>
      <c r="H6" s="2226">
        <v>830</v>
      </c>
      <c r="I6" s="2219">
        <f t="shared" ref="I6:I18" si="0">I5-G6</f>
        <v>91666.67</v>
      </c>
    </row>
    <row r="7" spans="1:9">
      <c r="A7" s="50">
        <v>45106</v>
      </c>
      <c r="B7" s="27"/>
      <c r="C7" s="27"/>
      <c r="D7" s="27"/>
      <c r="E7" s="29">
        <v>2</v>
      </c>
      <c r="F7" s="2197">
        <v>79318</v>
      </c>
      <c r="G7" s="2275">
        <v>8333.33</v>
      </c>
      <c r="H7" s="2275">
        <v>830</v>
      </c>
      <c r="I7" s="2219">
        <f t="shared" si="0"/>
        <v>83333.34</v>
      </c>
    </row>
    <row r="8" spans="1:9">
      <c r="A8" s="50">
        <v>45135</v>
      </c>
      <c r="B8" s="27"/>
      <c r="C8" s="27"/>
      <c r="D8" s="27"/>
      <c r="E8" s="29">
        <v>3</v>
      </c>
      <c r="F8" s="2197">
        <v>79655</v>
      </c>
      <c r="G8" s="2275">
        <v>8333.33</v>
      </c>
      <c r="H8" s="2275">
        <v>830</v>
      </c>
      <c r="I8" s="2219">
        <f t="shared" si="0"/>
        <v>75000.009999999995</v>
      </c>
    </row>
    <row r="9" spans="1:9">
      <c r="A9" s="50">
        <v>45167</v>
      </c>
      <c r="B9" s="27"/>
      <c r="C9" s="27"/>
      <c r="D9" s="27"/>
      <c r="E9" s="29">
        <v>4</v>
      </c>
      <c r="F9" s="2197">
        <v>79991</v>
      </c>
      <c r="G9" s="2275">
        <v>8333.33</v>
      </c>
      <c r="H9" s="2275">
        <v>830</v>
      </c>
      <c r="I9" s="2219">
        <f t="shared" si="0"/>
        <v>66666.679999999993</v>
      </c>
    </row>
    <row r="10" spans="1:9">
      <c r="A10" s="50">
        <v>45197</v>
      </c>
      <c r="B10" s="178"/>
      <c r="C10" s="35"/>
      <c r="D10" s="35"/>
      <c r="E10" s="29">
        <v>5</v>
      </c>
      <c r="F10" s="2197">
        <v>80394</v>
      </c>
      <c r="G10" s="2276">
        <v>8333.33</v>
      </c>
      <c r="H10" s="2276">
        <v>830</v>
      </c>
      <c r="I10" s="2219">
        <f t="shared" si="0"/>
        <v>58333.35</v>
      </c>
    </row>
    <row r="11" spans="1:9">
      <c r="A11" s="50">
        <v>45227</v>
      </c>
      <c r="B11" s="178"/>
      <c r="C11" s="35"/>
      <c r="D11" s="35"/>
      <c r="E11" s="29">
        <v>6</v>
      </c>
      <c r="F11" s="2197">
        <v>80738</v>
      </c>
      <c r="G11" s="2276">
        <v>8333.33</v>
      </c>
      <c r="H11" s="2276">
        <v>830</v>
      </c>
      <c r="I11" s="2219">
        <f t="shared" si="0"/>
        <v>50000.02</v>
      </c>
    </row>
    <row r="12" spans="1:9">
      <c r="A12" s="50">
        <v>45258</v>
      </c>
      <c r="B12" s="27"/>
      <c r="C12" s="27"/>
      <c r="D12" s="27"/>
      <c r="E12" s="29">
        <v>7</v>
      </c>
      <c r="F12" s="2197">
        <v>81133</v>
      </c>
      <c r="G12" s="2276">
        <v>8333.33</v>
      </c>
      <c r="H12" s="2276">
        <v>830</v>
      </c>
      <c r="I12" s="2219">
        <f t="shared" si="0"/>
        <v>41666.69</v>
      </c>
    </row>
    <row r="13" spans="1:9">
      <c r="A13" s="50">
        <v>45288</v>
      </c>
      <c r="B13" s="27"/>
      <c r="C13" s="27"/>
      <c r="D13" s="27"/>
      <c r="E13" s="29">
        <v>8</v>
      </c>
      <c r="F13" s="2197">
        <v>81516</v>
      </c>
      <c r="G13" s="2276">
        <v>8333.33</v>
      </c>
      <c r="H13" s="2276">
        <v>830</v>
      </c>
      <c r="I13" s="2219">
        <f t="shared" si="0"/>
        <v>33333.360000000001</v>
      </c>
    </row>
    <row r="14" spans="1:9">
      <c r="A14" s="50">
        <v>45323</v>
      </c>
      <c r="B14" s="27"/>
      <c r="C14" s="27"/>
      <c r="D14" s="27"/>
      <c r="E14" s="29">
        <v>9</v>
      </c>
      <c r="F14" s="2197">
        <v>81943</v>
      </c>
      <c r="G14" s="2276">
        <v>8333.33</v>
      </c>
      <c r="H14" s="2276">
        <v>830</v>
      </c>
      <c r="I14" s="2219">
        <f t="shared" si="0"/>
        <v>25000.03</v>
      </c>
    </row>
    <row r="15" spans="1:9">
      <c r="A15" s="50">
        <v>45350</v>
      </c>
      <c r="B15" s="27"/>
      <c r="C15" s="27"/>
      <c r="D15" s="27"/>
      <c r="E15" s="29">
        <v>10</v>
      </c>
      <c r="F15" s="2197">
        <v>82208</v>
      </c>
      <c r="G15" s="2276">
        <v>8333.33</v>
      </c>
      <c r="H15" s="2276">
        <v>830</v>
      </c>
      <c r="I15" s="2219">
        <f t="shared" si="0"/>
        <v>16666.7</v>
      </c>
    </row>
    <row r="16" spans="1:9">
      <c r="A16" s="50">
        <v>45378</v>
      </c>
      <c r="B16" s="27"/>
      <c r="C16" s="27"/>
      <c r="D16" s="27"/>
      <c r="E16" s="29">
        <v>11</v>
      </c>
      <c r="F16" s="2197">
        <v>82577</v>
      </c>
      <c r="G16" s="2276">
        <v>8333.33</v>
      </c>
      <c r="H16" s="2276">
        <v>830</v>
      </c>
      <c r="I16" s="2219">
        <f t="shared" si="0"/>
        <v>8333.3699999999808</v>
      </c>
    </row>
    <row r="17" spans="1:17">
      <c r="A17" s="50">
        <v>45412</v>
      </c>
      <c r="B17" s="27"/>
      <c r="C17" s="27"/>
      <c r="D17" s="27"/>
      <c r="E17" s="29">
        <v>12</v>
      </c>
      <c r="F17" s="2463"/>
      <c r="G17" s="2219">
        <v>8333.3700000000008</v>
      </c>
      <c r="H17" s="2219">
        <v>830</v>
      </c>
      <c r="I17" s="2219">
        <f t="shared" si="0"/>
        <v>-1.81898940354586E-11</v>
      </c>
    </row>
    <row r="18" spans="1:17">
      <c r="A18" s="50"/>
      <c r="B18" s="27"/>
      <c r="C18" s="27"/>
      <c r="D18" s="27"/>
      <c r="E18" s="29"/>
      <c r="F18" s="2463"/>
      <c r="G18" s="2219"/>
      <c r="H18" s="2219"/>
      <c r="I18" s="2219">
        <f t="shared" si="0"/>
        <v>-1.81898940354586E-11</v>
      </c>
    </row>
    <row r="20" spans="1:17">
      <c r="A20" s="3190" t="s">
        <v>1</v>
      </c>
      <c r="B20" s="3191"/>
      <c r="C20" s="3191"/>
      <c r="D20" s="3191"/>
      <c r="E20" s="3191"/>
      <c r="F20" s="3191"/>
      <c r="G20" s="3191"/>
      <c r="H20" s="3191"/>
      <c r="I20" s="3192"/>
    </row>
    <row r="21" spans="1:17" ht="30">
      <c r="A21" s="1173" t="s">
        <v>2</v>
      </c>
      <c r="B21" s="344" t="s">
        <v>240</v>
      </c>
      <c r="C21" s="353" t="s">
        <v>4</v>
      </c>
      <c r="D21" s="354" t="s">
        <v>5</v>
      </c>
      <c r="E21" s="354" t="s">
        <v>6</v>
      </c>
      <c r="F21" s="2461" t="s">
        <v>7</v>
      </c>
      <c r="G21" s="2367" t="s">
        <v>241</v>
      </c>
      <c r="H21" s="2367" t="s">
        <v>242</v>
      </c>
      <c r="I21" s="2368" t="s">
        <v>243</v>
      </c>
    </row>
    <row r="22" spans="1:17" ht="13.8">
      <c r="A22" s="490">
        <v>45525</v>
      </c>
      <c r="B22" s="21">
        <v>100000</v>
      </c>
      <c r="C22" s="21">
        <f>+B22*0.02</f>
        <v>2000</v>
      </c>
      <c r="D22" s="21"/>
      <c r="E22" s="25">
        <v>12</v>
      </c>
      <c r="F22" s="2195">
        <v>34056</v>
      </c>
      <c r="G22" s="2329">
        <f>B22/E22</f>
        <v>8333.3333333333303</v>
      </c>
      <c r="H22" s="2329">
        <v>830</v>
      </c>
      <c r="I22" s="2459">
        <v>100000</v>
      </c>
    </row>
    <row r="23" spans="1:17" ht="13.8">
      <c r="A23" s="167">
        <v>45566</v>
      </c>
      <c r="B23" s="27"/>
      <c r="C23" s="27"/>
      <c r="D23" s="27"/>
      <c r="E23" s="27"/>
      <c r="F23" s="2195">
        <v>84846</v>
      </c>
      <c r="G23" s="2217">
        <v>8333.33</v>
      </c>
      <c r="H23" s="2217">
        <v>830</v>
      </c>
      <c r="I23" s="2219">
        <f>I22-G23</f>
        <v>91666.67</v>
      </c>
    </row>
    <row r="24" spans="1:17" ht="13.2">
      <c r="A24" s="50">
        <v>45594</v>
      </c>
      <c r="B24" s="27"/>
      <c r="C24" s="27"/>
      <c r="D24" s="27"/>
      <c r="E24" s="27"/>
      <c r="F24" s="2229">
        <v>85180</v>
      </c>
      <c r="G24" s="2219">
        <v>8333.33</v>
      </c>
      <c r="H24" s="2219">
        <v>830</v>
      </c>
      <c r="I24" s="2219">
        <f>I23-G24</f>
        <v>83333.34</v>
      </c>
    </row>
    <row r="25" spans="1:17" ht="13.8">
      <c r="A25" s="167">
        <v>45602</v>
      </c>
      <c r="D25" s="27"/>
      <c r="E25" s="27"/>
      <c r="F25" s="2195">
        <v>34470</v>
      </c>
      <c r="G25" s="2460">
        <v>83333.34</v>
      </c>
      <c r="H25" s="2219"/>
      <c r="I25" s="2219">
        <f>I24-G25</f>
        <v>0</v>
      </c>
    </row>
    <row r="26" spans="1:17">
      <c r="I26" s="2242">
        <f>I25-G26</f>
        <v>0</v>
      </c>
    </row>
    <row r="27" spans="1:17">
      <c r="A27" s="3190" t="s">
        <v>1</v>
      </c>
      <c r="B27" s="3191"/>
      <c r="C27" s="3191"/>
      <c r="D27" s="3191"/>
      <c r="E27" s="3191"/>
      <c r="F27" s="3191"/>
      <c r="G27" s="3191"/>
      <c r="H27" s="3191"/>
      <c r="I27" s="3192"/>
    </row>
    <row r="28" spans="1:17" ht="30">
      <c r="A28" s="1173" t="s">
        <v>2</v>
      </c>
      <c r="B28" s="344" t="s">
        <v>240</v>
      </c>
      <c r="C28" s="353" t="s">
        <v>4</v>
      </c>
      <c r="D28" s="354" t="s">
        <v>5</v>
      </c>
      <c r="E28" s="354" t="s">
        <v>6</v>
      </c>
      <c r="F28" s="2461" t="s">
        <v>7</v>
      </c>
      <c r="G28" s="2367" t="s">
        <v>241</v>
      </c>
      <c r="H28" s="2367" t="s">
        <v>242</v>
      </c>
      <c r="I28" s="2368" t="s">
        <v>243</v>
      </c>
    </row>
    <row r="29" spans="1:17" ht="13.2">
      <c r="A29" s="50">
        <v>45602</v>
      </c>
      <c r="B29" s="55">
        <v>200000</v>
      </c>
      <c r="C29" s="55">
        <f>+B29*0.02</f>
        <v>4000</v>
      </c>
      <c r="D29" s="55"/>
      <c r="E29" s="25">
        <v>36</v>
      </c>
      <c r="F29" s="2229">
        <v>34470</v>
      </c>
      <c r="G29" s="2329">
        <f>B29/E29</f>
        <v>5555.5555555555602</v>
      </c>
      <c r="H29" s="2329">
        <v>1660</v>
      </c>
      <c r="I29" s="2329">
        <f>B29</f>
        <v>200000</v>
      </c>
    </row>
    <row r="30" spans="1:17" ht="13.2">
      <c r="A30" s="50">
        <v>45623</v>
      </c>
      <c r="B30" s="57"/>
      <c r="C30" s="57"/>
      <c r="D30" s="57"/>
      <c r="E30" s="57">
        <v>1</v>
      </c>
      <c r="F30" s="2229">
        <v>84846</v>
      </c>
      <c r="G30" s="2226">
        <v>5555.56</v>
      </c>
      <c r="H30" s="2226">
        <v>1660</v>
      </c>
      <c r="I30" s="2226">
        <f>I29-G30</f>
        <v>194444.44</v>
      </c>
    </row>
    <row r="31" spans="1:17" ht="13.2">
      <c r="A31" s="60">
        <v>45652</v>
      </c>
      <c r="B31" s="57"/>
      <c r="C31" s="57"/>
      <c r="D31" s="57"/>
      <c r="E31" s="57">
        <v>2</v>
      </c>
      <c r="F31" s="2229">
        <v>85942</v>
      </c>
      <c r="G31" s="2274">
        <v>5555.56</v>
      </c>
      <c r="H31" s="2274">
        <v>1660</v>
      </c>
      <c r="I31" s="2226">
        <f t="shared" ref="I31:I42" si="1">I30-G31</f>
        <v>188888.88</v>
      </c>
    </row>
    <row r="32" spans="1:17">
      <c r="A32" s="167">
        <v>45687</v>
      </c>
      <c r="B32" s="167"/>
      <c r="C32" s="574"/>
      <c r="D32" s="450"/>
      <c r="E32" s="57">
        <v>3</v>
      </c>
      <c r="F32" s="2194">
        <v>86339</v>
      </c>
      <c r="G32" s="2222">
        <v>5555.56</v>
      </c>
      <c r="H32" s="2222">
        <v>1660</v>
      </c>
      <c r="I32" s="2226">
        <f t="shared" si="1"/>
        <v>183333.32</v>
      </c>
      <c r="K32" s="339"/>
      <c r="L32" s="613"/>
      <c r="M32" s="464"/>
      <c r="N32" s="615"/>
      <c r="O32" s="615"/>
      <c r="P32" s="615"/>
      <c r="Q32" s="617"/>
    </row>
    <row r="33" spans="1:17" ht="13.8">
      <c r="A33" s="167">
        <v>45717</v>
      </c>
      <c r="B33" s="167"/>
      <c r="C33" s="358"/>
      <c r="D33" s="168"/>
      <c r="E33" s="57">
        <v>4</v>
      </c>
      <c r="F33" s="2191">
        <v>86701</v>
      </c>
      <c r="G33" s="2241">
        <v>5555.56</v>
      </c>
      <c r="H33" s="2241">
        <v>1660</v>
      </c>
      <c r="I33" s="2226">
        <f t="shared" si="1"/>
        <v>177777.76</v>
      </c>
      <c r="K33" s="339"/>
      <c r="L33" s="613"/>
      <c r="M33" s="464"/>
      <c r="N33" s="614"/>
      <c r="O33" s="614"/>
      <c r="P33" s="614"/>
      <c r="Q33" s="617"/>
    </row>
    <row r="34" spans="1:17" ht="13.8">
      <c r="A34" s="167">
        <v>45749</v>
      </c>
      <c r="B34" s="167"/>
      <c r="C34" s="358"/>
      <c r="D34" s="168"/>
      <c r="E34" s="57">
        <v>5</v>
      </c>
      <c r="F34" s="2191">
        <v>87089</v>
      </c>
      <c r="G34" s="2241">
        <v>5555.56</v>
      </c>
      <c r="H34" s="2241">
        <v>1660</v>
      </c>
      <c r="I34" s="2226">
        <f t="shared" si="1"/>
        <v>172222.2</v>
      </c>
      <c r="K34" s="339"/>
      <c r="L34" s="613"/>
      <c r="M34" s="464"/>
      <c r="N34" s="614"/>
      <c r="O34" s="614"/>
      <c r="P34" s="614"/>
      <c r="Q34" s="617"/>
    </row>
    <row r="35" spans="1:17" ht="13.8">
      <c r="A35" s="167">
        <v>45779</v>
      </c>
      <c r="B35" s="167"/>
      <c r="C35" s="358"/>
      <c r="D35" s="168"/>
      <c r="E35" s="57">
        <v>6</v>
      </c>
      <c r="F35" s="2191">
        <v>87449</v>
      </c>
      <c r="G35" s="2241">
        <v>5555.56</v>
      </c>
      <c r="H35" s="2222">
        <v>1660</v>
      </c>
      <c r="I35" s="2226">
        <f t="shared" si="1"/>
        <v>166666.64000000001</v>
      </c>
      <c r="K35" s="339"/>
      <c r="L35" s="613"/>
      <c r="M35" s="464"/>
      <c r="N35" s="614"/>
      <c r="O35" s="615"/>
      <c r="P35" s="615"/>
      <c r="Q35" s="617"/>
    </row>
    <row r="36" spans="1:17" ht="13.8">
      <c r="A36" s="167">
        <v>45797</v>
      </c>
      <c r="B36" s="167"/>
      <c r="C36" s="52"/>
      <c r="D36" s="450"/>
      <c r="E36" s="57">
        <v>7</v>
      </c>
      <c r="F36" s="2195" t="s">
        <v>370</v>
      </c>
      <c r="G36" s="2222">
        <v>5555.56</v>
      </c>
      <c r="H36" s="2222">
        <v>1660</v>
      </c>
      <c r="I36" s="2226">
        <f t="shared" si="1"/>
        <v>161111.07999999999</v>
      </c>
      <c r="K36" s="339"/>
      <c r="L36" s="613"/>
      <c r="M36" s="340"/>
      <c r="N36" s="615"/>
      <c r="O36" s="615"/>
      <c r="P36" s="615"/>
      <c r="Q36" s="617"/>
    </row>
    <row r="37" spans="1:17" ht="13.8">
      <c r="A37" s="167">
        <v>45840</v>
      </c>
      <c r="B37" s="167"/>
      <c r="C37" s="52"/>
      <c r="D37" s="168"/>
      <c r="E37" s="57">
        <v>8</v>
      </c>
      <c r="F37" s="2195" t="s">
        <v>371</v>
      </c>
      <c r="G37" s="2241">
        <v>5555.56</v>
      </c>
      <c r="H37" s="2241">
        <v>1660</v>
      </c>
      <c r="I37" s="2226">
        <f t="shared" si="1"/>
        <v>155555.51999999999</v>
      </c>
      <c r="K37" s="339"/>
      <c r="L37" s="613"/>
      <c r="M37" s="340"/>
      <c r="N37" s="614"/>
      <c r="O37" s="614"/>
      <c r="P37" s="614"/>
      <c r="Q37" s="617"/>
    </row>
    <row r="38" spans="1:17" ht="13.8">
      <c r="A38" s="167">
        <v>45870</v>
      </c>
      <c r="B38" s="167"/>
      <c r="C38" s="358"/>
      <c r="D38" s="168"/>
      <c r="E38" s="57">
        <v>9</v>
      </c>
      <c r="F38" s="2196" t="s">
        <v>372</v>
      </c>
      <c r="G38" s="2241">
        <v>5555.56</v>
      </c>
      <c r="H38" s="2241">
        <v>1660</v>
      </c>
      <c r="I38" s="2226">
        <f t="shared" si="1"/>
        <v>149999.96</v>
      </c>
      <c r="K38" s="339"/>
      <c r="L38" s="613"/>
      <c r="M38" s="2182"/>
      <c r="N38" s="614"/>
      <c r="O38" s="614"/>
      <c r="P38" s="614"/>
      <c r="Q38" s="617"/>
    </row>
    <row r="39" spans="1:17" ht="13.8">
      <c r="A39" s="167">
        <v>45898</v>
      </c>
      <c r="B39" s="167"/>
      <c r="C39" s="358"/>
      <c r="D39" s="450"/>
      <c r="E39" s="57">
        <v>10</v>
      </c>
      <c r="F39" s="2196" t="s">
        <v>373</v>
      </c>
      <c r="G39" s="2222">
        <v>5555.56</v>
      </c>
      <c r="H39" s="2222">
        <v>1660</v>
      </c>
      <c r="I39" s="2226">
        <f t="shared" si="1"/>
        <v>144444.4</v>
      </c>
      <c r="K39" s="339"/>
      <c r="L39" s="613"/>
      <c r="M39" s="2182"/>
      <c r="N39" s="615"/>
      <c r="O39" s="615"/>
      <c r="P39" s="615"/>
      <c r="Q39" s="617"/>
    </row>
    <row r="40" spans="1:17" ht="13.8">
      <c r="A40" s="167">
        <v>45930</v>
      </c>
      <c r="B40" s="167"/>
      <c r="C40" s="52"/>
      <c r="D40" s="450"/>
      <c r="E40" s="57">
        <v>11</v>
      </c>
      <c r="F40" s="2195" t="s">
        <v>374</v>
      </c>
      <c r="G40" s="2222">
        <v>5555.56</v>
      </c>
      <c r="H40" s="2222">
        <v>1660</v>
      </c>
      <c r="I40" s="2226">
        <f t="shared" si="1"/>
        <v>138888.84</v>
      </c>
      <c r="K40" s="339"/>
      <c r="L40" s="613"/>
      <c r="M40" s="340"/>
      <c r="N40" s="615"/>
      <c r="O40" s="615"/>
      <c r="P40" s="615"/>
      <c r="Q40" s="617"/>
    </row>
    <row r="41" spans="1:17" ht="13.8">
      <c r="A41" s="167">
        <v>45959</v>
      </c>
      <c r="B41" s="167"/>
      <c r="C41" s="52"/>
      <c r="D41" s="450"/>
      <c r="E41" s="57">
        <v>12</v>
      </c>
      <c r="F41" s="2195" t="s">
        <v>375</v>
      </c>
      <c r="G41" s="2222">
        <v>5555.56</v>
      </c>
      <c r="H41" s="2222">
        <v>1660</v>
      </c>
      <c r="I41" s="2226">
        <f t="shared" si="1"/>
        <v>133333.28</v>
      </c>
      <c r="K41" s="339"/>
      <c r="L41" s="613"/>
      <c r="M41" s="340"/>
      <c r="N41" s="615"/>
      <c r="O41" s="615"/>
      <c r="P41" s="615"/>
      <c r="Q41" s="617"/>
    </row>
    <row r="42" spans="1:17" ht="13.8">
      <c r="A42" s="167">
        <v>45993</v>
      </c>
      <c r="B42" s="167"/>
      <c r="C42" s="52"/>
      <c r="D42" s="168"/>
      <c r="E42" s="57">
        <v>13</v>
      </c>
      <c r="F42" s="2195" t="s">
        <v>376</v>
      </c>
      <c r="G42" s="2241">
        <v>5555.56</v>
      </c>
      <c r="H42" s="2241">
        <v>1660</v>
      </c>
      <c r="I42" s="2226">
        <f t="shared" si="1"/>
        <v>127777.72</v>
      </c>
      <c r="K42" s="339"/>
      <c r="L42" s="616"/>
      <c r="M42" s="340"/>
      <c r="N42" s="614"/>
      <c r="O42" s="614"/>
      <c r="P42" s="614"/>
      <c r="Q42" s="617"/>
    </row>
    <row r="43" spans="1:17">
      <c r="A43" s="50"/>
      <c r="B43" s="151"/>
      <c r="C43" s="151"/>
      <c r="D43" s="151"/>
      <c r="E43" s="57">
        <v>14</v>
      </c>
      <c r="F43" s="2443"/>
      <c r="G43" s="2219"/>
      <c r="H43" s="2219"/>
      <c r="I43" s="2219"/>
    </row>
  </sheetData>
  <mergeCells count="4">
    <mergeCell ref="A1:I1"/>
    <mergeCell ref="A3:I3"/>
    <mergeCell ref="A20:I20"/>
    <mergeCell ref="A27:I27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9">
    <tabColor rgb="FFFFFF00"/>
  </sheetPr>
  <dimension ref="A1:R45"/>
  <sheetViews>
    <sheetView zoomScale="130" zoomScaleNormal="130" workbookViewId="0">
      <selection activeCell="N17" sqref="N17"/>
    </sheetView>
  </sheetViews>
  <sheetFormatPr defaultColWidth="9.109375" defaultRowHeight="13.2"/>
  <cols>
    <col min="1" max="1" width="11.5546875" style="2" customWidth="1"/>
    <col min="2" max="2" width="11.5546875" style="6" customWidth="1"/>
    <col min="3" max="3" width="9.33203125" style="6" customWidth="1"/>
    <col min="4" max="4" width="7.109375" style="6" customWidth="1"/>
    <col min="5" max="5" width="7.109375" style="10" customWidth="1"/>
    <col min="6" max="6" width="11" style="2469" customWidth="1"/>
    <col min="7" max="7" width="13" style="6" customWidth="1"/>
    <col min="8" max="8" width="10.5546875" style="6" customWidth="1"/>
    <col min="9" max="9" width="11.6640625" style="6" customWidth="1"/>
    <col min="10" max="16384" width="9.109375" style="3"/>
  </cols>
  <sheetData>
    <row r="1" spans="1:9" ht="24">
      <c r="A1" s="11" t="s">
        <v>377</v>
      </c>
      <c r="B1" s="874"/>
      <c r="C1" s="874"/>
      <c r="D1" s="874"/>
      <c r="E1" s="5"/>
      <c r="F1" s="2281"/>
      <c r="G1" s="3"/>
      <c r="H1" s="99"/>
      <c r="I1" s="3"/>
    </row>
    <row r="2" spans="1:9" s="1" customFormat="1" ht="15">
      <c r="A2" s="2"/>
      <c r="B2" s="3"/>
      <c r="C2" s="3"/>
      <c r="D2" s="3"/>
      <c r="E2" s="5"/>
      <c r="F2" s="2281"/>
      <c r="G2" s="3"/>
      <c r="H2" s="99"/>
      <c r="I2" s="3"/>
    </row>
    <row r="3" spans="1:9">
      <c r="A3" s="1371"/>
      <c r="B3" s="39"/>
      <c r="C3" s="39"/>
      <c r="D3" s="39"/>
      <c r="E3" s="81"/>
      <c r="F3" s="2467"/>
      <c r="G3" s="39"/>
      <c r="H3" s="39"/>
      <c r="I3" s="112"/>
    </row>
    <row r="4" spans="1:9" ht="29.1" customHeight="1">
      <c r="A4" s="3114" t="s">
        <v>1</v>
      </c>
      <c r="B4" s="3114"/>
      <c r="C4" s="3114"/>
      <c r="D4" s="3114"/>
      <c r="E4" s="3114"/>
      <c r="F4" s="3114"/>
      <c r="G4" s="3114"/>
      <c r="H4" s="3114"/>
      <c r="I4" s="3193"/>
    </row>
    <row r="5" spans="1:9" ht="15" customHeight="1">
      <c r="A5" s="961" t="s">
        <v>2</v>
      </c>
      <c r="B5" s="1410" t="s">
        <v>35</v>
      </c>
      <c r="C5" s="1411" t="s">
        <v>4</v>
      </c>
      <c r="D5" s="1412" t="s">
        <v>5</v>
      </c>
      <c r="E5" s="1412" t="s">
        <v>6</v>
      </c>
      <c r="F5" s="2348" t="s">
        <v>36</v>
      </c>
      <c r="G5" s="1410" t="s">
        <v>37</v>
      </c>
      <c r="H5" s="1410" t="s">
        <v>38</v>
      </c>
      <c r="I5" s="696" t="s">
        <v>39</v>
      </c>
    </row>
    <row r="6" spans="1:9" ht="15" customHeight="1">
      <c r="A6" s="490">
        <v>44743</v>
      </c>
      <c r="B6" s="21">
        <v>20000</v>
      </c>
      <c r="C6" s="21">
        <v>800</v>
      </c>
      <c r="D6" s="21"/>
      <c r="E6" s="73">
        <v>12</v>
      </c>
      <c r="F6" s="2284">
        <v>29334</v>
      </c>
      <c r="G6" s="21">
        <v>1666.67</v>
      </c>
      <c r="H6" s="21">
        <f>B6*0.83%</f>
        <v>166</v>
      </c>
      <c r="I6" s="108">
        <v>20000</v>
      </c>
    </row>
    <row r="7" spans="1:9" ht="15" customHeight="1">
      <c r="A7" s="2304">
        <v>44778</v>
      </c>
      <c r="B7" s="2224"/>
      <c r="C7" s="2270"/>
      <c r="D7" s="2224"/>
      <c r="E7" s="2334"/>
      <c r="F7" s="2192">
        <v>75613</v>
      </c>
      <c r="G7" s="2436">
        <v>1666.67</v>
      </c>
      <c r="H7" s="2436">
        <v>166</v>
      </c>
      <c r="I7" s="2472">
        <f>I6-G7</f>
        <v>18333.330000000002</v>
      </c>
    </row>
    <row r="8" spans="1:9" ht="15" customHeight="1">
      <c r="A8" s="2221">
        <v>44838</v>
      </c>
      <c r="B8" s="2224"/>
      <c r="C8" s="2270"/>
      <c r="D8" s="2224"/>
      <c r="E8" s="2334"/>
      <c r="F8" s="2191">
        <v>76246</v>
      </c>
      <c r="G8" s="2473">
        <v>1666.67</v>
      </c>
      <c r="H8" s="2473">
        <v>166</v>
      </c>
      <c r="I8" s="2472">
        <f t="shared" ref="I8:I14" si="0">I7-G8</f>
        <v>16666.66</v>
      </c>
    </row>
    <row r="9" spans="1:9" ht="15" customHeight="1">
      <c r="A9" s="2221">
        <v>44923</v>
      </c>
      <c r="B9" s="2224"/>
      <c r="C9" s="2270"/>
      <c r="D9" s="2224"/>
      <c r="E9" s="2334"/>
      <c r="F9" s="2191">
        <v>77248</v>
      </c>
      <c r="G9" s="2474">
        <v>1666.67</v>
      </c>
      <c r="H9" s="2474">
        <v>166</v>
      </c>
      <c r="I9" s="2472">
        <f t="shared" si="0"/>
        <v>14999.99</v>
      </c>
    </row>
    <row r="10" spans="1:9" ht="15" customHeight="1">
      <c r="A10" s="2304">
        <v>45001</v>
      </c>
      <c r="B10" s="2219"/>
      <c r="C10" s="2270"/>
      <c r="D10" s="2219"/>
      <c r="E10" s="2334"/>
      <c r="F10" s="2191">
        <v>77971</v>
      </c>
      <c r="G10" s="2219">
        <v>1666.67</v>
      </c>
      <c r="H10" s="2219">
        <v>166</v>
      </c>
      <c r="I10" s="2472">
        <f t="shared" si="0"/>
        <v>13333.32</v>
      </c>
    </row>
    <row r="11" spans="1:9" ht="15" customHeight="1">
      <c r="A11" s="2304">
        <v>45085</v>
      </c>
      <c r="B11" s="2224"/>
      <c r="C11" s="2224"/>
      <c r="D11" s="2224"/>
      <c r="E11" s="2334"/>
      <c r="F11" s="2192">
        <v>79069</v>
      </c>
      <c r="G11" s="2274">
        <v>13333.33</v>
      </c>
      <c r="H11" s="2274">
        <v>1162</v>
      </c>
      <c r="I11" s="2472">
        <f t="shared" si="0"/>
        <v>-9.9999999965802999E-3</v>
      </c>
    </row>
    <row r="12" spans="1:9" ht="15" customHeight="1">
      <c r="A12" s="2304"/>
      <c r="B12" s="2219"/>
      <c r="C12" s="2270"/>
      <c r="D12" s="2219"/>
      <c r="E12" s="2334"/>
      <c r="F12" s="2475"/>
      <c r="G12" s="2219"/>
      <c r="H12" s="2219"/>
      <c r="I12" s="2472">
        <f t="shared" si="0"/>
        <v>-9.9999999965802999E-3</v>
      </c>
    </row>
    <row r="13" spans="1:9" ht="15" customHeight="1">
      <c r="A13" s="2304"/>
      <c r="B13" s="2219"/>
      <c r="C13" s="2270"/>
      <c r="D13" s="2219"/>
      <c r="E13" s="2334"/>
      <c r="F13" s="2475"/>
      <c r="G13" s="2219"/>
      <c r="H13" s="2219"/>
      <c r="I13" s="2472">
        <f t="shared" si="0"/>
        <v>-9.9999999965802999E-3</v>
      </c>
    </row>
    <row r="14" spans="1:9" ht="15" customHeight="1">
      <c r="A14" s="2304"/>
      <c r="B14" s="2219"/>
      <c r="C14" s="2219"/>
      <c r="D14" s="2219"/>
      <c r="E14" s="2334"/>
      <c r="F14" s="2475"/>
      <c r="G14" s="2219"/>
      <c r="H14" s="2219"/>
      <c r="I14" s="2472">
        <f t="shared" si="0"/>
        <v>-9.9999999965802999E-3</v>
      </c>
    </row>
    <row r="15" spans="1:9" ht="22.5" customHeight="1">
      <c r="A15" s="3194" t="s">
        <v>1</v>
      </c>
      <c r="B15" s="3194"/>
      <c r="C15" s="3194"/>
      <c r="D15" s="3194"/>
      <c r="E15" s="3194"/>
      <c r="F15" s="3194"/>
      <c r="G15" s="3194"/>
      <c r="H15" s="3194"/>
      <c r="I15" s="3195"/>
    </row>
    <row r="16" spans="1:9" ht="15" customHeight="1">
      <c r="A16" s="2302" t="s">
        <v>2</v>
      </c>
      <c r="B16" s="2476" t="s">
        <v>35</v>
      </c>
      <c r="C16" s="2477" t="s">
        <v>4</v>
      </c>
      <c r="D16" s="2478" t="s">
        <v>5</v>
      </c>
      <c r="E16" s="2478" t="s">
        <v>6</v>
      </c>
      <c r="F16" s="2348" t="s">
        <v>36</v>
      </c>
      <c r="G16" s="2476" t="s">
        <v>37</v>
      </c>
      <c r="H16" s="2476" t="s">
        <v>38</v>
      </c>
      <c r="I16" s="2479" t="s">
        <v>39</v>
      </c>
    </row>
    <row r="17" spans="1:18" ht="15" customHeight="1">
      <c r="A17" s="2480">
        <v>45427</v>
      </c>
      <c r="B17" s="2352">
        <v>20000</v>
      </c>
      <c r="C17" s="2352">
        <v>800</v>
      </c>
      <c r="D17" s="2352"/>
      <c r="E17" s="2330">
        <v>12</v>
      </c>
      <c r="F17" s="2284">
        <v>33438</v>
      </c>
      <c r="G17" s="2352">
        <v>1666.67</v>
      </c>
      <c r="H17" s="2352">
        <f>B17*0.83%</f>
        <v>166</v>
      </c>
      <c r="I17" s="2459">
        <v>20000</v>
      </c>
    </row>
    <row r="18" spans="1:18" ht="15" customHeight="1">
      <c r="A18" s="2213">
        <v>45498</v>
      </c>
      <c r="B18" s="2219"/>
      <c r="C18" s="2219"/>
      <c r="D18" s="2219"/>
      <c r="E18" s="2334"/>
      <c r="F18" s="2191">
        <v>84014</v>
      </c>
      <c r="G18" s="2215">
        <v>20000</v>
      </c>
      <c r="H18" s="2215">
        <v>332</v>
      </c>
      <c r="I18" s="2472">
        <f>I17-G18</f>
        <v>0</v>
      </c>
    </row>
    <row r="19" spans="1:18" ht="15" customHeight="1">
      <c r="A19" s="1371"/>
      <c r="B19" s="39"/>
      <c r="C19" s="39"/>
      <c r="D19" s="39"/>
      <c r="E19" s="81"/>
      <c r="F19" s="2468"/>
      <c r="G19" s="39"/>
      <c r="H19" s="39"/>
      <c r="I19" s="112"/>
    </row>
    <row r="20" spans="1:18" ht="15" customHeight="1">
      <c r="A20" s="3114" t="s">
        <v>1</v>
      </c>
      <c r="B20" s="3114"/>
      <c r="C20" s="3114"/>
      <c r="D20" s="3114"/>
      <c r="E20" s="3114"/>
      <c r="F20" s="3114"/>
      <c r="G20" s="3114"/>
      <c r="H20" s="3114"/>
      <c r="I20" s="3193"/>
    </row>
    <row r="21" spans="1:18" ht="15" customHeight="1">
      <c r="A21" s="961" t="s">
        <v>2</v>
      </c>
      <c r="B21" s="1410" t="s">
        <v>35</v>
      </c>
      <c r="C21" s="1411" t="s">
        <v>4</v>
      </c>
      <c r="D21" s="1412" t="s">
        <v>5</v>
      </c>
      <c r="E21" s="1412" t="s">
        <v>6</v>
      </c>
      <c r="F21" s="2348" t="s">
        <v>36</v>
      </c>
      <c r="G21" s="1410" t="s">
        <v>37</v>
      </c>
      <c r="H21" s="1410" t="s">
        <v>38</v>
      </c>
      <c r="I21" s="696" t="s">
        <v>39</v>
      </c>
    </row>
    <row r="22" spans="1:18" ht="15" customHeight="1">
      <c r="A22" s="1081">
        <v>45843</v>
      </c>
      <c r="B22" s="21">
        <v>20000</v>
      </c>
      <c r="C22" s="21">
        <v>800</v>
      </c>
      <c r="D22" s="21"/>
      <c r="E22" s="73">
        <v>12</v>
      </c>
      <c r="F22" s="2192">
        <v>35973</v>
      </c>
      <c r="G22" s="21">
        <v>1666.67</v>
      </c>
      <c r="H22" s="21">
        <f>B22*0.83%</f>
        <v>166</v>
      </c>
      <c r="I22" s="108">
        <v>20000</v>
      </c>
      <c r="J22" s="99"/>
    </row>
    <row r="23" spans="1:18" ht="15" customHeight="1">
      <c r="A23" s="167">
        <v>45889</v>
      </c>
      <c r="B23" s="39"/>
      <c r="C23" s="39"/>
      <c r="D23" s="39"/>
      <c r="E23" s="81"/>
      <c r="F23" s="2196" t="s">
        <v>378</v>
      </c>
      <c r="G23" s="450">
        <v>1666.67</v>
      </c>
      <c r="H23" s="450">
        <v>166</v>
      </c>
      <c r="I23" s="210">
        <f t="shared" ref="I23:I28" si="1">I22-G23</f>
        <v>18333.330000000002</v>
      </c>
      <c r="K23" s="339"/>
      <c r="L23" s="613"/>
      <c r="M23" s="467"/>
      <c r="N23" s="615"/>
      <c r="O23" s="615"/>
      <c r="P23" s="615"/>
      <c r="Q23" s="618"/>
      <c r="R23" s="618"/>
    </row>
    <row r="24" spans="1:18" ht="15" customHeight="1">
      <c r="A24" s="167">
        <v>45917</v>
      </c>
      <c r="B24" s="39"/>
      <c r="C24" s="39"/>
      <c r="D24" s="39"/>
      <c r="E24" s="81"/>
      <c r="F24" s="2195" t="s">
        <v>379</v>
      </c>
      <c r="G24" s="450">
        <v>1666.67</v>
      </c>
      <c r="H24" s="450">
        <v>166</v>
      </c>
      <c r="I24" s="210">
        <f t="shared" si="1"/>
        <v>16666.66</v>
      </c>
      <c r="K24" s="339"/>
      <c r="L24" s="613"/>
      <c r="M24" s="464"/>
      <c r="N24" s="615"/>
      <c r="O24" s="615"/>
      <c r="P24" s="615"/>
      <c r="Q24" s="617"/>
      <c r="R24" s="617"/>
    </row>
    <row r="25" spans="1:18" ht="15" customHeight="1">
      <c r="A25" s="167">
        <v>45947</v>
      </c>
      <c r="B25" s="39"/>
      <c r="C25" s="39"/>
      <c r="D25" s="39"/>
      <c r="E25" s="81"/>
      <c r="F25" s="2195" t="s">
        <v>380</v>
      </c>
      <c r="G25" s="450">
        <v>1666.67</v>
      </c>
      <c r="H25" s="450">
        <v>166</v>
      </c>
      <c r="I25" s="210">
        <f t="shared" si="1"/>
        <v>14999.99</v>
      </c>
      <c r="K25" s="339"/>
      <c r="L25" s="613"/>
      <c r="M25" s="340"/>
      <c r="N25" s="615"/>
      <c r="O25" s="615"/>
      <c r="P25" s="615"/>
      <c r="Q25" s="617"/>
      <c r="R25" s="617"/>
    </row>
    <row r="26" spans="1:18" ht="15" customHeight="1">
      <c r="A26" s="167">
        <v>45975</v>
      </c>
      <c r="B26" s="39"/>
      <c r="C26" s="39"/>
      <c r="D26" s="39"/>
      <c r="E26" s="81"/>
      <c r="F26" s="2195" t="s">
        <v>381</v>
      </c>
      <c r="G26" s="450">
        <v>1666.67</v>
      </c>
      <c r="H26" s="450">
        <v>166</v>
      </c>
      <c r="I26" s="210">
        <f t="shared" si="1"/>
        <v>13333.32</v>
      </c>
      <c r="K26" s="339"/>
      <c r="L26" s="613"/>
      <c r="M26" s="340"/>
      <c r="N26" s="615"/>
      <c r="O26" s="615"/>
      <c r="P26" s="615"/>
      <c r="Q26" s="617"/>
      <c r="R26" s="617"/>
    </row>
    <row r="27" spans="1:18" ht="15" customHeight="1">
      <c r="A27" s="167">
        <v>46007</v>
      </c>
      <c r="B27" s="39"/>
      <c r="C27" s="39"/>
      <c r="D27" s="39"/>
      <c r="E27" s="81"/>
      <c r="F27" s="2195" t="s">
        <v>382</v>
      </c>
      <c r="G27" s="450">
        <v>1666.67</v>
      </c>
      <c r="H27" s="450">
        <v>166</v>
      </c>
      <c r="I27" s="210">
        <f t="shared" si="1"/>
        <v>11666.65</v>
      </c>
      <c r="K27" s="339"/>
      <c r="L27" s="613"/>
      <c r="M27" s="340"/>
      <c r="N27" s="615"/>
      <c r="O27" s="615"/>
      <c r="P27" s="615"/>
      <c r="Q27" s="617"/>
      <c r="R27" s="617"/>
    </row>
    <row r="28" spans="1:18" ht="15" customHeight="1">
      <c r="A28" s="1371"/>
      <c r="B28" s="39"/>
      <c r="C28" s="39"/>
      <c r="D28" s="39"/>
      <c r="E28" s="81"/>
      <c r="F28" s="2467"/>
      <c r="G28" s="39"/>
      <c r="H28" s="39"/>
      <c r="I28" s="210">
        <f t="shared" si="1"/>
        <v>11666.65</v>
      </c>
      <c r="K28" s="339"/>
      <c r="L28" s="613"/>
      <c r="M28" s="340"/>
      <c r="N28" s="615"/>
      <c r="O28" s="615"/>
      <c r="P28" s="615"/>
      <c r="Q28" s="617"/>
      <c r="R28" s="617"/>
    </row>
    <row r="29" spans="1:18" ht="15" customHeight="1">
      <c r="A29" s="1371"/>
      <c r="B29" s="39"/>
      <c r="C29" s="39"/>
      <c r="D29" s="39"/>
      <c r="E29" s="81"/>
      <c r="F29" s="2467"/>
      <c r="G29" s="39"/>
      <c r="H29" s="39"/>
      <c r="I29" s="112"/>
    </row>
    <row r="30" spans="1:18" ht="15" customHeight="1">
      <c r="A30" s="1371"/>
      <c r="B30" s="39"/>
      <c r="C30" s="39"/>
      <c r="D30" s="39"/>
      <c r="E30" s="81"/>
      <c r="F30" s="2467"/>
      <c r="G30" s="39"/>
      <c r="H30" s="39"/>
      <c r="I30" s="112"/>
    </row>
    <row r="31" spans="1:18" ht="15" customHeight="1">
      <c r="A31" s="1371"/>
      <c r="B31" s="39"/>
      <c r="C31" s="39"/>
      <c r="D31" s="39"/>
      <c r="E31" s="81"/>
      <c r="F31" s="2467"/>
      <c r="G31" s="39"/>
      <c r="H31" s="39"/>
      <c r="I31" s="112"/>
    </row>
    <row r="32" spans="1:18" ht="15" customHeight="1">
      <c r="A32" s="1371"/>
      <c r="B32" s="39"/>
      <c r="C32" s="39"/>
      <c r="D32" s="39"/>
      <c r="E32" s="81"/>
      <c r="F32" s="2467"/>
      <c r="G32" s="39"/>
      <c r="H32" s="39"/>
      <c r="I32" s="112"/>
    </row>
    <row r="33" spans="1:9" ht="15" customHeight="1">
      <c r="A33" s="1371"/>
      <c r="B33" s="39"/>
      <c r="C33" s="39"/>
      <c r="D33" s="39"/>
      <c r="E33" s="81"/>
      <c r="F33" s="2467"/>
      <c r="G33" s="39"/>
      <c r="H33" s="39"/>
      <c r="I33" s="112"/>
    </row>
    <row r="34" spans="1:9" ht="15" customHeight="1">
      <c r="A34" s="1371"/>
      <c r="B34" s="39"/>
      <c r="C34" s="39"/>
      <c r="D34" s="39"/>
      <c r="E34" s="81"/>
      <c r="F34" s="2467"/>
      <c r="G34" s="39"/>
      <c r="H34" s="39"/>
      <c r="I34" s="112"/>
    </row>
    <row r="35" spans="1:9" ht="15" customHeight="1">
      <c r="A35" s="1371"/>
      <c r="B35" s="39"/>
      <c r="C35" s="39"/>
      <c r="D35" s="39"/>
      <c r="E35" s="81"/>
      <c r="F35" s="2467"/>
      <c r="G35" s="39"/>
      <c r="H35" s="39"/>
      <c r="I35" s="112"/>
    </row>
    <row r="36" spans="1:9" ht="15" customHeight="1">
      <c r="A36" s="1371"/>
      <c r="B36" s="39"/>
      <c r="C36" s="39"/>
      <c r="D36" s="39"/>
      <c r="E36" s="81"/>
      <c r="F36" s="2467"/>
      <c r="G36" s="39"/>
      <c r="H36" s="39"/>
      <c r="I36" s="112"/>
    </row>
    <row r="37" spans="1:9" ht="15" customHeight="1"/>
    <row r="38" spans="1:9" ht="15" customHeight="1"/>
    <row r="39" spans="1:9" ht="15" customHeight="1"/>
    <row r="40" spans="1:9" ht="15" customHeight="1"/>
    <row r="41" spans="1:9" ht="15" customHeight="1"/>
    <row r="42" spans="1:9" ht="15" customHeight="1"/>
    <row r="43" spans="1:9" ht="15" customHeight="1"/>
    <row r="44" spans="1:9" ht="15" customHeight="1"/>
    <row r="45" spans="1:9" ht="15" customHeight="1"/>
  </sheetData>
  <mergeCells count="3">
    <mergeCell ref="A4:I4"/>
    <mergeCell ref="A15:I15"/>
    <mergeCell ref="A20:I20"/>
  </mergeCells>
  <pageMargins left="0.5" right="0.5" top="1" bottom="1" header="0.5" footer="0.5"/>
  <pageSetup paperSize="5" orientation="landscape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89">
    <tabColor rgb="FFFFFF00"/>
  </sheetPr>
  <dimension ref="A1:J75"/>
  <sheetViews>
    <sheetView topLeftCell="A40" zoomScale="130" zoomScaleNormal="130" workbookViewId="0">
      <selection activeCell="G62" sqref="G62"/>
    </sheetView>
  </sheetViews>
  <sheetFormatPr defaultColWidth="9.109375" defaultRowHeight="13.2"/>
  <cols>
    <col min="1" max="1" width="11.6640625" style="228" customWidth="1"/>
    <col min="2" max="2" width="12.109375" style="3" customWidth="1"/>
    <col min="3" max="3" width="11.88671875" style="3" customWidth="1"/>
    <col min="4" max="4" width="9.88671875" style="3" customWidth="1"/>
    <col min="5" max="5" width="9.33203125" style="5" customWidth="1"/>
    <col min="6" max="6" width="12.5546875" style="4" customWidth="1"/>
    <col min="7" max="7" width="13.5546875" style="626" customWidth="1"/>
    <col min="8" max="8" width="12" style="626" customWidth="1"/>
    <col min="9" max="9" width="12.6640625" style="5" customWidth="1"/>
    <col min="10" max="10" width="12.6640625" style="3" customWidth="1"/>
    <col min="11" max="16384" width="9.109375" style="3"/>
  </cols>
  <sheetData>
    <row r="1" spans="1:10" ht="24">
      <c r="A1" s="11" t="s">
        <v>383</v>
      </c>
      <c r="B1" s="11"/>
      <c r="C1" s="11"/>
      <c r="D1" s="11"/>
      <c r="E1" s="11"/>
    </row>
    <row r="2" spans="1:10" s="1" customFormat="1" ht="15">
      <c r="A2" s="2"/>
      <c r="B2" s="3"/>
      <c r="C2" s="3"/>
      <c r="D2" s="3"/>
      <c r="E2" s="5"/>
      <c r="F2" s="4"/>
      <c r="G2" s="626"/>
      <c r="H2" s="626"/>
      <c r="I2" s="5"/>
      <c r="J2" s="3"/>
    </row>
    <row r="3" spans="1:10" ht="21" thickBot="1">
      <c r="A3" s="3114" t="s">
        <v>1</v>
      </c>
      <c r="B3" s="3114"/>
      <c r="C3" s="3114"/>
      <c r="D3" s="3114"/>
      <c r="E3" s="3114"/>
      <c r="F3" s="3114"/>
      <c r="G3" s="3114"/>
      <c r="H3" s="3114"/>
      <c r="I3" s="3193"/>
      <c r="J3" s="1165"/>
    </row>
    <row r="4" spans="1:10" ht="29.1" customHeight="1" thickTop="1">
      <c r="A4" s="961" t="s">
        <v>2</v>
      </c>
      <c r="B4" s="1410" t="s">
        <v>35</v>
      </c>
      <c r="C4" s="1411" t="s">
        <v>4</v>
      </c>
      <c r="D4" s="1412" t="s">
        <v>5</v>
      </c>
      <c r="E4" s="1412" t="s">
        <v>6</v>
      </c>
      <c r="F4" s="2010" t="s">
        <v>36</v>
      </c>
      <c r="G4" s="2011" t="s">
        <v>37</v>
      </c>
      <c r="H4" s="2011" t="s">
        <v>38</v>
      </c>
      <c r="I4" s="696" t="s">
        <v>39</v>
      </c>
      <c r="J4" s="696"/>
    </row>
    <row r="5" spans="1:10" ht="15" customHeight="1">
      <c r="A5" s="162">
        <v>44751</v>
      </c>
      <c r="B5" s="21">
        <v>400000</v>
      </c>
      <c r="C5" s="21"/>
      <c r="D5" s="21"/>
      <c r="E5" s="73">
        <v>48</v>
      </c>
      <c r="F5" s="684">
        <v>29395</v>
      </c>
      <c r="G5" s="2012">
        <f>+B5/E5</f>
        <v>8333.3333333333339</v>
      </c>
      <c r="H5" s="2012">
        <f>B5*0.83%</f>
        <v>3320</v>
      </c>
      <c r="I5" s="55">
        <f>B5</f>
        <v>400000</v>
      </c>
      <c r="J5" s="2015"/>
    </row>
    <row r="6" spans="1:10" ht="15" customHeight="1">
      <c r="A6" s="50">
        <v>44810</v>
      </c>
      <c r="B6" s="27"/>
      <c r="C6" s="27"/>
      <c r="D6" s="27"/>
      <c r="E6" s="29">
        <v>1</v>
      </c>
      <c r="F6" s="41">
        <v>75944</v>
      </c>
      <c r="G6" s="62">
        <v>9722.0499999999993</v>
      </c>
      <c r="H6" s="62">
        <v>2905</v>
      </c>
      <c r="I6" s="1197">
        <f>I5-G6</f>
        <v>390277.95</v>
      </c>
    </row>
    <row r="7" spans="1:10" ht="15" customHeight="1">
      <c r="A7" s="167">
        <v>44838</v>
      </c>
      <c r="B7" s="27"/>
      <c r="C7" s="27"/>
      <c r="D7" s="27"/>
      <c r="E7" s="29">
        <v>2</v>
      </c>
      <c r="F7" s="41">
        <v>76245</v>
      </c>
      <c r="G7" s="59">
        <v>9722.0499999999993</v>
      </c>
      <c r="H7" s="45">
        <v>2905</v>
      </c>
      <c r="I7" s="1197">
        <f t="shared" ref="I7:I19" si="0">I6-G7</f>
        <v>380555.9</v>
      </c>
    </row>
    <row r="8" spans="1:10" ht="15" customHeight="1">
      <c r="A8" s="167">
        <v>44868</v>
      </c>
      <c r="B8" s="27"/>
      <c r="C8" s="27"/>
      <c r="D8" s="27"/>
      <c r="E8" s="29">
        <v>3</v>
      </c>
      <c r="F8" s="41">
        <v>76552</v>
      </c>
      <c r="G8" s="59">
        <v>9722.0499999999993</v>
      </c>
      <c r="H8" s="45">
        <v>2905</v>
      </c>
      <c r="I8" s="1197">
        <f t="shared" si="0"/>
        <v>370833.85000000003</v>
      </c>
    </row>
    <row r="9" spans="1:10" ht="15" customHeight="1">
      <c r="A9" s="167">
        <v>44896</v>
      </c>
      <c r="B9" s="27"/>
      <c r="C9" s="27"/>
      <c r="D9" s="27"/>
      <c r="E9" s="29">
        <v>4</v>
      </c>
      <c r="F9" s="41">
        <v>76945</v>
      </c>
      <c r="G9" s="59">
        <v>8333.33</v>
      </c>
      <c r="H9" s="45">
        <v>4565</v>
      </c>
      <c r="I9" s="1197">
        <f t="shared" si="0"/>
        <v>362500.52</v>
      </c>
    </row>
    <row r="10" spans="1:10" ht="15" customHeight="1">
      <c r="A10" s="167">
        <v>44923</v>
      </c>
      <c r="B10" s="27"/>
      <c r="C10" s="27"/>
      <c r="D10" s="27"/>
      <c r="E10" s="29">
        <v>5</v>
      </c>
      <c r="F10" s="41">
        <v>77247</v>
      </c>
      <c r="G10" s="59">
        <v>8333.33</v>
      </c>
      <c r="H10" s="45">
        <v>3320</v>
      </c>
      <c r="I10" s="1197">
        <f t="shared" si="0"/>
        <v>354167.19</v>
      </c>
    </row>
    <row r="11" spans="1:10" ht="15" customHeight="1">
      <c r="A11" s="50">
        <v>44957</v>
      </c>
      <c r="B11" s="27"/>
      <c r="C11" s="27"/>
      <c r="D11" s="27"/>
      <c r="E11" s="29">
        <v>6</v>
      </c>
      <c r="F11" s="41">
        <v>77525</v>
      </c>
      <c r="G11" s="59">
        <v>8333.33</v>
      </c>
      <c r="H11" s="62">
        <v>3320</v>
      </c>
      <c r="I11" s="1197">
        <f t="shared" si="0"/>
        <v>345833.86</v>
      </c>
    </row>
    <row r="12" spans="1:10" ht="15" customHeight="1">
      <c r="A12" s="50">
        <v>45015</v>
      </c>
      <c r="B12" s="27"/>
      <c r="C12" s="27"/>
      <c r="D12" s="27"/>
      <c r="E12" s="29">
        <v>7</v>
      </c>
      <c r="F12" s="41">
        <v>78098</v>
      </c>
      <c r="G12" s="59">
        <v>8333.33</v>
      </c>
      <c r="H12" s="62">
        <v>4565</v>
      </c>
      <c r="I12" s="1197">
        <f t="shared" si="0"/>
        <v>337500.52999999997</v>
      </c>
    </row>
    <row r="13" spans="1:10" ht="15" customHeight="1">
      <c r="A13" s="50">
        <v>45079</v>
      </c>
      <c r="B13" s="27"/>
      <c r="C13" s="27"/>
      <c r="D13" s="27"/>
      <c r="E13" s="29">
        <v>8</v>
      </c>
      <c r="F13" s="41"/>
      <c r="G13" s="59">
        <v>8333.33</v>
      </c>
      <c r="H13" s="62">
        <v>3320</v>
      </c>
      <c r="I13" s="1197">
        <f t="shared" si="0"/>
        <v>329167.19999999995</v>
      </c>
    </row>
    <row r="14" spans="1:10" ht="15" customHeight="1">
      <c r="A14" s="50">
        <v>45107</v>
      </c>
      <c r="B14" s="27"/>
      <c r="C14" s="27"/>
      <c r="D14" s="27"/>
      <c r="E14" s="29">
        <v>9</v>
      </c>
      <c r="F14" s="41">
        <v>79354</v>
      </c>
      <c r="G14" s="62">
        <v>8333.33</v>
      </c>
      <c r="H14" s="62">
        <v>3320</v>
      </c>
      <c r="I14" s="1197">
        <f t="shared" si="0"/>
        <v>320833.86999999994</v>
      </c>
    </row>
    <row r="15" spans="1:10" ht="15" customHeight="1">
      <c r="A15" s="50">
        <v>45154</v>
      </c>
      <c r="B15" s="27"/>
      <c r="C15" s="27"/>
      <c r="D15" s="27"/>
      <c r="E15" s="29"/>
      <c r="F15" s="42">
        <v>79897</v>
      </c>
      <c r="G15" s="1171"/>
      <c r="H15" s="30">
        <v>12035</v>
      </c>
      <c r="I15" s="1197">
        <f t="shared" si="0"/>
        <v>320833.86999999994</v>
      </c>
    </row>
    <row r="16" spans="1:10" ht="15" customHeight="1">
      <c r="A16" s="50">
        <v>45154</v>
      </c>
      <c r="B16" s="27"/>
      <c r="C16" s="27"/>
      <c r="D16" s="27"/>
      <c r="E16" s="29"/>
      <c r="F16" s="42">
        <v>31829</v>
      </c>
      <c r="G16" s="30">
        <v>320833.87</v>
      </c>
      <c r="H16" s="1171"/>
      <c r="I16" s="1197">
        <f t="shared" si="0"/>
        <v>0</v>
      </c>
    </row>
    <row r="17" spans="1:9" ht="15" customHeight="1">
      <c r="A17" s="50"/>
      <c r="B17" s="27"/>
      <c r="C17" s="27"/>
      <c r="D17" s="27"/>
      <c r="E17" s="29"/>
      <c r="F17" s="38"/>
      <c r="G17" s="1171"/>
      <c r="H17" s="1171"/>
      <c r="I17" s="1197">
        <f t="shared" si="0"/>
        <v>0</v>
      </c>
    </row>
    <row r="18" spans="1:9" ht="15" customHeight="1">
      <c r="A18" s="50"/>
      <c r="B18" s="27"/>
      <c r="C18" s="39"/>
      <c r="D18" s="27"/>
      <c r="E18" s="29"/>
      <c r="F18" s="38"/>
      <c r="G18" s="1171"/>
      <c r="H18" s="1171"/>
      <c r="I18" s="1197">
        <f t="shared" si="0"/>
        <v>0</v>
      </c>
    </row>
    <row r="19" spans="1:9" ht="15" customHeight="1">
      <c r="A19" s="50"/>
      <c r="B19" s="27"/>
      <c r="C19" s="39"/>
      <c r="D19" s="27"/>
      <c r="E19" s="29"/>
      <c r="F19" s="38"/>
      <c r="G19" s="1171"/>
      <c r="H19" s="1171"/>
      <c r="I19" s="1197">
        <f t="shared" si="0"/>
        <v>0</v>
      </c>
    </row>
    <row r="20" spans="1:9" ht="21" customHeight="1" thickBot="1">
      <c r="A20" s="3114" t="s">
        <v>1</v>
      </c>
      <c r="B20" s="3114"/>
      <c r="C20" s="3114"/>
      <c r="D20" s="3114"/>
      <c r="E20" s="3114"/>
      <c r="F20" s="3114"/>
      <c r="G20" s="3114"/>
      <c r="H20" s="3114"/>
      <c r="I20" s="3193"/>
    </row>
    <row r="21" spans="1:9" ht="15" customHeight="1" thickTop="1">
      <c r="A21" s="961" t="s">
        <v>2</v>
      </c>
      <c r="B21" s="1410" t="s">
        <v>35</v>
      </c>
      <c r="C21" s="1411" t="s">
        <v>4</v>
      </c>
      <c r="D21" s="1412" t="s">
        <v>5</v>
      </c>
      <c r="E21" s="1412" t="s">
        <v>6</v>
      </c>
      <c r="F21" s="2010" t="s">
        <v>36</v>
      </c>
      <c r="G21" s="2011" t="s">
        <v>37</v>
      </c>
      <c r="H21" s="2011" t="s">
        <v>38</v>
      </c>
      <c r="I21" s="696" t="s">
        <v>39</v>
      </c>
    </row>
    <row r="22" spans="1:9" ht="15" customHeight="1">
      <c r="A22" s="162">
        <v>45154</v>
      </c>
      <c r="B22" s="21">
        <v>450000</v>
      </c>
      <c r="C22" s="21"/>
      <c r="D22" s="21"/>
      <c r="E22" s="73">
        <v>48</v>
      </c>
      <c r="F22" s="684">
        <v>31829</v>
      </c>
      <c r="G22" s="2012">
        <f>+B22/E22</f>
        <v>9375</v>
      </c>
      <c r="H22" s="2012">
        <f>B22*0.83%</f>
        <v>3735</v>
      </c>
      <c r="I22" s="55">
        <f>B22</f>
        <v>450000</v>
      </c>
    </row>
    <row r="23" spans="1:9" ht="15" customHeight="1">
      <c r="A23" s="50">
        <v>45169</v>
      </c>
      <c r="B23" s="27"/>
      <c r="C23" s="27"/>
      <c r="D23" s="27"/>
      <c r="E23" s="29">
        <v>1</v>
      </c>
      <c r="F23" s="42">
        <v>80063</v>
      </c>
      <c r="G23" s="30">
        <v>9375</v>
      </c>
      <c r="H23" s="47">
        <v>3735</v>
      </c>
      <c r="I23" s="480">
        <f>I22-G23</f>
        <v>440625</v>
      </c>
    </row>
    <row r="24" spans="1:9" ht="15" customHeight="1">
      <c r="A24" s="50">
        <v>45196</v>
      </c>
      <c r="B24" s="27"/>
      <c r="C24" s="27"/>
      <c r="D24" s="27"/>
      <c r="E24" s="29">
        <v>2</v>
      </c>
      <c r="F24" s="42">
        <v>80373</v>
      </c>
      <c r="G24" s="30">
        <v>9375</v>
      </c>
      <c r="H24" s="47">
        <v>3735</v>
      </c>
      <c r="I24" s="480">
        <f t="shared" ref="I24:I35" si="1">I23-G24</f>
        <v>431250</v>
      </c>
    </row>
    <row r="25" spans="1:9" ht="15" customHeight="1">
      <c r="A25" s="50" t="s">
        <v>122</v>
      </c>
      <c r="B25" s="27"/>
      <c r="C25" s="27"/>
      <c r="D25" s="27"/>
      <c r="E25" s="29"/>
      <c r="F25" s="2013" t="s">
        <v>384</v>
      </c>
      <c r="G25" s="62"/>
      <c r="H25" s="991"/>
      <c r="I25" s="480">
        <f t="shared" si="1"/>
        <v>431250</v>
      </c>
    </row>
    <row r="26" spans="1:9" ht="15" customHeight="1">
      <c r="A26" s="50">
        <v>45258</v>
      </c>
      <c r="B26" s="27"/>
      <c r="C26" s="27"/>
      <c r="D26" s="27"/>
      <c r="E26" s="29">
        <v>3</v>
      </c>
      <c r="F26" s="42">
        <v>81127</v>
      </c>
      <c r="G26" s="62">
        <v>9375</v>
      </c>
      <c r="H26" s="991">
        <v>3735</v>
      </c>
      <c r="I26" s="480">
        <f t="shared" si="1"/>
        <v>421875</v>
      </c>
    </row>
    <row r="27" spans="1:9" ht="15" customHeight="1">
      <c r="A27" s="167">
        <v>45300</v>
      </c>
      <c r="B27" s="27"/>
      <c r="C27" s="27"/>
      <c r="D27" s="27"/>
      <c r="E27" s="29"/>
      <c r="F27" s="37">
        <v>81708</v>
      </c>
      <c r="G27" s="59">
        <v>9375</v>
      </c>
      <c r="H27" s="256">
        <v>3735</v>
      </c>
      <c r="I27" s="480">
        <f t="shared" si="1"/>
        <v>412500</v>
      </c>
    </row>
    <row r="28" spans="1:9" ht="15" customHeight="1">
      <c r="A28" s="167">
        <v>45322</v>
      </c>
      <c r="B28" s="27"/>
      <c r="C28" s="27"/>
      <c r="D28" s="27"/>
      <c r="E28" s="29"/>
      <c r="F28" s="37">
        <v>81914</v>
      </c>
      <c r="G28" s="30">
        <v>9375</v>
      </c>
      <c r="H28" s="47">
        <v>3735</v>
      </c>
      <c r="I28" s="480">
        <f t="shared" si="1"/>
        <v>403125</v>
      </c>
    </row>
    <row r="29" spans="1:9" ht="15" customHeight="1">
      <c r="A29" s="167">
        <v>45350</v>
      </c>
      <c r="B29" s="27"/>
      <c r="C29" s="27"/>
      <c r="D29" s="27"/>
      <c r="E29" s="29"/>
      <c r="F29" s="37">
        <v>82200</v>
      </c>
      <c r="G29" s="30">
        <v>9375</v>
      </c>
      <c r="H29" s="47">
        <v>3735</v>
      </c>
      <c r="I29" s="480">
        <f t="shared" si="1"/>
        <v>393750</v>
      </c>
    </row>
    <row r="30" spans="1:9" ht="15" customHeight="1">
      <c r="A30" s="167">
        <v>45385</v>
      </c>
      <c r="B30" s="27"/>
      <c r="C30" s="27"/>
      <c r="D30" s="27"/>
      <c r="E30" s="29"/>
      <c r="F30" s="37">
        <v>82684</v>
      </c>
      <c r="G30" s="59">
        <v>9375</v>
      </c>
      <c r="H30" s="256">
        <v>3735</v>
      </c>
      <c r="I30" s="480">
        <f t="shared" si="1"/>
        <v>384375</v>
      </c>
    </row>
    <row r="31" spans="1:9" ht="15" customHeight="1">
      <c r="A31" s="167" t="s">
        <v>385</v>
      </c>
      <c r="B31" s="27"/>
      <c r="C31" s="27"/>
      <c r="D31" s="27"/>
      <c r="E31" s="27"/>
      <c r="F31" s="2014" t="s">
        <v>384</v>
      </c>
      <c r="G31" s="59"/>
      <c r="H31" s="256"/>
      <c r="I31" s="480">
        <f t="shared" si="1"/>
        <v>384375</v>
      </c>
    </row>
    <row r="32" spans="1:9" ht="15" customHeight="1">
      <c r="A32" s="167">
        <v>45442</v>
      </c>
      <c r="B32" s="27"/>
      <c r="C32" s="27"/>
      <c r="D32" s="27"/>
      <c r="E32" s="29"/>
      <c r="F32" s="37">
        <v>83391</v>
      </c>
      <c r="G32" s="30">
        <v>9375</v>
      </c>
      <c r="H32" s="47">
        <v>3735</v>
      </c>
      <c r="I32" s="480">
        <f t="shared" si="1"/>
        <v>375000</v>
      </c>
    </row>
    <row r="33" spans="1:9" ht="15" customHeight="1">
      <c r="A33" s="50">
        <v>45470</v>
      </c>
      <c r="B33" s="27"/>
      <c r="C33" s="27"/>
      <c r="D33" s="27"/>
      <c r="E33" s="29"/>
      <c r="F33" s="42">
        <v>83692</v>
      </c>
      <c r="G33" s="686">
        <v>9375</v>
      </c>
      <c r="H33" s="686">
        <v>3735</v>
      </c>
      <c r="I33" s="480">
        <f t="shared" si="1"/>
        <v>365625</v>
      </c>
    </row>
    <row r="34" spans="1:9" ht="15" customHeight="1">
      <c r="A34" s="53">
        <v>45498</v>
      </c>
      <c r="B34" s="27"/>
      <c r="C34" s="27"/>
      <c r="D34" s="27"/>
      <c r="E34" s="29"/>
      <c r="F34" s="41">
        <v>84013</v>
      </c>
      <c r="G34" s="1171"/>
      <c r="H34" s="54">
        <v>11205</v>
      </c>
      <c r="I34" s="480">
        <f t="shared" si="1"/>
        <v>365625</v>
      </c>
    </row>
    <row r="35" spans="1:9" ht="19.5" customHeight="1">
      <c r="A35" s="53">
        <v>45498</v>
      </c>
      <c r="B35" s="27"/>
      <c r="C35" s="27"/>
      <c r="D35" s="27"/>
      <c r="E35" s="29"/>
      <c r="F35" s="41">
        <v>33894</v>
      </c>
      <c r="G35" s="54">
        <v>365625</v>
      </c>
      <c r="H35" s="686"/>
      <c r="I35" s="480">
        <f t="shared" si="1"/>
        <v>0</v>
      </c>
    </row>
    <row r="36" spans="1:9" ht="15" customHeight="1"/>
    <row r="37" spans="1:9" ht="20.25" customHeight="1"/>
    <row r="38" spans="1:9" ht="15" customHeight="1" thickBot="1">
      <c r="A38" s="3114" t="s">
        <v>1</v>
      </c>
      <c r="B38" s="3114"/>
      <c r="C38" s="3114"/>
      <c r="D38" s="3114"/>
      <c r="E38" s="3114"/>
      <c r="F38" s="3114"/>
      <c r="G38" s="3114"/>
      <c r="H38" s="3114"/>
      <c r="I38" s="3193"/>
    </row>
    <row r="39" spans="1:9" ht="15" customHeight="1" thickTop="1">
      <c r="A39" s="961" t="s">
        <v>2</v>
      </c>
      <c r="B39" s="1410" t="s">
        <v>35</v>
      </c>
      <c r="C39" s="1411" t="s">
        <v>4</v>
      </c>
      <c r="D39" s="1412" t="s">
        <v>5</v>
      </c>
      <c r="E39" s="1412" t="s">
        <v>6</v>
      </c>
      <c r="F39" s="2010" t="s">
        <v>36</v>
      </c>
      <c r="G39" s="2011" t="s">
        <v>37</v>
      </c>
      <c r="H39" s="2011" t="s">
        <v>38</v>
      </c>
      <c r="I39" s="696" t="s">
        <v>39</v>
      </c>
    </row>
    <row r="40" spans="1:9" ht="15" customHeight="1">
      <c r="A40" s="162">
        <v>45498</v>
      </c>
      <c r="B40" s="21">
        <v>500000</v>
      </c>
      <c r="C40" s="21"/>
      <c r="D40" s="21"/>
      <c r="E40" s="73">
        <v>60</v>
      </c>
      <c r="F40" s="684">
        <v>33894</v>
      </c>
      <c r="G40" s="2012">
        <f>+B40/E40</f>
        <v>8333.3333333333339</v>
      </c>
      <c r="H40" s="2012">
        <f>B40*0.83%</f>
        <v>4150</v>
      </c>
      <c r="I40" s="55">
        <f>B40</f>
        <v>500000</v>
      </c>
    </row>
    <row r="41" spans="1:9" ht="15" customHeight="1">
      <c r="A41" s="50">
        <v>45534</v>
      </c>
      <c r="B41" s="151"/>
      <c r="C41" s="151"/>
      <c r="D41" s="151"/>
      <c r="E41" s="57">
        <v>1</v>
      </c>
      <c r="F41" s="42">
        <v>84423</v>
      </c>
      <c r="G41" s="30">
        <v>8333.33</v>
      </c>
      <c r="H41" s="30">
        <v>4150</v>
      </c>
      <c r="I41" s="480">
        <f t="shared" ref="I41:I46" si="2">I40-G41</f>
        <v>491666.67</v>
      </c>
    </row>
    <row r="42" spans="1:9" ht="15" customHeight="1">
      <c r="A42" s="50">
        <v>45562</v>
      </c>
      <c r="B42" s="151"/>
      <c r="C42" s="151"/>
      <c r="D42" s="151"/>
      <c r="E42" s="57">
        <v>2</v>
      </c>
      <c r="F42" s="42">
        <v>84772</v>
      </c>
      <c r="G42" s="30">
        <v>8333.33</v>
      </c>
      <c r="H42" s="30">
        <v>4150</v>
      </c>
      <c r="I42" s="480">
        <f t="shared" si="2"/>
        <v>483333.33999999997</v>
      </c>
    </row>
    <row r="43" spans="1:9" ht="15" customHeight="1">
      <c r="A43" s="50">
        <v>45595</v>
      </c>
      <c r="B43" s="27"/>
      <c r="C43" s="27"/>
      <c r="D43" s="27"/>
      <c r="E43" s="57">
        <v>3</v>
      </c>
      <c r="F43" s="58">
        <v>85211</v>
      </c>
      <c r="G43" s="149">
        <v>8333.33</v>
      </c>
      <c r="H43" s="149">
        <v>4150</v>
      </c>
      <c r="I43" s="480">
        <f t="shared" si="2"/>
        <v>475000.00999999995</v>
      </c>
    </row>
    <row r="44" spans="1:9" ht="15" customHeight="1">
      <c r="A44" s="60">
        <v>45623</v>
      </c>
      <c r="B44" s="27"/>
      <c r="C44" s="27"/>
      <c r="D44" s="27"/>
      <c r="E44" s="57">
        <v>4</v>
      </c>
      <c r="F44" s="248">
        <v>85584</v>
      </c>
      <c r="G44" s="43">
        <v>8333.33</v>
      </c>
      <c r="H44" s="43">
        <v>4150</v>
      </c>
      <c r="I44" s="480">
        <f t="shared" si="2"/>
        <v>466666.67999999993</v>
      </c>
    </row>
    <row r="45" spans="1:9" ht="15" customHeight="1">
      <c r="A45" s="60">
        <v>45659</v>
      </c>
      <c r="B45" s="27"/>
      <c r="C45" s="27"/>
      <c r="D45" s="27"/>
      <c r="E45" s="57">
        <v>5</v>
      </c>
      <c r="F45" s="248">
        <v>86045</v>
      </c>
      <c r="G45" s="43">
        <v>8333.33</v>
      </c>
      <c r="H45" s="43">
        <v>4150</v>
      </c>
      <c r="I45" s="480">
        <f t="shared" si="2"/>
        <v>458333.34999999992</v>
      </c>
    </row>
    <row r="46" spans="1:9" ht="15" customHeight="1">
      <c r="A46" s="60">
        <v>45696</v>
      </c>
      <c r="B46" s="27"/>
      <c r="C46" s="27"/>
      <c r="D46" s="27"/>
      <c r="E46" s="57"/>
      <c r="F46" s="248">
        <v>35047</v>
      </c>
      <c r="G46" s="43">
        <v>458333.35</v>
      </c>
      <c r="H46" s="43"/>
      <c r="I46" s="480">
        <f t="shared" si="2"/>
        <v>0</v>
      </c>
    </row>
    <row r="47" spans="1:9" ht="15" customHeight="1"/>
    <row r="48" spans="1:9" ht="15" customHeight="1" thickBot="1">
      <c r="A48" s="3114" t="s">
        <v>1</v>
      </c>
      <c r="B48" s="3114"/>
      <c r="C48" s="3114"/>
      <c r="D48" s="3114"/>
      <c r="E48" s="3114"/>
      <c r="F48" s="3114"/>
      <c r="G48" s="3114"/>
      <c r="H48" s="3114"/>
      <c r="I48" s="3193"/>
    </row>
    <row r="49" spans="1:9" ht="15" customHeight="1" thickTop="1">
      <c r="A49" s="961" t="s">
        <v>2</v>
      </c>
      <c r="B49" s="1410" t="s">
        <v>35</v>
      </c>
      <c r="C49" s="1411" t="s">
        <v>4</v>
      </c>
      <c r="D49" s="1412" t="s">
        <v>5</v>
      </c>
      <c r="E49" s="1412" t="s">
        <v>6</v>
      </c>
      <c r="F49" s="2010" t="s">
        <v>36</v>
      </c>
      <c r="G49" s="2011" t="s">
        <v>37</v>
      </c>
      <c r="H49" s="2011" t="s">
        <v>38</v>
      </c>
      <c r="I49" s="696" t="s">
        <v>39</v>
      </c>
    </row>
    <row r="50" spans="1:9" ht="15" customHeight="1">
      <c r="A50" s="162">
        <v>45696</v>
      </c>
      <c r="B50" s="21">
        <v>550000</v>
      </c>
      <c r="C50" s="21">
        <v>11000</v>
      </c>
      <c r="D50" s="21"/>
      <c r="E50" s="73">
        <v>60</v>
      </c>
      <c r="F50" s="684">
        <v>35047</v>
      </c>
      <c r="G50" s="2012">
        <f>+B50/E50</f>
        <v>9166.6666666666661</v>
      </c>
      <c r="H50" s="2012">
        <f>B50*0.83%</f>
        <v>4565</v>
      </c>
      <c r="I50" s="55">
        <f>B50</f>
        <v>550000</v>
      </c>
    </row>
    <row r="51" spans="1:9" ht="15" customHeight="1">
      <c r="A51" s="50">
        <v>45715</v>
      </c>
      <c r="B51" s="57"/>
      <c r="C51" s="57"/>
      <c r="D51" s="57"/>
      <c r="E51" s="57">
        <v>1</v>
      </c>
      <c r="F51" s="61">
        <v>86620</v>
      </c>
      <c r="G51" s="62">
        <v>9166.67</v>
      </c>
      <c r="H51" s="62">
        <v>4565</v>
      </c>
      <c r="I51" s="912">
        <f>I50-G51</f>
        <v>540833.32999999996</v>
      </c>
    </row>
    <row r="52" spans="1:9" ht="15" customHeight="1">
      <c r="A52" s="50">
        <v>45743</v>
      </c>
      <c r="B52" s="57"/>
      <c r="C52" s="57"/>
      <c r="D52" s="57"/>
      <c r="E52" s="57">
        <v>2</v>
      </c>
      <c r="F52" s="61">
        <v>86979</v>
      </c>
      <c r="G52" s="62">
        <v>9166.67</v>
      </c>
      <c r="H52" s="62">
        <v>4565</v>
      </c>
      <c r="I52" s="912">
        <f t="shared" ref="I52:I65" si="3">I51-G52</f>
        <v>531666.65999999992</v>
      </c>
    </row>
    <row r="53" spans="1:9" ht="15" customHeight="1">
      <c r="A53" s="50">
        <v>45777</v>
      </c>
      <c r="B53" s="57"/>
      <c r="C53" s="57"/>
      <c r="D53" s="57"/>
      <c r="E53" s="57">
        <v>3</v>
      </c>
      <c r="F53" s="61">
        <v>87413</v>
      </c>
      <c r="G53" s="62">
        <v>9166.67</v>
      </c>
      <c r="H53" s="62">
        <v>4565</v>
      </c>
      <c r="I53" s="912">
        <f t="shared" si="3"/>
        <v>522499.98999999993</v>
      </c>
    </row>
    <row r="54" spans="1:9" ht="15" customHeight="1">
      <c r="A54" s="50">
        <v>45808</v>
      </c>
      <c r="B54" s="57"/>
      <c r="C54" s="57"/>
      <c r="D54" s="57"/>
      <c r="E54" s="57">
        <v>4</v>
      </c>
      <c r="F54" s="61" t="s">
        <v>386</v>
      </c>
      <c r="G54" s="62">
        <v>9166.67</v>
      </c>
      <c r="H54" s="62">
        <v>4565</v>
      </c>
      <c r="I54" s="912">
        <f t="shared" si="3"/>
        <v>513333.31999999995</v>
      </c>
    </row>
    <row r="55" spans="1:9" ht="15" customHeight="1">
      <c r="A55" s="50" t="s">
        <v>119</v>
      </c>
      <c r="B55" s="57"/>
      <c r="C55" s="57"/>
      <c r="D55" s="57"/>
      <c r="E55" s="57">
        <v>5</v>
      </c>
      <c r="F55" s="61" t="s">
        <v>57</v>
      </c>
      <c r="G55" s="62"/>
      <c r="H55" s="62"/>
      <c r="I55" s="912">
        <f t="shared" si="3"/>
        <v>513333.31999999995</v>
      </c>
    </row>
    <row r="56" spans="1:9" ht="15" customHeight="1">
      <c r="A56" s="50">
        <v>45869</v>
      </c>
      <c r="B56" s="57"/>
      <c r="C56" s="57"/>
      <c r="D56" s="57"/>
      <c r="E56" s="57">
        <v>6</v>
      </c>
      <c r="F56" s="61" t="s">
        <v>387</v>
      </c>
      <c r="G56" s="62">
        <v>9166.67</v>
      </c>
      <c r="H56" s="62">
        <v>4565</v>
      </c>
      <c r="I56" s="912">
        <f t="shared" si="3"/>
        <v>504166.64999999997</v>
      </c>
    </row>
    <row r="57" spans="1:9" ht="15" customHeight="1">
      <c r="A57" s="50" t="s">
        <v>112</v>
      </c>
      <c r="B57" s="57"/>
      <c r="C57" s="57"/>
      <c r="D57" s="57"/>
      <c r="E57" s="57">
        <v>7</v>
      </c>
      <c r="F57" s="61" t="s">
        <v>57</v>
      </c>
      <c r="G57" s="62"/>
      <c r="H57" s="62"/>
      <c r="I57" s="912">
        <f t="shared" si="3"/>
        <v>504166.64999999997</v>
      </c>
    </row>
    <row r="58" spans="1:9" ht="15" customHeight="1">
      <c r="A58" s="167">
        <v>45933</v>
      </c>
      <c r="B58" s="27"/>
      <c r="C58" s="27"/>
      <c r="D58" s="27"/>
      <c r="E58" s="29"/>
      <c r="F58" s="52" t="s">
        <v>388</v>
      </c>
      <c r="G58" s="168">
        <v>9166.67</v>
      </c>
      <c r="H58" s="168">
        <v>4565</v>
      </c>
      <c r="I58" s="912">
        <f t="shared" si="3"/>
        <v>494999.98</v>
      </c>
    </row>
    <row r="59" spans="1:9" ht="15" customHeight="1">
      <c r="A59" s="167" t="s">
        <v>122</v>
      </c>
      <c r="B59" s="27"/>
      <c r="C59" s="27"/>
      <c r="D59" s="27"/>
      <c r="E59" s="29"/>
      <c r="F59" s="61" t="s">
        <v>57</v>
      </c>
      <c r="G59" s="564"/>
      <c r="H59" s="564"/>
      <c r="I59" s="912">
        <f t="shared" si="3"/>
        <v>494999.98</v>
      </c>
    </row>
    <row r="60" spans="1:9" ht="15" customHeight="1">
      <c r="A60" s="167">
        <v>45993</v>
      </c>
      <c r="B60" s="27"/>
      <c r="C60" s="27"/>
      <c r="D60" s="27"/>
      <c r="E60" s="29"/>
      <c r="F60" s="52" t="s">
        <v>389</v>
      </c>
      <c r="G60" s="168">
        <v>9166.67</v>
      </c>
      <c r="H60" s="168">
        <v>4565</v>
      </c>
      <c r="I60" s="912">
        <f t="shared" si="3"/>
        <v>485833.31</v>
      </c>
    </row>
    <row r="61" spans="1:9" ht="15" customHeight="1">
      <c r="A61" s="50"/>
      <c r="B61" s="27"/>
      <c r="C61" s="27"/>
      <c r="D61" s="27"/>
      <c r="E61" s="29"/>
      <c r="F61" s="38"/>
      <c r="G61" s="564"/>
      <c r="H61" s="564"/>
      <c r="I61" s="912">
        <f t="shared" si="3"/>
        <v>485833.31</v>
      </c>
    </row>
    <row r="62" spans="1:9" ht="15" customHeight="1">
      <c r="A62" s="50"/>
      <c r="B62" s="27"/>
      <c r="C62" s="27"/>
      <c r="D62" s="27"/>
      <c r="E62" s="29"/>
      <c r="F62" s="38"/>
      <c r="G62" s="1171"/>
      <c r="H62" s="1171"/>
      <c r="I62" s="912">
        <f t="shared" si="3"/>
        <v>485833.31</v>
      </c>
    </row>
    <row r="63" spans="1:9" ht="15" customHeight="1">
      <c r="I63" s="912">
        <f t="shared" si="3"/>
        <v>485833.31</v>
      </c>
    </row>
    <row r="64" spans="1:9" ht="15" customHeight="1">
      <c r="I64" s="912">
        <f t="shared" si="3"/>
        <v>485833.31</v>
      </c>
    </row>
    <row r="65" spans="1:9" ht="15" customHeight="1">
      <c r="I65" s="912">
        <f t="shared" si="3"/>
        <v>485833.31</v>
      </c>
    </row>
    <row r="66" spans="1:9" ht="15" customHeight="1"/>
    <row r="67" spans="1:9" ht="15" customHeight="1">
      <c r="A67" s="575"/>
      <c r="B67" s="125"/>
      <c r="C67" s="577"/>
      <c r="D67" s="577"/>
      <c r="E67" s="577"/>
      <c r="F67" s="728"/>
      <c r="G67" s="728"/>
    </row>
    <row r="68" spans="1:9" ht="15" customHeight="1">
      <c r="A68" s="575"/>
      <c r="B68" s="161"/>
      <c r="C68" s="122"/>
      <c r="D68" s="122"/>
      <c r="E68" s="122"/>
      <c r="F68" s="604"/>
      <c r="G68" s="604"/>
    </row>
    <row r="69" spans="1:9" ht="15" customHeight="1">
      <c r="A69" s="575"/>
      <c r="B69" s="125"/>
      <c r="C69" s="122"/>
      <c r="D69" s="122"/>
      <c r="E69" s="122"/>
      <c r="F69" s="728"/>
      <c r="G69" s="728"/>
    </row>
    <row r="70" spans="1:9" ht="15" customHeight="1">
      <c r="A70" s="575"/>
      <c r="B70" s="126"/>
      <c r="C70" s="122"/>
      <c r="D70" s="122"/>
      <c r="E70" s="122"/>
      <c r="F70" s="728"/>
      <c r="G70" s="728"/>
    </row>
    <row r="71" spans="1:9" ht="13.8">
      <c r="A71" s="575"/>
      <c r="B71" s="126"/>
      <c r="C71" s="122"/>
      <c r="D71" s="122"/>
      <c r="E71" s="122"/>
      <c r="F71" s="728"/>
      <c r="G71" s="728"/>
    </row>
    <row r="72" spans="1:9" ht="13.8">
      <c r="A72" s="575"/>
      <c r="B72" s="120"/>
      <c r="C72" s="122"/>
      <c r="D72" s="122"/>
      <c r="E72" s="122"/>
      <c r="F72" s="728"/>
      <c r="G72" s="728"/>
    </row>
    <row r="73" spans="1:9" ht="13.8">
      <c r="A73" s="575"/>
      <c r="B73" s="120"/>
      <c r="C73" s="122"/>
      <c r="D73" s="122"/>
      <c r="E73" s="122"/>
      <c r="F73" s="728"/>
      <c r="G73" s="728"/>
    </row>
    <row r="74" spans="1:9" ht="13.8">
      <c r="E74" s="577"/>
      <c r="F74" s="728"/>
      <c r="G74" s="728"/>
    </row>
    <row r="75" spans="1:9" ht="13.8">
      <c r="E75" s="577"/>
      <c r="F75" s="728"/>
      <c r="G75" s="728"/>
    </row>
  </sheetData>
  <mergeCells count="4">
    <mergeCell ref="A3:I3"/>
    <mergeCell ref="A20:I20"/>
    <mergeCell ref="A38:I38"/>
    <mergeCell ref="A48:I48"/>
  </mergeCells>
  <pageMargins left="0.5" right="0.5" top="1" bottom="1" header="0.5" footer="0.5"/>
  <pageSetup paperSize="5" orientation="landscape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13">
    <tabColor rgb="FFFFFF00"/>
  </sheetPr>
  <dimension ref="A1:S107"/>
  <sheetViews>
    <sheetView topLeftCell="A73" zoomScale="130" zoomScaleNormal="130" workbookViewId="0">
      <selection activeCell="O94" sqref="O94"/>
    </sheetView>
  </sheetViews>
  <sheetFormatPr defaultColWidth="9.109375" defaultRowHeight="13.2"/>
  <cols>
    <col min="1" max="1" width="12.5546875" style="228" customWidth="1"/>
    <col min="2" max="2" width="11.5546875" style="6" customWidth="1"/>
    <col min="3" max="3" width="11.109375" style="6" customWidth="1"/>
    <col min="4" max="4" width="7.109375" style="6" customWidth="1"/>
    <col min="5" max="5" width="7.109375" style="66" customWidth="1"/>
    <col min="6" max="6" width="12.109375" style="2491" customWidth="1"/>
    <col min="7" max="7" width="11.44140625" style="7" customWidth="1"/>
    <col min="8" max="8" width="10.5546875" style="7" customWidth="1"/>
    <col min="9" max="9" width="11.6640625" style="7" customWidth="1"/>
    <col min="10" max="16384" width="9.109375" style="3"/>
  </cols>
  <sheetData>
    <row r="1" spans="1:9" ht="24">
      <c r="A1" s="11" t="s">
        <v>390</v>
      </c>
      <c r="B1" s="11"/>
      <c r="C1" s="874"/>
      <c r="D1" s="874"/>
      <c r="E1" s="133"/>
      <c r="F1" s="2482"/>
    </row>
    <row r="2" spans="1:9" s="458" customFormat="1" ht="15">
      <c r="A2" s="228"/>
      <c r="B2" s="3"/>
      <c r="C2" s="3"/>
      <c r="D2" s="3"/>
      <c r="E2" s="133"/>
      <c r="F2" s="2482"/>
      <c r="G2" s="7"/>
      <c r="H2" s="7"/>
      <c r="I2" s="7"/>
    </row>
    <row r="3" spans="1:9" s="458" customFormat="1" ht="15">
      <c r="A3" s="491"/>
      <c r="B3" s="39"/>
      <c r="C3" s="39"/>
      <c r="D3" s="39"/>
      <c r="E3" s="538"/>
      <c r="F3" s="2483"/>
      <c r="G3" s="43"/>
      <c r="H3" s="43"/>
      <c r="I3" s="210"/>
    </row>
    <row r="4" spans="1:9" ht="20.399999999999999">
      <c r="A4" s="3114" t="s">
        <v>1</v>
      </c>
      <c r="B4" s="3114"/>
      <c r="C4" s="3114"/>
      <c r="D4" s="3114"/>
      <c r="E4" s="3114"/>
      <c r="F4" s="3114"/>
      <c r="G4" s="3114"/>
      <c r="H4" s="3114"/>
      <c r="I4" s="3193"/>
    </row>
    <row r="5" spans="1:9" ht="18.75" customHeight="1">
      <c r="A5" s="961" t="s">
        <v>2</v>
      </c>
      <c r="B5" s="1410" t="s">
        <v>35</v>
      </c>
      <c r="C5" s="1411" t="s">
        <v>4</v>
      </c>
      <c r="D5" s="1412" t="s">
        <v>5</v>
      </c>
      <c r="E5" s="1412" t="s">
        <v>6</v>
      </c>
      <c r="F5" s="2484" t="s">
        <v>36</v>
      </c>
      <c r="G5" s="1413" t="s">
        <v>37</v>
      </c>
      <c r="H5" s="1413" t="s">
        <v>38</v>
      </c>
      <c r="I5" s="1378" t="s">
        <v>39</v>
      </c>
    </row>
    <row r="6" spans="1:9" ht="18.75" customHeight="1">
      <c r="A6" s="490">
        <v>43977</v>
      </c>
      <c r="B6" s="21">
        <v>70000</v>
      </c>
      <c r="C6" s="21">
        <f>B6*0.02</f>
        <v>1400</v>
      </c>
      <c r="D6" s="21"/>
      <c r="E6" s="73">
        <v>48</v>
      </c>
      <c r="F6" s="2485">
        <v>24686</v>
      </c>
      <c r="G6" s="21">
        <f>+B6/E6</f>
        <v>1458.3333333333301</v>
      </c>
      <c r="H6" s="21">
        <v>700</v>
      </c>
      <c r="I6" s="108">
        <v>70000</v>
      </c>
    </row>
    <row r="7" spans="1:9" ht="18.75" customHeight="1">
      <c r="A7" s="491">
        <v>43980</v>
      </c>
      <c r="B7" s="39"/>
      <c r="C7" s="39"/>
      <c r="D7" s="39"/>
      <c r="E7" s="538">
        <v>1</v>
      </c>
      <c r="F7" s="2483">
        <v>67350</v>
      </c>
      <c r="G7" s="43">
        <v>1458.33</v>
      </c>
      <c r="H7" s="43">
        <v>700</v>
      </c>
      <c r="I7" s="210">
        <f>I6-G7</f>
        <v>68541.67</v>
      </c>
    </row>
    <row r="8" spans="1:9" ht="18.75" customHeight="1">
      <c r="A8" s="491">
        <v>44019</v>
      </c>
      <c r="B8" s="39"/>
      <c r="C8" s="39"/>
      <c r="D8" s="39"/>
      <c r="E8" s="538">
        <v>2</v>
      </c>
      <c r="F8" s="2483">
        <v>67673</v>
      </c>
      <c r="G8" s="43">
        <v>1458.33</v>
      </c>
      <c r="H8" s="43">
        <v>700</v>
      </c>
      <c r="I8" s="210">
        <f t="shared" ref="I8:I42" si="0">I7-G8</f>
        <v>67083.34</v>
      </c>
    </row>
    <row r="9" spans="1:9" ht="18.75" customHeight="1">
      <c r="A9" s="491">
        <v>44048</v>
      </c>
      <c r="B9" s="39"/>
      <c r="C9" s="39"/>
      <c r="D9" s="39"/>
      <c r="E9" s="538">
        <v>3</v>
      </c>
      <c r="F9" s="2483">
        <v>67933</v>
      </c>
      <c r="G9" s="43">
        <v>1458.33</v>
      </c>
      <c r="H9" s="43">
        <v>700</v>
      </c>
      <c r="I9" s="210">
        <f t="shared" si="0"/>
        <v>65625.009999999995</v>
      </c>
    </row>
    <row r="10" spans="1:9" ht="18.75" customHeight="1">
      <c r="A10" s="491">
        <v>44104</v>
      </c>
      <c r="B10" s="39"/>
      <c r="C10" s="39"/>
      <c r="D10" s="39"/>
      <c r="E10" s="538">
        <v>4</v>
      </c>
      <c r="F10" s="2483">
        <v>65425</v>
      </c>
      <c r="G10" s="43">
        <v>1458.33</v>
      </c>
      <c r="H10" s="43">
        <v>700</v>
      </c>
      <c r="I10" s="210">
        <f t="shared" si="0"/>
        <v>64166.68</v>
      </c>
    </row>
    <row r="11" spans="1:9" ht="18.75" customHeight="1">
      <c r="A11" s="491" t="s">
        <v>391</v>
      </c>
      <c r="B11" s="39"/>
      <c r="C11" s="39"/>
      <c r="D11" s="39"/>
      <c r="E11" s="538">
        <v>5</v>
      </c>
      <c r="F11" s="2483">
        <v>68665</v>
      </c>
      <c r="G11" s="43">
        <v>1458.33</v>
      </c>
      <c r="H11" s="43">
        <v>700</v>
      </c>
      <c r="I11" s="210">
        <f t="shared" si="0"/>
        <v>62708.35</v>
      </c>
    </row>
    <row r="12" spans="1:9" ht="18.75" customHeight="1">
      <c r="A12" s="491">
        <v>44153</v>
      </c>
      <c r="B12" s="39"/>
      <c r="C12" s="39"/>
      <c r="D12" s="39"/>
      <c r="E12" s="538">
        <v>6</v>
      </c>
      <c r="F12" s="2483">
        <v>68861</v>
      </c>
      <c r="G12" s="43">
        <v>1458.33</v>
      </c>
      <c r="H12" s="43">
        <v>700</v>
      </c>
      <c r="I12" s="210">
        <f t="shared" si="0"/>
        <v>61250.02</v>
      </c>
    </row>
    <row r="13" spans="1:9" ht="18.75" customHeight="1">
      <c r="A13" s="491">
        <v>44187</v>
      </c>
      <c r="B13" s="39"/>
      <c r="C13" s="39"/>
      <c r="D13" s="39"/>
      <c r="E13" s="538">
        <v>7</v>
      </c>
      <c r="F13" s="2483">
        <v>69331</v>
      </c>
      <c r="G13" s="43">
        <v>1458.33</v>
      </c>
      <c r="H13" s="43">
        <v>700</v>
      </c>
      <c r="I13" s="210">
        <f t="shared" si="0"/>
        <v>59791.69</v>
      </c>
    </row>
    <row r="14" spans="1:9" ht="18.75" customHeight="1">
      <c r="A14" s="491">
        <v>44224</v>
      </c>
      <c r="B14" s="39"/>
      <c r="C14" s="39"/>
      <c r="D14" s="39"/>
      <c r="E14" s="538">
        <v>8</v>
      </c>
      <c r="F14" s="2483">
        <v>69639</v>
      </c>
      <c r="G14" s="43">
        <v>1458.33</v>
      </c>
      <c r="H14" s="43">
        <v>700</v>
      </c>
      <c r="I14" s="210">
        <f t="shared" si="0"/>
        <v>58333.36</v>
      </c>
    </row>
    <row r="15" spans="1:9" ht="18.75" customHeight="1">
      <c r="A15" s="491">
        <v>44250</v>
      </c>
      <c r="B15" s="39"/>
      <c r="C15" s="39"/>
      <c r="D15" s="39"/>
      <c r="E15" s="538">
        <v>9</v>
      </c>
      <c r="F15" s="2483">
        <v>69848</v>
      </c>
      <c r="G15" s="43">
        <v>1458.33</v>
      </c>
      <c r="H15" s="43">
        <v>700</v>
      </c>
      <c r="I15" s="210">
        <f t="shared" si="0"/>
        <v>56875.03</v>
      </c>
    </row>
    <row r="16" spans="1:9" ht="18.75" customHeight="1">
      <c r="A16" s="491">
        <v>44281</v>
      </c>
      <c r="B16" s="39"/>
      <c r="C16" s="39"/>
      <c r="D16" s="39"/>
      <c r="E16" s="538">
        <v>10</v>
      </c>
      <c r="F16" s="2483">
        <v>70195</v>
      </c>
      <c r="G16" s="43">
        <v>1458.33</v>
      </c>
      <c r="H16" s="43">
        <v>700</v>
      </c>
      <c r="I16" s="210">
        <f t="shared" si="0"/>
        <v>55416.7</v>
      </c>
    </row>
    <row r="17" spans="1:9" ht="18.75" customHeight="1">
      <c r="A17" s="491">
        <v>44310</v>
      </c>
      <c r="B17" s="39"/>
      <c r="C17" s="39"/>
      <c r="D17" s="39"/>
      <c r="E17" s="538">
        <v>11</v>
      </c>
      <c r="F17" s="2483">
        <v>70434</v>
      </c>
      <c r="G17" s="43">
        <v>1458.33</v>
      </c>
      <c r="H17" s="43">
        <v>700</v>
      </c>
      <c r="I17" s="210">
        <f t="shared" si="0"/>
        <v>53958.37</v>
      </c>
    </row>
    <row r="18" spans="1:9" ht="18.75" customHeight="1">
      <c r="A18" s="491">
        <v>44343</v>
      </c>
      <c r="B18" s="39"/>
      <c r="C18" s="39"/>
      <c r="D18" s="39"/>
      <c r="E18" s="538">
        <v>12</v>
      </c>
      <c r="F18" s="2483">
        <v>70930</v>
      </c>
      <c r="G18" s="43">
        <v>1458.33</v>
      </c>
      <c r="H18" s="43">
        <v>700</v>
      </c>
      <c r="I18" s="210">
        <f t="shared" si="0"/>
        <v>52500.04</v>
      </c>
    </row>
    <row r="19" spans="1:9" ht="18.75" customHeight="1">
      <c r="A19" s="491">
        <v>44376</v>
      </c>
      <c r="B19" s="39"/>
      <c r="C19" s="39"/>
      <c r="D19" s="39"/>
      <c r="E19" s="538">
        <v>13</v>
      </c>
      <c r="F19" s="2483">
        <v>71244</v>
      </c>
      <c r="G19" s="43">
        <v>1458.33</v>
      </c>
      <c r="H19" s="43">
        <v>700</v>
      </c>
      <c r="I19" s="210">
        <f t="shared" si="0"/>
        <v>51041.71</v>
      </c>
    </row>
    <row r="20" spans="1:9">
      <c r="A20" s="491">
        <v>44404</v>
      </c>
      <c r="B20" s="39"/>
      <c r="C20" s="39"/>
      <c r="D20" s="39"/>
      <c r="E20" s="538">
        <v>14</v>
      </c>
      <c r="F20" s="2483">
        <v>71501</v>
      </c>
      <c r="G20" s="43">
        <v>1458.33</v>
      </c>
      <c r="H20" s="43">
        <v>700</v>
      </c>
      <c r="I20" s="210">
        <f t="shared" si="0"/>
        <v>49583.38</v>
      </c>
    </row>
    <row r="21" spans="1:9">
      <c r="A21" s="491">
        <v>44434</v>
      </c>
      <c r="B21" s="39"/>
      <c r="C21" s="39"/>
      <c r="D21" s="39"/>
      <c r="E21" s="538">
        <v>15</v>
      </c>
      <c r="F21" s="2483">
        <v>71778</v>
      </c>
      <c r="G21" s="43">
        <v>1458.33</v>
      </c>
      <c r="H21" s="43">
        <v>700</v>
      </c>
      <c r="I21" s="210">
        <f t="shared" si="0"/>
        <v>48125.05</v>
      </c>
    </row>
    <row r="22" spans="1:9">
      <c r="A22" s="491">
        <v>44467</v>
      </c>
      <c r="B22" s="39"/>
      <c r="C22" s="39"/>
      <c r="D22" s="39"/>
      <c r="E22" s="538">
        <v>16</v>
      </c>
      <c r="F22" s="2483">
        <v>72071</v>
      </c>
      <c r="G22" s="43">
        <v>1458.33</v>
      </c>
      <c r="H22" s="43">
        <v>700</v>
      </c>
      <c r="I22" s="210">
        <f t="shared" si="0"/>
        <v>46666.720000000001</v>
      </c>
    </row>
    <row r="23" spans="1:9">
      <c r="A23" s="491">
        <v>44490</v>
      </c>
      <c r="B23" s="39"/>
      <c r="C23" s="39"/>
      <c r="D23" s="39"/>
      <c r="E23" s="538">
        <v>17</v>
      </c>
      <c r="F23" s="2486">
        <v>72281</v>
      </c>
      <c r="G23" s="43">
        <v>1458.33</v>
      </c>
      <c r="H23" s="43">
        <v>700</v>
      </c>
      <c r="I23" s="210">
        <f t="shared" si="0"/>
        <v>45208.39</v>
      </c>
    </row>
    <row r="24" spans="1:9">
      <c r="A24" s="50">
        <v>44525</v>
      </c>
      <c r="B24" s="39"/>
      <c r="C24" s="39"/>
      <c r="D24" s="39"/>
      <c r="E24" s="538">
        <v>18</v>
      </c>
      <c r="F24" s="2486">
        <v>72727</v>
      </c>
      <c r="G24" s="43">
        <v>1458.33</v>
      </c>
      <c r="H24" s="43">
        <v>700</v>
      </c>
      <c r="I24" s="43">
        <f t="shared" si="0"/>
        <v>43750.06</v>
      </c>
    </row>
    <row r="25" spans="1:9">
      <c r="A25" s="50">
        <v>44554</v>
      </c>
      <c r="B25" s="39"/>
      <c r="C25" s="39"/>
      <c r="D25" s="39"/>
      <c r="E25" s="538">
        <v>19</v>
      </c>
      <c r="F25" s="2483">
        <v>73068</v>
      </c>
      <c r="G25" s="43">
        <v>1458.33</v>
      </c>
      <c r="H25" s="43">
        <v>700</v>
      </c>
      <c r="I25" s="43">
        <f t="shared" si="0"/>
        <v>42291.73</v>
      </c>
    </row>
    <row r="26" spans="1:9">
      <c r="A26" s="50">
        <v>44582</v>
      </c>
      <c r="B26" s="39"/>
      <c r="C26" s="39"/>
      <c r="D26" s="39"/>
      <c r="E26" s="538">
        <v>20</v>
      </c>
      <c r="F26" s="2483">
        <v>73359</v>
      </c>
      <c r="G26" s="43">
        <v>1458.33</v>
      </c>
      <c r="H26" s="43">
        <v>700</v>
      </c>
      <c r="I26" s="43">
        <f t="shared" si="0"/>
        <v>40833.4</v>
      </c>
    </row>
    <row r="27" spans="1:9">
      <c r="A27" s="50">
        <v>44615</v>
      </c>
      <c r="B27" s="39"/>
      <c r="C27" s="39"/>
      <c r="D27" s="39"/>
      <c r="E27" s="538">
        <v>21</v>
      </c>
      <c r="F27" s="2483">
        <v>73683</v>
      </c>
      <c r="G27" s="43">
        <v>1458.33</v>
      </c>
      <c r="H27" s="43">
        <v>700</v>
      </c>
      <c r="I27" s="43">
        <f t="shared" si="0"/>
        <v>39375.07</v>
      </c>
    </row>
    <row r="28" spans="1:9">
      <c r="A28" s="50">
        <v>44650</v>
      </c>
      <c r="B28" s="39"/>
      <c r="C28" s="39"/>
      <c r="D28" s="39"/>
      <c r="E28" s="538">
        <v>22</v>
      </c>
      <c r="F28" s="2483">
        <v>74076</v>
      </c>
      <c r="G28" s="43">
        <v>1458.33</v>
      </c>
      <c r="H28" s="43">
        <v>700</v>
      </c>
      <c r="I28" s="43">
        <f t="shared" si="0"/>
        <v>37916.74</v>
      </c>
    </row>
    <row r="29" spans="1:9">
      <c r="A29" s="50">
        <v>44678</v>
      </c>
      <c r="B29" s="39"/>
      <c r="C29" s="39"/>
      <c r="D29" s="39"/>
      <c r="E29" s="538">
        <v>23</v>
      </c>
      <c r="F29" s="2483">
        <v>74323</v>
      </c>
      <c r="G29" s="43">
        <v>1458.33</v>
      </c>
      <c r="H29" s="43">
        <v>700</v>
      </c>
      <c r="I29" s="43">
        <f t="shared" si="0"/>
        <v>36458.410000000003</v>
      </c>
    </row>
    <row r="30" spans="1:9">
      <c r="A30" s="50">
        <v>44701</v>
      </c>
      <c r="B30" s="39"/>
      <c r="C30" s="39"/>
      <c r="D30" s="39"/>
      <c r="E30" s="538">
        <v>24</v>
      </c>
      <c r="F30" s="2483">
        <v>74684</v>
      </c>
      <c r="G30" s="43">
        <v>1458.33</v>
      </c>
      <c r="H30" s="43">
        <v>700</v>
      </c>
      <c r="I30" s="43">
        <f t="shared" si="0"/>
        <v>35000.080000000002</v>
      </c>
    </row>
    <row r="31" spans="1:9">
      <c r="A31" s="50">
        <v>44734</v>
      </c>
      <c r="B31" s="39"/>
      <c r="C31" s="39"/>
      <c r="D31" s="39"/>
      <c r="E31" s="538">
        <v>25</v>
      </c>
      <c r="F31" s="2483">
        <v>75157</v>
      </c>
      <c r="G31" s="43">
        <v>4359.99</v>
      </c>
      <c r="H31" s="43">
        <v>700</v>
      </c>
      <c r="I31" s="43">
        <f t="shared" si="0"/>
        <v>30640.09</v>
      </c>
    </row>
    <row r="32" spans="1:9">
      <c r="A32" s="789">
        <v>44734</v>
      </c>
      <c r="B32" s="83"/>
      <c r="C32" s="83"/>
      <c r="D32" s="83"/>
      <c r="E32" s="1425">
        <v>26</v>
      </c>
      <c r="F32" s="2487">
        <v>75158</v>
      </c>
      <c r="G32" s="571">
        <v>1458.33</v>
      </c>
      <c r="H32" s="571"/>
      <c r="I32" s="571">
        <f t="shared" si="0"/>
        <v>29181.759999999998</v>
      </c>
    </row>
    <row r="33" spans="1:9">
      <c r="A33" s="50">
        <v>44755</v>
      </c>
      <c r="B33" s="39"/>
      <c r="C33" s="39"/>
      <c r="D33" s="39"/>
      <c r="E33" s="538">
        <v>27</v>
      </c>
      <c r="F33" s="2488">
        <v>75309</v>
      </c>
      <c r="G33" s="43"/>
      <c r="H33" s="59">
        <v>700</v>
      </c>
      <c r="I33" s="43">
        <f t="shared" si="0"/>
        <v>29181.759999999998</v>
      </c>
    </row>
    <row r="34" spans="1:9">
      <c r="A34" s="50">
        <v>44791</v>
      </c>
      <c r="B34" s="39"/>
      <c r="C34" s="39"/>
      <c r="D34" s="39"/>
      <c r="E34" s="538"/>
      <c r="F34" s="2488">
        <v>75717</v>
      </c>
      <c r="G34" s="43"/>
      <c r="H34" s="30">
        <v>700</v>
      </c>
      <c r="I34" s="43">
        <f t="shared" si="0"/>
        <v>29181.759999999998</v>
      </c>
    </row>
    <row r="35" spans="1:9" ht="13.8">
      <c r="A35" s="167">
        <v>44810</v>
      </c>
      <c r="B35" s="39"/>
      <c r="C35" s="39"/>
      <c r="D35" s="39"/>
      <c r="E35" s="538"/>
      <c r="F35" s="2489">
        <v>75950</v>
      </c>
      <c r="G35" s="45"/>
      <c r="H35" s="45">
        <v>700</v>
      </c>
      <c r="I35" s="43">
        <f t="shared" si="0"/>
        <v>29181.759999999998</v>
      </c>
    </row>
    <row r="36" spans="1:9" ht="13.8">
      <c r="A36" s="167">
        <v>44861</v>
      </c>
      <c r="B36" s="39"/>
      <c r="C36" s="39"/>
      <c r="D36" s="39"/>
      <c r="E36" s="538"/>
      <c r="F36" s="2489">
        <v>76418</v>
      </c>
      <c r="G36" s="35">
        <v>1453.33</v>
      </c>
      <c r="H36" s="35">
        <v>700</v>
      </c>
      <c r="I36" s="43">
        <f t="shared" si="0"/>
        <v>27728.43</v>
      </c>
    </row>
    <row r="37" spans="1:9" ht="13.8">
      <c r="A37" s="167">
        <v>44883</v>
      </c>
      <c r="B37" s="39"/>
      <c r="C37" s="39"/>
      <c r="D37" s="39"/>
      <c r="E37" s="538"/>
      <c r="F37" s="2489">
        <v>76743</v>
      </c>
      <c r="G37" s="35">
        <v>1453.33</v>
      </c>
      <c r="H37" s="35">
        <v>700</v>
      </c>
      <c r="I37" s="43">
        <f t="shared" si="0"/>
        <v>26275.1</v>
      </c>
    </row>
    <row r="38" spans="1:9" ht="13.8">
      <c r="A38" s="167">
        <v>44922</v>
      </c>
      <c r="B38" s="39"/>
      <c r="C38" s="39"/>
      <c r="D38" s="39"/>
      <c r="E38" s="538"/>
      <c r="F38" s="2489">
        <v>77217</v>
      </c>
      <c r="G38" s="35">
        <v>1453.33</v>
      </c>
      <c r="H38" s="35">
        <v>700</v>
      </c>
      <c r="I38" s="43">
        <f t="shared" si="0"/>
        <v>24821.77</v>
      </c>
    </row>
    <row r="39" spans="1:9" ht="15">
      <c r="A39" s="50">
        <v>44951</v>
      </c>
      <c r="B39" s="39"/>
      <c r="C39" s="39"/>
      <c r="D39" s="39"/>
      <c r="E39" s="538"/>
      <c r="F39" s="2490">
        <v>77444</v>
      </c>
      <c r="G39" s="43">
        <v>1453.33</v>
      </c>
      <c r="H39" s="43">
        <v>700</v>
      </c>
      <c r="I39" s="43">
        <f t="shared" si="0"/>
        <v>23368.44</v>
      </c>
    </row>
    <row r="40" spans="1:9">
      <c r="A40" s="50">
        <v>44968</v>
      </c>
      <c r="B40" s="39"/>
      <c r="C40" s="39"/>
      <c r="D40" s="39"/>
      <c r="E40" s="538"/>
      <c r="F40" s="2483">
        <v>77640</v>
      </c>
      <c r="G40" s="43">
        <v>23368.44</v>
      </c>
      <c r="H40" s="43">
        <v>700</v>
      </c>
      <c r="I40" s="43">
        <f t="shared" si="0"/>
        <v>-4.7293724492192301E-11</v>
      </c>
    </row>
    <row r="41" spans="1:9">
      <c r="A41" s="50"/>
      <c r="B41" s="39"/>
      <c r="C41" s="39"/>
      <c r="D41" s="39"/>
      <c r="E41" s="538"/>
      <c r="F41" s="2483"/>
      <c r="G41" s="43"/>
      <c r="H41" s="43"/>
      <c r="I41" s="43">
        <f t="shared" si="0"/>
        <v>-4.7293724492192301E-11</v>
      </c>
    </row>
    <row r="42" spans="1:9">
      <c r="I42" s="43">
        <f t="shared" si="0"/>
        <v>-4.7293724492192301E-11</v>
      </c>
    </row>
    <row r="43" spans="1:9" ht="20.399999999999999">
      <c r="A43" s="3114" t="s">
        <v>1</v>
      </c>
      <c r="B43" s="3114"/>
      <c r="C43" s="3114"/>
      <c r="D43" s="3114"/>
      <c r="E43" s="3114"/>
      <c r="F43" s="3114"/>
      <c r="G43" s="3114"/>
      <c r="H43" s="3114"/>
      <c r="I43" s="3193"/>
    </row>
    <row r="44" spans="1:9" ht="25.2">
      <c r="A44" s="961" t="s">
        <v>2</v>
      </c>
      <c r="B44" s="1410" t="s">
        <v>35</v>
      </c>
      <c r="C44" s="1411" t="s">
        <v>4</v>
      </c>
      <c r="D44" s="1412" t="s">
        <v>5</v>
      </c>
      <c r="E44" s="1412" t="s">
        <v>6</v>
      </c>
      <c r="F44" s="2484" t="s">
        <v>36</v>
      </c>
      <c r="G44" s="1413" t="s">
        <v>37</v>
      </c>
      <c r="H44" s="1413" t="s">
        <v>38</v>
      </c>
      <c r="I44" s="1378" t="s">
        <v>39</v>
      </c>
    </row>
    <row r="45" spans="1:9">
      <c r="A45" s="490">
        <v>45028</v>
      </c>
      <c r="B45" s="21">
        <v>15000</v>
      </c>
      <c r="C45" s="21">
        <f>B45*0.02</f>
        <v>300</v>
      </c>
      <c r="D45" s="21"/>
      <c r="E45" s="73">
        <v>12</v>
      </c>
      <c r="F45" s="2485">
        <v>31042</v>
      </c>
      <c r="G45" s="21">
        <f>+B45/E45</f>
        <v>1250</v>
      </c>
      <c r="H45" s="21">
        <v>124.5</v>
      </c>
      <c r="I45" s="108">
        <v>15000</v>
      </c>
    </row>
    <row r="46" spans="1:9">
      <c r="A46" s="491">
        <v>45072</v>
      </c>
      <c r="B46" s="43"/>
      <c r="C46" s="43"/>
      <c r="D46" s="43"/>
      <c r="E46" s="538">
        <v>1</v>
      </c>
      <c r="F46" s="2483">
        <v>78830</v>
      </c>
      <c r="G46" s="43">
        <v>1250</v>
      </c>
      <c r="H46" s="43">
        <v>124.5</v>
      </c>
      <c r="I46" s="210">
        <f>I45-G46</f>
        <v>13750</v>
      </c>
    </row>
    <row r="47" spans="1:9">
      <c r="A47" s="789">
        <v>45100</v>
      </c>
      <c r="B47" s="7"/>
      <c r="C47" s="7"/>
      <c r="D47" s="7"/>
      <c r="E47" s="1425">
        <v>2</v>
      </c>
      <c r="F47" s="2492">
        <v>79228</v>
      </c>
      <c r="G47" s="266">
        <v>1250</v>
      </c>
      <c r="H47" s="266">
        <v>124.5</v>
      </c>
      <c r="I47" s="2009">
        <f t="shared" ref="I47:I55" si="1">I46-G47</f>
        <v>12500</v>
      </c>
    </row>
    <row r="48" spans="1:9">
      <c r="A48" s="50">
        <v>45135</v>
      </c>
      <c r="B48" s="43"/>
      <c r="C48" s="43"/>
      <c r="D48" s="43"/>
      <c r="E48" s="538">
        <v>3</v>
      </c>
      <c r="F48" s="2488">
        <v>79652</v>
      </c>
      <c r="G48" s="30">
        <v>1250</v>
      </c>
      <c r="H48" s="30">
        <v>124</v>
      </c>
      <c r="I48" s="43">
        <f t="shared" si="1"/>
        <v>11250</v>
      </c>
    </row>
    <row r="49" spans="1:10">
      <c r="A49" s="50">
        <v>45169</v>
      </c>
      <c r="B49" s="43"/>
      <c r="C49" s="43"/>
      <c r="D49" s="43"/>
      <c r="E49" s="538">
        <v>4</v>
      </c>
      <c r="F49" s="2488">
        <v>80064</v>
      </c>
      <c r="G49" s="30">
        <v>1250</v>
      </c>
      <c r="H49" s="30">
        <v>124.5</v>
      </c>
      <c r="I49" s="43">
        <f t="shared" si="1"/>
        <v>10000</v>
      </c>
    </row>
    <row r="50" spans="1:10" ht="13.8">
      <c r="A50" s="50">
        <v>45197</v>
      </c>
      <c r="B50" s="43"/>
      <c r="C50" s="43"/>
      <c r="D50" s="43"/>
      <c r="E50" s="538">
        <v>5</v>
      </c>
      <c r="F50" s="2489">
        <v>80387</v>
      </c>
      <c r="G50" s="43">
        <v>1250</v>
      </c>
      <c r="H50" s="43">
        <v>124.5</v>
      </c>
      <c r="I50" s="43">
        <f t="shared" si="1"/>
        <v>8750</v>
      </c>
    </row>
    <row r="51" spans="1:10" ht="13.8">
      <c r="A51" s="50">
        <v>45217</v>
      </c>
      <c r="B51" s="43"/>
      <c r="C51" s="43"/>
      <c r="D51" s="43"/>
      <c r="E51" s="538">
        <v>6</v>
      </c>
      <c r="F51" s="2489">
        <v>80596</v>
      </c>
      <c r="G51" s="43">
        <v>1250</v>
      </c>
      <c r="H51" s="43">
        <v>124.5</v>
      </c>
      <c r="I51" s="43">
        <f t="shared" si="1"/>
        <v>7500</v>
      </c>
    </row>
    <row r="52" spans="1:10">
      <c r="A52" s="50">
        <v>45222</v>
      </c>
      <c r="B52" s="43"/>
      <c r="C52" s="43"/>
      <c r="D52" s="43"/>
      <c r="E52" s="538">
        <v>7</v>
      </c>
      <c r="F52" s="2483">
        <v>32254</v>
      </c>
      <c r="G52" s="43">
        <v>7500</v>
      </c>
      <c r="H52" s="43"/>
      <c r="I52" s="43">
        <f t="shared" si="1"/>
        <v>0</v>
      </c>
    </row>
    <row r="53" spans="1:10">
      <c r="A53" s="50"/>
      <c r="B53" s="43"/>
      <c r="C53" s="43"/>
      <c r="D53" s="43"/>
      <c r="E53" s="538"/>
      <c r="F53" s="2483"/>
      <c r="G53" s="43"/>
      <c r="H53" s="43"/>
      <c r="I53" s="43">
        <f t="shared" si="1"/>
        <v>0</v>
      </c>
    </row>
    <row r="54" spans="1:10">
      <c r="A54" s="50"/>
      <c r="B54" s="39"/>
      <c r="C54" s="39"/>
      <c r="D54" s="39"/>
      <c r="E54" s="538"/>
      <c r="F54" s="2483"/>
      <c r="G54" s="43"/>
      <c r="H54" s="43"/>
      <c r="I54" s="43">
        <f t="shared" si="1"/>
        <v>0</v>
      </c>
    </row>
    <row r="55" spans="1:10">
      <c r="I55" s="1693">
        <f t="shared" si="1"/>
        <v>0</v>
      </c>
      <c r="J55" s="27"/>
    </row>
    <row r="56" spans="1:10" ht="20.399999999999999">
      <c r="A56" s="3114" t="s">
        <v>1</v>
      </c>
      <c r="B56" s="3114"/>
      <c r="C56" s="3114"/>
      <c r="D56" s="3114"/>
      <c r="E56" s="3114"/>
      <c r="F56" s="3114"/>
      <c r="G56" s="3114"/>
      <c r="H56" s="3114"/>
      <c r="I56" s="3193"/>
      <c r="J56" s="27"/>
    </row>
    <row r="57" spans="1:10" ht="25.2">
      <c r="A57" s="961" t="s">
        <v>2</v>
      </c>
      <c r="B57" s="1410" t="s">
        <v>35</v>
      </c>
      <c r="C57" s="1411" t="s">
        <v>4</v>
      </c>
      <c r="D57" s="1412" t="s">
        <v>5</v>
      </c>
      <c r="E57" s="1412" t="s">
        <v>6</v>
      </c>
      <c r="F57" s="2484" t="s">
        <v>36</v>
      </c>
      <c r="G57" s="1413" t="s">
        <v>37</v>
      </c>
      <c r="H57" s="1413" t="s">
        <v>38</v>
      </c>
      <c r="I57" s="1378" t="s">
        <v>39</v>
      </c>
      <c r="J57" s="27"/>
    </row>
    <row r="58" spans="1:10">
      <c r="A58" s="490">
        <v>45223</v>
      </c>
      <c r="B58" s="21">
        <v>20000</v>
      </c>
      <c r="C58" s="21">
        <f>B58*0.02</f>
        <v>400</v>
      </c>
      <c r="D58" s="21"/>
      <c r="E58" s="73">
        <v>12</v>
      </c>
      <c r="F58" s="2485">
        <v>32254</v>
      </c>
      <c r="G58" s="21">
        <f>+B58/E58</f>
        <v>1666.6666666666699</v>
      </c>
      <c r="H58" s="21">
        <f>B58*0.83%</f>
        <v>166</v>
      </c>
      <c r="I58" s="108">
        <v>20000</v>
      </c>
      <c r="J58" s="27"/>
    </row>
    <row r="59" spans="1:10">
      <c r="A59" s="50">
        <v>45259</v>
      </c>
      <c r="B59" s="39"/>
      <c r="C59" s="39"/>
      <c r="D59" s="39"/>
      <c r="E59" s="538">
        <v>1</v>
      </c>
      <c r="F59" s="2483">
        <v>81164</v>
      </c>
      <c r="G59" s="43">
        <v>1666.67</v>
      </c>
      <c r="H59" s="43">
        <v>166</v>
      </c>
      <c r="I59" s="43">
        <f>I58-G59</f>
        <v>18333.330000000002</v>
      </c>
      <c r="J59" s="27"/>
    </row>
    <row r="60" spans="1:10">
      <c r="A60" s="50">
        <v>45289</v>
      </c>
      <c r="B60" s="39"/>
      <c r="C60" s="39"/>
      <c r="D60" s="39"/>
      <c r="E60" s="538">
        <v>2</v>
      </c>
      <c r="F60" s="2483">
        <v>81595</v>
      </c>
      <c r="G60" s="43">
        <v>1666.67</v>
      </c>
      <c r="H60" s="43">
        <v>166</v>
      </c>
      <c r="I60" s="43">
        <f t="shared" ref="I60:I67" si="2">I59-G60</f>
        <v>16666.66</v>
      </c>
      <c r="J60" s="27"/>
    </row>
    <row r="61" spans="1:10" ht="15">
      <c r="A61" s="50">
        <v>45318</v>
      </c>
      <c r="B61" s="39"/>
      <c r="C61" s="39"/>
      <c r="D61" s="39"/>
      <c r="E61" s="538">
        <v>3</v>
      </c>
      <c r="F61" s="2490">
        <v>81837</v>
      </c>
      <c r="G61" s="43">
        <v>1666.67</v>
      </c>
      <c r="H61" s="43">
        <v>166</v>
      </c>
      <c r="I61" s="43">
        <f t="shared" si="2"/>
        <v>14999.99</v>
      </c>
      <c r="J61" s="27"/>
    </row>
    <row r="62" spans="1:10" ht="15">
      <c r="A62" s="50">
        <v>45350</v>
      </c>
      <c r="B62" s="39"/>
      <c r="C62" s="39"/>
      <c r="D62" s="39"/>
      <c r="E62" s="538">
        <v>4</v>
      </c>
      <c r="F62" s="2490">
        <v>82213</v>
      </c>
      <c r="G62" s="43">
        <v>1666.67</v>
      </c>
      <c r="H62" s="43">
        <v>166</v>
      </c>
      <c r="I62" s="43">
        <f t="shared" si="2"/>
        <v>13333.32</v>
      </c>
      <c r="J62" s="27"/>
    </row>
    <row r="63" spans="1:10" ht="13.8">
      <c r="A63" s="50">
        <v>45371</v>
      </c>
      <c r="B63" s="39"/>
      <c r="C63" s="39"/>
      <c r="D63" s="39"/>
      <c r="E63" s="538">
        <v>5</v>
      </c>
      <c r="F63" s="2489">
        <v>82471</v>
      </c>
      <c r="G63" s="43">
        <v>1666.67</v>
      </c>
      <c r="H63" s="43">
        <v>166</v>
      </c>
      <c r="I63" s="43">
        <f t="shared" si="2"/>
        <v>11666.65</v>
      </c>
      <c r="J63" s="27"/>
    </row>
    <row r="64" spans="1:10" ht="13.8">
      <c r="A64" s="50">
        <v>45371</v>
      </c>
      <c r="B64" s="39"/>
      <c r="C64" s="39"/>
      <c r="D64" s="39"/>
      <c r="E64" s="538">
        <v>6</v>
      </c>
      <c r="F64" s="2489">
        <v>82472</v>
      </c>
      <c r="G64" s="43">
        <v>1666.67</v>
      </c>
      <c r="H64" s="43"/>
      <c r="I64" s="43">
        <f t="shared" si="2"/>
        <v>9999.98</v>
      </c>
    </row>
    <row r="65" spans="1:9" ht="13.8">
      <c r="A65" s="167">
        <v>45373</v>
      </c>
      <c r="B65" s="39"/>
      <c r="C65" s="39"/>
      <c r="D65" s="39"/>
      <c r="E65" s="538"/>
      <c r="F65" s="2489">
        <v>33127</v>
      </c>
      <c r="G65" s="35">
        <v>9999.98</v>
      </c>
      <c r="H65" s="43"/>
      <c r="I65" s="43">
        <f t="shared" si="2"/>
        <v>0</v>
      </c>
    </row>
    <row r="66" spans="1:9">
      <c r="I66" s="1693">
        <f t="shared" si="2"/>
        <v>0</v>
      </c>
    </row>
    <row r="67" spans="1:9">
      <c r="I67" s="210">
        <f t="shared" si="2"/>
        <v>0</v>
      </c>
    </row>
    <row r="68" spans="1:9" ht="20.399999999999999">
      <c r="A68" s="3114" t="s">
        <v>1</v>
      </c>
      <c r="B68" s="3114"/>
      <c r="C68" s="3114"/>
      <c r="D68" s="3114"/>
      <c r="E68" s="3114"/>
      <c r="F68" s="3114"/>
      <c r="G68" s="3114"/>
      <c r="H68" s="3114"/>
      <c r="I68" s="3193"/>
    </row>
    <row r="69" spans="1:9" ht="25.2">
      <c r="A69" s="961" t="s">
        <v>2</v>
      </c>
      <c r="B69" s="1410" t="s">
        <v>35</v>
      </c>
      <c r="C69" s="1411" t="s">
        <v>4</v>
      </c>
      <c r="D69" s="1412" t="s">
        <v>5</v>
      </c>
      <c r="E69" s="1412" t="s">
        <v>6</v>
      </c>
      <c r="F69" s="2484" t="s">
        <v>36</v>
      </c>
      <c r="G69" s="1413" t="s">
        <v>37</v>
      </c>
      <c r="H69" s="1413" t="s">
        <v>38</v>
      </c>
      <c r="I69" s="1378" t="s">
        <v>39</v>
      </c>
    </row>
    <row r="70" spans="1:9">
      <c r="A70" s="490">
        <v>45373</v>
      </c>
      <c r="B70" s="21">
        <v>40000</v>
      </c>
      <c r="C70" s="21">
        <f>B70*0.02</f>
        <v>800</v>
      </c>
      <c r="D70" s="21"/>
      <c r="E70" s="73">
        <v>24</v>
      </c>
      <c r="F70" s="2485">
        <v>33127</v>
      </c>
      <c r="G70" s="21">
        <f>+B70/E70</f>
        <v>1666.6666666666699</v>
      </c>
      <c r="H70" s="21">
        <f>B70*0.83%</f>
        <v>332</v>
      </c>
      <c r="I70" s="108">
        <v>40000</v>
      </c>
    </row>
    <row r="71" spans="1:9" ht="15">
      <c r="A71" s="167">
        <v>45406</v>
      </c>
      <c r="B71" s="39"/>
      <c r="C71" s="39"/>
      <c r="D71" s="39"/>
      <c r="E71" s="538">
        <v>1</v>
      </c>
      <c r="F71" s="2490">
        <v>82866</v>
      </c>
      <c r="G71" s="47">
        <v>1666.67</v>
      </c>
      <c r="H71" s="47">
        <v>332</v>
      </c>
      <c r="I71" s="43">
        <f>I70-G71</f>
        <v>38333.33</v>
      </c>
    </row>
    <row r="72" spans="1:9" ht="15">
      <c r="A72" s="167">
        <v>45433</v>
      </c>
      <c r="B72" s="39"/>
      <c r="C72" s="39"/>
      <c r="D72" s="39"/>
      <c r="E72" s="538">
        <v>2</v>
      </c>
      <c r="F72" s="2490">
        <v>83260</v>
      </c>
      <c r="G72" s="47">
        <v>1666.67</v>
      </c>
      <c r="H72" s="47">
        <v>332</v>
      </c>
      <c r="I72" s="43">
        <f t="shared" ref="I72:I80" si="3">I71-G72</f>
        <v>36666.660000000003</v>
      </c>
    </row>
    <row r="73" spans="1:9" ht="13.8">
      <c r="A73" s="50">
        <v>45468</v>
      </c>
      <c r="B73" s="39"/>
      <c r="C73" s="39"/>
      <c r="D73" s="39"/>
      <c r="E73" s="538">
        <v>3</v>
      </c>
      <c r="F73" s="2483">
        <v>83653</v>
      </c>
      <c r="G73" s="51">
        <v>1666.67</v>
      </c>
      <c r="H73" s="51">
        <v>332</v>
      </c>
      <c r="I73" s="43">
        <f t="shared" si="3"/>
        <v>34999.99</v>
      </c>
    </row>
    <row r="74" spans="1:9" ht="13.8">
      <c r="A74" s="53">
        <v>45504</v>
      </c>
      <c r="B74" s="39"/>
      <c r="C74" s="39"/>
      <c r="D74" s="39"/>
      <c r="E74" s="538">
        <v>4</v>
      </c>
      <c r="F74" s="2489">
        <v>84123</v>
      </c>
      <c r="G74" s="54">
        <v>1666.67</v>
      </c>
      <c r="H74" s="54">
        <v>332</v>
      </c>
      <c r="I74" s="43">
        <f t="shared" si="3"/>
        <v>33333.32</v>
      </c>
    </row>
    <row r="75" spans="1:9" ht="13.8">
      <c r="A75" s="53">
        <v>45532</v>
      </c>
      <c r="B75" s="39"/>
      <c r="C75" s="39"/>
      <c r="D75" s="39"/>
      <c r="E75" s="538">
        <v>5</v>
      </c>
      <c r="F75" s="2489">
        <v>84360</v>
      </c>
      <c r="G75" s="54">
        <v>1666.67</v>
      </c>
      <c r="H75" s="54">
        <v>332</v>
      </c>
      <c r="I75" s="43">
        <f t="shared" si="3"/>
        <v>31666.65</v>
      </c>
    </row>
    <row r="76" spans="1:9" ht="13.8">
      <c r="A76" s="53">
        <v>45562</v>
      </c>
      <c r="B76" s="39"/>
      <c r="C76" s="39"/>
      <c r="D76" s="39"/>
      <c r="E76" s="538">
        <v>6</v>
      </c>
      <c r="F76" s="2489">
        <v>84775</v>
      </c>
      <c r="G76" s="54">
        <v>1666.67</v>
      </c>
      <c r="H76" s="54">
        <v>332</v>
      </c>
      <c r="I76" s="43">
        <f t="shared" si="3"/>
        <v>29999.98</v>
      </c>
    </row>
    <row r="77" spans="1:9">
      <c r="A77" s="50">
        <v>45595</v>
      </c>
      <c r="B77" s="39"/>
      <c r="C77" s="39"/>
      <c r="D77" s="39"/>
      <c r="E77" s="538">
        <v>7</v>
      </c>
      <c r="F77" s="2488">
        <v>85223</v>
      </c>
      <c r="G77" s="188">
        <v>1666.67</v>
      </c>
      <c r="H77" s="188">
        <v>332</v>
      </c>
      <c r="I77" s="43">
        <f t="shared" si="3"/>
        <v>28333.31</v>
      </c>
    </row>
    <row r="78" spans="1:9" ht="13.8">
      <c r="A78" s="167">
        <v>45622</v>
      </c>
      <c r="B78" s="39"/>
      <c r="C78" s="39"/>
      <c r="D78" s="39"/>
      <c r="E78" s="538">
        <v>8</v>
      </c>
      <c r="F78" s="2489">
        <v>85578</v>
      </c>
      <c r="G78" s="54">
        <v>1666.67</v>
      </c>
      <c r="H78" s="54">
        <v>332</v>
      </c>
      <c r="I78" s="43">
        <f t="shared" si="3"/>
        <v>26666.639999999999</v>
      </c>
    </row>
    <row r="79" spans="1:9" ht="13.8">
      <c r="A79" s="235">
        <v>45646</v>
      </c>
      <c r="B79" s="39"/>
      <c r="C79" s="39"/>
      <c r="D79" s="39"/>
      <c r="E79" s="538"/>
      <c r="F79" s="2489">
        <v>85879</v>
      </c>
      <c r="G79" s="47">
        <v>1666.67</v>
      </c>
      <c r="H79" s="47">
        <v>332</v>
      </c>
      <c r="I79" s="43">
        <f t="shared" si="3"/>
        <v>24999.97</v>
      </c>
    </row>
    <row r="80" spans="1:9">
      <c r="A80" s="50">
        <v>45653</v>
      </c>
      <c r="B80" s="39"/>
      <c r="C80" s="39"/>
      <c r="D80" s="39"/>
      <c r="E80" s="538"/>
      <c r="F80" s="2483">
        <v>34826</v>
      </c>
      <c r="G80" s="43">
        <v>24999.97</v>
      </c>
      <c r="H80" s="43"/>
      <c r="I80" s="43">
        <f t="shared" si="3"/>
        <v>0</v>
      </c>
    </row>
    <row r="82" spans="1:19" ht="20.399999999999999">
      <c r="A82" s="3114" t="s">
        <v>1</v>
      </c>
      <c r="B82" s="3114"/>
      <c r="C82" s="3114"/>
      <c r="D82" s="3114"/>
      <c r="E82" s="3114"/>
      <c r="F82" s="3114"/>
      <c r="G82" s="3114"/>
      <c r="H82" s="3114"/>
      <c r="I82" s="3193"/>
    </row>
    <row r="83" spans="1:19" ht="25.2">
      <c r="A83" s="961" t="s">
        <v>2</v>
      </c>
      <c r="B83" s="1410" t="s">
        <v>35</v>
      </c>
      <c r="C83" s="1411" t="s">
        <v>4</v>
      </c>
      <c r="D83" s="1412" t="s">
        <v>5</v>
      </c>
      <c r="E83" s="1412" t="s">
        <v>6</v>
      </c>
      <c r="F83" s="2484" t="s">
        <v>36</v>
      </c>
      <c r="G83" s="1413" t="s">
        <v>37</v>
      </c>
      <c r="H83" s="1413" t="s">
        <v>38</v>
      </c>
      <c r="I83" s="1378" t="s">
        <v>39</v>
      </c>
    </row>
    <row r="84" spans="1:19">
      <c r="A84" s="162">
        <v>45653</v>
      </c>
      <c r="B84" s="55">
        <v>50000</v>
      </c>
      <c r="C84" s="55">
        <f>B84*0.02</f>
        <v>1000</v>
      </c>
      <c r="D84" s="55"/>
      <c r="E84" s="73">
        <v>24</v>
      </c>
      <c r="F84" s="2485">
        <v>34826</v>
      </c>
      <c r="G84" s="55">
        <f>+B84/E84</f>
        <v>2083.3333333333298</v>
      </c>
      <c r="H84" s="55">
        <f>B84*0.83%</f>
        <v>415</v>
      </c>
      <c r="I84" s="55">
        <f>B84</f>
        <v>50000</v>
      </c>
    </row>
    <row r="85" spans="1:19">
      <c r="A85" s="50">
        <v>45675</v>
      </c>
      <c r="B85" s="62"/>
      <c r="C85" s="62"/>
      <c r="D85" s="62"/>
      <c r="E85" s="538">
        <v>1</v>
      </c>
      <c r="F85" s="2483">
        <v>86201</v>
      </c>
      <c r="G85" s="62">
        <v>2083.33</v>
      </c>
      <c r="H85" s="62">
        <v>415</v>
      </c>
      <c r="I85" s="62">
        <f>I84-G85</f>
        <v>47916.67</v>
      </c>
      <c r="K85" s="339"/>
      <c r="L85" s="339"/>
      <c r="M85" s="613"/>
      <c r="N85" s="464"/>
      <c r="O85" s="615"/>
      <c r="P85" s="615"/>
      <c r="Q85" s="615"/>
      <c r="R85" s="617"/>
      <c r="S85" s="617"/>
    </row>
    <row r="86" spans="1:19">
      <c r="A86" s="50">
        <v>45703</v>
      </c>
      <c r="B86" s="62"/>
      <c r="C86" s="62"/>
      <c r="D86" s="62"/>
      <c r="E86" s="538">
        <v>2</v>
      </c>
      <c r="F86" s="2483">
        <v>86449</v>
      </c>
      <c r="G86" s="62">
        <v>2083.33</v>
      </c>
      <c r="H86" s="62">
        <v>415</v>
      </c>
      <c r="I86" s="62">
        <f t="shared" ref="I86:I92" si="4">I85-G86</f>
        <v>45833.34</v>
      </c>
      <c r="K86" s="339"/>
      <c r="L86" s="339"/>
      <c r="M86" s="613"/>
      <c r="N86" s="464"/>
      <c r="O86" s="615"/>
      <c r="P86" s="615"/>
      <c r="Q86" s="615"/>
      <c r="R86" s="617"/>
      <c r="S86" s="617"/>
    </row>
    <row r="87" spans="1:19">
      <c r="A87" s="50">
        <v>45737</v>
      </c>
      <c r="B87" s="62"/>
      <c r="C87" s="62"/>
      <c r="D87" s="62"/>
      <c r="E87" s="538">
        <v>3</v>
      </c>
      <c r="F87" s="2483">
        <v>86890</v>
      </c>
      <c r="G87" s="62">
        <v>2083.33</v>
      </c>
      <c r="H87" s="62">
        <v>415</v>
      </c>
      <c r="I87" s="62">
        <f t="shared" si="4"/>
        <v>43750.01</v>
      </c>
      <c r="K87" s="339"/>
      <c r="L87" s="339"/>
      <c r="M87" s="613"/>
      <c r="N87" s="464"/>
      <c r="O87" s="615"/>
      <c r="P87" s="615"/>
      <c r="Q87" s="615"/>
      <c r="R87" s="617"/>
      <c r="S87" s="617"/>
    </row>
    <row r="88" spans="1:19">
      <c r="A88" s="50">
        <v>45770</v>
      </c>
      <c r="B88" s="62"/>
      <c r="C88" s="62"/>
      <c r="D88" s="62"/>
      <c r="E88" s="538">
        <v>4</v>
      </c>
      <c r="F88" s="2483">
        <v>87287</v>
      </c>
      <c r="G88" s="62">
        <v>2083.33</v>
      </c>
      <c r="H88" s="62">
        <v>415</v>
      </c>
      <c r="I88" s="62">
        <f t="shared" si="4"/>
        <v>41666.68</v>
      </c>
      <c r="K88" s="339"/>
      <c r="L88" s="339"/>
      <c r="M88" s="613"/>
      <c r="N88" s="464"/>
      <c r="O88" s="615"/>
      <c r="P88" s="615"/>
      <c r="Q88" s="615"/>
      <c r="R88" s="617"/>
      <c r="S88" s="617"/>
    </row>
    <row r="89" spans="1:19">
      <c r="A89" s="50">
        <v>45798</v>
      </c>
      <c r="B89" s="62"/>
      <c r="C89" s="62"/>
      <c r="D89" s="62"/>
      <c r="E89" s="538">
        <v>5</v>
      </c>
      <c r="F89" s="2481" t="s">
        <v>392</v>
      </c>
      <c r="G89" s="62">
        <v>2083.33</v>
      </c>
      <c r="H89" s="62">
        <v>415</v>
      </c>
      <c r="I89" s="62">
        <f t="shared" si="4"/>
        <v>39583.35</v>
      </c>
      <c r="K89" s="339"/>
      <c r="L89" s="339"/>
      <c r="M89" s="613"/>
      <c r="N89" s="340"/>
      <c r="O89" s="615"/>
      <c r="P89" s="615"/>
      <c r="Q89" s="615"/>
      <c r="R89" s="617"/>
      <c r="S89" s="617"/>
    </row>
    <row r="90" spans="1:19">
      <c r="A90" s="50">
        <v>45833</v>
      </c>
      <c r="B90" s="62"/>
      <c r="C90" s="62"/>
      <c r="D90" s="62"/>
      <c r="E90" s="538">
        <v>6</v>
      </c>
      <c r="F90" s="2481" t="s">
        <v>393</v>
      </c>
      <c r="G90" s="62">
        <v>2083.33</v>
      </c>
      <c r="H90" s="62">
        <v>415</v>
      </c>
      <c r="I90" s="62">
        <f t="shared" si="4"/>
        <v>37500.019999999997</v>
      </c>
      <c r="K90" s="339"/>
      <c r="L90" s="339"/>
      <c r="M90" s="613"/>
      <c r="N90" s="340"/>
      <c r="O90" s="615"/>
      <c r="P90" s="615"/>
      <c r="Q90" s="615"/>
      <c r="R90" s="617"/>
      <c r="S90" s="617"/>
    </row>
    <row r="91" spans="1:19">
      <c r="A91" s="50">
        <v>45864</v>
      </c>
      <c r="B91" s="62"/>
      <c r="C91" s="62"/>
      <c r="D91" s="62"/>
      <c r="E91" s="538"/>
      <c r="F91" s="2481" t="s">
        <v>394</v>
      </c>
      <c r="G91" s="62"/>
      <c r="H91" s="62">
        <v>415</v>
      </c>
      <c r="I91" s="62">
        <f t="shared" si="4"/>
        <v>37500.019999999997</v>
      </c>
      <c r="K91" s="339"/>
      <c r="L91" s="339"/>
      <c r="M91" s="613"/>
      <c r="N91" s="340"/>
      <c r="O91" s="615"/>
      <c r="P91" s="615"/>
      <c r="Q91" s="615"/>
      <c r="R91" s="617"/>
      <c r="S91" s="617"/>
    </row>
    <row r="92" spans="1:19">
      <c r="A92" s="50">
        <v>45864</v>
      </c>
      <c r="B92" s="39"/>
      <c r="C92" s="39"/>
      <c r="D92" s="39"/>
      <c r="E92" s="538"/>
      <c r="F92" s="2483">
        <v>36078</v>
      </c>
      <c r="G92" s="43">
        <v>37500.019999999997</v>
      </c>
      <c r="H92" s="43"/>
      <c r="I92" s="62">
        <f t="shared" si="4"/>
        <v>0</v>
      </c>
      <c r="K92" s="339"/>
      <c r="L92" s="339"/>
      <c r="M92" s="616"/>
      <c r="N92" s="467"/>
      <c r="O92" s="615"/>
      <c r="P92" s="615"/>
      <c r="Q92" s="615"/>
      <c r="R92" s="618"/>
      <c r="S92" s="618"/>
    </row>
    <row r="93" spans="1:19" ht="24" customHeight="1">
      <c r="I93" s="191"/>
      <c r="K93" s="339"/>
      <c r="L93" s="339"/>
      <c r="M93" s="613"/>
      <c r="N93" s="464"/>
      <c r="O93" s="615"/>
      <c r="P93" s="615"/>
      <c r="Q93" s="615"/>
      <c r="R93" s="617"/>
      <c r="S93" s="617"/>
    </row>
    <row r="94" spans="1:19" ht="20.399999999999999">
      <c r="A94" s="3114" t="s">
        <v>1</v>
      </c>
      <c r="B94" s="3114"/>
      <c r="C94" s="3114"/>
      <c r="D94" s="3114"/>
      <c r="E94" s="3114"/>
      <c r="F94" s="3114"/>
      <c r="G94" s="3114"/>
      <c r="H94" s="3114"/>
      <c r="I94" s="3193"/>
      <c r="K94" s="339"/>
      <c r="L94" s="339"/>
      <c r="M94" s="613"/>
      <c r="N94" s="340"/>
      <c r="O94" s="615"/>
      <c r="P94" s="615"/>
      <c r="Q94" s="615"/>
      <c r="R94" s="617"/>
      <c r="S94" s="617"/>
    </row>
    <row r="95" spans="1:19" ht="25.2">
      <c r="A95" s="961" t="s">
        <v>2</v>
      </c>
      <c r="B95" s="1410" t="s">
        <v>35</v>
      </c>
      <c r="C95" s="1411" t="s">
        <v>4</v>
      </c>
      <c r="D95" s="1412" t="s">
        <v>5</v>
      </c>
      <c r="E95" s="1412" t="s">
        <v>6</v>
      </c>
      <c r="F95" s="2484" t="s">
        <v>36</v>
      </c>
      <c r="G95" s="1413" t="s">
        <v>37</v>
      </c>
      <c r="H95" s="1413" t="s">
        <v>38</v>
      </c>
      <c r="I95" s="1378" t="s">
        <v>39</v>
      </c>
      <c r="K95" s="339"/>
      <c r="L95" s="339"/>
      <c r="M95" s="613"/>
      <c r="N95" s="340"/>
      <c r="O95" s="615"/>
      <c r="P95" s="615"/>
      <c r="Q95" s="615"/>
      <c r="R95" s="617"/>
      <c r="S95" s="617"/>
    </row>
    <row r="96" spans="1:19">
      <c r="A96" s="162">
        <v>45864</v>
      </c>
      <c r="B96" s="55">
        <v>80000</v>
      </c>
      <c r="C96" s="55">
        <f>B96*0.02</f>
        <v>1600</v>
      </c>
      <c r="D96" s="55"/>
      <c r="E96" s="73">
        <v>24</v>
      </c>
      <c r="F96" s="2485">
        <v>36078</v>
      </c>
      <c r="G96" s="55">
        <f>+B96/E96</f>
        <v>3333.3333333333298</v>
      </c>
      <c r="H96" s="55">
        <f>B96*0.83%</f>
        <v>664</v>
      </c>
      <c r="I96" s="55">
        <f>B96</f>
        <v>80000</v>
      </c>
      <c r="K96" s="339"/>
      <c r="L96" s="339"/>
      <c r="M96" s="613"/>
      <c r="N96" s="340"/>
      <c r="O96" s="615"/>
      <c r="P96" s="615"/>
      <c r="Q96" s="615"/>
      <c r="R96" s="617"/>
      <c r="S96" s="617"/>
    </row>
    <row r="97" spans="1:19" ht="13.8">
      <c r="A97" s="167">
        <v>45895</v>
      </c>
      <c r="B97" s="358"/>
      <c r="C97" s="450"/>
      <c r="D97" s="450"/>
      <c r="E97" s="538">
        <v>1</v>
      </c>
      <c r="F97" s="2196" t="s">
        <v>395</v>
      </c>
      <c r="G97" s="450">
        <v>3333.33</v>
      </c>
      <c r="H97" s="450">
        <v>664</v>
      </c>
      <c r="I97" s="62">
        <f>I96-G97</f>
        <v>76666.67</v>
      </c>
      <c r="K97" s="339"/>
      <c r="L97" s="339"/>
      <c r="M97" s="613"/>
      <c r="N97" s="340"/>
      <c r="O97" s="615"/>
      <c r="P97" s="615"/>
      <c r="Q97" s="615"/>
      <c r="R97" s="617"/>
      <c r="S97" s="617"/>
    </row>
    <row r="98" spans="1:19" ht="13.8">
      <c r="A98" s="167">
        <v>45923</v>
      </c>
      <c r="B98" s="52"/>
      <c r="C98" s="450"/>
      <c r="D98" s="450"/>
      <c r="E98" s="538">
        <v>2</v>
      </c>
      <c r="F98" s="2195" t="s">
        <v>396</v>
      </c>
      <c r="G98" s="450">
        <v>3333.33</v>
      </c>
      <c r="H98" s="450">
        <v>664</v>
      </c>
      <c r="I98" s="62">
        <f t="shared" ref="I98:I101" si="5">I97-G98</f>
        <v>73333.34</v>
      </c>
    </row>
    <row r="99" spans="1:19" ht="13.8">
      <c r="A99" s="167">
        <v>45958</v>
      </c>
      <c r="B99" s="52"/>
      <c r="C99" s="450"/>
      <c r="D99" s="450"/>
      <c r="E99" s="538">
        <v>3</v>
      </c>
      <c r="F99" s="2195" t="s">
        <v>397</v>
      </c>
      <c r="G99" s="450">
        <v>3333.33</v>
      </c>
      <c r="H99" s="450">
        <v>664</v>
      </c>
      <c r="I99" s="62">
        <f t="shared" si="5"/>
        <v>70000.009999999995</v>
      </c>
    </row>
    <row r="100" spans="1:19" ht="13.8">
      <c r="A100" s="167">
        <v>45988</v>
      </c>
      <c r="B100" s="52"/>
      <c r="C100" s="450"/>
      <c r="D100" s="450"/>
      <c r="E100" s="538">
        <v>4</v>
      </c>
      <c r="F100" s="2195" t="s">
        <v>398</v>
      </c>
      <c r="G100" s="450">
        <v>3333.33</v>
      </c>
      <c r="H100" s="450">
        <v>664</v>
      </c>
      <c r="I100" s="62">
        <f t="shared" si="5"/>
        <v>66666.679999999993</v>
      </c>
    </row>
    <row r="101" spans="1:19" ht="13.8">
      <c r="A101" s="167">
        <v>46018</v>
      </c>
      <c r="B101" s="52"/>
      <c r="C101" s="450"/>
      <c r="D101" s="450"/>
      <c r="E101" s="538">
        <v>5</v>
      </c>
      <c r="F101" s="2195" t="s">
        <v>399</v>
      </c>
      <c r="G101" s="450">
        <v>3333.33</v>
      </c>
      <c r="H101" s="450">
        <v>664</v>
      </c>
      <c r="I101" s="62">
        <f t="shared" si="5"/>
        <v>63333.35</v>
      </c>
    </row>
    <row r="102" spans="1:19">
      <c r="A102" s="50"/>
      <c r="B102" s="39"/>
      <c r="C102" s="39"/>
      <c r="D102" s="39"/>
      <c r="E102" s="538"/>
      <c r="F102" s="2483"/>
      <c r="G102" s="43"/>
      <c r="H102" s="43"/>
      <c r="I102" s="62"/>
    </row>
    <row r="103" spans="1:19">
      <c r="A103" s="50"/>
      <c r="B103" s="39"/>
      <c r="C103" s="39"/>
      <c r="D103" s="39"/>
      <c r="E103" s="538"/>
      <c r="F103" s="2483"/>
      <c r="G103" s="43"/>
      <c r="H103" s="43"/>
      <c r="I103" s="62"/>
    </row>
    <row r="104" spans="1:19">
      <c r="A104" s="50"/>
      <c r="B104" s="39"/>
      <c r="C104" s="39"/>
      <c r="D104" s="39"/>
      <c r="E104" s="538"/>
      <c r="F104" s="2483"/>
      <c r="G104" s="43"/>
      <c r="H104" s="43"/>
      <c r="I104" s="62"/>
    </row>
    <row r="105" spans="1:19">
      <c r="A105" s="50"/>
      <c r="B105" s="39"/>
      <c r="C105" s="39"/>
      <c r="D105" s="39"/>
      <c r="E105" s="538"/>
      <c r="F105" s="2483"/>
      <c r="G105" s="43"/>
      <c r="H105" s="43"/>
      <c r="I105" s="62"/>
    </row>
    <row r="106" spans="1:19">
      <c r="I106" s="62"/>
    </row>
    <row r="107" spans="1:19">
      <c r="I107" s="62"/>
    </row>
  </sheetData>
  <mergeCells count="6">
    <mergeCell ref="A94:I94"/>
    <mergeCell ref="A4:I4"/>
    <mergeCell ref="A43:I43"/>
    <mergeCell ref="A56:I56"/>
    <mergeCell ref="A68:I68"/>
    <mergeCell ref="A82:I82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66">
    <tabColor rgb="FFFFFF00"/>
  </sheetPr>
  <dimension ref="A1:R139"/>
  <sheetViews>
    <sheetView topLeftCell="A43" zoomScale="130" zoomScaleNormal="130" workbookViewId="0">
      <selection activeCell="O67" sqref="O67"/>
    </sheetView>
  </sheetViews>
  <sheetFormatPr defaultColWidth="9.109375" defaultRowHeight="13.2"/>
  <cols>
    <col min="1" max="1" width="12.44140625" style="228" customWidth="1"/>
    <col min="2" max="2" width="12.88671875" style="3" customWidth="1"/>
    <col min="3" max="3" width="10.88671875" style="3" customWidth="1"/>
    <col min="4" max="4" width="7.44140625" style="3" customWidth="1"/>
    <col min="5" max="5" width="7.44140625" style="133" customWidth="1"/>
    <col min="6" max="6" width="9.88671875" style="2308" customWidth="1"/>
    <col min="7" max="8" width="13.33203125" style="2267" customWidth="1"/>
    <col min="9" max="9" width="14.88671875" style="2242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8" width="9.88671875" style="3" customWidth="1"/>
    <col min="19" max="16384" width="9.109375" style="3"/>
  </cols>
  <sheetData>
    <row r="1" spans="1:9" ht="24">
      <c r="A1" s="3188" t="s">
        <v>400</v>
      </c>
      <c r="B1" s="3188"/>
      <c r="C1" s="3188"/>
    </row>
    <row r="2" spans="1:9" s="1" customFormat="1" ht="15">
      <c r="A2" s="241"/>
      <c r="E2" s="460"/>
      <c r="F2" s="2308"/>
      <c r="G2" s="2494"/>
      <c r="H2" s="2494"/>
      <c r="I2" s="2458"/>
    </row>
    <row r="3" spans="1:9" ht="15">
      <c r="A3" s="3196" t="s">
        <v>1</v>
      </c>
      <c r="B3" s="3197"/>
      <c r="C3" s="3197"/>
      <c r="D3" s="3197"/>
      <c r="E3" s="3197"/>
      <c r="F3" s="3197"/>
      <c r="G3" s="3197"/>
      <c r="H3" s="3197"/>
      <c r="I3" s="3198"/>
    </row>
    <row r="4" spans="1:9" ht="29.1" customHeight="1">
      <c r="A4" s="444" t="s">
        <v>2</v>
      </c>
      <c r="B4" s="562" t="s">
        <v>3</v>
      </c>
      <c r="C4" s="472" t="s">
        <v>4</v>
      </c>
      <c r="D4" s="562" t="s">
        <v>362</v>
      </c>
      <c r="E4" s="447" t="s">
        <v>6</v>
      </c>
      <c r="F4" s="2500" t="s">
        <v>401</v>
      </c>
      <c r="G4" s="2495" t="s">
        <v>176</v>
      </c>
      <c r="H4" s="2495" t="s">
        <v>177</v>
      </c>
      <c r="I4" s="2493" t="s">
        <v>10</v>
      </c>
    </row>
    <row r="5" spans="1:9" ht="15" customHeight="1">
      <c r="A5" s="162">
        <v>44882</v>
      </c>
      <c r="B5" s="21">
        <v>205000</v>
      </c>
      <c r="C5" s="22">
        <v>1000</v>
      </c>
      <c r="D5" s="23"/>
      <c r="E5" s="25">
        <v>36</v>
      </c>
      <c r="F5" s="2248">
        <v>30235</v>
      </c>
      <c r="G5" s="2329">
        <f>B5/E5</f>
        <v>5694.4444444444398</v>
      </c>
      <c r="H5" s="2329">
        <f>B5*0.0083</f>
        <v>1701.5</v>
      </c>
      <c r="I5" s="2352">
        <v>205000</v>
      </c>
    </row>
    <row r="6" spans="1:9" ht="15" customHeight="1">
      <c r="A6" s="167">
        <v>44890</v>
      </c>
      <c r="B6" s="27"/>
      <c r="C6" s="27"/>
      <c r="D6" s="27"/>
      <c r="E6" s="57">
        <v>1</v>
      </c>
      <c r="F6" s="2229">
        <v>76839</v>
      </c>
      <c r="G6" s="2276">
        <v>5694.44</v>
      </c>
      <c r="H6" s="2276">
        <v>1701.5</v>
      </c>
      <c r="I6" s="2219">
        <f>I5-G6</f>
        <v>199305.56</v>
      </c>
    </row>
    <row r="7" spans="1:9" ht="15" customHeight="1">
      <c r="A7" s="167">
        <v>44921</v>
      </c>
      <c r="B7" s="27"/>
      <c r="C7" s="27"/>
      <c r="D7" s="27"/>
      <c r="E7" s="57">
        <v>2</v>
      </c>
      <c r="F7" s="2229">
        <v>77148</v>
      </c>
      <c r="G7" s="2276">
        <v>5694.44</v>
      </c>
      <c r="H7" s="2276">
        <v>1701.5</v>
      </c>
      <c r="I7" s="2219">
        <f t="shared" ref="I7:I20" si="0">I6-G7</f>
        <v>193611.12</v>
      </c>
    </row>
    <row r="8" spans="1:9" ht="15" customHeight="1">
      <c r="A8" s="50">
        <v>44953</v>
      </c>
      <c r="B8" s="27"/>
      <c r="C8" s="27"/>
      <c r="D8" s="27"/>
      <c r="E8" s="57">
        <v>3</v>
      </c>
      <c r="F8" s="2229">
        <v>77463</v>
      </c>
      <c r="G8" s="2275">
        <v>5694.44</v>
      </c>
      <c r="H8" s="2275">
        <v>1701.5</v>
      </c>
      <c r="I8" s="2219">
        <f t="shared" si="0"/>
        <v>187916.68</v>
      </c>
    </row>
    <row r="9" spans="1:9" ht="15" customHeight="1">
      <c r="A9" s="50">
        <v>44982</v>
      </c>
      <c r="B9" s="27"/>
      <c r="C9" s="27"/>
      <c r="D9" s="27"/>
      <c r="E9" s="57">
        <v>4</v>
      </c>
      <c r="F9" s="2229">
        <v>77855</v>
      </c>
      <c r="G9" s="2275">
        <v>5694.44</v>
      </c>
      <c r="H9" s="2275">
        <v>1701.5</v>
      </c>
      <c r="I9" s="2219">
        <f t="shared" si="0"/>
        <v>182222.24</v>
      </c>
    </row>
    <row r="10" spans="1:9" ht="15" customHeight="1">
      <c r="A10" s="50">
        <v>45014</v>
      </c>
      <c r="B10" s="27"/>
      <c r="C10" s="27"/>
      <c r="D10" s="27"/>
      <c r="E10" s="57">
        <v>5</v>
      </c>
      <c r="F10" s="2229">
        <v>78093</v>
      </c>
      <c r="G10" s="2275">
        <v>5694.44</v>
      </c>
      <c r="H10" s="2275">
        <v>1701.5</v>
      </c>
      <c r="I10" s="2219">
        <f t="shared" si="0"/>
        <v>176527.8</v>
      </c>
    </row>
    <row r="11" spans="1:9" ht="15" customHeight="1">
      <c r="A11" s="50">
        <v>45042</v>
      </c>
      <c r="B11" s="27"/>
      <c r="C11" s="27"/>
      <c r="D11" s="27"/>
      <c r="E11" s="57">
        <v>6</v>
      </c>
      <c r="F11" s="2229">
        <v>78401</v>
      </c>
      <c r="G11" s="2275">
        <v>5694.44</v>
      </c>
      <c r="H11" s="2275">
        <v>1701.5</v>
      </c>
      <c r="I11" s="2219">
        <f t="shared" si="0"/>
        <v>170833.36</v>
      </c>
    </row>
    <row r="12" spans="1:9" ht="15" customHeight="1">
      <c r="A12" s="50">
        <v>45076</v>
      </c>
      <c r="B12" s="27"/>
      <c r="C12" s="27"/>
      <c r="D12" s="27"/>
      <c r="E12" s="57">
        <v>7</v>
      </c>
      <c r="F12" s="2229">
        <v>78865</v>
      </c>
      <c r="G12" s="2275">
        <v>5694.44</v>
      </c>
      <c r="H12" s="2275">
        <v>1701.5</v>
      </c>
      <c r="I12" s="2219">
        <f t="shared" si="0"/>
        <v>165138.92000000001</v>
      </c>
    </row>
    <row r="13" spans="1:9" ht="15" customHeight="1">
      <c r="A13" s="50">
        <v>45105</v>
      </c>
      <c r="B13" s="27"/>
      <c r="C13" s="27"/>
      <c r="D13" s="27"/>
      <c r="E13" s="57">
        <v>8</v>
      </c>
      <c r="F13" s="2229">
        <v>79250</v>
      </c>
      <c r="G13" s="2275">
        <v>5694.44</v>
      </c>
      <c r="H13" s="2275">
        <v>1701.5</v>
      </c>
      <c r="I13" s="2219">
        <f t="shared" si="0"/>
        <v>159444.48000000001</v>
      </c>
    </row>
    <row r="14" spans="1:9" ht="15" customHeight="1">
      <c r="A14" s="50">
        <v>45134</v>
      </c>
      <c r="B14" s="27"/>
      <c r="C14" s="27"/>
      <c r="D14" s="27"/>
      <c r="E14" s="57">
        <v>9</v>
      </c>
      <c r="F14" s="2229">
        <v>79604</v>
      </c>
      <c r="G14" s="2275">
        <v>5694.44</v>
      </c>
      <c r="H14" s="2275">
        <v>1701.5</v>
      </c>
      <c r="I14" s="2219">
        <f t="shared" si="0"/>
        <v>153750.04</v>
      </c>
    </row>
    <row r="15" spans="1:9" ht="15" customHeight="1">
      <c r="A15" s="50">
        <v>45167</v>
      </c>
      <c r="B15" s="27"/>
      <c r="C15" s="27"/>
      <c r="D15" s="27"/>
      <c r="E15" s="57">
        <v>10</v>
      </c>
      <c r="F15" s="2229">
        <v>79998</v>
      </c>
      <c r="G15" s="2275">
        <v>5694.44</v>
      </c>
      <c r="H15" s="2275">
        <v>1701.5</v>
      </c>
      <c r="I15" s="2219">
        <f t="shared" si="0"/>
        <v>148055.6</v>
      </c>
    </row>
    <row r="16" spans="1:9" ht="15" customHeight="1">
      <c r="A16" s="50">
        <v>45196</v>
      </c>
      <c r="B16" s="27"/>
      <c r="C16" s="27"/>
      <c r="D16" s="27"/>
      <c r="E16" s="57">
        <v>11</v>
      </c>
      <c r="F16" s="2229">
        <v>80333</v>
      </c>
      <c r="G16" s="2226">
        <v>5694.44</v>
      </c>
      <c r="H16" s="2226">
        <v>1701.5</v>
      </c>
      <c r="I16" s="2219">
        <f t="shared" si="0"/>
        <v>142361.16</v>
      </c>
    </row>
    <row r="17" spans="1:9" ht="25.5" customHeight="1">
      <c r="A17" s="50">
        <v>45225</v>
      </c>
      <c r="B17" s="27"/>
      <c r="C17" s="27"/>
      <c r="D17" s="27"/>
      <c r="E17" s="57">
        <v>12</v>
      </c>
      <c r="F17" s="2229">
        <v>80677</v>
      </c>
      <c r="G17" s="2276">
        <v>3798.5</v>
      </c>
      <c r="H17" s="2276">
        <v>1701.5</v>
      </c>
      <c r="I17" s="2219">
        <f t="shared" si="0"/>
        <v>138562.66</v>
      </c>
    </row>
    <row r="18" spans="1:9" ht="15" customHeight="1">
      <c r="A18" s="50">
        <v>45258</v>
      </c>
      <c r="B18" s="27"/>
      <c r="C18" s="27"/>
      <c r="D18" s="27"/>
      <c r="E18" s="57">
        <v>13</v>
      </c>
      <c r="F18" s="2229">
        <v>81128</v>
      </c>
      <c r="G18" s="2226">
        <v>3140.24</v>
      </c>
      <c r="H18" s="2226">
        <v>1701.5</v>
      </c>
      <c r="I18" s="2219">
        <f t="shared" si="0"/>
        <v>135422.42000000001</v>
      </c>
    </row>
    <row r="19" spans="1:9" ht="15" customHeight="1">
      <c r="A19" s="50">
        <v>45288</v>
      </c>
      <c r="B19" s="27"/>
      <c r="C19" s="27"/>
      <c r="D19" s="27"/>
      <c r="E19" s="57">
        <v>14</v>
      </c>
      <c r="F19" s="2229">
        <v>81530</v>
      </c>
      <c r="G19" s="2226">
        <v>4698.46</v>
      </c>
      <c r="H19" s="2226">
        <v>1701.5</v>
      </c>
      <c r="I19" s="2219">
        <f t="shared" si="0"/>
        <v>130723.96</v>
      </c>
    </row>
    <row r="20" spans="1:9" ht="15" customHeight="1">
      <c r="A20" s="50">
        <v>45289</v>
      </c>
      <c r="B20" s="27"/>
      <c r="C20" s="27"/>
      <c r="D20" s="27"/>
      <c r="E20" s="57">
        <v>15</v>
      </c>
      <c r="F20" s="2229">
        <v>32647</v>
      </c>
      <c r="G20" s="2226">
        <v>130723.96</v>
      </c>
      <c r="H20" s="2226"/>
      <c r="I20" s="2219">
        <f t="shared" si="0"/>
        <v>0</v>
      </c>
    </row>
    <row r="21" spans="1:9" ht="15" customHeight="1"/>
    <row r="22" spans="1:9" ht="15" customHeight="1"/>
    <row r="23" spans="1:9" ht="21.75" customHeight="1">
      <c r="A23" s="3199" t="s">
        <v>400</v>
      </c>
      <c r="B23" s="3199"/>
      <c r="C23" s="3199"/>
    </row>
    <row r="24" spans="1:9" ht="15" customHeight="1">
      <c r="A24" s="3196" t="s">
        <v>1</v>
      </c>
      <c r="B24" s="3197"/>
      <c r="C24" s="3197"/>
      <c r="D24" s="3197"/>
      <c r="E24" s="3197"/>
      <c r="F24" s="3197"/>
      <c r="G24" s="3197"/>
      <c r="H24" s="3197"/>
      <c r="I24" s="3198"/>
    </row>
    <row r="25" spans="1:9" ht="15" customHeight="1">
      <c r="A25" s="444" t="s">
        <v>2</v>
      </c>
      <c r="B25" s="562" t="s">
        <v>3</v>
      </c>
      <c r="C25" s="472" t="s">
        <v>4</v>
      </c>
      <c r="D25" s="562" t="s">
        <v>362</v>
      </c>
      <c r="E25" s="447" t="s">
        <v>6</v>
      </c>
      <c r="F25" s="2500" t="s">
        <v>401</v>
      </c>
      <c r="G25" s="2495" t="s">
        <v>176</v>
      </c>
      <c r="H25" s="2495" t="s">
        <v>177</v>
      </c>
      <c r="I25" s="2493" t="s">
        <v>10</v>
      </c>
    </row>
    <row r="26" spans="1:9" ht="15" customHeight="1">
      <c r="A26" s="162">
        <v>45289</v>
      </c>
      <c r="B26" s="21">
        <v>150000</v>
      </c>
      <c r="C26" s="22">
        <v>1000</v>
      </c>
      <c r="D26" s="23"/>
      <c r="E26" s="25">
        <v>36</v>
      </c>
      <c r="F26" s="2248">
        <v>32647</v>
      </c>
      <c r="G26" s="2329">
        <f>B26/E26</f>
        <v>4166.6666666666697</v>
      </c>
      <c r="H26" s="2329">
        <f>B26*0.0083</f>
        <v>1245</v>
      </c>
      <c r="I26" s="2352">
        <f>B26</f>
        <v>150000</v>
      </c>
    </row>
    <row r="27" spans="1:9" ht="15" customHeight="1">
      <c r="A27" s="50">
        <v>45321</v>
      </c>
      <c r="B27" s="57"/>
      <c r="C27" s="57"/>
      <c r="D27" s="57"/>
      <c r="E27" s="57">
        <v>1</v>
      </c>
      <c r="F27" s="2229">
        <v>81855</v>
      </c>
      <c r="G27" s="2274">
        <v>4166.67</v>
      </c>
      <c r="H27" s="2274">
        <v>1245</v>
      </c>
      <c r="I27" s="2226">
        <f>I26-G27</f>
        <v>145833.32999999999</v>
      </c>
    </row>
    <row r="28" spans="1:9" ht="15" customHeight="1">
      <c r="A28" s="50">
        <v>45349</v>
      </c>
      <c r="B28" s="57"/>
      <c r="C28" s="57"/>
      <c r="D28" s="57"/>
      <c r="E28" s="57">
        <v>2</v>
      </c>
      <c r="F28" s="2229">
        <v>82178</v>
      </c>
      <c r="G28" s="2274">
        <v>4166.67</v>
      </c>
      <c r="H28" s="2274">
        <v>1245</v>
      </c>
      <c r="I28" s="2226">
        <f t="shared" ref="I28:I40" si="1">I27-G28</f>
        <v>141666.66</v>
      </c>
    </row>
    <row r="29" spans="1:9" ht="15" customHeight="1">
      <c r="A29" s="50">
        <v>45377</v>
      </c>
      <c r="B29" s="57"/>
      <c r="C29" s="57"/>
      <c r="D29" s="57"/>
      <c r="E29" s="57">
        <v>3</v>
      </c>
      <c r="F29" s="2229">
        <v>82540</v>
      </c>
      <c r="G29" s="2274">
        <v>4166.67</v>
      </c>
      <c r="H29" s="2274">
        <v>1245</v>
      </c>
      <c r="I29" s="2226">
        <f t="shared" si="1"/>
        <v>137499.99</v>
      </c>
    </row>
    <row r="30" spans="1:9" ht="15" customHeight="1">
      <c r="A30" s="50">
        <v>45408</v>
      </c>
      <c r="B30" s="57"/>
      <c r="C30" s="57"/>
      <c r="D30" s="57"/>
      <c r="E30" s="57">
        <v>4</v>
      </c>
      <c r="F30" s="2229">
        <v>82884</v>
      </c>
      <c r="G30" s="2274">
        <v>4166.67</v>
      </c>
      <c r="H30" s="2274">
        <v>1245</v>
      </c>
      <c r="I30" s="2226">
        <f t="shared" si="1"/>
        <v>133333.32</v>
      </c>
    </row>
    <row r="31" spans="1:9" ht="15" customHeight="1">
      <c r="A31" s="50">
        <v>45442</v>
      </c>
      <c r="B31" s="57"/>
      <c r="C31" s="57"/>
      <c r="D31" s="57"/>
      <c r="E31" s="57">
        <v>5</v>
      </c>
      <c r="F31" s="2229">
        <v>83377</v>
      </c>
      <c r="G31" s="2274">
        <v>4166.67</v>
      </c>
      <c r="H31" s="2274">
        <v>1245</v>
      </c>
      <c r="I31" s="2226">
        <f t="shared" si="1"/>
        <v>129166.65</v>
      </c>
    </row>
    <row r="32" spans="1:9" ht="15" customHeight="1">
      <c r="A32" s="50">
        <v>45470</v>
      </c>
      <c r="B32" s="57"/>
      <c r="C32" s="57"/>
      <c r="D32" s="57"/>
      <c r="E32" s="57">
        <v>6</v>
      </c>
      <c r="F32" s="2229">
        <v>83698</v>
      </c>
      <c r="G32" s="2226">
        <v>3955</v>
      </c>
      <c r="H32" s="2226">
        <v>1245</v>
      </c>
      <c r="I32" s="2226">
        <f t="shared" si="1"/>
        <v>125211.65</v>
      </c>
    </row>
    <row r="33" spans="1:18" ht="15" customHeight="1">
      <c r="A33" s="50">
        <v>45504</v>
      </c>
      <c r="B33" s="57"/>
      <c r="C33" s="57"/>
      <c r="D33" s="57"/>
      <c r="E33" s="57">
        <v>7</v>
      </c>
      <c r="F33" s="2229">
        <v>84100</v>
      </c>
      <c r="G33" s="2274">
        <v>3855</v>
      </c>
      <c r="H33" s="2274">
        <v>1245</v>
      </c>
      <c r="I33" s="2226">
        <f t="shared" si="1"/>
        <v>121356.65</v>
      </c>
    </row>
    <row r="34" spans="1:18" ht="15" customHeight="1">
      <c r="A34" s="50">
        <v>45532</v>
      </c>
      <c r="B34" s="57"/>
      <c r="C34" s="57"/>
      <c r="D34" s="57"/>
      <c r="E34" s="57">
        <v>8</v>
      </c>
      <c r="F34" s="2229">
        <v>84367</v>
      </c>
      <c r="G34" s="2274">
        <v>3455</v>
      </c>
      <c r="H34" s="2274">
        <v>1245</v>
      </c>
      <c r="I34" s="2226">
        <f t="shared" si="1"/>
        <v>117901.65</v>
      </c>
    </row>
    <row r="35" spans="1:18" ht="15" customHeight="1">
      <c r="A35" s="50">
        <v>45561</v>
      </c>
      <c r="B35" s="57"/>
      <c r="C35" s="57"/>
      <c r="D35" s="57"/>
      <c r="E35" s="57">
        <v>9</v>
      </c>
      <c r="F35" s="2229">
        <v>84732</v>
      </c>
      <c r="G35" s="2274">
        <v>4166.67</v>
      </c>
      <c r="H35" s="2274">
        <v>1245</v>
      </c>
      <c r="I35" s="2226">
        <f t="shared" si="1"/>
        <v>113734.98</v>
      </c>
    </row>
    <row r="36" spans="1:18" ht="15" customHeight="1">
      <c r="A36" s="50">
        <v>45601</v>
      </c>
      <c r="B36" s="57"/>
      <c r="C36" s="57"/>
      <c r="D36" s="57"/>
      <c r="E36" s="57">
        <v>10</v>
      </c>
      <c r="F36" s="2229">
        <v>85253</v>
      </c>
      <c r="G36" s="2226">
        <v>2455</v>
      </c>
      <c r="H36" s="2226">
        <v>1245</v>
      </c>
      <c r="I36" s="2226">
        <f t="shared" si="1"/>
        <v>111279.98</v>
      </c>
    </row>
    <row r="37" spans="1:18" ht="15" customHeight="1">
      <c r="A37" s="50">
        <v>45623</v>
      </c>
      <c r="B37" s="57"/>
      <c r="C37" s="57"/>
      <c r="D37" s="57"/>
      <c r="E37" s="57">
        <v>11</v>
      </c>
      <c r="F37" s="2229">
        <v>85592</v>
      </c>
      <c r="G37" s="2226">
        <v>4166.67</v>
      </c>
      <c r="H37" s="2226">
        <v>1245</v>
      </c>
      <c r="I37" s="2226">
        <f t="shared" si="1"/>
        <v>107113.31</v>
      </c>
    </row>
    <row r="38" spans="1:18" ht="15" customHeight="1">
      <c r="A38" s="60">
        <v>45654</v>
      </c>
      <c r="B38" s="57"/>
      <c r="C38" s="57"/>
      <c r="D38" s="57"/>
      <c r="E38" s="57">
        <v>12</v>
      </c>
      <c r="F38" s="2229">
        <v>86034</v>
      </c>
      <c r="G38" s="2274">
        <v>3455</v>
      </c>
      <c r="H38" s="2336">
        <v>1245</v>
      </c>
      <c r="I38" s="2226">
        <f t="shared" si="1"/>
        <v>103658.31</v>
      </c>
    </row>
    <row r="39" spans="1:18" ht="15" customHeight="1">
      <c r="A39" s="50">
        <v>45685</v>
      </c>
      <c r="B39" s="57"/>
      <c r="C39" s="57"/>
      <c r="D39" s="57"/>
      <c r="E39" s="57">
        <v>13</v>
      </c>
      <c r="F39" s="2229">
        <v>86292</v>
      </c>
      <c r="G39" s="2226">
        <v>4166.67</v>
      </c>
      <c r="H39" s="2226">
        <v>1245</v>
      </c>
      <c r="I39" s="2226">
        <f t="shared" si="1"/>
        <v>99491.64</v>
      </c>
      <c r="K39" s="339"/>
      <c r="L39" s="613"/>
      <c r="M39" s="464"/>
      <c r="N39" s="615"/>
      <c r="O39" s="615"/>
      <c r="P39" s="615"/>
      <c r="Q39" s="617"/>
      <c r="R39" s="617"/>
    </row>
    <row r="40" spans="1:18" ht="15" customHeight="1">
      <c r="A40" s="50">
        <v>45696</v>
      </c>
      <c r="B40" s="57"/>
      <c r="C40" s="57"/>
      <c r="D40" s="57"/>
      <c r="E40" s="57"/>
      <c r="F40" s="2229">
        <v>35048</v>
      </c>
      <c r="G40" s="2226">
        <v>99491.64</v>
      </c>
      <c r="H40" s="2226"/>
      <c r="I40" s="2226">
        <f t="shared" si="1"/>
        <v>0</v>
      </c>
      <c r="K40" s="339"/>
      <c r="L40" s="613"/>
      <c r="M40" s="467"/>
      <c r="N40" s="615"/>
      <c r="O40" s="615"/>
      <c r="P40" s="615"/>
      <c r="Q40" s="618"/>
      <c r="R40" s="618"/>
    </row>
    <row r="41" spans="1:18">
      <c r="K41" s="339"/>
      <c r="L41" s="613"/>
      <c r="M41" s="464"/>
      <c r="N41" s="615"/>
      <c r="O41" s="615"/>
      <c r="P41" s="615"/>
      <c r="Q41" s="617"/>
      <c r="R41" s="617"/>
    </row>
    <row r="42" spans="1:18" ht="15">
      <c r="A42" s="3196" t="s">
        <v>1</v>
      </c>
      <c r="B42" s="3197"/>
      <c r="C42" s="3197"/>
      <c r="D42" s="3197"/>
      <c r="E42" s="3197"/>
      <c r="F42" s="3197"/>
      <c r="G42" s="3197"/>
      <c r="H42" s="3197"/>
      <c r="I42" s="3198"/>
      <c r="K42" s="339"/>
      <c r="L42" s="613"/>
      <c r="M42" s="464"/>
      <c r="N42" s="615"/>
      <c r="O42" s="615"/>
      <c r="P42" s="615"/>
      <c r="Q42" s="617"/>
      <c r="R42" s="617"/>
    </row>
    <row r="43" spans="1:18" ht="26.4">
      <c r="A43" s="444" t="s">
        <v>2</v>
      </c>
      <c r="B43" s="562" t="s">
        <v>3</v>
      </c>
      <c r="C43" s="472" t="s">
        <v>4</v>
      </c>
      <c r="D43" s="562" t="s">
        <v>362</v>
      </c>
      <c r="E43" s="447" t="s">
        <v>6</v>
      </c>
      <c r="F43" s="2500" t="s">
        <v>401</v>
      </c>
      <c r="G43" s="2495" t="s">
        <v>176</v>
      </c>
      <c r="H43" s="2495" t="s">
        <v>177</v>
      </c>
      <c r="I43" s="2493" t="s">
        <v>10</v>
      </c>
      <c r="K43" s="339"/>
      <c r="L43" s="613"/>
      <c r="M43" s="464"/>
      <c r="N43" s="615"/>
      <c r="O43" s="615"/>
      <c r="P43" s="615"/>
      <c r="Q43" s="617"/>
      <c r="R43" s="617"/>
    </row>
    <row r="44" spans="1:18">
      <c r="A44" s="162">
        <v>45696</v>
      </c>
      <c r="B44" s="21">
        <v>160000</v>
      </c>
      <c r="C44" s="22">
        <v>3200</v>
      </c>
      <c r="D44" s="23"/>
      <c r="E44" s="25">
        <v>36</v>
      </c>
      <c r="F44" s="2248" t="s">
        <v>402</v>
      </c>
      <c r="G44" s="2329">
        <f>B44/E44</f>
        <v>4444.4444444444398</v>
      </c>
      <c r="H44" s="2329">
        <f>B44*0.0083</f>
        <v>1328</v>
      </c>
      <c r="I44" s="2352">
        <f>B44</f>
        <v>160000</v>
      </c>
      <c r="K44" s="339"/>
      <c r="L44" s="613"/>
      <c r="M44" s="340"/>
      <c r="N44" s="615"/>
      <c r="O44" s="615"/>
      <c r="P44" s="615"/>
      <c r="Q44" s="617"/>
      <c r="R44" s="617"/>
    </row>
    <row r="45" spans="1:18">
      <c r="A45" s="50">
        <v>45715</v>
      </c>
      <c r="B45" s="151"/>
      <c r="C45" s="151"/>
      <c r="D45" s="151"/>
      <c r="E45" s="57">
        <v>1</v>
      </c>
      <c r="F45" s="2229">
        <v>86623</v>
      </c>
      <c r="G45" s="2226">
        <v>4444.4399999999996</v>
      </c>
      <c r="H45" s="2226">
        <v>1328</v>
      </c>
      <c r="I45" s="2219">
        <f>I44-G45</f>
        <v>155555.56</v>
      </c>
      <c r="K45" s="339"/>
      <c r="L45" s="613"/>
      <c r="M45" s="340"/>
      <c r="N45" s="615"/>
      <c r="O45" s="615"/>
      <c r="P45" s="615"/>
      <c r="Q45" s="617"/>
      <c r="R45" s="617"/>
    </row>
    <row r="46" spans="1:18">
      <c r="A46" s="50">
        <v>45744</v>
      </c>
      <c r="B46" s="151"/>
      <c r="C46" s="151"/>
      <c r="D46" s="151"/>
      <c r="E46" s="57">
        <v>2</v>
      </c>
      <c r="F46" s="2229">
        <v>86996</v>
      </c>
      <c r="G46" s="2226">
        <v>4444.4399999999996</v>
      </c>
      <c r="H46" s="2226">
        <v>1328</v>
      </c>
      <c r="I46" s="2219">
        <f t="shared" ref="I46:I53" si="2">I45-G46</f>
        <v>151111.12</v>
      </c>
      <c r="K46" s="339"/>
      <c r="L46" s="613"/>
      <c r="M46" s="340"/>
      <c r="N46" s="615"/>
      <c r="O46" s="615"/>
      <c r="P46" s="615"/>
      <c r="Q46" s="617"/>
      <c r="R46" s="617"/>
    </row>
    <row r="47" spans="1:18">
      <c r="A47" s="50">
        <v>45776</v>
      </c>
      <c r="B47" s="151"/>
      <c r="C47" s="151"/>
      <c r="D47" s="151"/>
      <c r="E47" s="57">
        <v>3</v>
      </c>
      <c r="F47" s="2229">
        <v>87336</v>
      </c>
      <c r="G47" s="2226">
        <v>4072</v>
      </c>
      <c r="H47" s="2226">
        <v>1328</v>
      </c>
      <c r="I47" s="2219">
        <f t="shared" si="2"/>
        <v>147039.12</v>
      </c>
      <c r="K47" s="339"/>
      <c r="L47" s="613"/>
      <c r="M47" s="340"/>
      <c r="N47" s="615"/>
      <c r="O47" s="615"/>
      <c r="P47" s="615"/>
      <c r="Q47" s="617"/>
      <c r="R47" s="617"/>
    </row>
    <row r="48" spans="1:18">
      <c r="A48" s="50">
        <v>45805</v>
      </c>
      <c r="B48" s="151"/>
      <c r="C48" s="151"/>
      <c r="D48" s="151"/>
      <c r="E48" s="57">
        <v>4</v>
      </c>
      <c r="F48" s="2229" t="s">
        <v>406</v>
      </c>
      <c r="G48" s="2226">
        <v>4272</v>
      </c>
      <c r="H48" s="2226">
        <v>1328</v>
      </c>
      <c r="I48" s="2219">
        <f t="shared" si="2"/>
        <v>142767.12</v>
      </c>
      <c r="K48" s="339"/>
      <c r="L48" s="613"/>
      <c r="M48" s="2182"/>
      <c r="N48" s="615"/>
      <c r="O48" s="615"/>
      <c r="P48" s="615"/>
      <c r="Q48" s="617"/>
      <c r="R48" s="617"/>
    </row>
    <row r="49" spans="1:18">
      <c r="A49" s="167">
        <v>45807</v>
      </c>
      <c r="B49" s="27"/>
      <c r="C49" s="27"/>
      <c r="D49" s="27"/>
      <c r="E49" s="57"/>
      <c r="F49" s="2229" t="s">
        <v>403</v>
      </c>
      <c r="G49" s="2496">
        <v>172.44</v>
      </c>
      <c r="H49" s="2496"/>
      <c r="I49" s="2219">
        <f t="shared" si="2"/>
        <v>142594.68</v>
      </c>
      <c r="K49" s="339"/>
      <c r="L49" s="613"/>
      <c r="M49" s="467"/>
      <c r="N49" s="615"/>
      <c r="O49" s="615"/>
      <c r="P49" s="615"/>
      <c r="Q49" s="618"/>
      <c r="R49" s="618"/>
    </row>
    <row r="50" spans="1:18">
      <c r="A50" s="50">
        <v>45835</v>
      </c>
      <c r="B50" s="151"/>
      <c r="C50" s="151"/>
      <c r="D50" s="151"/>
      <c r="E50" s="57">
        <v>6</v>
      </c>
      <c r="F50" s="2229" t="s">
        <v>404</v>
      </c>
      <c r="G50" s="2226">
        <v>4444.4399999999996</v>
      </c>
      <c r="H50" s="2226">
        <v>1328</v>
      </c>
      <c r="I50" s="2219">
        <f t="shared" si="2"/>
        <v>138150.24</v>
      </c>
      <c r="K50" s="339"/>
      <c r="L50" s="613"/>
      <c r="M50" s="340"/>
      <c r="N50" s="614"/>
      <c r="O50" s="614"/>
      <c r="P50" s="614"/>
      <c r="Q50" s="617"/>
      <c r="R50" s="617"/>
    </row>
    <row r="51" spans="1:18">
      <c r="A51" s="50">
        <v>45867</v>
      </c>
      <c r="B51" s="151"/>
      <c r="C51" s="151"/>
      <c r="D51" s="151"/>
      <c r="E51" s="57">
        <v>7</v>
      </c>
      <c r="F51" s="2229" t="s">
        <v>405</v>
      </c>
      <c r="G51" s="2226">
        <v>4444.4399999999996</v>
      </c>
      <c r="H51" s="2226">
        <v>1328</v>
      </c>
      <c r="I51" s="2219">
        <f t="shared" si="2"/>
        <v>133705.79999999999</v>
      </c>
      <c r="K51" s="339"/>
      <c r="L51" s="613"/>
      <c r="M51" s="340"/>
      <c r="N51" s="615"/>
      <c r="O51" s="615"/>
      <c r="P51" s="615"/>
      <c r="Q51" s="617"/>
      <c r="R51" s="617"/>
    </row>
    <row r="52" spans="1:18">
      <c r="A52" s="167">
        <v>45897</v>
      </c>
      <c r="B52" s="27"/>
      <c r="C52" s="27"/>
      <c r="D52" s="27"/>
      <c r="E52" s="57">
        <v>8</v>
      </c>
      <c r="F52" s="2253" t="s">
        <v>407</v>
      </c>
      <c r="G52" s="2497">
        <v>4444.4399999999996</v>
      </c>
      <c r="H52" s="2497">
        <v>1328</v>
      </c>
      <c r="I52" s="2219">
        <f t="shared" si="2"/>
        <v>129261.36</v>
      </c>
      <c r="K52" s="339"/>
      <c r="L52" s="613"/>
      <c r="M52" s="340"/>
      <c r="N52" s="615"/>
      <c r="O52" s="615"/>
      <c r="P52" s="615"/>
      <c r="Q52" s="617"/>
      <c r="R52" s="617"/>
    </row>
    <row r="53" spans="1:18">
      <c r="A53" s="194">
        <v>45910</v>
      </c>
      <c r="B53" s="27"/>
      <c r="C53" s="27"/>
      <c r="D53" s="27"/>
      <c r="E53" s="57"/>
      <c r="F53" s="2192">
        <v>36386</v>
      </c>
      <c r="G53" s="2498">
        <v>128888.92</v>
      </c>
      <c r="H53" s="2226"/>
      <c r="I53" s="2219">
        <f t="shared" si="2"/>
        <v>372.439999999988</v>
      </c>
      <c r="K53" s="339"/>
      <c r="L53" s="613"/>
      <c r="M53" s="340"/>
      <c r="N53" s="615"/>
      <c r="O53" s="615"/>
      <c r="P53" s="615"/>
      <c r="Q53" s="617"/>
      <c r="R53" s="617"/>
    </row>
    <row r="54" spans="1:18">
      <c r="K54" s="339"/>
      <c r="L54" s="613"/>
      <c r="M54" s="340"/>
      <c r="N54" s="615"/>
      <c r="O54" s="615"/>
      <c r="P54" s="615"/>
      <c r="Q54" s="617"/>
      <c r="R54" s="617"/>
    </row>
    <row r="55" spans="1:18" ht="15">
      <c r="A55" s="3196" t="s">
        <v>1</v>
      </c>
      <c r="B55" s="3197"/>
      <c r="C55" s="3197"/>
      <c r="D55" s="3197"/>
      <c r="E55" s="3197"/>
      <c r="F55" s="3197"/>
      <c r="G55" s="3197"/>
      <c r="H55" s="3197"/>
      <c r="I55" s="3198"/>
    </row>
    <row r="56" spans="1:18" ht="26.4">
      <c r="A56" s="444" t="s">
        <v>2</v>
      </c>
      <c r="B56" s="562" t="s">
        <v>3</v>
      </c>
      <c r="C56" s="472" t="s">
        <v>4</v>
      </c>
      <c r="D56" s="562" t="s">
        <v>362</v>
      </c>
      <c r="E56" s="447" t="s">
        <v>6</v>
      </c>
      <c r="F56" s="2500" t="s">
        <v>401</v>
      </c>
      <c r="G56" s="2495" t="s">
        <v>176</v>
      </c>
      <c r="H56" s="2495" t="s">
        <v>177</v>
      </c>
      <c r="I56" s="2493" t="s">
        <v>10</v>
      </c>
    </row>
    <row r="57" spans="1:18">
      <c r="A57" s="194">
        <v>45910</v>
      </c>
      <c r="B57" s="21">
        <v>160000</v>
      </c>
      <c r="C57" s="22">
        <v>3200</v>
      </c>
      <c r="D57" s="23"/>
      <c r="E57" s="25">
        <v>36</v>
      </c>
      <c r="F57" s="2248" t="s">
        <v>413</v>
      </c>
      <c r="G57" s="2329">
        <f>B57/E57</f>
        <v>4444.4444444444398</v>
      </c>
      <c r="H57" s="2329">
        <f>B57*0.0083</f>
        <v>1328</v>
      </c>
      <c r="I57" s="2352">
        <f>B57</f>
        <v>160000</v>
      </c>
    </row>
    <row r="58" spans="1:18">
      <c r="A58" s="194"/>
      <c r="B58" s="21" t="s">
        <v>414</v>
      </c>
      <c r="C58" s="22"/>
      <c r="D58" s="23">
        <v>372.44</v>
      </c>
      <c r="E58" s="25"/>
      <c r="F58" s="2248"/>
      <c r="G58" s="2329"/>
      <c r="H58" s="2329"/>
      <c r="I58" s="2352">
        <f>I57+D58-G58</f>
        <v>160372.44</v>
      </c>
    </row>
    <row r="59" spans="1:18">
      <c r="A59" s="194">
        <v>45932</v>
      </c>
      <c r="B59" s="27"/>
      <c r="C59" s="27"/>
      <c r="D59" s="27"/>
      <c r="E59" s="57">
        <v>1</v>
      </c>
      <c r="F59" s="2229" t="s">
        <v>408</v>
      </c>
      <c r="G59" s="2499">
        <v>4444.4399999999996</v>
      </c>
      <c r="H59" s="2499">
        <v>1328</v>
      </c>
      <c r="I59" s="2352">
        <f t="shared" ref="I59:I67" si="3">I58+D59-G59</f>
        <v>155928</v>
      </c>
    </row>
    <row r="60" spans="1:18">
      <c r="A60" s="194">
        <v>45959</v>
      </c>
      <c r="B60" s="27"/>
      <c r="C60" s="27"/>
      <c r="D60" s="27"/>
      <c r="E60" s="57"/>
      <c r="F60" s="2229" t="s">
        <v>409</v>
      </c>
      <c r="G60" s="2279">
        <v>4444.4399999999996</v>
      </c>
      <c r="H60" s="2279">
        <v>1328</v>
      </c>
      <c r="I60" s="2352">
        <f t="shared" si="3"/>
        <v>151483.56</v>
      </c>
    </row>
    <row r="61" spans="1:18">
      <c r="A61" s="194">
        <v>45988</v>
      </c>
      <c r="B61" s="27"/>
      <c r="C61" s="27"/>
      <c r="D61" s="27"/>
      <c r="E61" s="57"/>
      <c r="F61" s="2229" t="s">
        <v>410</v>
      </c>
      <c r="G61" s="2279">
        <v>4444.4399999999996</v>
      </c>
      <c r="H61" s="2279">
        <v>1328</v>
      </c>
      <c r="I61" s="2352">
        <f t="shared" si="3"/>
        <v>147039.12</v>
      </c>
    </row>
    <row r="62" spans="1:18">
      <c r="A62" s="194">
        <v>46018</v>
      </c>
      <c r="B62" s="27"/>
      <c r="C62" s="27"/>
      <c r="D62" s="27"/>
      <c r="E62" s="57"/>
      <c r="F62" s="2229" t="s">
        <v>411</v>
      </c>
      <c r="G62" s="2279">
        <v>2372</v>
      </c>
      <c r="H62" s="2279">
        <v>1328</v>
      </c>
      <c r="I62" s="2352">
        <f t="shared" si="3"/>
        <v>144667.12</v>
      </c>
    </row>
    <row r="63" spans="1:18">
      <c r="A63" s="194">
        <v>46020</v>
      </c>
      <c r="B63" s="27"/>
      <c r="C63" s="27"/>
      <c r="D63" s="27"/>
      <c r="E63" s="57"/>
      <c r="F63" s="2229" t="s">
        <v>412</v>
      </c>
      <c r="G63" s="2279">
        <v>2072.44</v>
      </c>
      <c r="H63" s="2502"/>
      <c r="I63" s="2352">
        <f t="shared" si="3"/>
        <v>142594.68</v>
      </c>
    </row>
    <row r="64" spans="1:18">
      <c r="A64" s="50"/>
      <c r="B64" s="27"/>
      <c r="C64" s="27"/>
      <c r="D64" s="27"/>
      <c r="E64" s="57"/>
      <c r="F64" s="2229"/>
      <c r="G64" s="2226"/>
      <c r="H64" s="2226"/>
      <c r="I64" s="2352">
        <f t="shared" si="3"/>
        <v>142594.68</v>
      </c>
    </row>
    <row r="65" spans="9:9">
      <c r="I65" s="2352">
        <f t="shared" si="3"/>
        <v>142594.68</v>
      </c>
    </row>
    <row r="66" spans="9:9">
      <c r="I66" s="2352">
        <f t="shared" si="3"/>
        <v>142594.68</v>
      </c>
    </row>
    <row r="67" spans="9:9">
      <c r="I67" s="2352">
        <f t="shared" si="3"/>
        <v>142594.68</v>
      </c>
    </row>
    <row r="68" spans="9:9">
      <c r="I68" s="2219">
        <f>I67-G68</f>
        <v>142594.68</v>
      </c>
    </row>
    <row r="137" spans="11:11">
      <c r="K137" s="3">
        <v>5694.44</v>
      </c>
    </row>
    <row r="138" spans="11:11">
      <c r="K138" s="3">
        <v>1701.5</v>
      </c>
    </row>
    <row r="139" spans="11:11">
      <c r="K139" s="3">
        <f>SUM(K137:K138)</f>
        <v>7395.94</v>
      </c>
    </row>
  </sheetData>
  <sortState xmlns:xlrd2="http://schemas.microsoft.com/office/spreadsheetml/2017/richdata2" ref="K41:P48">
    <sortCondition ref="K41:K48"/>
  </sortState>
  <mergeCells count="6">
    <mergeCell ref="A55:I55"/>
    <mergeCell ref="A1:C1"/>
    <mergeCell ref="A3:I3"/>
    <mergeCell ref="A23:C23"/>
    <mergeCell ref="A24:I24"/>
    <mergeCell ref="A42:I42"/>
  </mergeCells>
  <pageMargins left="0.27" right="0.21" top="0.7" bottom="1" header="0.5" footer="0.5"/>
  <pageSetup paperSize="5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17">
    <tabColor rgb="FFFFFF00"/>
  </sheetPr>
  <dimension ref="A1:S62"/>
  <sheetViews>
    <sheetView topLeftCell="A49" zoomScale="130" zoomScaleNormal="130" workbookViewId="0">
      <selection activeCell="G74" sqref="G74"/>
    </sheetView>
  </sheetViews>
  <sheetFormatPr defaultColWidth="9.109375" defaultRowHeight="13.2"/>
  <cols>
    <col min="1" max="1" width="15.6640625" style="228" customWidth="1"/>
    <col min="2" max="2" width="14.33203125" style="3" customWidth="1"/>
    <col min="3" max="3" width="12" style="3" customWidth="1"/>
    <col min="4" max="4" width="7.33203125" style="3" customWidth="1"/>
    <col min="5" max="5" width="9.109375" style="3"/>
    <col min="6" max="6" width="9.109375" style="2289"/>
    <col min="7" max="7" width="15" style="6" customWidth="1"/>
    <col min="8" max="8" width="12.109375" style="6" customWidth="1"/>
    <col min="9" max="9" width="16.33203125" style="6" customWidth="1"/>
    <col min="10" max="10" width="9.109375" style="3"/>
    <col min="11" max="11" width="10.88671875" style="3" customWidth="1"/>
    <col min="12" max="13" width="9.33203125" style="3" customWidth="1"/>
    <col min="14" max="14" width="10.44140625" style="3" customWidth="1"/>
    <col min="15" max="15" width="11" style="3" customWidth="1"/>
    <col min="16" max="16" width="9.33203125" style="3" customWidth="1"/>
    <col min="17" max="17" width="11.109375" style="3" customWidth="1"/>
    <col min="18" max="19" width="9.88671875" style="3" customWidth="1"/>
    <col min="20" max="16384" width="9.109375" style="3"/>
  </cols>
  <sheetData>
    <row r="1" spans="1:9" ht="31.2">
      <c r="A1" s="3202" t="s">
        <v>415</v>
      </c>
      <c r="B1" s="3202"/>
      <c r="C1" s="3202"/>
      <c r="D1" s="3202"/>
      <c r="E1" s="3202"/>
      <c r="F1" s="3202"/>
      <c r="G1" s="502"/>
      <c r="H1" s="502"/>
      <c r="I1" s="502"/>
    </row>
    <row r="2" spans="1:9">
      <c r="E2" s="5"/>
      <c r="F2" s="2281"/>
      <c r="G2" s="502"/>
      <c r="H2" s="502"/>
      <c r="I2" s="502"/>
    </row>
    <row r="3" spans="1:9" ht="20.399999999999999">
      <c r="A3" s="3200" t="s">
        <v>1</v>
      </c>
      <c r="B3" s="3200"/>
      <c r="C3" s="3200"/>
      <c r="D3" s="3200"/>
      <c r="E3" s="3200"/>
      <c r="F3" s="3200"/>
      <c r="G3" s="3200"/>
      <c r="H3" s="3200"/>
      <c r="I3" s="3201"/>
    </row>
    <row r="4" spans="1:9" ht="37.799999999999997">
      <c r="A4" s="141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503" t="s">
        <v>36</v>
      </c>
      <c r="G4" s="2008" t="s">
        <v>37</v>
      </c>
      <c r="H4" s="2008" t="s">
        <v>38</v>
      </c>
      <c r="I4" s="2008" t="s">
        <v>87</v>
      </c>
    </row>
    <row r="5" spans="1:9" ht="13.8">
      <c r="A5" s="1600">
        <v>44905</v>
      </c>
      <c r="B5" s="49">
        <v>30000</v>
      </c>
      <c r="C5" s="49">
        <f>B5*0.02</f>
        <v>600</v>
      </c>
      <c r="D5" s="952"/>
      <c r="E5" s="1601">
        <v>10</v>
      </c>
      <c r="F5" s="2193">
        <v>30376</v>
      </c>
      <c r="G5" s="254">
        <f>B5/E5</f>
        <v>3000</v>
      </c>
      <c r="H5" s="55">
        <f>B5*0.83%</f>
        <v>249</v>
      </c>
      <c r="I5" s="254">
        <v>30000</v>
      </c>
    </row>
    <row r="6" spans="1:9">
      <c r="A6" s="50">
        <v>44946</v>
      </c>
      <c r="B6" s="151"/>
      <c r="C6" s="151"/>
      <c r="D6" s="151"/>
      <c r="E6" s="57">
        <v>1</v>
      </c>
      <c r="F6" s="2192">
        <v>77412</v>
      </c>
      <c r="G6" s="30">
        <v>3000</v>
      </c>
      <c r="H6" s="30">
        <v>249</v>
      </c>
      <c r="I6" s="62">
        <f>I5-G6</f>
        <v>27000</v>
      </c>
    </row>
    <row r="7" spans="1:9">
      <c r="A7" s="50">
        <v>44978</v>
      </c>
      <c r="B7" s="151"/>
      <c r="C7" s="151"/>
      <c r="D7" s="151"/>
      <c r="E7" s="57">
        <v>2</v>
      </c>
      <c r="F7" s="2192">
        <v>77708</v>
      </c>
      <c r="G7" s="30">
        <v>3000</v>
      </c>
      <c r="H7" s="30">
        <v>249</v>
      </c>
      <c r="I7" s="62">
        <f t="shared" ref="I7:I16" si="0">I6-G7</f>
        <v>24000</v>
      </c>
    </row>
    <row r="8" spans="1:9">
      <c r="A8" s="50">
        <v>45007</v>
      </c>
      <c r="B8" s="151"/>
      <c r="C8" s="151"/>
      <c r="D8" s="151"/>
      <c r="E8" s="57">
        <v>3</v>
      </c>
      <c r="F8" s="2192">
        <v>78022</v>
      </c>
      <c r="G8" s="30">
        <v>3000</v>
      </c>
      <c r="H8" s="30">
        <v>249</v>
      </c>
      <c r="I8" s="62">
        <f t="shared" si="0"/>
        <v>21000</v>
      </c>
    </row>
    <row r="9" spans="1:9">
      <c r="A9" s="50">
        <v>45037</v>
      </c>
      <c r="B9" s="151"/>
      <c r="C9" s="151"/>
      <c r="D9" s="151"/>
      <c r="E9" s="57">
        <v>4</v>
      </c>
      <c r="F9" s="2192">
        <v>78375</v>
      </c>
      <c r="G9" s="30">
        <v>3000</v>
      </c>
      <c r="H9" s="30">
        <v>249</v>
      </c>
      <c r="I9" s="62">
        <f t="shared" si="0"/>
        <v>18000</v>
      </c>
    </row>
    <row r="10" spans="1:9">
      <c r="A10" s="50">
        <v>45065</v>
      </c>
      <c r="B10" s="151"/>
      <c r="C10" s="151"/>
      <c r="D10" s="151"/>
      <c r="E10" s="57">
        <v>5</v>
      </c>
      <c r="F10" s="2192">
        <v>78746</v>
      </c>
      <c r="G10" s="30">
        <v>3000</v>
      </c>
      <c r="H10" s="30">
        <v>249</v>
      </c>
      <c r="I10" s="62">
        <f t="shared" si="0"/>
        <v>15000</v>
      </c>
    </row>
    <row r="11" spans="1:9">
      <c r="A11" s="50">
        <v>45097</v>
      </c>
      <c r="B11" s="151"/>
      <c r="C11" s="151"/>
      <c r="D11" s="151"/>
      <c r="E11" s="57">
        <v>6</v>
      </c>
      <c r="F11" s="2192">
        <v>79187</v>
      </c>
      <c r="G11" s="43">
        <v>3000</v>
      </c>
      <c r="H11" s="43">
        <v>249</v>
      </c>
      <c r="I11" s="62">
        <f t="shared" si="0"/>
        <v>12000</v>
      </c>
    </row>
    <row r="12" spans="1:9">
      <c r="A12" s="50">
        <v>45126</v>
      </c>
      <c r="B12" s="151"/>
      <c r="C12" s="151"/>
      <c r="D12" s="151"/>
      <c r="E12" s="57">
        <v>7</v>
      </c>
      <c r="F12" s="2192">
        <v>79535</v>
      </c>
      <c r="G12" s="43">
        <v>3000</v>
      </c>
      <c r="H12" s="43">
        <v>249</v>
      </c>
      <c r="I12" s="62">
        <f t="shared" si="0"/>
        <v>9000</v>
      </c>
    </row>
    <row r="13" spans="1:9">
      <c r="A13" s="50">
        <v>45142</v>
      </c>
      <c r="B13" s="151"/>
      <c r="C13" s="151"/>
      <c r="D13" s="151"/>
      <c r="E13" s="57">
        <v>8</v>
      </c>
      <c r="F13" s="2192">
        <v>31756</v>
      </c>
      <c r="G13" s="43">
        <v>9000</v>
      </c>
      <c r="H13" s="43"/>
      <c r="I13" s="62">
        <f t="shared" si="0"/>
        <v>0</v>
      </c>
    </row>
    <row r="14" spans="1:9">
      <c r="A14" s="50"/>
      <c r="B14" s="151"/>
      <c r="C14" s="151"/>
      <c r="D14" s="151"/>
      <c r="E14" s="57">
        <v>9</v>
      </c>
      <c r="F14" s="2285"/>
      <c r="G14" s="43"/>
      <c r="H14" s="43"/>
      <c r="I14" s="62">
        <f t="shared" si="0"/>
        <v>0</v>
      </c>
    </row>
    <row r="15" spans="1:9">
      <c r="B15" s="132"/>
      <c r="C15" s="132"/>
      <c r="D15" s="132"/>
      <c r="E15" s="132"/>
      <c r="F15" s="2394"/>
      <c r="G15" s="7"/>
      <c r="H15" s="7"/>
      <c r="I15" s="62">
        <f t="shared" si="0"/>
        <v>0</v>
      </c>
    </row>
    <row r="16" spans="1:9">
      <c r="B16" s="132"/>
      <c r="C16" s="132"/>
      <c r="D16" s="132"/>
      <c r="E16" s="132"/>
      <c r="F16" s="2394"/>
      <c r="G16" s="7"/>
      <c r="H16" s="7"/>
      <c r="I16" s="62">
        <f t="shared" si="0"/>
        <v>0</v>
      </c>
    </row>
    <row r="18" spans="1:9" ht="20.399999999999999">
      <c r="A18" s="3200" t="s">
        <v>1</v>
      </c>
      <c r="B18" s="3200"/>
      <c r="C18" s="3200"/>
      <c r="D18" s="3200"/>
      <c r="E18" s="3200"/>
      <c r="F18" s="3200"/>
      <c r="G18" s="3200"/>
      <c r="H18" s="3200"/>
      <c r="I18" s="3201"/>
    </row>
    <row r="19" spans="1:9" ht="37.799999999999997">
      <c r="A19" s="141" t="s">
        <v>2</v>
      </c>
      <c r="B19" s="142" t="s">
        <v>96</v>
      </c>
      <c r="C19" s="143" t="s">
        <v>4</v>
      </c>
      <c r="D19" s="144" t="s">
        <v>5</v>
      </c>
      <c r="E19" s="144" t="s">
        <v>6</v>
      </c>
      <c r="F19" s="2503" t="s">
        <v>36</v>
      </c>
      <c r="G19" s="2008" t="s">
        <v>37</v>
      </c>
      <c r="H19" s="2008" t="s">
        <v>38</v>
      </c>
      <c r="I19" s="2008" t="s">
        <v>87</v>
      </c>
    </row>
    <row r="20" spans="1:9" ht="13.8">
      <c r="A20" s="50">
        <v>45142</v>
      </c>
      <c r="B20" s="49">
        <v>50000</v>
      </c>
      <c r="C20" s="49">
        <f>B20*0.02</f>
        <v>1000</v>
      </c>
      <c r="D20" s="952"/>
      <c r="E20" s="1601">
        <v>10</v>
      </c>
      <c r="F20" s="2192">
        <v>31756</v>
      </c>
      <c r="G20" s="254">
        <f>B20/E20</f>
        <v>5000</v>
      </c>
      <c r="H20" s="55">
        <f>B20*0.83%</f>
        <v>415</v>
      </c>
      <c r="I20" s="254">
        <f>B20</f>
        <v>50000</v>
      </c>
    </row>
    <row r="21" spans="1:9">
      <c r="A21" s="50">
        <v>45181</v>
      </c>
      <c r="B21" s="27"/>
      <c r="C21" s="27"/>
      <c r="D21" s="27"/>
      <c r="E21" s="29">
        <v>1</v>
      </c>
      <c r="F21" s="2192">
        <v>80203</v>
      </c>
      <c r="G21" s="59">
        <v>3000</v>
      </c>
      <c r="H21" s="59">
        <v>415</v>
      </c>
      <c r="I21" s="62">
        <f>I20-G21</f>
        <v>47000</v>
      </c>
    </row>
    <row r="22" spans="1:9">
      <c r="A22" s="50">
        <v>45191</v>
      </c>
      <c r="B22" s="27"/>
      <c r="C22" s="27"/>
      <c r="D22" s="27"/>
      <c r="E22" s="29">
        <v>2</v>
      </c>
      <c r="F22" s="2192">
        <v>80302</v>
      </c>
      <c r="G22" s="30">
        <v>2000</v>
      </c>
      <c r="H22" s="30"/>
      <c r="I22" s="62">
        <f t="shared" ref="I22:I29" si="1">I21-G22</f>
        <v>45000</v>
      </c>
    </row>
    <row r="23" spans="1:9">
      <c r="A23" s="50">
        <v>45209</v>
      </c>
      <c r="B23" s="27"/>
      <c r="C23" s="27"/>
      <c r="D23" s="27"/>
      <c r="E23" s="29">
        <v>3</v>
      </c>
      <c r="F23" s="2192">
        <v>80542</v>
      </c>
      <c r="G23" s="59">
        <v>20000</v>
      </c>
      <c r="H23" s="59">
        <v>500</v>
      </c>
      <c r="I23" s="62">
        <f t="shared" si="1"/>
        <v>25000</v>
      </c>
    </row>
    <row r="24" spans="1:9">
      <c r="A24" s="50">
        <v>45239</v>
      </c>
      <c r="B24" s="27"/>
      <c r="C24" s="27"/>
      <c r="D24" s="27"/>
      <c r="E24" s="29">
        <v>4</v>
      </c>
      <c r="F24" s="2192">
        <v>80872</v>
      </c>
      <c r="G24" s="43">
        <v>5000</v>
      </c>
      <c r="H24" s="43">
        <v>415</v>
      </c>
      <c r="I24" s="62">
        <f t="shared" si="1"/>
        <v>20000</v>
      </c>
    </row>
    <row r="25" spans="1:9">
      <c r="A25" s="50">
        <v>45274</v>
      </c>
      <c r="B25" s="27"/>
      <c r="C25" s="27"/>
      <c r="D25" s="27"/>
      <c r="E25" s="29">
        <v>5</v>
      </c>
      <c r="F25" s="2192">
        <v>81376</v>
      </c>
      <c r="G25" s="43">
        <v>5000</v>
      </c>
      <c r="H25" s="43">
        <v>415</v>
      </c>
      <c r="I25" s="62">
        <f t="shared" si="1"/>
        <v>15000</v>
      </c>
    </row>
    <row r="26" spans="1:9">
      <c r="A26" s="50">
        <v>45307</v>
      </c>
      <c r="B26" s="27"/>
      <c r="C26" s="27"/>
      <c r="D26" s="27"/>
      <c r="E26" s="29">
        <v>6</v>
      </c>
      <c r="F26" s="2192">
        <v>81754</v>
      </c>
      <c r="G26" s="43">
        <v>5000</v>
      </c>
      <c r="H26" s="43">
        <v>415</v>
      </c>
      <c r="I26" s="62">
        <f t="shared" si="1"/>
        <v>10000</v>
      </c>
    </row>
    <row r="27" spans="1:9">
      <c r="A27" s="167">
        <v>45336</v>
      </c>
      <c r="B27" s="27"/>
      <c r="C27" s="27"/>
      <c r="E27" s="27"/>
      <c r="F27" s="2192">
        <v>82043</v>
      </c>
      <c r="G27" s="30">
        <v>10000</v>
      </c>
      <c r="H27" s="30">
        <v>415</v>
      </c>
      <c r="I27" s="62">
        <f t="shared" si="1"/>
        <v>0</v>
      </c>
    </row>
    <row r="28" spans="1:9">
      <c r="A28" s="50"/>
      <c r="B28" s="27"/>
      <c r="C28" s="27"/>
      <c r="D28" s="27"/>
      <c r="E28" s="27"/>
      <c r="F28" s="2300"/>
      <c r="G28" s="43"/>
      <c r="H28" s="39"/>
      <c r="I28" s="564">
        <f t="shared" si="1"/>
        <v>0</v>
      </c>
    </row>
    <row r="29" spans="1:9">
      <c r="A29" s="50"/>
      <c r="B29" s="27"/>
      <c r="C29" s="27"/>
      <c r="D29" s="27"/>
      <c r="E29" s="27"/>
      <c r="F29" s="2300"/>
      <c r="G29" s="39"/>
      <c r="H29" s="39"/>
      <c r="I29" s="564">
        <f t="shared" si="1"/>
        <v>0</v>
      </c>
    </row>
    <row r="30" spans="1:9" ht="20.399999999999999">
      <c r="A30" s="3200" t="s">
        <v>1</v>
      </c>
      <c r="B30" s="3200"/>
      <c r="C30" s="3200"/>
      <c r="D30" s="3200"/>
      <c r="E30" s="3200"/>
      <c r="F30" s="3200"/>
      <c r="G30" s="3200"/>
      <c r="H30" s="3200"/>
      <c r="I30" s="3201"/>
    </row>
    <row r="31" spans="1:9" ht="37.799999999999997">
      <c r="A31" s="141" t="s">
        <v>2</v>
      </c>
      <c r="B31" s="142" t="s">
        <v>96</v>
      </c>
      <c r="C31" s="143" t="s">
        <v>4</v>
      </c>
      <c r="D31" s="144" t="s">
        <v>5</v>
      </c>
      <c r="E31" s="144" t="s">
        <v>6</v>
      </c>
      <c r="F31" s="2503" t="s">
        <v>36</v>
      </c>
      <c r="G31" s="2008" t="s">
        <v>37</v>
      </c>
      <c r="H31" s="2008" t="s">
        <v>38</v>
      </c>
      <c r="I31" s="2008" t="s">
        <v>87</v>
      </c>
    </row>
    <row r="32" spans="1:9" ht="13.8">
      <c r="A32" s="50">
        <v>45400</v>
      </c>
      <c r="B32" s="49">
        <v>30000</v>
      </c>
      <c r="C32" s="49">
        <f>B32*0.02</f>
        <v>600</v>
      </c>
      <c r="D32" s="952"/>
      <c r="E32" s="1601">
        <v>10</v>
      </c>
      <c r="F32" s="2192">
        <v>33281</v>
      </c>
      <c r="G32" s="254">
        <f>B32/E32</f>
        <v>3000</v>
      </c>
      <c r="H32" s="55">
        <f>B32*0.83%</f>
        <v>249</v>
      </c>
      <c r="I32" s="254">
        <f>B32</f>
        <v>30000</v>
      </c>
    </row>
    <row r="33" spans="1:19">
      <c r="A33" s="50">
        <v>45434</v>
      </c>
      <c r="B33" s="27"/>
      <c r="C33" s="27"/>
      <c r="D33" s="27"/>
      <c r="E33" s="29"/>
      <c r="F33" s="2192">
        <v>83274</v>
      </c>
      <c r="G33" s="30">
        <v>3000</v>
      </c>
      <c r="H33" s="30">
        <v>300</v>
      </c>
      <c r="I33" s="62">
        <f>I32-G33</f>
        <v>27000</v>
      </c>
    </row>
    <row r="34" spans="1:19">
      <c r="A34" s="50">
        <v>45461</v>
      </c>
      <c r="B34" s="27"/>
      <c r="C34" s="27"/>
      <c r="D34" s="27"/>
      <c r="E34" s="27"/>
      <c r="F34" s="2192">
        <v>83592</v>
      </c>
      <c r="G34" s="30">
        <v>3000</v>
      </c>
      <c r="H34" s="30">
        <v>249</v>
      </c>
      <c r="I34" s="62">
        <f t="shared" ref="I34:I41" si="2">I33-G34</f>
        <v>24000</v>
      </c>
    </row>
    <row r="35" spans="1:19">
      <c r="A35" s="50">
        <v>45492</v>
      </c>
      <c r="B35" s="27"/>
      <c r="C35" s="27"/>
      <c r="D35" s="27"/>
      <c r="E35" s="27"/>
      <c r="F35" s="2192">
        <v>83979</v>
      </c>
      <c r="G35" s="43">
        <v>3000</v>
      </c>
      <c r="H35" s="43">
        <v>249</v>
      </c>
      <c r="I35" s="62">
        <f t="shared" si="2"/>
        <v>21000</v>
      </c>
    </row>
    <row r="36" spans="1:19">
      <c r="A36" s="50">
        <v>45524</v>
      </c>
      <c r="B36" s="27"/>
      <c r="C36" s="27"/>
      <c r="D36" s="27"/>
      <c r="E36" s="27"/>
      <c r="F36" s="2192">
        <v>84314</v>
      </c>
      <c r="G36" s="43">
        <v>6000</v>
      </c>
      <c r="H36" s="43">
        <v>249</v>
      </c>
      <c r="I36" s="62">
        <f t="shared" si="2"/>
        <v>15000</v>
      </c>
    </row>
    <row r="37" spans="1:19">
      <c r="A37" s="50">
        <v>45555</v>
      </c>
      <c r="B37" s="27"/>
      <c r="C37" s="30"/>
      <c r="D37" s="30"/>
      <c r="E37" s="27"/>
      <c r="F37" s="2192">
        <v>84670</v>
      </c>
      <c r="G37" s="43">
        <v>6000</v>
      </c>
      <c r="H37" s="43">
        <v>249</v>
      </c>
      <c r="I37" s="62">
        <f t="shared" si="2"/>
        <v>9000</v>
      </c>
    </row>
    <row r="38" spans="1:19">
      <c r="A38" s="50">
        <v>45583</v>
      </c>
      <c r="B38" s="27"/>
      <c r="C38" s="27"/>
      <c r="D38" s="27"/>
      <c r="E38" s="27"/>
      <c r="F38" s="2192">
        <v>85087</v>
      </c>
      <c r="G38" s="30">
        <v>3000</v>
      </c>
      <c r="H38" s="30">
        <v>249</v>
      </c>
      <c r="I38" s="62">
        <f t="shared" si="2"/>
        <v>6000</v>
      </c>
    </row>
    <row r="39" spans="1:19">
      <c r="A39" s="50">
        <v>45615</v>
      </c>
      <c r="B39" s="27"/>
      <c r="C39" s="27"/>
      <c r="D39" s="27"/>
      <c r="E39" s="27"/>
      <c r="F39" s="2192">
        <v>85505</v>
      </c>
      <c r="G39" s="30">
        <v>3000</v>
      </c>
      <c r="H39" s="30">
        <v>249</v>
      </c>
      <c r="I39" s="62">
        <f t="shared" si="2"/>
        <v>3000</v>
      </c>
    </row>
    <row r="40" spans="1:19">
      <c r="A40" s="50">
        <v>45643</v>
      </c>
      <c r="B40" s="27"/>
      <c r="C40" s="27"/>
      <c r="D40" s="27"/>
      <c r="E40" s="27"/>
      <c r="F40" s="2192">
        <v>85849</v>
      </c>
      <c r="G40" s="30">
        <v>3000</v>
      </c>
      <c r="H40" s="30">
        <v>249</v>
      </c>
      <c r="I40" s="62">
        <f t="shared" si="2"/>
        <v>0</v>
      </c>
    </row>
    <row r="41" spans="1:19">
      <c r="A41" s="50"/>
      <c r="B41" s="27"/>
      <c r="C41" s="27"/>
      <c r="D41" s="27"/>
      <c r="E41" s="27"/>
      <c r="F41" s="2192"/>
      <c r="G41" s="43"/>
      <c r="H41" s="43"/>
      <c r="I41" s="62">
        <f t="shared" si="2"/>
        <v>0</v>
      </c>
    </row>
    <row r="42" spans="1:19">
      <c r="G42" s="7"/>
      <c r="H42" s="7"/>
    </row>
    <row r="43" spans="1:19" ht="20.399999999999999">
      <c r="A43" s="3200" t="s">
        <v>1</v>
      </c>
      <c r="B43" s="3200"/>
      <c r="C43" s="3200"/>
      <c r="D43" s="3200"/>
      <c r="E43" s="3200"/>
      <c r="F43" s="3200"/>
      <c r="G43" s="3200"/>
      <c r="H43" s="3200"/>
      <c r="I43" s="3201"/>
    </row>
    <row r="44" spans="1:19" ht="37.799999999999997">
      <c r="A44" s="141" t="s">
        <v>2</v>
      </c>
      <c r="B44" s="142" t="s">
        <v>96</v>
      </c>
      <c r="C44" s="143" t="s">
        <v>4</v>
      </c>
      <c r="D44" s="144" t="s">
        <v>5</v>
      </c>
      <c r="E44" s="144" t="s">
        <v>6</v>
      </c>
      <c r="F44" s="2503" t="s">
        <v>36</v>
      </c>
      <c r="G44" s="2008" t="s">
        <v>37</v>
      </c>
      <c r="H44" s="2008" t="s">
        <v>38</v>
      </c>
      <c r="I44" s="2008" t="s">
        <v>87</v>
      </c>
    </row>
    <row r="45" spans="1:19" ht="13.8">
      <c r="A45" s="50">
        <v>45738</v>
      </c>
      <c r="B45" s="49">
        <v>50000</v>
      </c>
      <c r="C45" s="49">
        <f>B45*0.02</f>
        <v>1000</v>
      </c>
      <c r="D45" s="952"/>
      <c r="E45" s="1601">
        <v>10</v>
      </c>
      <c r="F45" s="2192">
        <v>35276</v>
      </c>
      <c r="G45" s="254">
        <f>B45/E45</f>
        <v>5000</v>
      </c>
      <c r="H45" s="55">
        <f>B45*0.83%</f>
        <v>415</v>
      </c>
      <c r="I45" s="254">
        <f>B45</f>
        <v>50000</v>
      </c>
      <c r="K45" s="228"/>
      <c r="L45" s="575"/>
      <c r="M45" s="805"/>
      <c r="N45" s="161"/>
      <c r="O45" s="122"/>
      <c r="P45" s="122"/>
      <c r="Q45" s="122"/>
      <c r="R45" s="604"/>
      <c r="S45" s="728"/>
    </row>
    <row r="46" spans="1:19" ht="13.8">
      <c r="A46" s="50">
        <v>45769</v>
      </c>
      <c r="B46" s="151"/>
      <c r="C46" s="151"/>
      <c r="D46" s="151"/>
      <c r="E46" s="57">
        <v>1</v>
      </c>
      <c r="F46" s="2192">
        <v>87281</v>
      </c>
      <c r="G46" s="188">
        <v>5000</v>
      </c>
      <c r="H46" s="188">
        <v>415</v>
      </c>
      <c r="I46" s="62">
        <f>I45-G46</f>
        <v>45000</v>
      </c>
      <c r="K46" s="228"/>
      <c r="L46" s="575"/>
      <c r="M46" s="576"/>
      <c r="N46" s="126"/>
      <c r="O46" s="122"/>
      <c r="P46" s="122"/>
      <c r="Q46" s="122"/>
      <c r="R46" s="728"/>
      <c r="S46" s="728"/>
    </row>
    <row r="47" spans="1:19" ht="13.8">
      <c r="A47" s="50">
        <v>45800</v>
      </c>
      <c r="B47" s="151"/>
      <c r="C47" s="151"/>
      <c r="D47" s="151"/>
      <c r="E47" s="57">
        <v>2</v>
      </c>
      <c r="F47" s="2229" t="s">
        <v>416</v>
      </c>
      <c r="G47" s="188">
        <v>5000</v>
      </c>
      <c r="H47" s="188">
        <v>415</v>
      </c>
      <c r="I47" s="62">
        <f t="shared" ref="I47:I53" si="3">I46-G47</f>
        <v>40000</v>
      </c>
      <c r="K47" s="228"/>
      <c r="L47" s="575"/>
      <c r="M47" s="576"/>
      <c r="N47" s="120"/>
      <c r="O47" s="122"/>
      <c r="P47" s="122"/>
      <c r="Q47" s="122"/>
      <c r="R47" s="728"/>
      <c r="S47" s="728"/>
    </row>
    <row r="48" spans="1:19" ht="13.8">
      <c r="A48" s="50">
        <v>45832</v>
      </c>
      <c r="B48" s="151"/>
      <c r="C48" s="151"/>
      <c r="D48" s="151"/>
      <c r="E48" s="57">
        <v>3</v>
      </c>
      <c r="F48" s="2229" t="s">
        <v>417</v>
      </c>
      <c r="G48" s="188">
        <v>5000</v>
      </c>
      <c r="H48" s="188">
        <v>415</v>
      </c>
      <c r="I48" s="62">
        <f t="shared" si="3"/>
        <v>35000</v>
      </c>
      <c r="K48" s="228"/>
      <c r="L48" s="575"/>
      <c r="M48" s="576"/>
      <c r="N48" s="120"/>
      <c r="O48" s="122"/>
      <c r="P48" s="122"/>
      <c r="Q48" s="122"/>
      <c r="R48" s="728"/>
      <c r="S48" s="728"/>
    </row>
    <row r="49" spans="1:19" ht="13.8">
      <c r="A49" s="50">
        <v>45860</v>
      </c>
      <c r="B49" s="151"/>
      <c r="C49" s="151"/>
      <c r="D49" s="151"/>
      <c r="E49" s="57">
        <v>4</v>
      </c>
      <c r="F49" s="2229" t="s">
        <v>418</v>
      </c>
      <c r="G49" s="188">
        <v>5000</v>
      </c>
      <c r="H49" s="188">
        <v>415</v>
      </c>
      <c r="I49" s="62">
        <f t="shared" si="3"/>
        <v>30000</v>
      </c>
      <c r="K49" s="228"/>
      <c r="L49" s="575"/>
      <c r="M49" s="576"/>
      <c r="N49" s="120"/>
      <c r="O49" s="122"/>
      <c r="P49" s="122"/>
      <c r="Q49" s="122"/>
      <c r="R49" s="728"/>
      <c r="S49" s="728"/>
    </row>
    <row r="50" spans="1:19" ht="13.8">
      <c r="A50" s="50">
        <v>45891</v>
      </c>
      <c r="B50" s="27"/>
      <c r="C50" s="27"/>
      <c r="D50" s="27"/>
      <c r="E50" s="57">
        <v>5</v>
      </c>
      <c r="F50" s="2253" t="s">
        <v>419</v>
      </c>
      <c r="G50" s="188">
        <v>5000</v>
      </c>
      <c r="H50" s="188">
        <v>415</v>
      </c>
      <c r="I50" s="62">
        <f t="shared" si="3"/>
        <v>25000</v>
      </c>
      <c r="K50" s="228"/>
      <c r="L50" s="575"/>
      <c r="M50" s="576"/>
      <c r="N50" s="126"/>
      <c r="O50" s="122"/>
      <c r="P50" s="122"/>
      <c r="Q50" s="122"/>
      <c r="R50" s="728"/>
      <c r="S50" s="728"/>
    </row>
    <row r="51" spans="1:19" ht="13.8">
      <c r="A51" s="50">
        <v>45923</v>
      </c>
      <c r="B51" s="27"/>
      <c r="C51" s="27"/>
      <c r="D51" s="27"/>
      <c r="E51" s="57">
        <v>6</v>
      </c>
      <c r="F51" s="2229" t="s">
        <v>420</v>
      </c>
      <c r="G51" s="188">
        <v>10000</v>
      </c>
      <c r="H51" s="188">
        <v>415</v>
      </c>
      <c r="I51" s="62">
        <f t="shared" si="3"/>
        <v>15000</v>
      </c>
      <c r="K51" s="228"/>
      <c r="L51" s="575"/>
      <c r="M51" s="576"/>
      <c r="N51" s="120"/>
      <c r="O51" s="122"/>
      <c r="P51" s="122"/>
      <c r="Q51" s="122"/>
      <c r="R51" s="728"/>
      <c r="S51" s="728"/>
    </row>
    <row r="52" spans="1:19" ht="13.8">
      <c r="A52" s="50">
        <v>45955</v>
      </c>
      <c r="B52" s="151"/>
      <c r="C52" s="151"/>
      <c r="D52" s="151"/>
      <c r="E52" s="57">
        <v>7</v>
      </c>
      <c r="F52" s="2229" t="s">
        <v>421</v>
      </c>
      <c r="G52" s="188">
        <v>15000</v>
      </c>
      <c r="H52" s="188">
        <v>415</v>
      </c>
      <c r="I52" s="62">
        <f t="shared" si="3"/>
        <v>0</v>
      </c>
      <c r="K52" s="228"/>
      <c r="L52" s="575"/>
      <c r="M52" s="576"/>
      <c r="N52" s="120"/>
      <c r="O52" s="122"/>
      <c r="P52" s="122"/>
      <c r="Q52" s="122"/>
      <c r="R52" s="728"/>
      <c r="S52" s="728"/>
    </row>
    <row r="53" spans="1:19">
      <c r="A53" s="50"/>
      <c r="B53" s="151"/>
      <c r="C53" s="151"/>
      <c r="D53" s="151"/>
      <c r="E53" s="57">
        <v>8</v>
      </c>
      <c r="F53" s="2192"/>
      <c r="G53" s="30"/>
      <c r="H53" s="30"/>
      <c r="I53" s="62">
        <f t="shared" si="3"/>
        <v>0</v>
      </c>
      <c r="K53" s="228"/>
      <c r="L53" s="575"/>
      <c r="M53" s="576"/>
      <c r="N53" s="161"/>
      <c r="O53" s="122"/>
      <c r="P53" s="122"/>
      <c r="Q53" s="122"/>
      <c r="R53" s="604"/>
      <c r="S53" s="604"/>
    </row>
    <row r="54" spans="1:19" ht="20.399999999999999">
      <c r="A54" s="3200" t="s">
        <v>1</v>
      </c>
      <c r="B54" s="3200"/>
      <c r="C54" s="3200"/>
      <c r="D54" s="3200"/>
      <c r="E54" s="3200"/>
      <c r="F54" s="3200"/>
      <c r="G54" s="3200"/>
      <c r="H54" s="3200"/>
      <c r="I54" s="3201"/>
      <c r="K54" s="228"/>
      <c r="L54" s="575"/>
      <c r="M54" s="576"/>
      <c r="N54" s="120"/>
      <c r="O54" s="577"/>
      <c r="P54" s="577"/>
      <c r="Q54" s="577"/>
      <c r="R54" s="728"/>
      <c r="S54" s="604"/>
    </row>
    <row r="55" spans="1:19" ht="37.799999999999997">
      <c r="A55" s="141" t="s">
        <v>2</v>
      </c>
      <c r="B55" s="142" t="s">
        <v>96</v>
      </c>
      <c r="C55" s="143" t="s">
        <v>4</v>
      </c>
      <c r="D55" s="144" t="s">
        <v>5</v>
      </c>
      <c r="E55" s="144" t="s">
        <v>6</v>
      </c>
      <c r="F55" s="2503" t="s">
        <v>36</v>
      </c>
      <c r="G55" s="2008" t="s">
        <v>37</v>
      </c>
      <c r="H55" s="2008" t="s">
        <v>38</v>
      </c>
      <c r="I55" s="2008" t="s">
        <v>87</v>
      </c>
      <c r="L55" s="339"/>
      <c r="M55" s="613"/>
      <c r="N55" s="467"/>
      <c r="O55" s="615"/>
      <c r="P55" s="615"/>
      <c r="Q55" s="615"/>
      <c r="R55" s="618"/>
      <c r="S55" s="618"/>
    </row>
    <row r="56" spans="1:19" ht="13.8">
      <c r="A56" s="50">
        <v>45968</v>
      </c>
      <c r="B56" s="49">
        <v>50000</v>
      </c>
      <c r="C56" s="49">
        <f>B56*0.02</f>
        <v>1000</v>
      </c>
      <c r="D56" s="952"/>
      <c r="E56" s="1601">
        <v>10</v>
      </c>
      <c r="F56" s="2192">
        <v>36738</v>
      </c>
      <c r="G56" s="254">
        <f>B56/E56</f>
        <v>5000</v>
      </c>
      <c r="H56" s="55">
        <f>B56*0.83%</f>
        <v>415</v>
      </c>
      <c r="I56" s="254">
        <f>B56</f>
        <v>50000</v>
      </c>
      <c r="L56" s="339"/>
      <c r="M56" s="613"/>
      <c r="N56" s="340"/>
      <c r="O56" s="614"/>
      <c r="P56" s="614"/>
      <c r="Q56" s="614"/>
      <c r="R56" s="617"/>
      <c r="S56" s="617"/>
    </row>
    <row r="57" spans="1:19">
      <c r="A57" s="50">
        <v>46001</v>
      </c>
      <c r="B57" s="27"/>
      <c r="C57" s="27"/>
      <c r="D57" s="27"/>
      <c r="E57" s="57"/>
      <c r="F57" s="2229" t="s">
        <v>422</v>
      </c>
      <c r="G57" s="158">
        <v>5000</v>
      </c>
      <c r="H57" s="158">
        <v>415</v>
      </c>
      <c r="I57" s="62">
        <f>I56-G57</f>
        <v>45000</v>
      </c>
      <c r="L57" s="339"/>
      <c r="M57" s="613"/>
      <c r="N57" s="340"/>
      <c r="O57" s="615"/>
      <c r="P57" s="615"/>
      <c r="Q57" s="615"/>
      <c r="R57" s="617"/>
      <c r="S57" s="617"/>
    </row>
    <row r="58" spans="1:19">
      <c r="A58" s="50"/>
      <c r="B58" s="27"/>
      <c r="C58" s="27"/>
      <c r="D58" s="27"/>
      <c r="E58" s="27"/>
      <c r="F58" s="2300"/>
      <c r="G58" s="39"/>
      <c r="H58" s="39"/>
      <c r="I58" s="39"/>
      <c r="L58" s="339"/>
      <c r="M58" s="613"/>
      <c r="N58" s="340"/>
      <c r="O58" s="615"/>
      <c r="P58" s="615"/>
      <c r="Q58" s="615"/>
      <c r="R58" s="617"/>
      <c r="S58" s="617"/>
    </row>
    <row r="59" spans="1:19">
      <c r="A59" s="50"/>
      <c r="B59" s="27"/>
      <c r="C59" s="27"/>
      <c r="D59" s="27"/>
      <c r="E59" s="27"/>
      <c r="F59" s="2300"/>
      <c r="G59" s="39"/>
      <c r="H59" s="39"/>
      <c r="I59" s="39"/>
      <c r="L59" s="339"/>
      <c r="M59" s="613"/>
      <c r="N59" s="340"/>
      <c r="O59" s="615"/>
      <c r="P59" s="615"/>
      <c r="Q59" s="615"/>
      <c r="R59" s="617"/>
      <c r="S59" s="617"/>
    </row>
    <row r="60" spans="1:19">
      <c r="A60" s="50"/>
      <c r="B60" s="27"/>
      <c r="C60" s="27"/>
      <c r="D60" s="27"/>
      <c r="E60" s="27"/>
      <c r="F60" s="2300"/>
      <c r="G60" s="39"/>
      <c r="H60" s="39"/>
      <c r="I60" s="39"/>
      <c r="L60" s="339"/>
      <c r="M60" s="613"/>
      <c r="N60" s="340"/>
      <c r="O60" s="615"/>
      <c r="P60" s="615"/>
      <c r="Q60" s="615"/>
      <c r="R60" s="617"/>
      <c r="S60" s="617"/>
    </row>
    <row r="61" spans="1:19">
      <c r="A61" s="50"/>
      <c r="B61" s="27"/>
      <c r="C61" s="27"/>
      <c r="D61" s="27"/>
      <c r="E61" s="27"/>
      <c r="F61" s="2300"/>
      <c r="G61" s="39"/>
      <c r="H61" s="39"/>
      <c r="I61" s="39"/>
    </row>
    <row r="62" spans="1:19">
      <c r="A62" s="50"/>
      <c r="B62" s="27"/>
      <c r="C62" s="27"/>
      <c r="D62" s="27"/>
      <c r="E62" s="27"/>
      <c r="F62" s="2300"/>
      <c r="G62" s="39"/>
      <c r="H62" s="39"/>
      <c r="I62" s="39"/>
    </row>
  </sheetData>
  <mergeCells count="6">
    <mergeCell ref="A54:I54"/>
    <mergeCell ref="A1:F1"/>
    <mergeCell ref="A3:I3"/>
    <mergeCell ref="A18:I18"/>
    <mergeCell ref="A30:I30"/>
    <mergeCell ref="A43:I43"/>
  </mergeCells>
  <pageMargins left="0.12" right="0.12" top="0.75" bottom="0.75" header="0.3" footer="0.3"/>
  <pageSetup orientation="portrait" horizontalDpi="360" verticalDpi="36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21">
    <tabColor rgb="FFFFFF00"/>
  </sheetPr>
  <dimension ref="A1:I35"/>
  <sheetViews>
    <sheetView zoomScale="130" zoomScaleNormal="130" workbookViewId="0">
      <selection activeCell="M15" sqref="M15"/>
    </sheetView>
  </sheetViews>
  <sheetFormatPr defaultColWidth="9.109375" defaultRowHeight="13.2"/>
  <cols>
    <col min="1" max="1" width="13" style="228" customWidth="1"/>
    <col min="2" max="2" width="15.88671875" style="3" customWidth="1"/>
    <col min="3" max="3" width="12" style="3" customWidth="1"/>
    <col min="4" max="5" width="9.109375" style="3"/>
    <col min="6" max="6" width="9.109375" style="2233"/>
    <col min="7" max="9" width="15" style="6" customWidth="1"/>
    <col min="10" max="16384" width="9.109375" style="3"/>
  </cols>
  <sheetData>
    <row r="1" spans="1:9" ht="29.4">
      <c r="A1" s="3203" t="s">
        <v>423</v>
      </c>
      <c r="B1" s="3203"/>
      <c r="C1" s="3203"/>
      <c r="D1" s="3203"/>
      <c r="E1" s="3203"/>
      <c r="F1" s="3203"/>
      <c r="G1" s="502"/>
      <c r="H1" s="502"/>
      <c r="I1" s="502"/>
    </row>
    <row r="2" spans="1:9">
      <c r="E2" s="5"/>
      <c r="G2" s="502"/>
      <c r="H2" s="502"/>
      <c r="I2" s="502"/>
    </row>
    <row r="3" spans="1:9" ht="20.399999999999999">
      <c r="A3" s="3200" t="s">
        <v>1</v>
      </c>
      <c r="B3" s="3200"/>
      <c r="C3" s="3200"/>
      <c r="D3" s="3200"/>
      <c r="E3" s="3200"/>
      <c r="F3" s="3200"/>
      <c r="G3" s="3200"/>
      <c r="H3" s="3200"/>
      <c r="I3" s="3201"/>
    </row>
    <row r="4" spans="1:9" ht="37.799999999999997">
      <c r="A4" s="141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504" t="s">
        <v>36</v>
      </c>
      <c r="G4" s="2008" t="s">
        <v>37</v>
      </c>
      <c r="H4" s="2008" t="s">
        <v>38</v>
      </c>
      <c r="I4" s="2008" t="s">
        <v>87</v>
      </c>
    </row>
    <row r="5" spans="1:9" ht="13.8">
      <c r="A5" s="162">
        <v>45160</v>
      </c>
      <c r="B5" s="1740">
        <v>40000</v>
      </c>
      <c r="C5" s="49">
        <f>B5*0.02</f>
        <v>800</v>
      </c>
      <c r="D5" s="952"/>
      <c r="E5" s="1601">
        <v>24</v>
      </c>
      <c r="F5" s="2248">
        <v>31869</v>
      </c>
      <c r="G5" s="254">
        <f>B5/E5</f>
        <v>1666.6666666666667</v>
      </c>
      <c r="H5" s="254">
        <f>B5*0.83%</f>
        <v>332</v>
      </c>
      <c r="I5" s="254">
        <v>40000</v>
      </c>
    </row>
    <row r="6" spans="1:9">
      <c r="A6" s="50" t="s">
        <v>424</v>
      </c>
      <c r="B6" s="1092"/>
      <c r="C6" s="30"/>
      <c r="D6" s="151"/>
      <c r="E6" s="57"/>
      <c r="F6" s="2229"/>
      <c r="G6" s="59"/>
      <c r="H6" s="59"/>
      <c r="I6" s="59">
        <f>I5-G6</f>
        <v>40000</v>
      </c>
    </row>
    <row r="7" spans="1:9">
      <c r="A7" s="50">
        <v>45204</v>
      </c>
      <c r="B7" s="151"/>
      <c r="C7" s="151"/>
      <c r="D7" s="151"/>
      <c r="E7" s="57"/>
      <c r="F7" s="2229">
        <v>80496</v>
      </c>
      <c r="G7" s="59">
        <v>1666.67</v>
      </c>
      <c r="H7" s="59">
        <v>332</v>
      </c>
      <c r="I7" s="59">
        <f t="shared" ref="I7:I23" si="0">I6-G7</f>
        <v>38333.33</v>
      </c>
    </row>
    <row r="8" spans="1:9">
      <c r="A8" s="50" t="s">
        <v>425</v>
      </c>
      <c r="B8" s="151"/>
      <c r="C8" s="151"/>
      <c r="D8" s="151"/>
      <c r="E8" s="57"/>
      <c r="F8" s="2229"/>
      <c r="G8" s="30"/>
      <c r="H8" s="30"/>
      <c r="I8" s="59">
        <f t="shared" si="0"/>
        <v>38333.33</v>
      </c>
    </row>
    <row r="9" spans="1:9">
      <c r="A9" s="50">
        <v>45300</v>
      </c>
      <c r="B9" s="151"/>
      <c r="C9" s="151"/>
      <c r="D9" s="151"/>
      <c r="E9" s="57"/>
      <c r="F9" s="2229">
        <v>81710</v>
      </c>
      <c r="G9" s="59">
        <v>3333.34</v>
      </c>
      <c r="H9" s="59">
        <v>664</v>
      </c>
      <c r="I9" s="59">
        <f t="shared" si="0"/>
        <v>34999.990000000005</v>
      </c>
    </row>
    <row r="10" spans="1:9">
      <c r="A10" s="50" t="s">
        <v>426</v>
      </c>
      <c r="B10" s="151"/>
      <c r="C10" s="151"/>
      <c r="D10" s="151"/>
      <c r="E10" s="57"/>
      <c r="F10" s="2229"/>
      <c r="G10" s="59"/>
      <c r="H10" s="59"/>
      <c r="I10" s="59">
        <f t="shared" si="0"/>
        <v>34999.990000000005</v>
      </c>
    </row>
    <row r="11" spans="1:9">
      <c r="A11" s="50" t="s">
        <v>427</v>
      </c>
      <c r="B11" s="151"/>
      <c r="C11" s="151"/>
      <c r="D11" s="151"/>
      <c r="E11" s="57"/>
      <c r="F11" s="2229"/>
      <c r="G11" s="59"/>
      <c r="H11" s="59"/>
      <c r="I11" s="59">
        <f t="shared" si="0"/>
        <v>34999.990000000005</v>
      </c>
    </row>
    <row r="12" spans="1:9">
      <c r="A12" s="50" t="s">
        <v>385</v>
      </c>
      <c r="B12" s="151"/>
      <c r="C12" s="151"/>
      <c r="D12" s="151"/>
      <c r="E12" s="57"/>
      <c r="F12" s="2229"/>
      <c r="G12" s="59"/>
      <c r="H12" s="59"/>
      <c r="I12" s="59">
        <f t="shared" si="0"/>
        <v>34999.990000000005</v>
      </c>
    </row>
    <row r="13" spans="1:9">
      <c r="A13" s="50">
        <v>45426</v>
      </c>
      <c r="B13" s="151"/>
      <c r="C13" s="151"/>
      <c r="D13" s="151"/>
      <c r="E13" s="57"/>
      <c r="F13" s="2229">
        <v>83110</v>
      </c>
      <c r="G13" s="59">
        <v>6060.32</v>
      </c>
      <c r="H13" s="59">
        <v>996</v>
      </c>
      <c r="I13" s="59">
        <f t="shared" si="0"/>
        <v>28939.670000000006</v>
      </c>
    </row>
    <row r="14" spans="1:9">
      <c r="A14" s="50">
        <v>45471</v>
      </c>
      <c r="B14" s="151"/>
      <c r="C14" s="151"/>
      <c r="D14" s="151"/>
      <c r="E14" s="57"/>
      <c r="F14" s="2229">
        <v>83722</v>
      </c>
      <c r="G14" s="43">
        <v>1666.67</v>
      </c>
      <c r="H14" s="43">
        <v>332</v>
      </c>
      <c r="I14" s="59">
        <f t="shared" si="0"/>
        <v>27273.000000000007</v>
      </c>
    </row>
    <row r="15" spans="1:9">
      <c r="A15" s="50" t="s">
        <v>428</v>
      </c>
      <c r="B15" s="151"/>
      <c r="C15" s="151"/>
      <c r="D15" s="151"/>
      <c r="E15" s="57"/>
      <c r="F15" s="2229"/>
      <c r="G15" s="43"/>
      <c r="H15" s="43"/>
      <c r="I15" s="59">
        <f t="shared" si="0"/>
        <v>27273.000000000007</v>
      </c>
    </row>
    <row r="16" spans="1:9">
      <c r="A16" s="50" t="s">
        <v>112</v>
      </c>
      <c r="B16" s="151"/>
      <c r="C16" s="151"/>
      <c r="D16" s="151"/>
      <c r="E16" s="57"/>
      <c r="F16" s="2229"/>
      <c r="G16" s="43"/>
      <c r="H16" s="43"/>
      <c r="I16" s="59">
        <f t="shared" si="0"/>
        <v>27273.000000000007</v>
      </c>
    </row>
    <row r="17" spans="1:9">
      <c r="A17" s="50" t="s">
        <v>424</v>
      </c>
      <c r="B17" s="151"/>
      <c r="C17" s="151"/>
      <c r="D17" s="151"/>
      <c r="E17" s="57"/>
      <c r="F17" s="2229"/>
      <c r="G17" s="43"/>
      <c r="H17" s="43"/>
      <c r="I17" s="59">
        <f t="shared" si="0"/>
        <v>27273.000000000007</v>
      </c>
    </row>
    <row r="18" spans="1:9">
      <c r="A18" s="50" t="s">
        <v>122</v>
      </c>
      <c r="B18" s="151"/>
      <c r="C18" s="151"/>
      <c r="D18" s="151"/>
      <c r="E18" s="151"/>
      <c r="F18" s="2229"/>
      <c r="G18" s="43"/>
      <c r="H18" s="43"/>
      <c r="I18" s="59">
        <f t="shared" si="0"/>
        <v>27273.000000000007</v>
      </c>
    </row>
    <row r="19" spans="1:9">
      <c r="A19" s="50">
        <v>45623</v>
      </c>
      <c r="B19" s="151"/>
      <c r="C19" s="151"/>
      <c r="D19" s="151"/>
      <c r="E19" s="151"/>
      <c r="F19" s="2229">
        <v>85599</v>
      </c>
      <c r="G19" s="43">
        <v>8607.94</v>
      </c>
      <c r="H19" s="43">
        <v>664</v>
      </c>
      <c r="I19" s="59">
        <f t="shared" si="0"/>
        <v>18665.060000000005</v>
      </c>
    </row>
    <row r="20" spans="1:9">
      <c r="A20" s="50">
        <v>45797</v>
      </c>
      <c r="B20" s="151"/>
      <c r="C20" s="151"/>
      <c r="D20" s="151"/>
      <c r="E20" s="151"/>
      <c r="F20" s="2229" t="s">
        <v>429</v>
      </c>
      <c r="G20" s="43">
        <v>3333.33</v>
      </c>
      <c r="H20" s="43">
        <v>664</v>
      </c>
      <c r="I20" s="59">
        <f t="shared" si="0"/>
        <v>15331.730000000005</v>
      </c>
    </row>
    <row r="21" spans="1:9">
      <c r="A21" s="50">
        <v>45798</v>
      </c>
      <c r="B21" s="27"/>
      <c r="C21" s="27"/>
      <c r="D21" s="27"/>
      <c r="E21" s="27"/>
      <c r="F21" s="2229" t="s">
        <v>430</v>
      </c>
      <c r="G21" s="43"/>
      <c r="H21" s="43">
        <v>556</v>
      </c>
      <c r="I21" s="59">
        <f t="shared" si="0"/>
        <v>15331.730000000005</v>
      </c>
    </row>
    <row r="22" spans="1:9">
      <c r="A22" s="50"/>
      <c r="B22" s="27"/>
      <c r="C22" s="27"/>
      <c r="D22" s="27"/>
      <c r="E22" s="27"/>
      <c r="F22" s="2229"/>
      <c r="G22" s="43"/>
      <c r="H22" s="43"/>
      <c r="I22" s="59">
        <f t="shared" si="0"/>
        <v>15331.730000000005</v>
      </c>
    </row>
    <row r="23" spans="1:9">
      <c r="A23" s="50"/>
      <c r="B23" s="27"/>
      <c r="C23" s="27"/>
      <c r="D23" s="27"/>
      <c r="E23" s="27"/>
      <c r="F23" s="2229"/>
      <c r="G23" s="43"/>
      <c r="H23" s="43"/>
      <c r="I23" s="59">
        <f t="shared" si="0"/>
        <v>15331.730000000005</v>
      </c>
    </row>
    <row r="24" spans="1:9">
      <c r="A24" s="50"/>
      <c r="B24" s="27"/>
      <c r="C24" s="27"/>
      <c r="D24" s="27"/>
      <c r="E24" s="27"/>
      <c r="F24" s="2229"/>
      <c r="G24" s="43"/>
      <c r="H24" s="43"/>
      <c r="I24" s="59"/>
    </row>
    <row r="25" spans="1:9">
      <c r="A25" s="50"/>
      <c r="B25" s="39"/>
      <c r="C25" s="27"/>
      <c r="D25" s="27"/>
      <c r="E25" s="27"/>
      <c r="F25" s="2229"/>
      <c r="G25" s="43"/>
      <c r="H25" s="43"/>
      <c r="I25" s="59"/>
    </row>
    <row r="26" spans="1:9">
      <c r="A26" s="50"/>
      <c r="B26" s="39"/>
      <c r="C26" s="27"/>
      <c r="D26" s="27"/>
      <c r="E26" s="27"/>
      <c r="F26" s="2229"/>
      <c r="G26" s="43"/>
      <c r="H26" s="43"/>
      <c r="I26" s="59"/>
    </row>
    <row r="27" spans="1:9">
      <c r="A27" s="50"/>
      <c r="B27" s="39"/>
      <c r="C27" s="27"/>
      <c r="D27" s="27"/>
      <c r="E27" s="27"/>
      <c r="F27" s="2229"/>
      <c r="G27" s="43"/>
      <c r="H27" s="43"/>
      <c r="I27" s="59"/>
    </row>
    <row r="28" spans="1:9">
      <c r="A28" s="50"/>
      <c r="B28" s="39"/>
      <c r="C28" s="27"/>
      <c r="D28" s="27"/>
      <c r="E28" s="27"/>
      <c r="F28" s="2229"/>
      <c r="G28" s="43"/>
      <c r="H28" s="43"/>
      <c r="I28" s="59"/>
    </row>
    <row r="29" spans="1:9">
      <c r="A29" s="50"/>
      <c r="B29" s="39"/>
      <c r="C29" s="27"/>
      <c r="D29" s="27"/>
      <c r="E29" s="27"/>
      <c r="F29" s="2229"/>
      <c r="G29" s="43"/>
      <c r="H29" s="43"/>
      <c r="I29" s="59"/>
    </row>
    <row r="30" spans="1:9">
      <c r="A30" s="50"/>
      <c r="B30" s="27"/>
      <c r="C30" s="27"/>
      <c r="D30" s="27"/>
      <c r="E30" s="27"/>
      <c r="F30" s="2229"/>
      <c r="G30" s="43"/>
      <c r="H30" s="43"/>
      <c r="I30" s="59"/>
    </row>
    <row r="31" spans="1:9">
      <c r="A31" s="50"/>
      <c r="B31" s="27"/>
      <c r="C31" s="27"/>
      <c r="D31" s="27"/>
      <c r="E31" s="27"/>
      <c r="F31" s="2229"/>
      <c r="G31" s="43"/>
      <c r="H31" s="43"/>
      <c r="I31" s="59"/>
    </row>
    <row r="32" spans="1:9">
      <c r="A32" s="50"/>
      <c r="B32" s="479"/>
      <c r="C32" s="27"/>
      <c r="D32" s="27"/>
      <c r="E32" s="27"/>
      <c r="F32" s="2250"/>
      <c r="G32" s="39"/>
      <c r="H32" s="39"/>
      <c r="I32" s="39"/>
    </row>
    <row r="33" spans="1:1">
      <c r="A33" s="50"/>
    </row>
    <row r="34" spans="1:1">
      <c r="A34" s="50"/>
    </row>
    <row r="35" spans="1:1">
      <c r="A35" s="50"/>
    </row>
  </sheetData>
  <mergeCells count="2">
    <mergeCell ref="A1:F1"/>
    <mergeCell ref="A3:I3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22">
    <tabColor rgb="FFFFFF00"/>
  </sheetPr>
  <dimension ref="A1:R74"/>
  <sheetViews>
    <sheetView topLeftCell="A4" zoomScale="130" zoomScaleNormal="130" workbookViewId="0">
      <selection activeCell="D13" sqref="D13"/>
    </sheetView>
  </sheetViews>
  <sheetFormatPr defaultColWidth="9.109375" defaultRowHeight="13.2"/>
  <cols>
    <col min="1" max="1" width="12.6640625" style="131" customWidth="1"/>
    <col min="2" max="4" width="14.109375" style="3" customWidth="1"/>
    <col min="5" max="5" width="14.109375" style="5" customWidth="1"/>
    <col min="6" max="6" width="14.109375" style="2308" customWidth="1"/>
    <col min="7" max="9" width="14.109375" style="135" customWidth="1"/>
    <col min="10" max="10" width="9.109375" style="3"/>
    <col min="11" max="11" width="12.109375" style="886" customWidth="1"/>
    <col min="12" max="14" width="12.109375" style="3" customWidth="1"/>
    <col min="15" max="15" width="12.109375" style="2227" customWidth="1"/>
    <col min="16" max="17" width="12.109375" style="6" customWidth="1"/>
    <col min="18" max="18" width="12.109375" style="7" customWidth="1"/>
    <col min="19" max="16384" width="9.109375" style="3"/>
  </cols>
  <sheetData>
    <row r="1" spans="1:18" ht="31.2">
      <c r="A1" s="3202" t="s">
        <v>432</v>
      </c>
      <c r="B1" s="3202"/>
      <c r="C1" s="3202"/>
      <c r="D1" s="3202"/>
      <c r="E1" s="3202"/>
      <c r="F1" s="3202"/>
    </row>
    <row r="3" spans="1:18" ht="20.399999999999999">
      <c r="A3" s="3200" t="s">
        <v>1</v>
      </c>
      <c r="B3" s="3200"/>
      <c r="C3" s="3200"/>
      <c r="D3" s="3200"/>
      <c r="E3" s="3200"/>
      <c r="F3" s="3200"/>
      <c r="G3" s="3200"/>
      <c r="H3" s="3200"/>
      <c r="I3" s="3201"/>
      <c r="K3" s="3187" t="s">
        <v>185</v>
      </c>
      <c r="L3" s="3187"/>
      <c r="M3" s="3187"/>
      <c r="N3" s="3187"/>
      <c r="O3" s="3187"/>
      <c r="P3" s="3187"/>
      <c r="Q3" s="3187"/>
      <c r="R3" s="1984"/>
    </row>
    <row r="4" spans="1:18" ht="25.2">
      <c r="A4" s="141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504" t="s">
        <v>36</v>
      </c>
      <c r="G4" s="146" t="s">
        <v>37</v>
      </c>
      <c r="H4" s="146" t="s">
        <v>38</v>
      </c>
      <c r="I4" s="146" t="s">
        <v>87</v>
      </c>
      <c r="K4" s="1402" t="s">
        <v>21</v>
      </c>
      <c r="L4" s="62" t="s">
        <v>22</v>
      </c>
      <c r="M4" s="62" t="s">
        <v>5</v>
      </c>
      <c r="N4" s="62" t="s">
        <v>341</v>
      </c>
      <c r="O4" s="2507" t="s">
        <v>342</v>
      </c>
      <c r="P4" s="62" t="s">
        <v>24</v>
      </c>
      <c r="Q4" s="62" t="s">
        <v>25</v>
      </c>
      <c r="R4" s="62" t="s">
        <v>26</v>
      </c>
    </row>
    <row r="5" spans="1:18" ht="21" customHeight="1">
      <c r="A5" s="1600">
        <v>44695</v>
      </c>
      <c r="B5" s="49">
        <v>250000</v>
      </c>
      <c r="C5" s="49">
        <f>B5*0.02</f>
        <v>5000</v>
      </c>
      <c r="D5" s="952"/>
      <c r="E5" s="1601">
        <v>36</v>
      </c>
      <c r="F5" s="2248">
        <v>28969</v>
      </c>
      <c r="G5" s="55">
        <f>+B5/E5</f>
        <v>6944.4444444444398</v>
      </c>
      <c r="H5" s="55">
        <f>+B5*0.0083</f>
        <v>2075</v>
      </c>
      <c r="I5" s="55">
        <v>250000</v>
      </c>
      <c r="K5" s="2505">
        <v>45569</v>
      </c>
      <c r="L5" s="55">
        <v>20000</v>
      </c>
      <c r="M5" s="55"/>
      <c r="N5" s="1981">
        <v>12</v>
      </c>
      <c r="O5" s="2508"/>
      <c r="P5" s="55">
        <v>1666.67</v>
      </c>
      <c r="Q5" s="55">
        <v>400</v>
      </c>
      <c r="R5" s="55">
        <v>20000</v>
      </c>
    </row>
    <row r="6" spans="1:18" ht="21" customHeight="1">
      <c r="A6" s="50">
        <v>44727</v>
      </c>
      <c r="B6" s="27"/>
      <c r="C6" s="27"/>
      <c r="D6" s="27"/>
      <c r="E6" s="29">
        <v>1</v>
      </c>
      <c r="F6" s="2229">
        <v>74981</v>
      </c>
      <c r="G6" s="62">
        <v>5208.33</v>
      </c>
      <c r="H6" s="62">
        <v>2075</v>
      </c>
      <c r="I6" s="62">
        <f>I5-G6</f>
        <v>244791.67</v>
      </c>
      <c r="K6" s="980">
        <v>45602</v>
      </c>
      <c r="L6" s="57"/>
      <c r="M6" s="57"/>
      <c r="N6" s="57">
        <v>1</v>
      </c>
      <c r="O6" s="2229">
        <v>85281</v>
      </c>
      <c r="P6" s="59">
        <v>1666.67</v>
      </c>
      <c r="Q6" s="59">
        <v>366.67</v>
      </c>
      <c r="R6" s="62">
        <f>R5-P6</f>
        <v>18333.330000000002</v>
      </c>
    </row>
    <row r="7" spans="1:18" ht="21" customHeight="1">
      <c r="A7" s="50">
        <v>44728</v>
      </c>
      <c r="B7" s="27"/>
      <c r="C7" s="27"/>
      <c r="D7" s="27"/>
      <c r="E7" s="29"/>
      <c r="F7" s="2229">
        <v>74991</v>
      </c>
      <c r="G7" s="62">
        <v>1736.11</v>
      </c>
      <c r="H7" s="62"/>
      <c r="I7" s="62">
        <f t="shared" ref="I7:I20" si="0">I6-G7</f>
        <v>243055.56</v>
      </c>
      <c r="K7" s="980">
        <v>45629</v>
      </c>
      <c r="L7" s="57"/>
      <c r="M7" s="57"/>
      <c r="N7" s="57">
        <v>2</v>
      </c>
      <c r="O7" s="2229">
        <v>85698</v>
      </c>
      <c r="P7" s="59">
        <v>1666.67</v>
      </c>
      <c r="Q7" s="59">
        <v>333.33</v>
      </c>
      <c r="R7" s="62">
        <f t="shared" ref="R7:R18" si="1">R6-P7</f>
        <v>16666.66</v>
      </c>
    </row>
    <row r="8" spans="1:18" ht="21" customHeight="1">
      <c r="A8" s="50">
        <v>44757</v>
      </c>
      <c r="B8" s="27"/>
      <c r="C8" s="27"/>
      <c r="D8" s="27"/>
      <c r="E8" s="29">
        <v>2</v>
      </c>
      <c r="F8" s="2229">
        <v>75330</v>
      </c>
      <c r="G8" s="62">
        <v>6944.44</v>
      </c>
      <c r="H8" s="62">
        <v>2075</v>
      </c>
      <c r="I8" s="62">
        <f t="shared" si="0"/>
        <v>236111.12</v>
      </c>
      <c r="K8" s="980">
        <v>45664</v>
      </c>
      <c r="L8" s="57"/>
      <c r="M8" s="57"/>
      <c r="N8" s="57">
        <v>3</v>
      </c>
      <c r="O8" s="2229">
        <v>86093</v>
      </c>
      <c r="P8" s="59">
        <v>1666.67</v>
      </c>
      <c r="Q8" s="62">
        <v>300</v>
      </c>
      <c r="R8" s="62">
        <f t="shared" si="1"/>
        <v>14999.99</v>
      </c>
    </row>
    <row r="9" spans="1:18" ht="21" customHeight="1">
      <c r="A9" s="50">
        <v>44789</v>
      </c>
      <c r="B9" s="27"/>
      <c r="C9" s="27"/>
      <c r="D9" s="27"/>
      <c r="E9" s="29">
        <v>3</v>
      </c>
      <c r="F9" s="2229">
        <v>75694</v>
      </c>
      <c r="G9" s="62">
        <v>6944.44</v>
      </c>
      <c r="H9" s="62">
        <v>2075</v>
      </c>
      <c r="I9" s="62">
        <f t="shared" si="0"/>
        <v>229166.68</v>
      </c>
      <c r="K9" s="980">
        <v>45692</v>
      </c>
      <c r="L9" s="57"/>
      <c r="M9" s="57"/>
      <c r="N9" s="57">
        <v>4</v>
      </c>
      <c r="O9" s="2229">
        <v>86486</v>
      </c>
      <c r="P9" s="59">
        <v>1666.67</v>
      </c>
      <c r="Q9" s="62">
        <v>266.67</v>
      </c>
      <c r="R9" s="62">
        <f t="shared" si="1"/>
        <v>13333.32</v>
      </c>
    </row>
    <row r="10" spans="1:18" ht="21" customHeight="1">
      <c r="A10" s="167">
        <v>44817</v>
      </c>
      <c r="B10" s="27"/>
      <c r="C10" s="27"/>
      <c r="D10" s="27"/>
      <c r="E10" s="29">
        <v>4</v>
      </c>
      <c r="F10" s="2229">
        <v>76002</v>
      </c>
      <c r="G10" s="59">
        <v>6944.44</v>
      </c>
      <c r="H10" s="59">
        <v>2075</v>
      </c>
      <c r="I10" s="62">
        <f t="shared" si="0"/>
        <v>222222.24</v>
      </c>
      <c r="K10" s="980">
        <v>45720</v>
      </c>
      <c r="L10" s="57"/>
      <c r="M10" s="57"/>
      <c r="N10" s="57">
        <v>5</v>
      </c>
      <c r="O10" s="2229">
        <v>86733</v>
      </c>
      <c r="P10" s="62">
        <v>1666.67</v>
      </c>
      <c r="Q10" s="62">
        <v>233.33</v>
      </c>
      <c r="R10" s="62">
        <f t="shared" si="1"/>
        <v>11666.65</v>
      </c>
    </row>
    <row r="11" spans="1:18" ht="21" customHeight="1">
      <c r="A11" s="167">
        <v>44848</v>
      </c>
      <c r="B11" s="27"/>
      <c r="C11" s="27"/>
      <c r="D11" s="27"/>
      <c r="E11" s="29">
        <v>5</v>
      </c>
      <c r="F11" s="2229">
        <v>76308</v>
      </c>
      <c r="G11" s="59">
        <v>6944.44</v>
      </c>
      <c r="H11" s="59">
        <v>2075</v>
      </c>
      <c r="I11" s="62">
        <f t="shared" si="0"/>
        <v>215277.8</v>
      </c>
      <c r="K11" s="980">
        <v>45755</v>
      </c>
      <c r="L11" s="57"/>
      <c r="M11" s="57"/>
      <c r="N11" s="57">
        <v>6</v>
      </c>
      <c r="O11" s="2229">
        <v>87180</v>
      </c>
      <c r="P11" s="62">
        <v>1666.67</v>
      </c>
      <c r="Q11" s="62">
        <v>200</v>
      </c>
      <c r="R11" s="62">
        <f t="shared" si="1"/>
        <v>9999.98</v>
      </c>
    </row>
    <row r="12" spans="1:18" ht="21" customHeight="1">
      <c r="A12" s="167">
        <v>44880</v>
      </c>
      <c r="B12" s="27"/>
      <c r="C12" s="27"/>
      <c r="D12" s="27"/>
      <c r="E12" s="29">
        <v>6</v>
      </c>
      <c r="F12" s="2229">
        <v>76647</v>
      </c>
      <c r="G12" s="30">
        <v>6944.44</v>
      </c>
      <c r="H12" s="30">
        <v>2075</v>
      </c>
      <c r="I12" s="62">
        <f t="shared" si="0"/>
        <v>208333.36</v>
      </c>
      <c r="K12" s="980">
        <v>45784</v>
      </c>
      <c r="L12" s="151"/>
      <c r="M12" s="151"/>
      <c r="N12" s="57">
        <v>7</v>
      </c>
      <c r="O12" s="2229" t="s">
        <v>433</v>
      </c>
      <c r="P12" s="62">
        <v>1666.67</v>
      </c>
      <c r="Q12" s="62">
        <v>166.67</v>
      </c>
      <c r="R12" s="62">
        <f t="shared" si="1"/>
        <v>8333.31</v>
      </c>
    </row>
    <row r="13" spans="1:18" ht="21" customHeight="1">
      <c r="A13" s="167">
        <v>44909</v>
      </c>
      <c r="B13" s="27"/>
      <c r="C13" s="27"/>
      <c r="D13" s="27"/>
      <c r="E13" s="29">
        <v>7</v>
      </c>
      <c r="F13" s="2229">
        <v>77012</v>
      </c>
      <c r="G13" s="59">
        <v>6944.44</v>
      </c>
      <c r="H13" s="59">
        <v>2075</v>
      </c>
      <c r="I13" s="62">
        <f t="shared" si="0"/>
        <v>201388.92</v>
      </c>
      <c r="K13" s="980">
        <v>45805</v>
      </c>
      <c r="L13" s="151"/>
      <c r="M13" s="151"/>
      <c r="N13" s="57">
        <v>8</v>
      </c>
      <c r="O13" s="2229" t="s">
        <v>434</v>
      </c>
      <c r="P13" s="62">
        <v>1666.67</v>
      </c>
      <c r="Q13" s="62">
        <v>133.33000000000001</v>
      </c>
      <c r="R13" s="62">
        <f t="shared" si="1"/>
        <v>6666.64</v>
      </c>
    </row>
    <row r="14" spans="1:18" ht="21" customHeight="1">
      <c r="A14" s="50">
        <v>44939</v>
      </c>
      <c r="B14" s="27"/>
      <c r="C14" s="27"/>
      <c r="D14" s="27"/>
      <c r="E14" s="29">
        <v>8</v>
      </c>
      <c r="F14" s="2229">
        <v>77359</v>
      </c>
      <c r="G14" s="62">
        <v>6944.44</v>
      </c>
      <c r="H14" s="62">
        <v>2075</v>
      </c>
      <c r="I14" s="62">
        <f t="shared" si="0"/>
        <v>194444.48</v>
      </c>
      <c r="K14" s="1419">
        <v>45846</v>
      </c>
      <c r="L14" s="27"/>
      <c r="M14" s="27"/>
      <c r="N14" s="57">
        <v>9</v>
      </c>
      <c r="O14" s="2195" t="s">
        <v>435</v>
      </c>
      <c r="P14" s="168">
        <v>1666.67</v>
      </c>
      <c r="Q14" s="168">
        <v>100</v>
      </c>
      <c r="R14" s="62">
        <f t="shared" si="1"/>
        <v>4999.97</v>
      </c>
    </row>
    <row r="15" spans="1:18" ht="16.5" customHeight="1">
      <c r="A15" s="50">
        <v>44971</v>
      </c>
      <c r="B15" s="27"/>
      <c r="C15" s="27"/>
      <c r="D15" s="27"/>
      <c r="E15" s="29">
        <v>9</v>
      </c>
      <c r="F15" s="2229">
        <v>77648</v>
      </c>
      <c r="G15" s="62">
        <v>6944.44</v>
      </c>
      <c r="H15" s="62">
        <v>2075</v>
      </c>
      <c r="I15" s="62">
        <f t="shared" si="0"/>
        <v>187500.04</v>
      </c>
      <c r="K15" s="980">
        <v>45868</v>
      </c>
      <c r="L15" s="27"/>
      <c r="M15" s="151"/>
      <c r="N15" s="57">
        <v>10</v>
      </c>
      <c r="O15" s="2229" t="s">
        <v>436</v>
      </c>
      <c r="P15" s="168">
        <v>1666.67</v>
      </c>
      <c r="Q15" s="62">
        <v>66.67</v>
      </c>
      <c r="R15" s="62">
        <f t="shared" si="1"/>
        <v>3333.3</v>
      </c>
    </row>
    <row r="16" spans="1:18" ht="16.5" customHeight="1">
      <c r="A16" s="50">
        <v>45001</v>
      </c>
      <c r="B16" s="27"/>
      <c r="C16" s="27"/>
      <c r="D16" s="27"/>
      <c r="E16" s="29">
        <v>10</v>
      </c>
      <c r="F16" s="2229">
        <v>77977</v>
      </c>
      <c r="G16" s="62">
        <v>6944.44</v>
      </c>
      <c r="H16" s="62">
        <v>2075</v>
      </c>
      <c r="I16" s="62">
        <f t="shared" si="0"/>
        <v>180555.6</v>
      </c>
      <c r="K16" s="1419">
        <v>45902</v>
      </c>
      <c r="L16" s="27"/>
      <c r="M16" s="27"/>
      <c r="N16" s="57">
        <v>11</v>
      </c>
      <c r="O16" s="2195" t="s">
        <v>437</v>
      </c>
      <c r="P16" s="168">
        <v>1666.67</v>
      </c>
      <c r="Q16" s="168">
        <v>33.33</v>
      </c>
      <c r="R16" s="62">
        <f t="shared" si="1"/>
        <v>1666.63</v>
      </c>
    </row>
    <row r="17" spans="1:18" ht="16.5" customHeight="1">
      <c r="A17" s="50">
        <v>45029</v>
      </c>
      <c r="B17" s="27"/>
      <c r="C17" s="27"/>
      <c r="D17" s="27"/>
      <c r="E17" s="29">
        <v>11</v>
      </c>
      <c r="F17" s="2229">
        <v>78295</v>
      </c>
      <c r="G17" s="62">
        <v>6944.44</v>
      </c>
      <c r="H17" s="62">
        <v>2075</v>
      </c>
      <c r="I17" s="62">
        <f t="shared" si="0"/>
        <v>173611.16</v>
      </c>
      <c r="K17" s="980">
        <v>45934</v>
      </c>
      <c r="L17" s="151"/>
      <c r="M17" s="151"/>
      <c r="N17" s="57">
        <v>12</v>
      </c>
      <c r="O17" s="2229" t="s">
        <v>438</v>
      </c>
      <c r="P17" s="168">
        <v>1666.63</v>
      </c>
      <c r="Q17" s="62"/>
      <c r="R17" s="62">
        <f t="shared" si="1"/>
        <v>2.7284841053187799E-12</v>
      </c>
    </row>
    <row r="18" spans="1:18" ht="16.5" customHeight="1">
      <c r="A18" s="50">
        <v>45062</v>
      </c>
      <c r="B18" s="27"/>
      <c r="C18" s="27"/>
      <c r="D18" s="27"/>
      <c r="E18" s="29">
        <v>12</v>
      </c>
      <c r="F18" s="2229">
        <v>78654</v>
      </c>
      <c r="G18" s="62">
        <v>6944.44</v>
      </c>
      <c r="H18" s="62">
        <v>2075</v>
      </c>
      <c r="I18" s="62">
        <f t="shared" si="0"/>
        <v>166666.72</v>
      </c>
      <c r="K18" s="980"/>
      <c r="L18" s="151"/>
      <c r="M18" s="151"/>
      <c r="N18" s="151"/>
      <c r="O18" s="2229"/>
      <c r="P18" s="62"/>
      <c r="Q18" s="62"/>
      <c r="R18" s="62">
        <f t="shared" si="1"/>
        <v>2.7284841053187799E-12</v>
      </c>
    </row>
    <row r="19" spans="1:18" ht="16.5" customHeight="1">
      <c r="A19" s="50">
        <v>45091</v>
      </c>
      <c r="B19" s="27"/>
      <c r="C19" s="27"/>
      <c r="D19" s="27"/>
      <c r="E19" s="29">
        <v>13</v>
      </c>
      <c r="F19" s="2229">
        <v>79127</v>
      </c>
      <c r="G19" s="62">
        <v>6944.44</v>
      </c>
      <c r="H19" s="62">
        <v>2075</v>
      </c>
      <c r="I19" s="62">
        <f t="shared" si="0"/>
        <v>159722.28</v>
      </c>
    </row>
    <row r="20" spans="1:18" ht="16.5" customHeight="1">
      <c r="A20" s="50">
        <v>45097</v>
      </c>
      <c r="C20" s="27"/>
      <c r="D20" s="27"/>
      <c r="E20" s="29">
        <v>14</v>
      </c>
      <c r="F20" s="2229">
        <v>31474</v>
      </c>
      <c r="G20" s="30">
        <v>159722.28</v>
      </c>
      <c r="H20" s="62"/>
      <c r="I20" s="62">
        <f t="shared" si="0"/>
        <v>0</v>
      </c>
    </row>
    <row r="21" spans="1:18" ht="16.5" customHeight="1">
      <c r="A21" s="228"/>
    </row>
    <row r="22" spans="1:18" ht="16.5" customHeight="1">
      <c r="A22" s="3200" t="s">
        <v>1</v>
      </c>
      <c r="B22" s="3200"/>
      <c r="C22" s="3200"/>
      <c r="D22" s="3200"/>
      <c r="E22" s="3200"/>
      <c r="F22" s="3200"/>
      <c r="G22" s="3200"/>
      <c r="H22" s="3200"/>
      <c r="I22" s="3201"/>
    </row>
    <row r="23" spans="1:18" ht="16.5" customHeight="1">
      <c r="A23" s="141" t="s">
        <v>2</v>
      </c>
      <c r="B23" s="142" t="s">
        <v>96</v>
      </c>
      <c r="C23" s="143" t="s">
        <v>4</v>
      </c>
      <c r="D23" s="144" t="s">
        <v>5</v>
      </c>
      <c r="E23" s="144" t="s">
        <v>6</v>
      </c>
      <c r="F23" s="2504" t="s">
        <v>36</v>
      </c>
      <c r="G23" s="146" t="s">
        <v>37</v>
      </c>
      <c r="H23" s="146" t="s">
        <v>38</v>
      </c>
      <c r="I23" s="146" t="s">
        <v>87</v>
      </c>
    </row>
    <row r="24" spans="1:18" ht="16.5" customHeight="1">
      <c r="A24" s="1600">
        <v>45097</v>
      </c>
      <c r="B24" s="49">
        <v>170000</v>
      </c>
      <c r="C24" s="49">
        <f>B24*0.02</f>
        <v>3400</v>
      </c>
      <c r="D24" s="952"/>
      <c r="E24" s="1601">
        <v>24</v>
      </c>
      <c r="F24" s="2248">
        <v>31474</v>
      </c>
      <c r="G24" s="55">
        <f>+B24/E24</f>
        <v>7083.3333333333303</v>
      </c>
      <c r="H24" s="55">
        <f>+B24*0.0083</f>
        <v>1411</v>
      </c>
      <c r="I24" s="55">
        <f>B24</f>
        <v>170000</v>
      </c>
    </row>
    <row r="25" spans="1:18" ht="16.5" customHeight="1">
      <c r="A25" s="50">
        <v>45128</v>
      </c>
      <c r="B25" s="27"/>
      <c r="C25" s="30"/>
      <c r="D25" s="30"/>
      <c r="E25" s="29">
        <v>1</v>
      </c>
      <c r="F25" s="2229">
        <v>79558</v>
      </c>
      <c r="G25" s="30">
        <v>7083.33</v>
      </c>
      <c r="H25" s="30">
        <v>1411</v>
      </c>
      <c r="I25" s="62">
        <f>I24-G25</f>
        <v>162916.67000000001</v>
      </c>
    </row>
    <row r="26" spans="1:18" ht="16.5" customHeight="1">
      <c r="A26" s="50">
        <v>45155</v>
      </c>
      <c r="B26" s="27"/>
      <c r="C26" s="30"/>
      <c r="D26" s="30"/>
      <c r="E26" s="29">
        <v>2</v>
      </c>
      <c r="F26" s="2229">
        <v>79890</v>
      </c>
      <c r="G26" s="30">
        <v>7083.33</v>
      </c>
      <c r="H26" s="30">
        <v>1411</v>
      </c>
      <c r="I26" s="62">
        <f t="shared" ref="I26:I37" si="2">I25-G26</f>
        <v>155833.34</v>
      </c>
    </row>
    <row r="27" spans="1:18" ht="16.5" customHeight="1">
      <c r="A27" s="50">
        <v>45188</v>
      </c>
      <c r="B27" s="178"/>
      <c r="C27" s="35"/>
      <c r="D27" s="35"/>
      <c r="E27" s="29">
        <v>3</v>
      </c>
      <c r="F27" s="2229">
        <v>80264</v>
      </c>
      <c r="G27" s="30">
        <v>7083.33</v>
      </c>
      <c r="H27" s="30">
        <v>1411</v>
      </c>
      <c r="I27" s="62">
        <f t="shared" si="2"/>
        <v>148750.01</v>
      </c>
    </row>
    <row r="28" spans="1:18" ht="16.5" customHeight="1">
      <c r="A28" s="50">
        <v>45219</v>
      </c>
      <c r="B28" s="178"/>
      <c r="C28" s="35"/>
      <c r="D28" s="35"/>
      <c r="E28" s="29">
        <v>4</v>
      </c>
      <c r="F28" s="2229">
        <v>80616</v>
      </c>
      <c r="G28" s="30">
        <v>7083.33</v>
      </c>
      <c r="H28" s="30">
        <v>1411</v>
      </c>
      <c r="I28" s="62">
        <f t="shared" si="2"/>
        <v>141666.68</v>
      </c>
    </row>
    <row r="29" spans="1:18" ht="16.5" customHeight="1">
      <c r="A29" s="50">
        <v>45248</v>
      </c>
      <c r="B29" s="27"/>
      <c r="C29" s="27"/>
      <c r="D29" s="27"/>
      <c r="E29" s="29">
        <v>5</v>
      </c>
      <c r="F29" s="2229">
        <v>81037</v>
      </c>
      <c r="G29" s="30">
        <v>7083.33</v>
      </c>
      <c r="H29" s="30">
        <v>1411</v>
      </c>
      <c r="I29" s="62">
        <f t="shared" si="2"/>
        <v>134583.35</v>
      </c>
    </row>
    <row r="30" spans="1:18">
      <c r="A30" s="50">
        <v>45280</v>
      </c>
      <c r="B30" s="27"/>
      <c r="C30" s="27"/>
      <c r="D30" s="27"/>
      <c r="E30" s="29">
        <v>6</v>
      </c>
      <c r="F30" s="2229">
        <v>81446</v>
      </c>
      <c r="G30" s="30">
        <v>7083.33</v>
      </c>
      <c r="H30" s="30">
        <v>1411</v>
      </c>
      <c r="I30" s="62">
        <f t="shared" si="2"/>
        <v>127500.02</v>
      </c>
    </row>
    <row r="31" spans="1:18">
      <c r="A31" s="50">
        <v>45311</v>
      </c>
      <c r="B31" s="27"/>
      <c r="C31" s="27"/>
      <c r="D31" s="27"/>
      <c r="E31" s="29">
        <v>7</v>
      </c>
      <c r="F31" s="2229">
        <v>81785</v>
      </c>
      <c r="G31" s="62">
        <v>7083.33</v>
      </c>
      <c r="H31" s="62">
        <v>1411</v>
      </c>
      <c r="I31" s="62">
        <f t="shared" si="2"/>
        <v>120416.69</v>
      </c>
    </row>
    <row r="32" spans="1:18">
      <c r="A32" s="50">
        <v>45342</v>
      </c>
      <c r="B32" s="27"/>
      <c r="C32" s="27"/>
      <c r="D32" s="27"/>
      <c r="E32" s="29">
        <v>8</v>
      </c>
      <c r="F32" s="2229">
        <v>82096</v>
      </c>
      <c r="G32" s="62">
        <v>7083.33</v>
      </c>
      <c r="H32" s="62">
        <v>1411</v>
      </c>
      <c r="I32" s="62">
        <f t="shared" si="2"/>
        <v>113333.36</v>
      </c>
    </row>
    <row r="33" spans="1:18">
      <c r="A33" s="50">
        <v>45372</v>
      </c>
      <c r="B33" s="27"/>
      <c r="C33" s="27"/>
      <c r="D33" s="27"/>
      <c r="E33" s="29">
        <v>9</v>
      </c>
      <c r="F33" s="2229">
        <v>82492</v>
      </c>
      <c r="G33" s="62">
        <v>7083.33</v>
      </c>
      <c r="H33" s="62">
        <v>1411</v>
      </c>
      <c r="I33" s="62">
        <f t="shared" si="2"/>
        <v>106250.03</v>
      </c>
    </row>
    <row r="34" spans="1:18">
      <c r="A34" s="50">
        <v>45399</v>
      </c>
      <c r="B34" s="27"/>
      <c r="C34" s="27"/>
      <c r="D34" s="27"/>
      <c r="E34" s="29"/>
      <c r="F34" s="2229">
        <v>82802</v>
      </c>
      <c r="G34" s="62">
        <v>7083.33</v>
      </c>
      <c r="H34" s="62">
        <v>1411</v>
      </c>
      <c r="I34" s="62">
        <f t="shared" si="2"/>
        <v>99166.700000000099</v>
      </c>
    </row>
    <row r="35" spans="1:18">
      <c r="A35" s="50">
        <v>45430</v>
      </c>
      <c r="B35" s="27"/>
      <c r="C35" s="27"/>
      <c r="D35" s="27"/>
      <c r="E35" s="29"/>
      <c r="F35" s="2229">
        <v>83211</v>
      </c>
      <c r="G35" s="62">
        <v>7083.33</v>
      </c>
      <c r="H35" s="62">
        <v>1411</v>
      </c>
      <c r="I35" s="62">
        <f t="shared" si="2"/>
        <v>92083.370000000097</v>
      </c>
    </row>
    <row r="36" spans="1:18">
      <c r="A36" s="228">
        <v>45449</v>
      </c>
      <c r="F36" s="2308">
        <v>33627</v>
      </c>
      <c r="G36" s="135">
        <v>92083.37</v>
      </c>
      <c r="I36" s="62">
        <f t="shared" si="2"/>
        <v>0</v>
      </c>
    </row>
    <row r="37" spans="1:18">
      <c r="I37" s="62">
        <f t="shared" si="2"/>
        <v>0</v>
      </c>
    </row>
    <row r="38" spans="1:18" ht="20.399999999999999">
      <c r="A38" s="3200" t="s">
        <v>1</v>
      </c>
      <c r="B38" s="3200"/>
      <c r="C38" s="3200"/>
      <c r="D38" s="3200"/>
      <c r="E38" s="3200"/>
      <c r="F38" s="3200"/>
      <c r="G38" s="3200"/>
      <c r="H38" s="3200"/>
      <c r="I38" s="3201"/>
    </row>
    <row r="39" spans="1:18" ht="25.2">
      <c r="A39" s="141" t="s">
        <v>2</v>
      </c>
      <c r="B39" s="142" t="s">
        <v>96</v>
      </c>
      <c r="C39" s="143" t="s">
        <v>4</v>
      </c>
      <c r="D39" s="144" t="s">
        <v>5</v>
      </c>
      <c r="E39" s="144" t="s">
        <v>6</v>
      </c>
      <c r="F39" s="2504" t="s">
        <v>36</v>
      </c>
      <c r="G39" s="146" t="s">
        <v>37</v>
      </c>
      <c r="H39" s="146" t="s">
        <v>38</v>
      </c>
      <c r="I39" s="146" t="s">
        <v>87</v>
      </c>
    </row>
    <row r="40" spans="1:18">
      <c r="A40" s="162">
        <v>45449</v>
      </c>
      <c r="B40" s="55">
        <v>240000</v>
      </c>
      <c r="C40" s="55">
        <f>B40*0.02</f>
        <v>4800</v>
      </c>
      <c r="D40" s="25"/>
      <c r="E40" s="25">
        <v>36</v>
      </c>
      <c r="F40" s="2248">
        <v>33627</v>
      </c>
      <c r="G40" s="55">
        <f>+B40/E40</f>
        <v>6666.6666666666697</v>
      </c>
      <c r="H40" s="55">
        <f>+B40*0.0083</f>
        <v>1992</v>
      </c>
      <c r="I40" s="55">
        <f>B40</f>
        <v>240000</v>
      </c>
    </row>
    <row r="41" spans="1:18">
      <c r="A41" s="50">
        <v>45476</v>
      </c>
      <c r="B41" s="57"/>
      <c r="C41" s="57"/>
      <c r="D41" s="57"/>
      <c r="E41" s="57">
        <v>1</v>
      </c>
      <c r="F41" s="2229">
        <v>83821</v>
      </c>
      <c r="G41" s="59">
        <v>6666.67</v>
      </c>
      <c r="H41" s="59">
        <v>1992</v>
      </c>
      <c r="I41" s="62">
        <f>I40-G41</f>
        <v>233333.33</v>
      </c>
    </row>
    <row r="42" spans="1:18">
      <c r="A42" s="50">
        <v>45510</v>
      </c>
      <c r="B42" s="57"/>
      <c r="C42" s="57"/>
      <c r="D42" s="57"/>
      <c r="E42" s="57">
        <v>2</v>
      </c>
      <c r="F42" s="2229">
        <v>84191</v>
      </c>
      <c r="G42" s="59">
        <v>6666.67</v>
      </c>
      <c r="H42" s="59">
        <v>1992</v>
      </c>
      <c r="I42" s="62">
        <f t="shared" ref="I42:I54" si="3">I41-G42</f>
        <v>226666.66</v>
      </c>
    </row>
    <row r="43" spans="1:18">
      <c r="A43" s="50">
        <v>45542</v>
      </c>
      <c r="B43" s="57"/>
      <c r="C43" s="57"/>
      <c r="D43" s="57"/>
      <c r="E43" s="57">
        <v>3</v>
      </c>
      <c r="F43" s="2229">
        <v>84545</v>
      </c>
      <c r="G43" s="59">
        <v>6666.67</v>
      </c>
      <c r="H43" s="59">
        <v>1992</v>
      </c>
      <c r="I43" s="62">
        <f t="shared" si="3"/>
        <v>219999.99</v>
      </c>
    </row>
    <row r="44" spans="1:18">
      <c r="A44" s="50">
        <v>45569</v>
      </c>
      <c r="B44" s="57"/>
      <c r="C44" s="57"/>
      <c r="D44" s="57"/>
      <c r="E44" s="57">
        <v>4</v>
      </c>
      <c r="F44" s="2229">
        <v>84899</v>
      </c>
      <c r="G44" s="59">
        <v>6666.67</v>
      </c>
      <c r="H44" s="59">
        <v>1992</v>
      </c>
      <c r="I44" s="62">
        <f t="shared" si="3"/>
        <v>213333.32</v>
      </c>
    </row>
    <row r="45" spans="1:18">
      <c r="A45" s="50">
        <v>45602</v>
      </c>
      <c r="B45" s="57"/>
      <c r="C45" s="57"/>
      <c r="D45" s="57"/>
      <c r="E45" s="57">
        <v>5</v>
      </c>
      <c r="F45" s="2229">
        <v>85281</v>
      </c>
      <c r="G45" s="59">
        <v>6666.67</v>
      </c>
      <c r="H45" s="59">
        <v>1992</v>
      </c>
      <c r="I45" s="62">
        <f t="shared" si="3"/>
        <v>206666.65</v>
      </c>
    </row>
    <row r="46" spans="1:18">
      <c r="A46" s="50">
        <v>45629</v>
      </c>
      <c r="B46" s="57"/>
      <c r="C46" s="57"/>
      <c r="D46" s="57"/>
      <c r="E46" s="57">
        <v>6</v>
      </c>
      <c r="F46" s="2229">
        <v>85698</v>
      </c>
      <c r="G46" s="59">
        <v>6666.67</v>
      </c>
      <c r="H46" s="59">
        <v>1992</v>
      </c>
      <c r="I46" s="62">
        <f t="shared" si="3"/>
        <v>199999.98</v>
      </c>
    </row>
    <row r="47" spans="1:18" ht="15">
      <c r="A47" s="50">
        <v>45664</v>
      </c>
      <c r="B47" s="57"/>
      <c r="C47" s="57"/>
      <c r="D47" s="57"/>
      <c r="E47" s="57">
        <v>7</v>
      </c>
      <c r="F47" s="2229">
        <v>86093</v>
      </c>
      <c r="G47" s="59">
        <v>6666.67</v>
      </c>
      <c r="H47" s="59">
        <v>1992</v>
      </c>
      <c r="I47" s="62">
        <f t="shared" si="3"/>
        <v>193333.31</v>
      </c>
      <c r="K47" s="2506"/>
      <c r="L47" s="576"/>
      <c r="M47" s="125"/>
      <c r="N47" s="577"/>
      <c r="O47" s="2232"/>
      <c r="P47" s="577"/>
      <c r="Q47" s="728"/>
      <c r="R47" s="728"/>
    </row>
    <row r="48" spans="1:18" ht="15">
      <c r="A48" s="50">
        <v>45692</v>
      </c>
      <c r="B48" s="57"/>
      <c r="C48" s="57"/>
      <c r="D48" s="57"/>
      <c r="E48" s="57">
        <v>8</v>
      </c>
      <c r="F48" s="2229">
        <v>86486</v>
      </c>
      <c r="G48" s="59">
        <v>6666.67</v>
      </c>
      <c r="H48" s="59">
        <v>1992</v>
      </c>
      <c r="I48" s="62">
        <f t="shared" si="3"/>
        <v>186666.64</v>
      </c>
      <c r="K48" s="2506"/>
      <c r="L48" s="805"/>
      <c r="M48" s="125"/>
      <c r="N48" s="577"/>
      <c r="O48" s="2232"/>
      <c r="P48" s="577"/>
      <c r="Q48" s="728"/>
      <c r="R48" s="728"/>
    </row>
    <row r="49" spans="1:18" ht="13.8">
      <c r="A49" s="50">
        <v>45720</v>
      </c>
      <c r="B49" s="57"/>
      <c r="C49" s="57"/>
      <c r="D49" s="57"/>
      <c r="E49" s="57">
        <v>9</v>
      </c>
      <c r="F49" s="2229"/>
      <c r="G49" s="62">
        <v>6666.67</v>
      </c>
      <c r="H49" s="62">
        <v>1992</v>
      </c>
      <c r="I49" s="62">
        <f t="shared" si="3"/>
        <v>179999.97</v>
      </c>
      <c r="K49" s="2506"/>
      <c r="L49" s="576"/>
      <c r="M49" s="126"/>
      <c r="N49" s="577"/>
      <c r="O49" s="2232"/>
      <c r="P49" s="577"/>
      <c r="Q49" s="728"/>
      <c r="R49" s="728"/>
    </row>
    <row r="50" spans="1:18" ht="13.8">
      <c r="A50" s="50">
        <v>45755</v>
      </c>
      <c r="B50" s="57"/>
      <c r="C50" s="57"/>
      <c r="D50" s="57"/>
      <c r="E50" s="57">
        <v>10</v>
      </c>
      <c r="F50" s="2229">
        <v>87180</v>
      </c>
      <c r="G50" s="62">
        <v>6666.67</v>
      </c>
      <c r="H50" s="62">
        <v>1992</v>
      </c>
      <c r="I50" s="62">
        <f t="shared" si="3"/>
        <v>173333.3</v>
      </c>
      <c r="K50" s="2506"/>
      <c r="L50" s="576"/>
      <c r="M50" s="126"/>
      <c r="N50" s="577"/>
      <c r="O50" s="2232"/>
      <c r="P50" s="577"/>
      <c r="Q50" s="728"/>
      <c r="R50" s="728"/>
    </row>
    <row r="51" spans="1:18" ht="13.8">
      <c r="A51" s="50">
        <v>45784</v>
      </c>
      <c r="B51" s="57"/>
      <c r="C51" s="57"/>
      <c r="D51" s="57"/>
      <c r="E51" s="57">
        <v>11</v>
      </c>
      <c r="F51" s="2229" t="s">
        <v>433</v>
      </c>
      <c r="G51" s="62">
        <v>6666.67</v>
      </c>
      <c r="H51" s="62">
        <v>1992</v>
      </c>
      <c r="I51" s="62">
        <f t="shared" si="3"/>
        <v>166666.63</v>
      </c>
      <c r="K51" s="2506"/>
      <c r="L51" s="805"/>
      <c r="M51" s="120"/>
      <c r="N51" s="577"/>
      <c r="O51" s="2232"/>
      <c r="P51" s="577"/>
      <c r="Q51" s="728"/>
      <c r="R51" s="728"/>
    </row>
    <row r="52" spans="1:18" ht="13.8">
      <c r="A52" s="50">
        <v>45805</v>
      </c>
      <c r="B52" s="57"/>
      <c r="C52" s="57"/>
      <c r="D52" s="57"/>
      <c r="E52" s="57">
        <v>12</v>
      </c>
      <c r="F52" s="2229" t="s">
        <v>434</v>
      </c>
      <c r="G52" s="62">
        <v>6666.67</v>
      </c>
      <c r="H52" s="62">
        <v>1992</v>
      </c>
      <c r="I52" s="62">
        <f t="shared" si="3"/>
        <v>159999.96</v>
      </c>
      <c r="K52" s="2506"/>
      <c r="L52" s="576"/>
      <c r="M52" s="120"/>
      <c r="N52" s="122"/>
      <c r="O52" s="2231"/>
      <c r="P52" s="122"/>
      <c r="Q52" s="728"/>
      <c r="R52" s="728"/>
    </row>
    <row r="53" spans="1:18">
      <c r="A53" s="50">
        <v>45829</v>
      </c>
      <c r="B53" s="57"/>
      <c r="C53" s="57"/>
      <c r="D53" s="57"/>
      <c r="E53" s="57">
        <v>13</v>
      </c>
      <c r="F53" s="2229" t="s">
        <v>439</v>
      </c>
      <c r="G53" s="62">
        <v>159999.96</v>
      </c>
      <c r="H53" s="62"/>
      <c r="I53" s="62">
        <f t="shared" si="3"/>
        <v>0</v>
      </c>
      <c r="K53" s="2506"/>
      <c r="L53" s="2007"/>
      <c r="M53" s="161"/>
      <c r="N53" s="122"/>
      <c r="O53" s="2231"/>
      <c r="P53" s="122"/>
      <c r="Q53" s="604">
        <v>170000</v>
      </c>
      <c r="R53" s="604">
        <v>159999.96</v>
      </c>
    </row>
    <row r="54" spans="1:18" ht="13.8">
      <c r="A54" s="50"/>
      <c r="B54" s="57"/>
      <c r="C54" s="57"/>
      <c r="D54" s="57"/>
      <c r="E54" s="57">
        <v>14</v>
      </c>
      <c r="F54" s="2229"/>
      <c r="G54" s="62"/>
      <c r="H54" s="62"/>
      <c r="I54" s="62">
        <f t="shared" si="3"/>
        <v>0</v>
      </c>
      <c r="K54" s="2506"/>
      <c r="L54" s="576"/>
      <c r="M54" s="120"/>
      <c r="N54" s="577"/>
      <c r="O54" s="2232"/>
      <c r="P54" s="577"/>
      <c r="Q54" s="728"/>
      <c r="R54" s="728"/>
    </row>
    <row r="55" spans="1:18" ht="20.399999999999999">
      <c r="A55" s="3200" t="s">
        <v>1</v>
      </c>
      <c r="B55" s="3200"/>
      <c r="C55" s="3200"/>
      <c r="D55" s="3200"/>
      <c r="E55" s="3200"/>
      <c r="F55" s="3200"/>
      <c r="G55" s="3200"/>
      <c r="H55" s="3200"/>
      <c r="I55" s="3201"/>
      <c r="K55" s="2506"/>
      <c r="L55" s="576"/>
      <c r="M55" s="120"/>
      <c r="N55" s="122"/>
      <c r="O55" s="2231"/>
      <c r="P55" s="122"/>
      <c r="Q55" s="728"/>
      <c r="R55" s="728"/>
    </row>
    <row r="56" spans="1:18" ht="25.2">
      <c r="A56" s="141" t="s">
        <v>2</v>
      </c>
      <c r="B56" s="142" t="s">
        <v>96</v>
      </c>
      <c r="C56" s="143" t="s">
        <v>4</v>
      </c>
      <c r="D56" s="144" t="s">
        <v>5</v>
      </c>
      <c r="E56" s="144" t="s">
        <v>6</v>
      </c>
      <c r="F56" s="2504" t="s">
        <v>36</v>
      </c>
      <c r="G56" s="146" t="s">
        <v>37</v>
      </c>
      <c r="H56" s="146" t="s">
        <v>38</v>
      </c>
      <c r="I56" s="146" t="s">
        <v>87</v>
      </c>
      <c r="K56" s="2506"/>
      <c r="L56" s="576"/>
      <c r="M56" s="120"/>
      <c r="N56" s="577"/>
      <c r="O56" s="2232"/>
      <c r="P56" s="577"/>
      <c r="Q56" s="728"/>
      <c r="R56" s="728"/>
    </row>
    <row r="57" spans="1:18" ht="13.8">
      <c r="A57" s="162">
        <v>45829</v>
      </c>
      <c r="B57" s="55">
        <v>170000</v>
      </c>
      <c r="C57" s="55">
        <f>B57*0.02</f>
        <v>3400</v>
      </c>
      <c r="D57" s="25"/>
      <c r="E57" s="25">
        <v>24</v>
      </c>
      <c r="F57" s="2248" t="s">
        <v>439</v>
      </c>
      <c r="G57" s="55">
        <f>+B57/E57</f>
        <v>7083.3333333333303</v>
      </c>
      <c r="H57" s="55">
        <f>+B57*0.0083</f>
        <v>1411</v>
      </c>
      <c r="I57" s="55">
        <f>B57</f>
        <v>170000</v>
      </c>
      <c r="K57" s="2506"/>
      <c r="L57" s="576"/>
      <c r="M57" s="120"/>
      <c r="N57" s="577"/>
      <c r="O57" s="2232"/>
      <c r="P57" s="577"/>
      <c r="Q57" s="728"/>
      <c r="R57" s="728"/>
    </row>
    <row r="58" spans="1:18" ht="13.8">
      <c r="A58" s="449">
        <v>45846</v>
      </c>
      <c r="E58" s="57">
        <v>1</v>
      </c>
      <c r="F58" s="2195" t="s">
        <v>435</v>
      </c>
      <c r="G58" s="168">
        <v>6666.67</v>
      </c>
      <c r="H58" s="168">
        <v>1992</v>
      </c>
      <c r="I58" s="62">
        <f>I57-G58</f>
        <v>163333.32999999999</v>
      </c>
      <c r="J58" s="99"/>
      <c r="K58" s="2506"/>
      <c r="L58" s="576"/>
      <c r="M58" s="120"/>
      <c r="N58" s="122"/>
      <c r="O58" s="2231"/>
      <c r="P58" s="122"/>
      <c r="Q58" s="728"/>
      <c r="R58" s="728"/>
    </row>
    <row r="59" spans="1:18" ht="13.8">
      <c r="A59" s="50">
        <v>45868</v>
      </c>
      <c r="B59" s="57"/>
      <c r="C59" s="57"/>
      <c r="D59" s="57"/>
      <c r="E59" s="57">
        <v>2</v>
      </c>
      <c r="F59" s="2229" t="s">
        <v>436</v>
      </c>
      <c r="G59" s="850">
        <v>7083.33</v>
      </c>
      <c r="H59" s="62">
        <v>1411</v>
      </c>
      <c r="I59" s="62">
        <f t="shared" ref="I59:I66" si="4">I58-G59</f>
        <v>156250</v>
      </c>
      <c r="K59" s="2506"/>
      <c r="L59" s="576"/>
      <c r="M59" s="120"/>
      <c r="N59" s="122"/>
      <c r="O59" s="2231"/>
      <c r="P59" s="122"/>
      <c r="Q59" s="728"/>
      <c r="R59" s="728"/>
    </row>
    <row r="60" spans="1:18" ht="13.8">
      <c r="A60" s="167">
        <v>45902</v>
      </c>
      <c r="B60" s="27"/>
      <c r="C60" s="27"/>
      <c r="D60" s="27"/>
      <c r="E60" s="57">
        <v>3</v>
      </c>
      <c r="F60" s="2195" t="s">
        <v>437</v>
      </c>
      <c r="G60" s="168">
        <v>7083.33</v>
      </c>
      <c r="H60" s="168">
        <v>1411</v>
      </c>
      <c r="I60" s="62">
        <f t="shared" si="4"/>
        <v>149166.67000000001</v>
      </c>
      <c r="K60" s="2506"/>
      <c r="L60" s="576"/>
      <c r="M60" s="128"/>
      <c r="N60" s="122"/>
      <c r="O60" s="2231"/>
      <c r="P60" s="122"/>
      <c r="Q60" s="604">
        <v>300000</v>
      </c>
      <c r="R60" s="604">
        <v>127916.68</v>
      </c>
    </row>
    <row r="61" spans="1:18" ht="13.8">
      <c r="A61" s="167">
        <v>45934</v>
      </c>
      <c r="B61" s="27"/>
      <c r="C61" s="27"/>
      <c r="D61" s="27"/>
      <c r="E61" s="57">
        <v>4</v>
      </c>
      <c r="F61" s="2195" t="s">
        <v>440</v>
      </c>
      <c r="G61" s="168">
        <v>7083.33</v>
      </c>
      <c r="H61" s="168">
        <v>1411</v>
      </c>
      <c r="I61" s="62">
        <f t="shared" si="4"/>
        <v>142083.34</v>
      </c>
    </row>
    <row r="62" spans="1:18" ht="13.8">
      <c r="A62" s="167">
        <v>45975</v>
      </c>
      <c r="B62" s="27"/>
      <c r="C62" s="27"/>
      <c r="D62" s="27"/>
      <c r="E62" s="57">
        <v>5</v>
      </c>
      <c r="F62" s="2195" t="s">
        <v>441</v>
      </c>
      <c r="G62" s="450">
        <v>7083.33</v>
      </c>
      <c r="H62" s="450">
        <v>1411</v>
      </c>
      <c r="I62" s="62">
        <f t="shared" si="4"/>
        <v>135000.01</v>
      </c>
    </row>
    <row r="63" spans="1:18" ht="13.8">
      <c r="A63" s="50">
        <v>46000</v>
      </c>
      <c r="B63" s="57"/>
      <c r="C63" s="57"/>
      <c r="D63" s="57"/>
      <c r="E63" s="57">
        <v>6</v>
      </c>
      <c r="F63" s="2195" t="s">
        <v>442</v>
      </c>
      <c r="G63" s="850">
        <v>7083.33</v>
      </c>
      <c r="H63" s="62">
        <v>1411</v>
      </c>
      <c r="I63" s="62">
        <f t="shared" si="4"/>
        <v>127916.68</v>
      </c>
    </row>
    <row r="64" spans="1:18">
      <c r="A64" s="50">
        <v>46372</v>
      </c>
      <c r="B64" s="57"/>
      <c r="C64" s="57"/>
      <c r="D64" s="57"/>
      <c r="E64" s="57">
        <v>7</v>
      </c>
      <c r="F64" s="2229" t="s">
        <v>443</v>
      </c>
      <c r="G64" s="62">
        <v>127916.68</v>
      </c>
      <c r="H64" s="62"/>
      <c r="I64" s="62">
        <f t="shared" si="4"/>
        <v>0</v>
      </c>
    </row>
    <row r="65" spans="1:9">
      <c r="A65" s="50"/>
      <c r="B65" s="57"/>
      <c r="C65" s="57"/>
      <c r="D65" s="57"/>
      <c r="E65" s="57"/>
      <c r="F65" s="2229"/>
      <c r="G65" s="62"/>
      <c r="H65" s="62"/>
      <c r="I65" s="62">
        <f t="shared" si="4"/>
        <v>0</v>
      </c>
    </row>
    <row r="66" spans="1:9">
      <c r="A66" s="50"/>
      <c r="B66" s="57"/>
      <c r="C66" s="57"/>
      <c r="D66" s="57"/>
      <c r="E66" s="57"/>
      <c r="F66" s="2229"/>
      <c r="G66" s="62"/>
      <c r="H66" s="62"/>
      <c r="I66" s="62">
        <f t="shared" si="4"/>
        <v>0</v>
      </c>
    </row>
    <row r="67" spans="1:9" ht="20.399999999999999">
      <c r="A67" s="3200" t="s">
        <v>1</v>
      </c>
      <c r="B67" s="3200"/>
      <c r="C67" s="3200"/>
      <c r="D67" s="3200"/>
      <c r="E67" s="3200"/>
      <c r="F67" s="3200"/>
      <c r="G67" s="3200"/>
      <c r="H67" s="3200"/>
      <c r="I67" s="3201"/>
    </row>
    <row r="68" spans="1:9" ht="25.2">
      <c r="A68" s="141" t="s">
        <v>2</v>
      </c>
      <c r="B68" s="142" t="s">
        <v>96</v>
      </c>
      <c r="C68" s="143" t="s">
        <v>4</v>
      </c>
      <c r="D68" s="144" t="s">
        <v>5</v>
      </c>
      <c r="E68" s="144" t="s">
        <v>6</v>
      </c>
      <c r="F68" s="2504" t="s">
        <v>36</v>
      </c>
      <c r="G68" s="146" t="s">
        <v>37</v>
      </c>
      <c r="H68" s="146" t="s">
        <v>38</v>
      </c>
      <c r="I68" s="146" t="s">
        <v>87</v>
      </c>
    </row>
    <row r="69" spans="1:9">
      <c r="A69" s="162">
        <v>46007</v>
      </c>
      <c r="B69" s="55">
        <v>300000</v>
      </c>
      <c r="C69" s="55">
        <f>B69*0.02</f>
        <v>6000</v>
      </c>
      <c r="D69" s="25"/>
      <c r="E69" s="25">
        <v>36</v>
      </c>
      <c r="F69" s="2248" t="s">
        <v>439</v>
      </c>
      <c r="G69" s="55">
        <f>+B69/E69</f>
        <v>8333.3333333333303</v>
      </c>
      <c r="H69" s="55">
        <f>+B69*0.0083</f>
        <v>2490</v>
      </c>
      <c r="I69" s="55">
        <f>B69</f>
        <v>300000</v>
      </c>
    </row>
    <row r="70" spans="1:9" ht="13.8">
      <c r="A70" s="449"/>
      <c r="E70" s="57"/>
      <c r="F70" s="2195"/>
      <c r="G70" s="168"/>
      <c r="H70" s="168"/>
      <c r="I70" s="62">
        <f>I69-G70</f>
        <v>300000</v>
      </c>
    </row>
    <row r="71" spans="1:9">
      <c r="A71" s="50"/>
      <c r="B71" s="57"/>
      <c r="C71" s="57"/>
      <c r="D71" s="57"/>
      <c r="E71" s="57"/>
      <c r="F71" s="2229"/>
      <c r="G71" s="62"/>
      <c r="H71" s="62"/>
      <c r="I71" s="62"/>
    </row>
    <row r="72" spans="1:9">
      <c r="A72" s="50"/>
      <c r="B72" s="57"/>
      <c r="C72" s="57"/>
      <c r="D72" s="57"/>
      <c r="E72" s="57"/>
      <c r="F72" s="2229"/>
      <c r="G72" s="62"/>
      <c r="H72" s="62"/>
      <c r="I72" s="62"/>
    </row>
    <row r="73" spans="1:9">
      <c r="A73" s="50"/>
      <c r="B73" s="57"/>
      <c r="C73" s="57"/>
      <c r="D73" s="57"/>
      <c r="E73" s="57"/>
      <c r="F73" s="2229"/>
      <c r="G73" s="62"/>
      <c r="H73" s="62"/>
      <c r="I73" s="62"/>
    </row>
    <row r="74" spans="1:9">
      <c r="A74" s="228"/>
      <c r="B74" s="133"/>
      <c r="C74" s="133"/>
      <c r="D74" s="133"/>
      <c r="E74" s="133"/>
    </row>
  </sheetData>
  <mergeCells count="7">
    <mergeCell ref="A55:I55"/>
    <mergeCell ref="A67:I67"/>
    <mergeCell ref="A1:F1"/>
    <mergeCell ref="A3:I3"/>
    <mergeCell ref="K3:Q3"/>
    <mergeCell ref="A22:I22"/>
    <mergeCell ref="A38:I38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62">
    <tabColor rgb="FFFFFF00"/>
  </sheetPr>
  <dimension ref="A1:L148"/>
  <sheetViews>
    <sheetView zoomScale="130" zoomScaleNormal="130" workbookViewId="0">
      <selection activeCell="L23" sqref="L23"/>
    </sheetView>
  </sheetViews>
  <sheetFormatPr defaultColWidth="9.109375" defaultRowHeight="13.2"/>
  <cols>
    <col min="1" max="1" width="13" style="131" customWidth="1"/>
    <col min="2" max="2" width="12.33203125" style="3" customWidth="1"/>
    <col min="3" max="3" width="10.109375" style="3" customWidth="1"/>
    <col min="4" max="4" width="6.109375" style="3" customWidth="1"/>
    <col min="5" max="5" width="10" style="5" customWidth="1"/>
    <col min="6" max="6" width="9.109375" style="551" customWidth="1"/>
    <col min="7" max="7" width="12.5546875" style="502" customWidth="1"/>
    <col min="8" max="8" width="10.6640625" style="502" customWidth="1"/>
    <col min="9" max="9" width="12.44140625" style="7" customWidth="1"/>
    <col min="10" max="11" width="9.109375" style="3"/>
    <col min="12" max="12" width="14" style="3" customWidth="1"/>
    <col min="13" max="16384" width="9.109375" style="3"/>
  </cols>
  <sheetData>
    <row r="1" spans="1:9" s="1999" customFormat="1" ht="25.2">
      <c r="A1" s="11" t="s">
        <v>444</v>
      </c>
      <c r="B1" s="458"/>
      <c r="C1" s="458"/>
      <c r="D1" s="458"/>
      <c r="E1" s="460"/>
      <c r="F1" s="1037"/>
      <c r="G1" s="242"/>
      <c r="H1" s="242"/>
      <c r="I1" s="484"/>
    </row>
    <row r="2" spans="1:9" s="1" customFormat="1" ht="15">
      <c r="A2" s="1080" t="s">
        <v>34</v>
      </c>
      <c r="B2" s="3"/>
      <c r="C2" s="3"/>
      <c r="D2" s="3"/>
      <c r="E2" s="5"/>
      <c r="F2" s="551"/>
      <c r="G2" s="502"/>
      <c r="H2" s="502"/>
      <c r="I2" s="135"/>
    </row>
    <row r="3" spans="1:9" ht="15">
      <c r="A3" s="3196" t="s">
        <v>1</v>
      </c>
      <c r="B3" s="3197"/>
      <c r="C3" s="3197"/>
      <c r="D3" s="3197"/>
      <c r="E3" s="3197"/>
      <c r="F3" s="3197"/>
      <c r="G3" s="3197"/>
      <c r="H3" s="3197"/>
      <c r="I3" s="3198"/>
    </row>
    <row r="4" spans="1:9" ht="29.1" customHeight="1">
      <c r="A4" s="444" t="s">
        <v>2</v>
      </c>
      <c r="B4" s="592" t="s">
        <v>3</v>
      </c>
      <c r="C4" s="446" t="s">
        <v>4</v>
      </c>
      <c r="D4" s="592" t="s">
        <v>362</v>
      </c>
      <c r="E4" s="447" t="s">
        <v>6</v>
      </c>
      <c r="F4" s="1913" t="s">
        <v>401</v>
      </c>
      <c r="G4" s="2005" t="s">
        <v>176</v>
      </c>
      <c r="H4" s="2005" t="s">
        <v>177</v>
      </c>
      <c r="I4" s="1311" t="s">
        <v>10</v>
      </c>
    </row>
    <row r="5" spans="1:9" ht="15" customHeight="1">
      <c r="A5" s="1996">
        <v>44763</v>
      </c>
      <c r="B5" s="1149">
        <v>200000</v>
      </c>
      <c r="C5" s="1149">
        <f>B5*0.02</f>
        <v>4000</v>
      </c>
      <c r="D5" s="1149"/>
      <c r="E5" s="1150">
        <v>24</v>
      </c>
      <c r="F5" s="1997">
        <v>29444</v>
      </c>
      <c r="G5" s="1152">
        <f>+B5/E5</f>
        <v>8333.3333333333303</v>
      </c>
      <c r="H5" s="1152">
        <f>B5*0.0083</f>
        <v>1660</v>
      </c>
      <c r="I5" s="1313">
        <f>B5</f>
        <v>200000</v>
      </c>
    </row>
    <row r="6" spans="1:9" ht="15" customHeight="1">
      <c r="A6" s="50">
        <v>44789</v>
      </c>
      <c r="B6" s="27"/>
      <c r="C6" s="27"/>
      <c r="D6" s="27"/>
      <c r="E6" s="29">
        <v>1</v>
      </c>
      <c r="F6" s="178">
        <v>75683</v>
      </c>
      <c r="G6" s="149">
        <v>8333.33</v>
      </c>
      <c r="H6" s="149">
        <v>1660</v>
      </c>
      <c r="I6" s="1965">
        <f>I5-G6</f>
        <v>191666.67</v>
      </c>
    </row>
    <row r="7" spans="1:9" ht="15" customHeight="1">
      <c r="A7" s="167">
        <v>44820</v>
      </c>
      <c r="B7" s="27"/>
      <c r="C7" s="27"/>
      <c r="D7" s="27"/>
      <c r="E7" s="29">
        <v>2</v>
      </c>
      <c r="F7" s="78">
        <v>76022</v>
      </c>
      <c r="G7" s="33">
        <v>8333.33</v>
      </c>
      <c r="H7" s="33">
        <v>1660</v>
      </c>
      <c r="I7" s="1965">
        <f t="shared" ref="I7:I20" si="0">I6-G7</f>
        <v>183333.34</v>
      </c>
    </row>
    <row r="8" spans="1:9" ht="15" customHeight="1">
      <c r="A8" s="167">
        <v>44852</v>
      </c>
      <c r="B8" s="27"/>
      <c r="C8" s="27"/>
      <c r="D8" s="27"/>
      <c r="E8" s="29">
        <v>3</v>
      </c>
      <c r="F8" s="78">
        <v>76335</v>
      </c>
      <c r="G8" s="33">
        <v>8333.33</v>
      </c>
      <c r="H8" s="33">
        <v>1660</v>
      </c>
      <c r="I8" s="1965">
        <f t="shared" si="0"/>
        <v>175000.01</v>
      </c>
    </row>
    <row r="9" spans="1:9" ht="15" customHeight="1">
      <c r="A9" s="167">
        <v>44882</v>
      </c>
      <c r="B9" s="27"/>
      <c r="C9" s="27"/>
      <c r="D9" s="27"/>
      <c r="E9" s="29">
        <v>4</v>
      </c>
      <c r="F9" s="78">
        <v>76717</v>
      </c>
      <c r="G9" s="33">
        <v>8333.33</v>
      </c>
      <c r="H9" s="33">
        <v>1660</v>
      </c>
      <c r="I9" s="1965">
        <f t="shared" si="0"/>
        <v>166666.68</v>
      </c>
    </row>
    <row r="10" spans="1:9" ht="15" customHeight="1">
      <c r="A10" s="167">
        <v>44911</v>
      </c>
      <c r="B10" s="27"/>
      <c r="C10" s="27"/>
      <c r="D10" s="27"/>
      <c r="E10" s="29">
        <v>5</v>
      </c>
      <c r="F10" s="78">
        <v>77045</v>
      </c>
      <c r="G10" s="284">
        <v>8333.33</v>
      </c>
      <c r="H10" s="284">
        <v>1660</v>
      </c>
      <c r="I10" s="1965">
        <f t="shared" si="0"/>
        <v>158333.35</v>
      </c>
    </row>
    <row r="11" spans="1:9" ht="15" customHeight="1">
      <c r="A11" s="285">
        <v>44944</v>
      </c>
      <c r="B11" s="27"/>
      <c r="C11" s="27"/>
      <c r="D11" s="27"/>
      <c r="E11" s="29">
        <v>6</v>
      </c>
      <c r="F11" s="78">
        <v>77386</v>
      </c>
      <c r="G11" s="30">
        <v>8333.33</v>
      </c>
      <c r="H11" s="30">
        <v>1660</v>
      </c>
      <c r="I11" s="1965">
        <f t="shared" si="0"/>
        <v>150000.01999999999</v>
      </c>
    </row>
    <row r="12" spans="1:9" ht="15" customHeight="1">
      <c r="A12" s="285">
        <v>44974</v>
      </c>
      <c r="B12" s="27"/>
      <c r="C12" s="27"/>
      <c r="D12" s="27"/>
      <c r="E12" s="29">
        <v>7</v>
      </c>
      <c r="F12" s="78">
        <v>77665</v>
      </c>
      <c r="G12" s="30">
        <v>8333.33</v>
      </c>
      <c r="H12" s="30">
        <v>1660</v>
      </c>
      <c r="I12" s="1965">
        <f t="shared" si="0"/>
        <v>141666.69</v>
      </c>
    </row>
    <row r="13" spans="1:9" ht="15" customHeight="1">
      <c r="A13" s="285">
        <v>45001</v>
      </c>
      <c r="B13" s="27"/>
      <c r="C13" s="27"/>
      <c r="D13" s="27"/>
      <c r="E13" s="29">
        <v>8</v>
      </c>
      <c r="F13" s="78">
        <v>77975</v>
      </c>
      <c r="G13" s="30">
        <v>8333.33</v>
      </c>
      <c r="H13" s="30">
        <v>1660</v>
      </c>
      <c r="I13" s="1965">
        <f t="shared" si="0"/>
        <v>133333.35999999999</v>
      </c>
    </row>
    <row r="14" spans="1:9" ht="15" customHeight="1">
      <c r="A14" s="285">
        <v>45034</v>
      </c>
      <c r="B14" s="27"/>
      <c r="C14" s="27"/>
      <c r="D14" s="27"/>
      <c r="E14" s="29">
        <v>9</v>
      </c>
      <c r="F14" s="78">
        <v>78323</v>
      </c>
      <c r="G14" s="30">
        <v>8333.33</v>
      </c>
      <c r="H14" s="30">
        <v>1660</v>
      </c>
      <c r="I14" s="1965">
        <f t="shared" si="0"/>
        <v>125000.03</v>
      </c>
    </row>
    <row r="15" spans="1:9" ht="15" customHeight="1">
      <c r="A15" s="285">
        <v>45063</v>
      </c>
      <c r="B15" s="27"/>
      <c r="C15" s="27"/>
      <c r="D15" s="27"/>
      <c r="E15" s="29">
        <v>10</v>
      </c>
      <c r="F15" s="78">
        <v>78700</v>
      </c>
      <c r="G15" s="30">
        <v>8333.33</v>
      </c>
      <c r="H15" s="30">
        <v>1660</v>
      </c>
      <c r="I15" s="1965">
        <f t="shared" si="0"/>
        <v>116666.7</v>
      </c>
    </row>
    <row r="16" spans="1:9" ht="15" customHeight="1">
      <c r="A16" s="491">
        <v>45094</v>
      </c>
      <c r="B16" s="27"/>
      <c r="C16" s="27"/>
      <c r="D16" s="27"/>
      <c r="E16" s="29">
        <v>11</v>
      </c>
      <c r="F16" s="78">
        <v>79174</v>
      </c>
      <c r="G16" s="30">
        <v>8333.33</v>
      </c>
      <c r="H16" s="30">
        <v>1660</v>
      </c>
      <c r="I16" s="1965">
        <f t="shared" si="0"/>
        <v>108333.37</v>
      </c>
    </row>
    <row r="17" spans="1:9" ht="15" customHeight="1">
      <c r="A17" s="491">
        <v>45126</v>
      </c>
      <c r="B17" s="27"/>
      <c r="C17" s="27"/>
      <c r="D17" s="27"/>
      <c r="E17" s="29">
        <v>12</v>
      </c>
      <c r="F17" s="78">
        <v>79520</v>
      </c>
      <c r="G17" s="30">
        <v>8333.33</v>
      </c>
      <c r="H17" s="30">
        <v>1660</v>
      </c>
      <c r="I17" s="1965">
        <f t="shared" si="0"/>
        <v>100000.04</v>
      </c>
    </row>
    <row r="18" spans="1:9" ht="15" customHeight="1">
      <c r="A18" s="491">
        <v>45154</v>
      </c>
      <c r="B18" s="27"/>
      <c r="C18" s="27"/>
      <c r="D18" s="27"/>
      <c r="E18" s="29">
        <v>13</v>
      </c>
      <c r="F18" s="78">
        <v>79871</v>
      </c>
      <c r="G18" s="30">
        <v>8333.33</v>
      </c>
      <c r="H18" s="30">
        <v>1660</v>
      </c>
      <c r="I18" s="1965">
        <f t="shared" si="0"/>
        <v>91666.710000000094</v>
      </c>
    </row>
    <row r="19" spans="1:9" ht="15" customHeight="1">
      <c r="A19" s="50">
        <v>45171</v>
      </c>
      <c r="D19" s="27"/>
      <c r="E19" s="29"/>
      <c r="F19" s="971">
        <v>31939</v>
      </c>
      <c r="G19" s="35">
        <v>91666.71</v>
      </c>
      <c r="H19" s="768"/>
      <c r="I19" s="1965">
        <f t="shared" si="0"/>
        <v>0</v>
      </c>
    </row>
    <row r="20" spans="1:9" ht="15" customHeight="1">
      <c r="A20" s="492"/>
      <c r="B20" s="27"/>
      <c r="C20" s="27"/>
      <c r="D20" s="27"/>
      <c r="E20" s="29"/>
      <c r="F20" s="178"/>
      <c r="G20" s="768"/>
      <c r="H20" s="768"/>
      <c r="I20" s="1965">
        <f t="shared" si="0"/>
        <v>0</v>
      </c>
    </row>
    <row r="21" spans="1:9" ht="15" customHeight="1">
      <c r="A21" s="492"/>
      <c r="B21" s="27"/>
      <c r="C21" s="27"/>
      <c r="D21" s="27"/>
      <c r="E21" s="29"/>
      <c r="F21" s="178"/>
      <c r="G21" s="768"/>
      <c r="H21" s="768"/>
      <c r="I21" s="1965"/>
    </row>
    <row r="22" spans="1:9" ht="15" customHeight="1">
      <c r="A22" s="3196" t="s">
        <v>1</v>
      </c>
      <c r="B22" s="3197"/>
      <c r="C22" s="3197"/>
      <c r="D22" s="3197"/>
      <c r="E22" s="3197"/>
      <c r="F22" s="3197"/>
      <c r="G22" s="3197"/>
      <c r="H22" s="3197"/>
      <c r="I22" s="3198"/>
    </row>
    <row r="23" spans="1:9" ht="15" customHeight="1">
      <c r="A23" s="444" t="s">
        <v>2</v>
      </c>
      <c r="B23" s="592" t="s">
        <v>3</v>
      </c>
      <c r="C23" s="446" t="s">
        <v>4</v>
      </c>
      <c r="D23" s="592" t="s">
        <v>362</v>
      </c>
      <c r="E23" s="447" t="s">
        <v>6</v>
      </c>
      <c r="F23" s="1913" t="s">
        <v>401</v>
      </c>
      <c r="G23" s="2005" t="s">
        <v>176</v>
      </c>
      <c r="H23" s="2005" t="s">
        <v>177</v>
      </c>
      <c r="I23" s="1311" t="s">
        <v>10</v>
      </c>
    </row>
    <row r="24" spans="1:9" ht="15" customHeight="1">
      <c r="A24" s="1996">
        <v>45171</v>
      </c>
      <c r="B24" s="1149">
        <v>100000</v>
      </c>
      <c r="C24" s="1149">
        <f>B24*0.02</f>
        <v>2000</v>
      </c>
      <c r="D24" s="1149"/>
      <c r="E24" s="1150">
        <v>12</v>
      </c>
      <c r="F24" s="1997">
        <v>31939</v>
      </c>
      <c r="G24" s="1152">
        <f>+B24/E24</f>
        <v>8333.3333333333303</v>
      </c>
      <c r="H24" s="1152">
        <f>B24*0.0083</f>
        <v>830</v>
      </c>
      <c r="I24" s="1313">
        <f>B24</f>
        <v>100000</v>
      </c>
    </row>
    <row r="25" spans="1:9" ht="15" customHeight="1">
      <c r="A25" s="50">
        <v>45185</v>
      </c>
      <c r="B25" s="178"/>
      <c r="C25" s="35"/>
      <c r="D25" s="35"/>
      <c r="E25" s="29">
        <v>1</v>
      </c>
      <c r="F25" s="78">
        <v>80241</v>
      </c>
      <c r="G25" s="35">
        <v>8333.33</v>
      </c>
      <c r="H25" s="35">
        <v>830</v>
      </c>
      <c r="I25" s="30">
        <f>I24-G25</f>
        <v>91666.67</v>
      </c>
    </row>
    <row r="26" spans="1:9" ht="15" customHeight="1">
      <c r="A26" s="50">
        <v>45217</v>
      </c>
      <c r="B26" s="178"/>
      <c r="C26" s="35"/>
      <c r="D26" s="35"/>
      <c r="E26" s="29">
        <v>2</v>
      </c>
      <c r="F26" s="78">
        <v>80595</v>
      </c>
      <c r="G26" s="35">
        <v>8333.33</v>
      </c>
      <c r="H26" s="35">
        <v>830</v>
      </c>
      <c r="I26" s="30">
        <f t="shared" ref="I26:I34" si="1">I25-G26</f>
        <v>83333.34</v>
      </c>
    </row>
    <row r="27" spans="1:9" ht="15" customHeight="1">
      <c r="A27" s="160">
        <v>45245</v>
      </c>
      <c r="B27" s="27"/>
      <c r="C27" s="27"/>
      <c r="D27" s="27"/>
      <c r="E27" s="29">
        <v>3</v>
      </c>
      <c r="F27" s="78">
        <v>80931</v>
      </c>
      <c r="G27" s="35">
        <v>8333.33</v>
      </c>
      <c r="H27" s="35">
        <v>830</v>
      </c>
      <c r="I27" s="30">
        <f t="shared" si="1"/>
        <v>75000.009999999995</v>
      </c>
    </row>
    <row r="28" spans="1:9" ht="15" customHeight="1">
      <c r="A28" s="160">
        <v>45279</v>
      </c>
      <c r="B28" s="27"/>
      <c r="C28" s="27"/>
      <c r="D28" s="27"/>
      <c r="E28" s="29">
        <v>4</v>
      </c>
      <c r="F28" s="78">
        <v>81409</v>
      </c>
      <c r="G28" s="35">
        <v>8333.33</v>
      </c>
      <c r="H28" s="35">
        <v>830</v>
      </c>
      <c r="I28" s="30">
        <f t="shared" si="1"/>
        <v>66666.679999999993</v>
      </c>
    </row>
    <row r="29" spans="1:9" ht="15" customHeight="1">
      <c r="A29" s="160">
        <v>45311</v>
      </c>
      <c r="B29" s="27"/>
      <c r="C29" s="27"/>
      <c r="D29" s="27"/>
      <c r="E29" s="29">
        <v>5</v>
      </c>
      <c r="F29" s="78">
        <v>81784</v>
      </c>
      <c r="G29" s="35">
        <v>8333.33</v>
      </c>
      <c r="H29" s="35">
        <v>830</v>
      </c>
      <c r="I29" s="30">
        <f t="shared" si="1"/>
        <v>58333.35</v>
      </c>
    </row>
    <row r="30" spans="1:9" ht="15" customHeight="1">
      <c r="A30" s="160">
        <v>45342</v>
      </c>
      <c r="B30" s="27"/>
      <c r="C30" s="27"/>
      <c r="D30" s="27"/>
      <c r="E30" s="29">
        <v>6</v>
      </c>
      <c r="F30" s="78">
        <v>82113</v>
      </c>
      <c r="G30" s="35">
        <v>8333.33</v>
      </c>
      <c r="H30" s="35">
        <v>830</v>
      </c>
      <c r="I30" s="30">
        <f t="shared" si="1"/>
        <v>50000.02</v>
      </c>
    </row>
    <row r="31" spans="1:9" ht="15" customHeight="1">
      <c r="A31" s="160">
        <v>45372</v>
      </c>
      <c r="B31" s="27"/>
      <c r="C31" s="27"/>
      <c r="D31" s="27"/>
      <c r="E31" s="29">
        <v>7</v>
      </c>
      <c r="F31" s="78">
        <v>82503</v>
      </c>
      <c r="G31" s="35">
        <v>8333.33</v>
      </c>
      <c r="H31" s="35">
        <v>830</v>
      </c>
      <c r="I31" s="30">
        <f t="shared" si="1"/>
        <v>41666.69</v>
      </c>
    </row>
    <row r="32" spans="1:9" ht="15" customHeight="1">
      <c r="A32" s="160">
        <v>45398</v>
      </c>
      <c r="B32" s="27"/>
      <c r="C32" s="27"/>
      <c r="D32" s="27"/>
      <c r="E32" s="29">
        <v>8</v>
      </c>
      <c r="F32" s="78">
        <v>82792</v>
      </c>
      <c r="G32" s="35">
        <v>8333.33</v>
      </c>
      <c r="H32" s="35">
        <v>830</v>
      </c>
      <c r="I32" s="30">
        <f t="shared" si="1"/>
        <v>33333.360000000001</v>
      </c>
    </row>
    <row r="33" spans="1:12" ht="15" customHeight="1">
      <c r="A33" s="167">
        <v>45420</v>
      </c>
      <c r="D33" s="27"/>
      <c r="E33" s="29"/>
      <c r="F33" s="78">
        <v>33399</v>
      </c>
      <c r="G33" s="35">
        <v>33333.360000000001</v>
      </c>
      <c r="H33" s="564"/>
      <c r="I33" s="30">
        <f t="shared" si="1"/>
        <v>0</v>
      </c>
    </row>
    <row r="34" spans="1:12" ht="15" customHeight="1">
      <c r="A34" s="160"/>
      <c r="B34" s="27"/>
      <c r="C34" s="27"/>
      <c r="D34" s="27"/>
      <c r="E34" s="29"/>
      <c r="F34" s="178"/>
      <c r="G34" s="564"/>
      <c r="H34" s="564"/>
      <c r="I34" s="30">
        <f t="shared" si="1"/>
        <v>0</v>
      </c>
    </row>
    <row r="35" spans="1:12" ht="15" customHeight="1">
      <c r="A35" s="160"/>
      <c r="B35" s="27"/>
      <c r="C35" s="27"/>
      <c r="D35" s="27"/>
      <c r="E35" s="29"/>
      <c r="F35" s="178"/>
      <c r="G35" s="564"/>
      <c r="H35" s="564"/>
      <c r="I35" s="43"/>
    </row>
    <row r="36" spans="1:12" ht="15" customHeight="1">
      <c r="A36" s="3196" t="s">
        <v>1</v>
      </c>
      <c r="B36" s="3197"/>
      <c r="C36" s="3197"/>
      <c r="D36" s="3197"/>
      <c r="E36" s="3197"/>
      <c r="F36" s="3197"/>
      <c r="G36" s="3197"/>
      <c r="H36" s="3197"/>
      <c r="I36" s="3198"/>
    </row>
    <row r="37" spans="1:12" ht="15" customHeight="1">
      <c r="A37" s="444" t="s">
        <v>2</v>
      </c>
      <c r="B37" s="592" t="s">
        <v>3</v>
      </c>
      <c r="C37" s="446" t="s">
        <v>4</v>
      </c>
      <c r="D37" s="592" t="s">
        <v>362</v>
      </c>
      <c r="E37" s="447" t="s">
        <v>6</v>
      </c>
      <c r="F37" s="1913" t="s">
        <v>401</v>
      </c>
      <c r="G37" s="2005" t="s">
        <v>176</v>
      </c>
      <c r="H37" s="2005" t="s">
        <v>177</v>
      </c>
      <c r="I37" s="1311" t="s">
        <v>10</v>
      </c>
    </row>
    <row r="38" spans="1:12" ht="15" customHeight="1">
      <c r="A38" s="1996">
        <v>45420</v>
      </c>
      <c r="B38" s="1149">
        <v>50000</v>
      </c>
      <c r="C38" s="1149">
        <f>B38*0.02</f>
        <v>1000</v>
      </c>
      <c r="D38" s="1149"/>
      <c r="E38" s="1150">
        <v>12</v>
      </c>
      <c r="F38" s="2006">
        <v>33399</v>
      </c>
      <c r="G38" s="1152">
        <f>+B38/E38</f>
        <v>4166.6666666666697</v>
      </c>
      <c r="H38" s="1152">
        <f>B38*0.0083</f>
        <v>415</v>
      </c>
      <c r="I38" s="1313">
        <f>B38</f>
        <v>50000</v>
      </c>
    </row>
    <row r="39" spans="1:12" ht="15" customHeight="1">
      <c r="A39" s="50">
        <v>45442</v>
      </c>
      <c r="B39" s="57"/>
      <c r="C39" s="57"/>
      <c r="D39" s="57"/>
      <c r="E39" s="57">
        <v>1</v>
      </c>
      <c r="F39" s="178">
        <v>83379</v>
      </c>
      <c r="G39" s="59">
        <v>4166.67</v>
      </c>
      <c r="H39" s="59">
        <v>415</v>
      </c>
      <c r="I39" s="62">
        <f>I38-G39</f>
        <v>45833.33</v>
      </c>
      <c r="L39" s="540"/>
    </row>
    <row r="40" spans="1:12" ht="15" customHeight="1">
      <c r="A40" s="50">
        <v>45472</v>
      </c>
      <c r="B40" s="57"/>
      <c r="C40" s="57"/>
      <c r="D40" s="57"/>
      <c r="E40" s="57">
        <v>2</v>
      </c>
      <c r="F40" s="178">
        <v>83752</v>
      </c>
      <c r="G40" s="62">
        <v>4166.67</v>
      </c>
      <c r="H40" s="62">
        <v>415</v>
      </c>
      <c r="I40" s="62">
        <f t="shared" ref="I40:I50" si="2">I39-G40</f>
        <v>41666.660000000003</v>
      </c>
    </row>
    <row r="41" spans="1:12" ht="15" customHeight="1">
      <c r="A41" s="50">
        <v>45503</v>
      </c>
      <c r="B41" s="57"/>
      <c r="C41" s="57"/>
      <c r="D41" s="57"/>
      <c r="E41" s="57">
        <v>3</v>
      </c>
      <c r="F41" s="178">
        <v>84046</v>
      </c>
      <c r="G41" s="59">
        <v>4166.67</v>
      </c>
      <c r="H41" s="59">
        <v>415</v>
      </c>
      <c r="I41" s="62">
        <f t="shared" si="2"/>
        <v>37499.99</v>
      </c>
    </row>
    <row r="42" spans="1:12" ht="15" customHeight="1">
      <c r="A42" s="50">
        <v>45538</v>
      </c>
      <c r="B42" s="57"/>
      <c r="C42" s="57"/>
      <c r="D42" s="57"/>
      <c r="E42" s="57">
        <v>4</v>
      </c>
      <c r="F42" s="178">
        <v>84489</v>
      </c>
      <c r="G42" s="59">
        <v>4166.67</v>
      </c>
      <c r="H42" s="59">
        <v>415</v>
      </c>
      <c r="I42" s="62">
        <f t="shared" si="2"/>
        <v>33333.32</v>
      </c>
    </row>
    <row r="43" spans="1:12" ht="15" customHeight="1">
      <c r="A43" s="50">
        <v>45566</v>
      </c>
      <c r="B43" s="57"/>
      <c r="C43" s="57"/>
      <c r="D43" s="57"/>
      <c r="E43" s="57">
        <v>5</v>
      </c>
      <c r="F43" s="178">
        <v>84855</v>
      </c>
      <c r="G43" s="329">
        <v>4166.67</v>
      </c>
      <c r="H43" s="329">
        <v>415</v>
      </c>
      <c r="I43" s="62">
        <f t="shared" si="2"/>
        <v>29166.65</v>
      </c>
    </row>
    <row r="44" spans="1:12" ht="15" customHeight="1">
      <c r="A44" s="50">
        <v>45596</v>
      </c>
      <c r="B44" s="57"/>
      <c r="C44" s="57"/>
      <c r="D44" s="57"/>
      <c r="E44" s="57">
        <v>6</v>
      </c>
      <c r="F44" s="178">
        <v>85226</v>
      </c>
      <c r="G44" s="329">
        <v>4166.67</v>
      </c>
      <c r="H44" s="329">
        <v>415</v>
      </c>
      <c r="I44" s="62">
        <f t="shared" si="2"/>
        <v>24999.98</v>
      </c>
    </row>
    <row r="45" spans="1:12" ht="15" customHeight="1">
      <c r="A45" s="50">
        <v>45625</v>
      </c>
      <c r="B45" s="57"/>
      <c r="C45" s="57"/>
      <c r="D45" s="57"/>
      <c r="E45" s="57">
        <v>7</v>
      </c>
      <c r="F45" s="178">
        <v>85656</v>
      </c>
      <c r="G45" s="62">
        <v>4166.67</v>
      </c>
      <c r="H45" s="59">
        <v>415</v>
      </c>
      <c r="I45" s="62">
        <f t="shared" si="2"/>
        <v>20833.310000000001</v>
      </c>
    </row>
    <row r="46" spans="1:12" ht="15" customHeight="1">
      <c r="A46" s="60">
        <v>45654</v>
      </c>
      <c r="B46" s="57"/>
      <c r="C46" s="57"/>
      <c r="D46" s="57"/>
      <c r="E46" s="57">
        <v>8</v>
      </c>
      <c r="F46" s="187">
        <v>85974</v>
      </c>
      <c r="G46" s="59">
        <v>4166.67</v>
      </c>
      <c r="H46" s="59">
        <v>415</v>
      </c>
      <c r="I46" s="62">
        <f t="shared" si="2"/>
        <v>16666.64</v>
      </c>
    </row>
    <row r="47" spans="1:12" ht="15" customHeight="1">
      <c r="A47" s="50">
        <v>45693</v>
      </c>
      <c r="B47" s="167"/>
      <c r="C47" s="57"/>
      <c r="D47" s="57"/>
      <c r="E47" s="57">
        <v>9</v>
      </c>
      <c r="F47" s="178">
        <v>86359</v>
      </c>
      <c r="G47" s="59">
        <v>4166.67</v>
      </c>
      <c r="H47" s="59">
        <v>415</v>
      </c>
      <c r="I47" s="62">
        <f t="shared" si="2"/>
        <v>12499.97</v>
      </c>
    </row>
    <row r="48" spans="1:12" ht="15" customHeight="1">
      <c r="A48" s="50">
        <v>45722</v>
      </c>
      <c r="B48" s="167"/>
      <c r="C48" s="57"/>
      <c r="D48" s="57"/>
      <c r="E48" s="57">
        <v>10</v>
      </c>
      <c r="F48" s="178">
        <v>86757</v>
      </c>
      <c r="G48" s="59">
        <v>4166.67</v>
      </c>
      <c r="H48" s="59">
        <v>415</v>
      </c>
      <c r="I48" s="62">
        <f t="shared" si="2"/>
        <v>8333.3000000000102</v>
      </c>
    </row>
    <row r="49" spans="1:9" ht="15" customHeight="1">
      <c r="A49" s="50">
        <v>45751</v>
      </c>
      <c r="B49" s="167"/>
      <c r="C49" s="57"/>
      <c r="D49" s="57"/>
      <c r="E49" s="57">
        <v>11</v>
      </c>
      <c r="F49" s="178">
        <v>87129</v>
      </c>
      <c r="G49" s="62">
        <v>4166.67</v>
      </c>
      <c r="H49" s="62">
        <v>415</v>
      </c>
      <c r="I49" s="62">
        <f t="shared" si="2"/>
        <v>4166.6300000000101</v>
      </c>
    </row>
    <row r="50" spans="1:9" ht="15" customHeight="1">
      <c r="A50" s="50">
        <v>45776</v>
      </c>
      <c r="B50" s="167"/>
      <c r="C50" s="57"/>
      <c r="D50" s="57"/>
      <c r="E50" s="57">
        <v>12</v>
      </c>
      <c r="F50" s="178">
        <v>87417</v>
      </c>
      <c r="G50" s="62">
        <v>4166.67</v>
      </c>
      <c r="H50" s="62">
        <v>415</v>
      </c>
      <c r="I50" s="62">
        <f t="shared" si="2"/>
        <v>-3.99999999863212E-2</v>
      </c>
    </row>
    <row r="51" spans="1:9" ht="15" customHeight="1"/>
    <row r="52" spans="1:9" ht="15" customHeight="1"/>
    <row r="53" spans="1:9" ht="15" customHeight="1"/>
    <row r="54" spans="1:9" ht="15" customHeight="1"/>
    <row r="55" spans="1:9" ht="15" customHeight="1"/>
    <row r="56" spans="1:9" ht="15" customHeight="1"/>
    <row r="57" spans="1:9" ht="15" customHeight="1"/>
    <row r="58" spans="1:9" ht="15" customHeight="1"/>
    <row r="59" spans="1:9" ht="15" customHeight="1"/>
    <row r="60" spans="1:9" ht="15" customHeight="1"/>
    <row r="61" spans="1:9" ht="15" customHeight="1"/>
    <row r="62" spans="1:9" ht="15" customHeight="1"/>
    <row r="63" spans="1:9" ht="15" customHeight="1"/>
    <row r="64" spans="1:9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</sheetData>
  <mergeCells count="3">
    <mergeCell ref="A3:I3"/>
    <mergeCell ref="A22:I22"/>
    <mergeCell ref="A36:I36"/>
  </mergeCells>
  <pageMargins left="0.5" right="0.5" top="1" bottom="1" header="0.5" footer="0.5"/>
  <pageSetup paperSize="5" orientation="landscape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142">
    <tabColor rgb="FFFFFF00"/>
  </sheetPr>
  <dimension ref="A1:R82"/>
  <sheetViews>
    <sheetView topLeftCell="A25" zoomScale="130" zoomScaleNormal="130" workbookViewId="0">
      <selection activeCell="L52" sqref="L52"/>
    </sheetView>
  </sheetViews>
  <sheetFormatPr defaultColWidth="9.109375" defaultRowHeight="13.2"/>
  <cols>
    <col min="1" max="1" width="11.33203125" style="565" customWidth="1"/>
    <col min="2" max="2" width="12.33203125" style="3" customWidth="1"/>
    <col min="3" max="3" width="10.109375" style="3" customWidth="1"/>
    <col min="4" max="4" width="6.109375" style="3" customWidth="1"/>
    <col min="5" max="5" width="10" style="5" customWidth="1"/>
    <col min="6" max="6" width="9.109375" style="2308" customWidth="1"/>
    <col min="7" max="7" width="12.5546875" style="502" customWidth="1"/>
    <col min="8" max="8" width="12.109375" style="502" customWidth="1"/>
    <col min="9" max="9" width="12.44140625" style="6" customWidth="1"/>
    <col min="10" max="10" width="9.109375" style="3"/>
    <col min="11" max="11" width="11.44140625" style="3" customWidth="1"/>
    <col min="12" max="14" width="9.33203125" style="3" customWidth="1"/>
    <col min="15" max="15" width="9.109375" style="3"/>
    <col min="16" max="16" width="9.88671875" style="3" customWidth="1"/>
    <col min="17" max="17" width="9.33203125" style="3" customWidth="1"/>
    <col min="18" max="18" width="13.5546875" style="3" customWidth="1"/>
    <col min="19" max="16384" width="9.109375" style="3"/>
  </cols>
  <sheetData>
    <row r="1" spans="1:9" ht="24">
      <c r="A1" s="3134" t="s">
        <v>445</v>
      </c>
      <c r="B1" s="3134"/>
      <c r="C1" s="3134"/>
      <c r="D1" s="3134"/>
      <c r="E1" s="460"/>
      <c r="G1" s="242"/>
      <c r="H1" s="242"/>
      <c r="I1" s="484"/>
    </row>
    <row r="2" spans="1:9" ht="15">
      <c r="A2" s="2003"/>
      <c r="I2" s="502"/>
    </row>
    <row r="3" spans="1:9" s="1" customFormat="1" ht="15">
      <c r="A3" s="2004"/>
      <c r="B3" s="27"/>
      <c r="C3" s="27"/>
      <c r="D3" s="27"/>
      <c r="E3" s="29"/>
      <c r="F3" s="2229"/>
      <c r="G3" s="768"/>
      <c r="H3" s="768"/>
      <c r="I3" s="1244"/>
    </row>
    <row r="4" spans="1:9" ht="29.1" customHeight="1">
      <c r="A4" s="3196" t="s">
        <v>1</v>
      </c>
      <c r="B4" s="3197"/>
      <c r="C4" s="3197"/>
      <c r="D4" s="3197"/>
      <c r="E4" s="3197"/>
      <c r="F4" s="3197"/>
      <c r="G4" s="3197"/>
      <c r="H4" s="3197"/>
      <c r="I4" s="3198"/>
    </row>
    <row r="5" spans="1:9" ht="15" customHeight="1">
      <c r="A5" s="470" t="s">
        <v>2</v>
      </c>
      <c r="B5" s="592" t="s">
        <v>3</v>
      </c>
      <c r="C5" s="446" t="s">
        <v>4</v>
      </c>
      <c r="D5" s="592" t="s">
        <v>362</v>
      </c>
      <c r="E5" s="447" t="s">
        <v>6</v>
      </c>
      <c r="F5" s="2500" t="s">
        <v>401</v>
      </c>
      <c r="G5" s="2005" t="s">
        <v>176</v>
      </c>
      <c r="H5" s="2005" t="s">
        <v>177</v>
      </c>
      <c r="I5" s="1311" t="s">
        <v>10</v>
      </c>
    </row>
    <row r="6" spans="1:9" ht="15" customHeight="1">
      <c r="A6" s="1309">
        <v>44433</v>
      </c>
      <c r="B6" s="1149">
        <v>300000</v>
      </c>
      <c r="C6" s="1149">
        <f>B6*0.02</f>
        <v>6000</v>
      </c>
      <c r="D6" s="1149"/>
      <c r="E6" s="1150">
        <v>48</v>
      </c>
      <c r="F6" s="2509">
        <v>27275</v>
      </c>
      <c r="G6" s="1152">
        <f>B6/E6</f>
        <v>6250</v>
      </c>
      <c r="H6" s="1152">
        <v>2490</v>
      </c>
      <c r="I6" s="1313">
        <v>300000</v>
      </c>
    </row>
    <row r="7" spans="1:9" ht="15" customHeight="1">
      <c r="A7" s="491">
        <v>44464</v>
      </c>
      <c r="B7" s="151"/>
      <c r="C7" s="151"/>
      <c r="D7" s="151"/>
      <c r="E7" s="57">
        <v>1</v>
      </c>
      <c r="F7" s="2229">
        <v>72055</v>
      </c>
      <c r="G7" s="59">
        <v>6250</v>
      </c>
      <c r="H7" s="59">
        <v>2490</v>
      </c>
      <c r="I7" s="1965">
        <f>I6-G7</f>
        <v>293750</v>
      </c>
    </row>
    <row r="8" spans="1:9" ht="15" customHeight="1">
      <c r="A8" s="491">
        <v>44492</v>
      </c>
      <c r="B8" s="151"/>
      <c r="C8" s="151"/>
      <c r="D8" s="151"/>
      <c r="E8" s="57">
        <v>2</v>
      </c>
      <c r="F8" s="2229">
        <v>72321</v>
      </c>
      <c r="G8" s="59">
        <v>6250</v>
      </c>
      <c r="H8" s="59">
        <v>2490</v>
      </c>
      <c r="I8" s="1965">
        <f t="shared" ref="I8:I33" si="0">I7-G8</f>
        <v>287500</v>
      </c>
    </row>
    <row r="9" spans="1:9" ht="15" customHeight="1">
      <c r="A9" s="491">
        <v>44520</v>
      </c>
      <c r="B9" s="151"/>
      <c r="C9" s="151"/>
      <c r="D9" s="151"/>
      <c r="E9" s="57">
        <v>3</v>
      </c>
      <c r="F9" s="2229">
        <v>72626</v>
      </c>
      <c r="G9" s="59">
        <v>6250</v>
      </c>
      <c r="H9" s="59">
        <v>2490</v>
      </c>
      <c r="I9" s="1965">
        <f t="shared" si="0"/>
        <v>281250</v>
      </c>
    </row>
    <row r="10" spans="1:9" ht="15" customHeight="1">
      <c r="A10" s="491">
        <v>44548</v>
      </c>
      <c r="B10" s="151"/>
      <c r="C10" s="151"/>
      <c r="D10" s="151"/>
      <c r="E10" s="57">
        <v>4</v>
      </c>
      <c r="F10" s="2229">
        <v>72903</v>
      </c>
      <c r="G10" s="59">
        <v>6250</v>
      </c>
      <c r="H10" s="59">
        <v>2490</v>
      </c>
      <c r="I10" s="1965">
        <f t="shared" si="0"/>
        <v>275000</v>
      </c>
    </row>
    <row r="11" spans="1:9" ht="15" customHeight="1">
      <c r="A11" s="491">
        <v>44583</v>
      </c>
      <c r="B11" s="151"/>
      <c r="C11" s="151"/>
      <c r="D11" s="151"/>
      <c r="E11" s="57">
        <v>5</v>
      </c>
      <c r="F11" s="2229">
        <v>73384</v>
      </c>
      <c r="G11" s="59">
        <v>6250</v>
      </c>
      <c r="H11" s="59">
        <v>2490</v>
      </c>
      <c r="I11" s="1965">
        <f t="shared" si="0"/>
        <v>268750</v>
      </c>
    </row>
    <row r="12" spans="1:9" ht="15" customHeight="1">
      <c r="A12" s="491">
        <v>44617</v>
      </c>
      <c r="B12" s="151"/>
      <c r="C12" s="151"/>
      <c r="D12" s="151"/>
      <c r="E12" s="57">
        <v>6</v>
      </c>
      <c r="F12" s="2229">
        <v>73737</v>
      </c>
      <c r="G12" s="59">
        <v>6250</v>
      </c>
      <c r="H12" s="59">
        <v>2490</v>
      </c>
      <c r="I12" s="1965">
        <f t="shared" si="0"/>
        <v>262500</v>
      </c>
    </row>
    <row r="13" spans="1:9" ht="15" customHeight="1">
      <c r="A13" s="491">
        <v>44646</v>
      </c>
      <c r="B13" s="151"/>
      <c r="C13" s="151"/>
      <c r="D13" s="151"/>
      <c r="E13" s="57">
        <v>7</v>
      </c>
      <c r="F13" s="2229">
        <v>73991</v>
      </c>
      <c r="G13" s="59">
        <v>6250</v>
      </c>
      <c r="H13" s="59">
        <v>2490</v>
      </c>
      <c r="I13" s="1965">
        <f t="shared" si="0"/>
        <v>256250</v>
      </c>
    </row>
    <row r="14" spans="1:9" ht="15" customHeight="1">
      <c r="A14" s="491">
        <v>44685</v>
      </c>
      <c r="B14" s="151"/>
      <c r="C14" s="151"/>
      <c r="D14" s="151"/>
      <c r="E14" s="57">
        <v>8</v>
      </c>
      <c r="F14" s="2229">
        <v>74454</v>
      </c>
      <c r="G14" s="59">
        <v>6250</v>
      </c>
      <c r="H14" s="59">
        <v>2490</v>
      </c>
      <c r="I14" s="1965">
        <f t="shared" si="0"/>
        <v>250000</v>
      </c>
    </row>
    <row r="15" spans="1:9" ht="15" customHeight="1">
      <c r="A15" s="491">
        <v>44709</v>
      </c>
      <c r="B15" s="151"/>
      <c r="C15" s="151"/>
      <c r="D15" s="151"/>
      <c r="E15" s="57">
        <v>9</v>
      </c>
      <c r="F15" s="2229">
        <v>74821</v>
      </c>
      <c r="G15" s="59">
        <v>6250</v>
      </c>
      <c r="H15" s="59">
        <v>2490</v>
      </c>
      <c r="I15" s="1965">
        <f t="shared" si="0"/>
        <v>243750</v>
      </c>
    </row>
    <row r="16" spans="1:9" ht="15" customHeight="1">
      <c r="A16" s="50">
        <v>44743</v>
      </c>
      <c r="B16" s="132"/>
      <c r="C16" s="151"/>
      <c r="D16" s="151"/>
      <c r="E16" s="57">
        <v>10</v>
      </c>
      <c r="F16" s="2229">
        <v>75219</v>
      </c>
      <c r="G16" s="329">
        <v>6250</v>
      </c>
      <c r="H16" s="329">
        <v>2490</v>
      </c>
      <c r="I16" s="1965">
        <f t="shared" si="0"/>
        <v>237500</v>
      </c>
    </row>
    <row r="17" spans="1:9" ht="15" customHeight="1">
      <c r="A17" s="50">
        <v>44772</v>
      </c>
      <c r="B17" s="132"/>
      <c r="C17" s="151"/>
      <c r="D17" s="151"/>
      <c r="E17" s="57">
        <v>11</v>
      </c>
      <c r="F17" s="2229">
        <v>75560</v>
      </c>
      <c r="G17" s="149">
        <v>6250</v>
      </c>
      <c r="H17" s="149">
        <v>2490</v>
      </c>
      <c r="I17" s="1965">
        <f t="shared" si="0"/>
        <v>231250</v>
      </c>
    </row>
    <row r="18" spans="1:9" ht="15" customHeight="1">
      <c r="A18" s="50">
        <v>44799</v>
      </c>
      <c r="B18" s="132"/>
      <c r="C18" s="151"/>
      <c r="D18" s="151"/>
      <c r="E18" s="57">
        <v>12</v>
      </c>
      <c r="F18" s="2229">
        <v>75761</v>
      </c>
      <c r="G18" s="149">
        <v>6250</v>
      </c>
      <c r="H18" s="149">
        <v>2490</v>
      </c>
      <c r="I18" s="1965">
        <f t="shared" si="0"/>
        <v>225000</v>
      </c>
    </row>
    <row r="19" spans="1:9" ht="15" customHeight="1">
      <c r="A19" s="167">
        <v>44835</v>
      </c>
      <c r="B19" s="32"/>
      <c r="C19" s="284"/>
      <c r="D19" s="284"/>
      <c r="E19" s="57">
        <v>13</v>
      </c>
      <c r="F19" s="2229">
        <v>76221</v>
      </c>
      <c r="G19" s="284">
        <v>6250</v>
      </c>
      <c r="H19" s="284">
        <v>2490</v>
      </c>
      <c r="I19" s="1965">
        <f t="shared" si="0"/>
        <v>218750</v>
      </c>
    </row>
    <row r="20" spans="1:9" ht="15" customHeight="1">
      <c r="A20" s="167">
        <v>44861</v>
      </c>
      <c r="B20" s="32"/>
      <c r="C20" s="33"/>
      <c r="D20" s="33"/>
      <c r="E20" s="57">
        <v>14</v>
      </c>
      <c r="F20" s="2229">
        <v>76419</v>
      </c>
      <c r="G20" s="33">
        <v>6250</v>
      </c>
      <c r="H20" s="33">
        <v>2490</v>
      </c>
      <c r="I20" s="1965">
        <f t="shared" si="0"/>
        <v>212500</v>
      </c>
    </row>
    <row r="21" spans="1:9" ht="15" customHeight="1">
      <c r="A21" s="167">
        <v>44884</v>
      </c>
      <c r="B21" s="32"/>
      <c r="C21" s="33"/>
      <c r="D21" s="33"/>
      <c r="E21" s="57">
        <v>15</v>
      </c>
      <c r="F21" s="2229">
        <v>76772</v>
      </c>
      <c r="G21" s="33">
        <v>6250</v>
      </c>
      <c r="H21" s="33">
        <v>2490</v>
      </c>
      <c r="I21" s="1965">
        <f t="shared" si="0"/>
        <v>206250</v>
      </c>
    </row>
    <row r="22" spans="1:9" ht="15" customHeight="1">
      <c r="A22" s="167">
        <v>44923</v>
      </c>
      <c r="B22" s="32"/>
      <c r="C22" s="33"/>
      <c r="D22" s="33"/>
      <c r="E22" s="57">
        <v>16</v>
      </c>
      <c r="F22" s="2229">
        <v>77239</v>
      </c>
      <c r="G22" s="33">
        <v>6250</v>
      </c>
      <c r="H22" s="33">
        <v>2490</v>
      </c>
      <c r="I22" s="1965">
        <f t="shared" si="0"/>
        <v>200000</v>
      </c>
    </row>
    <row r="23" spans="1:9" ht="15" customHeight="1">
      <c r="A23" s="50">
        <v>44954</v>
      </c>
      <c r="B23" s="78"/>
      <c r="C23" s="30"/>
      <c r="D23" s="30"/>
      <c r="E23" s="57">
        <v>17</v>
      </c>
      <c r="F23" s="2229">
        <v>77523</v>
      </c>
      <c r="G23" s="30">
        <v>6250</v>
      </c>
      <c r="H23" s="30">
        <v>2490</v>
      </c>
      <c r="I23" s="1965">
        <f t="shared" si="0"/>
        <v>193750</v>
      </c>
    </row>
    <row r="24" spans="1:9" ht="15" customHeight="1">
      <c r="A24" s="50">
        <v>44989</v>
      </c>
      <c r="B24" s="78"/>
      <c r="C24" s="59"/>
      <c r="D24" s="59"/>
      <c r="E24" s="57">
        <v>18</v>
      </c>
      <c r="F24" s="2229">
        <v>77843</v>
      </c>
      <c r="G24" s="59">
        <v>6250</v>
      </c>
      <c r="H24" s="59">
        <v>2490</v>
      </c>
      <c r="I24" s="1965">
        <f t="shared" si="0"/>
        <v>187500</v>
      </c>
    </row>
    <row r="25" spans="1:9" ht="15" customHeight="1">
      <c r="A25" s="50">
        <v>45015</v>
      </c>
      <c r="B25" s="78"/>
      <c r="C25" s="30"/>
      <c r="D25" s="30"/>
      <c r="E25" s="57">
        <v>19</v>
      </c>
      <c r="F25" s="2229">
        <v>78122</v>
      </c>
      <c r="G25" s="30">
        <v>6250</v>
      </c>
      <c r="H25" s="30">
        <v>2490</v>
      </c>
      <c r="I25" s="1965">
        <f t="shared" si="0"/>
        <v>181250</v>
      </c>
    </row>
    <row r="26" spans="1:9" ht="15" customHeight="1">
      <c r="A26" s="50">
        <v>45045</v>
      </c>
      <c r="B26" s="78"/>
      <c r="C26" s="30"/>
      <c r="D26" s="30"/>
      <c r="E26" s="57">
        <v>20</v>
      </c>
      <c r="F26" s="2229">
        <v>78506</v>
      </c>
      <c r="G26" s="30">
        <v>6250</v>
      </c>
      <c r="H26" s="30">
        <v>2490</v>
      </c>
      <c r="I26" s="1965">
        <f t="shared" si="0"/>
        <v>175000</v>
      </c>
    </row>
    <row r="27" spans="1:9" ht="15" customHeight="1">
      <c r="A27" s="50">
        <v>45077</v>
      </c>
      <c r="B27" s="78"/>
      <c r="C27" s="30"/>
      <c r="D27" s="30"/>
      <c r="E27" s="57">
        <v>21</v>
      </c>
      <c r="F27" s="2229">
        <v>78929</v>
      </c>
      <c r="G27" s="30">
        <v>6250</v>
      </c>
      <c r="H27" s="30">
        <v>2490</v>
      </c>
      <c r="I27" s="1965">
        <f t="shared" si="0"/>
        <v>168750</v>
      </c>
    </row>
    <row r="28" spans="1:9" ht="15" customHeight="1">
      <c r="A28" s="50">
        <v>45105</v>
      </c>
      <c r="B28" s="151"/>
      <c r="C28" s="151"/>
      <c r="D28" s="151"/>
      <c r="E28" s="57">
        <v>22</v>
      </c>
      <c r="F28" s="2229">
        <v>79256</v>
      </c>
      <c r="G28" s="30">
        <v>6250</v>
      </c>
      <c r="H28" s="30">
        <v>2490</v>
      </c>
      <c r="I28" s="30">
        <f t="shared" si="0"/>
        <v>162500</v>
      </c>
    </row>
    <row r="29" spans="1:9" ht="15" customHeight="1">
      <c r="A29" s="50">
        <v>45139</v>
      </c>
      <c r="B29" s="151"/>
      <c r="C29" s="151"/>
      <c r="D29" s="151"/>
      <c r="E29" s="57">
        <v>23</v>
      </c>
      <c r="F29" s="2229">
        <v>79738</v>
      </c>
      <c r="G29" s="30">
        <v>6250</v>
      </c>
      <c r="H29" s="30">
        <v>2490</v>
      </c>
      <c r="I29" s="30">
        <f t="shared" si="0"/>
        <v>156250</v>
      </c>
    </row>
    <row r="30" spans="1:9" ht="15" customHeight="1">
      <c r="A30" s="50">
        <v>45171</v>
      </c>
      <c r="B30" s="151"/>
      <c r="C30" s="151"/>
      <c r="D30" s="151"/>
      <c r="E30" s="57">
        <v>24</v>
      </c>
      <c r="F30" s="2229">
        <v>80129</v>
      </c>
      <c r="G30" s="45">
        <v>6250</v>
      </c>
      <c r="H30" s="45">
        <v>2490</v>
      </c>
      <c r="I30" s="30">
        <f t="shared" si="0"/>
        <v>150000</v>
      </c>
    </row>
    <row r="31" spans="1:9" ht="15" customHeight="1">
      <c r="A31" s="50">
        <v>45178</v>
      </c>
      <c r="B31" s="132"/>
      <c r="C31" s="132"/>
      <c r="D31" s="151"/>
      <c r="E31" s="57">
        <v>25</v>
      </c>
      <c r="F31" s="2229">
        <v>31974</v>
      </c>
      <c r="G31" s="35">
        <v>150000</v>
      </c>
      <c r="H31" s="62"/>
      <c r="I31" s="30">
        <f t="shared" si="0"/>
        <v>0</v>
      </c>
    </row>
    <row r="32" spans="1:9" ht="15" customHeight="1">
      <c r="A32" s="50"/>
      <c r="B32" s="151"/>
      <c r="C32" s="151"/>
      <c r="D32" s="151"/>
      <c r="E32" s="57"/>
      <c r="F32" s="2229"/>
      <c r="G32" s="62"/>
      <c r="H32" s="62"/>
      <c r="I32" s="30">
        <f t="shared" si="0"/>
        <v>0</v>
      </c>
    </row>
    <row r="33" spans="1:9" ht="15" customHeight="1">
      <c r="A33" s="50"/>
      <c r="B33" s="151"/>
      <c r="C33" s="151"/>
      <c r="D33" s="151"/>
      <c r="E33" s="57"/>
      <c r="F33" s="2229"/>
      <c r="G33" s="62"/>
      <c r="H33" s="62"/>
      <c r="I33" s="30">
        <f t="shared" si="0"/>
        <v>0</v>
      </c>
    </row>
    <row r="34" spans="1:9" ht="15" customHeight="1">
      <c r="A34" s="3196" t="s">
        <v>1</v>
      </c>
      <c r="B34" s="3197"/>
      <c r="C34" s="3197"/>
      <c r="D34" s="3197"/>
      <c r="E34" s="3197"/>
      <c r="F34" s="3197"/>
      <c r="G34" s="3197"/>
      <c r="H34" s="3197"/>
      <c r="I34" s="3198"/>
    </row>
    <row r="35" spans="1:9" ht="15" customHeight="1">
      <c r="A35" s="444" t="s">
        <v>2</v>
      </c>
      <c r="B35" s="592" t="s">
        <v>3</v>
      </c>
      <c r="C35" s="446" t="s">
        <v>4</v>
      </c>
      <c r="D35" s="592" t="s">
        <v>362</v>
      </c>
      <c r="E35" s="447" t="s">
        <v>6</v>
      </c>
      <c r="F35" s="2500" t="s">
        <v>401</v>
      </c>
      <c r="G35" s="2005" t="s">
        <v>176</v>
      </c>
      <c r="H35" s="2005" t="s">
        <v>177</v>
      </c>
      <c r="I35" s="1311" t="s">
        <v>10</v>
      </c>
    </row>
    <row r="36" spans="1:9" ht="15" customHeight="1">
      <c r="A36" s="1996">
        <v>45178</v>
      </c>
      <c r="B36" s="1149">
        <v>160000</v>
      </c>
      <c r="C36" s="1149">
        <f>B36*0.02</f>
        <v>3200</v>
      </c>
      <c r="D36" s="1149"/>
      <c r="E36" s="1150">
        <v>24</v>
      </c>
      <c r="F36" s="2509">
        <v>31974</v>
      </c>
      <c r="G36" s="1152">
        <f>B36/E36</f>
        <v>6666.6666666666697</v>
      </c>
      <c r="H36" s="1152">
        <f>B36*0.83%</f>
        <v>1328</v>
      </c>
      <c r="I36" s="1313">
        <f>B36</f>
        <v>160000</v>
      </c>
    </row>
    <row r="37" spans="1:9" ht="15" customHeight="1">
      <c r="A37" s="50">
        <v>45202</v>
      </c>
      <c r="B37" s="178"/>
      <c r="C37" s="45"/>
      <c r="D37" s="45"/>
      <c r="E37" s="57">
        <v>1</v>
      </c>
      <c r="F37" s="2229">
        <v>80469</v>
      </c>
      <c r="G37" s="45">
        <v>6666.67</v>
      </c>
      <c r="H37" s="45">
        <v>1328</v>
      </c>
      <c r="I37" s="1965">
        <f>I36-G37</f>
        <v>153333.32999999999</v>
      </c>
    </row>
    <row r="38" spans="1:9" ht="15" customHeight="1">
      <c r="A38" s="50">
        <v>45234</v>
      </c>
      <c r="B38" s="57"/>
      <c r="C38" s="57"/>
      <c r="D38" s="57"/>
      <c r="E38" s="57">
        <v>2</v>
      </c>
      <c r="F38" s="2229">
        <v>80815</v>
      </c>
      <c r="G38" s="45">
        <v>6666.67</v>
      </c>
      <c r="H38" s="45">
        <v>1328</v>
      </c>
      <c r="I38" s="30">
        <f t="shared" ref="I38:I46" si="1">I37-G38</f>
        <v>146666.66</v>
      </c>
    </row>
    <row r="39" spans="1:9" ht="15" customHeight="1">
      <c r="A39" s="50">
        <v>45258</v>
      </c>
      <c r="B39" s="57"/>
      <c r="C39" s="57"/>
      <c r="D39" s="57"/>
      <c r="E39" s="57">
        <v>3</v>
      </c>
      <c r="F39" s="2229">
        <v>81129</v>
      </c>
      <c r="G39" s="45">
        <v>6666.67</v>
      </c>
      <c r="H39" s="45">
        <v>1328</v>
      </c>
      <c r="I39" s="30">
        <f t="shared" si="1"/>
        <v>139999.99</v>
      </c>
    </row>
    <row r="40" spans="1:9" ht="15" customHeight="1">
      <c r="A40" s="50">
        <v>45287</v>
      </c>
      <c r="B40" s="57"/>
      <c r="C40" s="57"/>
      <c r="D40" s="57"/>
      <c r="E40" s="57">
        <v>4</v>
      </c>
      <c r="F40" s="2229">
        <v>81493</v>
      </c>
      <c r="G40" s="45">
        <v>6666.67</v>
      </c>
      <c r="H40" s="45">
        <v>1328</v>
      </c>
      <c r="I40" s="30">
        <f t="shared" si="1"/>
        <v>133333.32</v>
      </c>
    </row>
    <row r="41" spans="1:9" ht="15" customHeight="1">
      <c r="A41" s="50">
        <v>45324</v>
      </c>
      <c r="B41" s="57"/>
      <c r="C41" s="57"/>
      <c r="D41" s="57"/>
      <c r="E41" s="57">
        <v>5</v>
      </c>
      <c r="F41" s="2229">
        <v>81958</v>
      </c>
      <c r="G41" s="45">
        <v>6666.67</v>
      </c>
      <c r="H41" s="45">
        <v>1328</v>
      </c>
      <c r="I41" s="30">
        <f t="shared" si="1"/>
        <v>126666.65</v>
      </c>
    </row>
    <row r="42" spans="1:9" ht="15" customHeight="1">
      <c r="A42" s="50">
        <v>45345</v>
      </c>
      <c r="B42" s="151"/>
      <c r="C42" s="151"/>
      <c r="D42" s="151"/>
      <c r="E42" s="57">
        <v>6</v>
      </c>
      <c r="F42" s="2229">
        <v>82142</v>
      </c>
      <c r="G42" s="45">
        <v>6666.67</v>
      </c>
      <c r="H42" s="62">
        <v>1328</v>
      </c>
      <c r="I42" s="30">
        <f t="shared" si="1"/>
        <v>119999.98</v>
      </c>
    </row>
    <row r="43" spans="1:9" ht="15" customHeight="1">
      <c r="A43" s="50">
        <v>45378</v>
      </c>
      <c r="B43" s="151"/>
      <c r="C43" s="151"/>
      <c r="D43" s="151"/>
      <c r="E43" s="57">
        <v>7</v>
      </c>
      <c r="F43" s="2229">
        <v>82616</v>
      </c>
      <c r="G43" s="45">
        <v>6666.67</v>
      </c>
      <c r="H43" s="62">
        <v>1328</v>
      </c>
      <c r="I43" s="30">
        <f t="shared" si="1"/>
        <v>113333.31</v>
      </c>
    </row>
    <row r="44" spans="1:9" ht="15" customHeight="1">
      <c r="A44" s="167">
        <v>45388</v>
      </c>
      <c r="B44" s="151"/>
      <c r="C44" s="151"/>
      <c r="D44" s="151"/>
      <c r="E44" s="57"/>
      <c r="F44" s="2229">
        <v>33213</v>
      </c>
      <c r="G44" s="35">
        <v>113333.31</v>
      </c>
      <c r="H44" s="62"/>
      <c r="I44" s="30">
        <f t="shared" si="1"/>
        <v>0</v>
      </c>
    </row>
    <row r="45" spans="1:9" ht="15" customHeight="1">
      <c r="A45" s="228"/>
      <c r="B45" s="132"/>
      <c r="C45" s="132"/>
      <c r="D45" s="132"/>
      <c r="E45" s="133"/>
      <c r="G45" s="135"/>
      <c r="H45" s="135"/>
      <c r="I45" s="2510">
        <f t="shared" si="1"/>
        <v>0</v>
      </c>
    </row>
    <row r="46" spans="1:9" ht="15" customHeight="1">
      <c r="A46" s="228"/>
      <c r="B46" s="132"/>
      <c r="C46" s="132"/>
      <c r="D46" s="132"/>
      <c r="E46" s="133"/>
      <c r="G46" s="135"/>
      <c r="H46" s="135"/>
      <c r="I46" s="1965">
        <f t="shared" si="1"/>
        <v>0</v>
      </c>
    </row>
    <row r="47" spans="1:9" ht="15" customHeight="1">
      <c r="A47" s="3196" t="s">
        <v>1</v>
      </c>
      <c r="B47" s="3197"/>
      <c r="C47" s="3197"/>
      <c r="D47" s="3197"/>
      <c r="E47" s="3197"/>
      <c r="F47" s="3197"/>
      <c r="G47" s="3197"/>
      <c r="H47" s="3197"/>
      <c r="I47" s="3198"/>
    </row>
    <row r="48" spans="1:9" ht="15" customHeight="1">
      <c r="A48" s="444" t="s">
        <v>2</v>
      </c>
      <c r="B48" s="592" t="s">
        <v>3</v>
      </c>
      <c r="C48" s="446" t="s">
        <v>4</v>
      </c>
      <c r="D48" s="592" t="s">
        <v>362</v>
      </c>
      <c r="E48" s="447" t="s">
        <v>6</v>
      </c>
      <c r="F48" s="2500" t="s">
        <v>401</v>
      </c>
      <c r="G48" s="2005" t="s">
        <v>176</v>
      </c>
      <c r="H48" s="2005" t="s">
        <v>177</v>
      </c>
      <c r="I48" s="1311" t="s">
        <v>10</v>
      </c>
    </row>
    <row r="49" spans="1:18" ht="15" customHeight="1">
      <c r="A49" s="1996">
        <v>45388</v>
      </c>
      <c r="B49" s="1149">
        <v>200000</v>
      </c>
      <c r="C49" s="1149">
        <f>B49*0.02</f>
        <v>4000</v>
      </c>
      <c r="D49" s="1149"/>
      <c r="E49" s="1150">
        <v>24</v>
      </c>
      <c r="F49" s="2509">
        <v>33213</v>
      </c>
      <c r="G49" s="1152">
        <f>B49/E49</f>
        <v>8333.3333333333303</v>
      </c>
      <c r="H49" s="1152">
        <f>B49*0.83%</f>
        <v>1660</v>
      </c>
      <c r="I49" s="1313">
        <f>B49</f>
        <v>200000</v>
      </c>
    </row>
    <row r="50" spans="1:18" ht="15" customHeight="1">
      <c r="A50" s="50">
        <v>45408</v>
      </c>
      <c r="B50" s="57"/>
      <c r="C50" s="57"/>
      <c r="D50" s="57"/>
      <c r="E50" s="57">
        <v>1</v>
      </c>
      <c r="F50" s="2229">
        <v>82888</v>
      </c>
      <c r="G50" s="59">
        <v>8333.33</v>
      </c>
      <c r="H50" s="59">
        <v>1660</v>
      </c>
      <c r="I50" s="59">
        <f>I49-G50</f>
        <v>191666.67</v>
      </c>
    </row>
    <row r="51" spans="1:18" ht="15" customHeight="1">
      <c r="A51" s="50">
        <v>45433</v>
      </c>
      <c r="B51" s="57"/>
      <c r="C51" s="57"/>
      <c r="D51" s="57"/>
      <c r="E51" s="57">
        <v>2</v>
      </c>
      <c r="F51" s="2229">
        <v>83252</v>
      </c>
      <c r="G51" s="59">
        <v>8333.33</v>
      </c>
      <c r="H51" s="59">
        <v>1660</v>
      </c>
      <c r="I51" s="59">
        <f t="shared" ref="I51:I70" si="2">I50-G51</f>
        <v>183333.34</v>
      </c>
    </row>
    <row r="52" spans="1:18" ht="15" customHeight="1">
      <c r="A52" s="50">
        <v>45471</v>
      </c>
      <c r="B52" s="57"/>
      <c r="C52" s="57"/>
      <c r="D52" s="57"/>
      <c r="E52" s="57">
        <v>3</v>
      </c>
      <c r="F52" s="2229">
        <v>83719</v>
      </c>
      <c r="G52" s="62">
        <v>8333.33</v>
      </c>
      <c r="H52" s="62">
        <v>1660</v>
      </c>
      <c r="I52" s="59">
        <f t="shared" si="2"/>
        <v>175000.01</v>
      </c>
    </row>
    <row r="53" spans="1:18" ht="15" customHeight="1">
      <c r="A53" s="50">
        <v>45507</v>
      </c>
      <c r="B53" s="57"/>
      <c r="C53" s="57"/>
      <c r="D53" s="57"/>
      <c r="E53" s="57">
        <v>4</v>
      </c>
      <c r="F53" s="2229">
        <v>84178</v>
      </c>
      <c r="G53" s="59">
        <v>8333.33</v>
      </c>
      <c r="H53" s="59">
        <v>1660</v>
      </c>
      <c r="I53" s="59">
        <f t="shared" si="2"/>
        <v>166666.68</v>
      </c>
    </row>
    <row r="54" spans="1:18" ht="15" customHeight="1">
      <c r="A54" s="50">
        <v>45535</v>
      </c>
      <c r="B54" s="57"/>
      <c r="C54" s="57"/>
      <c r="D54" s="57"/>
      <c r="E54" s="57">
        <v>5</v>
      </c>
      <c r="F54" s="2229">
        <v>84460</v>
      </c>
      <c r="G54" s="59">
        <v>8333.33</v>
      </c>
      <c r="H54" s="59">
        <v>1660</v>
      </c>
      <c r="I54" s="59">
        <f t="shared" si="2"/>
        <v>158333.35</v>
      </c>
    </row>
    <row r="55" spans="1:18" ht="15" customHeight="1">
      <c r="A55" s="50">
        <v>45563</v>
      </c>
      <c r="B55" s="57"/>
      <c r="C55" s="57"/>
      <c r="D55" s="57"/>
      <c r="E55" s="57">
        <v>6</v>
      </c>
      <c r="F55" s="2229">
        <v>84832</v>
      </c>
      <c r="G55" s="59">
        <v>8333.33</v>
      </c>
      <c r="H55" s="59">
        <v>1660</v>
      </c>
      <c r="I55" s="59">
        <f t="shared" si="2"/>
        <v>150000.01999999999</v>
      </c>
    </row>
    <row r="56" spans="1:18" ht="15" customHeight="1">
      <c r="A56" s="50">
        <v>45603</v>
      </c>
      <c r="B56" s="57"/>
      <c r="C56" s="57"/>
      <c r="D56" s="57"/>
      <c r="E56" s="57">
        <v>7</v>
      </c>
      <c r="F56" s="2229">
        <v>85285</v>
      </c>
      <c r="G56" s="59">
        <v>8333.33</v>
      </c>
      <c r="H56" s="59">
        <v>1660</v>
      </c>
      <c r="I56" s="59">
        <f t="shared" si="2"/>
        <v>141666.69</v>
      </c>
    </row>
    <row r="57" spans="1:18" ht="15" customHeight="1">
      <c r="A57" s="50">
        <v>45625</v>
      </c>
      <c r="B57" s="57"/>
      <c r="C57" s="57"/>
      <c r="D57" s="57"/>
      <c r="E57" s="57">
        <v>8</v>
      </c>
      <c r="F57" s="2229">
        <v>85653</v>
      </c>
      <c r="G57" s="59">
        <v>8333.33</v>
      </c>
      <c r="H57" s="59">
        <v>1660</v>
      </c>
      <c r="I57" s="59">
        <f t="shared" si="2"/>
        <v>133333.35999999999</v>
      </c>
    </row>
    <row r="58" spans="1:18" ht="15" customHeight="1">
      <c r="A58" s="60">
        <v>45654</v>
      </c>
      <c r="B58" s="57"/>
      <c r="C58" s="57"/>
      <c r="D58" s="57"/>
      <c r="E58" s="57">
        <v>9</v>
      </c>
      <c r="F58" s="2229">
        <v>85985</v>
      </c>
      <c r="G58" s="59">
        <v>8333.33</v>
      </c>
      <c r="H58" s="59">
        <v>1660</v>
      </c>
      <c r="I58" s="59">
        <f t="shared" si="2"/>
        <v>125000.03</v>
      </c>
    </row>
    <row r="59" spans="1:18" ht="15" customHeight="1">
      <c r="A59" s="50">
        <v>45688</v>
      </c>
      <c r="B59" s="57"/>
      <c r="C59" s="57"/>
      <c r="D59" s="57"/>
      <c r="E59" s="57">
        <v>10</v>
      </c>
      <c r="F59" s="2229">
        <v>86348</v>
      </c>
      <c r="G59" s="62">
        <v>8333.33</v>
      </c>
      <c r="H59" s="62">
        <v>1660</v>
      </c>
      <c r="I59" s="59">
        <f t="shared" si="2"/>
        <v>116666.7</v>
      </c>
      <c r="K59" s="575"/>
      <c r="L59" s="576"/>
      <c r="M59" s="125"/>
      <c r="N59" s="122"/>
      <c r="O59" s="122"/>
      <c r="P59" s="122"/>
      <c r="Q59" s="728"/>
      <c r="R59" s="728"/>
    </row>
    <row r="60" spans="1:18" ht="13.8">
      <c r="A60" s="50">
        <v>45717</v>
      </c>
      <c r="B60" s="57"/>
      <c r="C60" s="57"/>
      <c r="D60" s="57"/>
      <c r="E60" s="57">
        <v>11</v>
      </c>
      <c r="F60" s="2229">
        <v>86689</v>
      </c>
      <c r="G60" s="62">
        <v>8333.33</v>
      </c>
      <c r="H60" s="62">
        <v>1660</v>
      </c>
      <c r="I60" s="59">
        <f t="shared" si="2"/>
        <v>108333.37</v>
      </c>
      <c r="K60" s="575"/>
      <c r="L60" s="576"/>
      <c r="M60" s="126"/>
      <c r="N60" s="577"/>
      <c r="O60" s="577"/>
      <c r="P60" s="577"/>
      <c r="Q60" s="728"/>
      <c r="R60" s="728"/>
    </row>
    <row r="61" spans="1:18" ht="13.8">
      <c r="A61" s="50">
        <v>45749</v>
      </c>
      <c r="B61" s="57"/>
      <c r="C61" s="57"/>
      <c r="D61" s="57"/>
      <c r="E61" s="57">
        <v>12</v>
      </c>
      <c r="F61" s="2229">
        <v>87087</v>
      </c>
      <c r="G61" s="62">
        <v>8333.33</v>
      </c>
      <c r="H61" s="62">
        <v>1660</v>
      </c>
      <c r="I61" s="59">
        <f t="shared" si="2"/>
        <v>100000.04</v>
      </c>
      <c r="K61" s="575"/>
      <c r="L61" s="576"/>
      <c r="M61" s="126"/>
      <c r="N61" s="577"/>
      <c r="O61" s="577"/>
      <c r="P61" s="577"/>
      <c r="Q61" s="728"/>
      <c r="R61" s="728"/>
    </row>
    <row r="62" spans="1:18" ht="13.8">
      <c r="A62" s="50">
        <v>45779</v>
      </c>
      <c r="B62" s="57"/>
      <c r="C62" s="57"/>
      <c r="D62" s="57"/>
      <c r="E62" s="57">
        <v>13</v>
      </c>
      <c r="F62" s="2229">
        <v>87488</v>
      </c>
      <c r="G62" s="62">
        <v>8333.33</v>
      </c>
      <c r="H62" s="62">
        <v>1660</v>
      </c>
      <c r="I62" s="59">
        <f t="shared" si="2"/>
        <v>91666.71</v>
      </c>
      <c r="K62" s="575"/>
      <c r="L62" s="576"/>
      <c r="M62" s="126"/>
      <c r="N62" s="577"/>
      <c r="O62" s="577"/>
      <c r="P62" s="577"/>
      <c r="Q62" s="728"/>
      <c r="R62" s="728"/>
    </row>
    <row r="63" spans="1:18" ht="13.8">
      <c r="A63" s="50">
        <v>45805</v>
      </c>
      <c r="B63" s="57"/>
      <c r="C63" s="57"/>
      <c r="D63" s="57"/>
      <c r="E63" s="57">
        <v>14</v>
      </c>
      <c r="F63" s="2229" t="s">
        <v>446</v>
      </c>
      <c r="G63" s="62">
        <v>8333.33</v>
      </c>
      <c r="H63" s="62">
        <v>1660</v>
      </c>
      <c r="I63" s="59">
        <f t="shared" si="2"/>
        <v>83333.38</v>
      </c>
      <c r="K63" s="575"/>
      <c r="L63" s="576"/>
      <c r="M63" s="120"/>
      <c r="N63" s="122"/>
      <c r="O63" s="122"/>
      <c r="P63" s="122"/>
      <c r="Q63" s="728"/>
      <c r="R63" s="728"/>
    </row>
    <row r="64" spans="1:18" ht="13.8">
      <c r="A64" s="50">
        <v>45836</v>
      </c>
      <c r="B64" s="151"/>
      <c r="C64" s="151"/>
      <c r="D64" s="151"/>
      <c r="E64" s="57">
        <v>15</v>
      </c>
      <c r="F64" s="2229" t="s">
        <v>447</v>
      </c>
      <c r="G64" s="62">
        <v>8333.33</v>
      </c>
      <c r="H64" s="62">
        <v>1660</v>
      </c>
      <c r="I64" s="59">
        <f t="shared" si="2"/>
        <v>75000.05</v>
      </c>
      <c r="K64" s="575"/>
      <c r="L64" s="576"/>
      <c r="M64" s="120"/>
      <c r="N64" s="122"/>
      <c r="O64" s="122"/>
      <c r="P64" s="122"/>
      <c r="Q64" s="728"/>
      <c r="R64" s="728"/>
    </row>
    <row r="65" spans="1:18" ht="13.8">
      <c r="A65" s="50">
        <v>45870</v>
      </c>
      <c r="B65" s="151"/>
      <c r="C65" s="151"/>
      <c r="D65" s="151"/>
      <c r="E65" s="57">
        <v>16</v>
      </c>
      <c r="F65" s="2229" t="s">
        <v>448</v>
      </c>
      <c r="G65" s="62">
        <v>8333.33</v>
      </c>
      <c r="H65" s="62">
        <v>1660</v>
      </c>
      <c r="I65" s="59">
        <f t="shared" si="2"/>
        <v>66666.720000000001</v>
      </c>
      <c r="K65" s="575"/>
      <c r="L65" s="576"/>
      <c r="M65" s="126"/>
      <c r="N65" s="577"/>
      <c r="O65" s="577"/>
      <c r="P65" s="577"/>
      <c r="Q65" s="728"/>
      <c r="R65" s="728"/>
    </row>
    <row r="66" spans="1:18" ht="13.8">
      <c r="A66" s="167">
        <v>45897</v>
      </c>
      <c r="B66" s="27"/>
      <c r="C66" s="27"/>
      <c r="D66" s="27"/>
      <c r="E66" s="57">
        <v>17</v>
      </c>
      <c r="F66" s="2196" t="s">
        <v>449</v>
      </c>
      <c r="G66" s="450">
        <v>8333.33</v>
      </c>
      <c r="H66" s="450">
        <v>1660</v>
      </c>
      <c r="I66" s="59">
        <f t="shared" si="2"/>
        <v>58333.39</v>
      </c>
      <c r="K66" s="575"/>
      <c r="L66" s="576"/>
      <c r="M66" s="126"/>
      <c r="N66" s="122"/>
      <c r="O66" s="122"/>
      <c r="P66" s="122"/>
      <c r="Q66" s="728"/>
      <c r="R66" s="728"/>
    </row>
    <row r="67" spans="1:18" ht="13.8">
      <c r="A67" s="167">
        <v>45931</v>
      </c>
      <c r="B67" s="27"/>
      <c r="C67" s="27"/>
      <c r="D67" s="27"/>
      <c r="E67" s="57">
        <v>18</v>
      </c>
      <c r="F67" s="2195" t="s">
        <v>450</v>
      </c>
      <c r="G67" s="168">
        <v>8333.33</v>
      </c>
      <c r="H67" s="168">
        <v>1660</v>
      </c>
      <c r="I67" s="59">
        <f t="shared" si="2"/>
        <v>50000.06</v>
      </c>
      <c r="K67" s="575"/>
      <c r="L67" s="576"/>
      <c r="M67" s="120"/>
      <c r="N67" s="577"/>
      <c r="O67" s="577"/>
      <c r="P67" s="577"/>
      <c r="Q67" s="728"/>
      <c r="R67" s="728"/>
    </row>
    <row r="68" spans="1:18" ht="13.8">
      <c r="A68" s="167">
        <v>45966</v>
      </c>
      <c r="B68" s="27"/>
      <c r="C68" s="27"/>
      <c r="D68" s="27"/>
      <c r="E68" s="57">
        <v>19</v>
      </c>
      <c r="F68" s="2195" t="s">
        <v>451</v>
      </c>
      <c r="G68" s="168">
        <v>8333.33</v>
      </c>
      <c r="H68" s="168">
        <v>1660</v>
      </c>
      <c r="I68" s="59">
        <f t="shared" si="2"/>
        <v>41666.730000000003</v>
      </c>
      <c r="K68" s="575"/>
      <c r="L68" s="805"/>
      <c r="M68" s="120"/>
      <c r="N68" s="577"/>
      <c r="O68" s="577"/>
      <c r="P68" s="577"/>
      <c r="Q68" s="728"/>
      <c r="R68" s="728"/>
    </row>
    <row r="69" spans="1:18" ht="13.8">
      <c r="A69" s="50">
        <v>45987</v>
      </c>
      <c r="B69" s="151"/>
      <c r="C69" s="151"/>
      <c r="D69" s="151"/>
      <c r="E69" s="57">
        <v>20</v>
      </c>
      <c r="F69" s="2229" t="s">
        <v>452</v>
      </c>
      <c r="G69" s="168">
        <v>8333.33</v>
      </c>
      <c r="H69" s="168">
        <v>1660</v>
      </c>
      <c r="I69" s="59">
        <f t="shared" si="2"/>
        <v>33333.4</v>
      </c>
      <c r="K69" s="575"/>
      <c r="L69" s="576"/>
      <c r="M69" s="120"/>
      <c r="N69" s="122"/>
      <c r="O69" s="122"/>
      <c r="P69" s="122"/>
      <c r="Q69" s="728"/>
      <c r="R69" s="728"/>
    </row>
    <row r="70" spans="1:18">
      <c r="A70" s="50">
        <v>45993</v>
      </c>
      <c r="B70" s="151"/>
      <c r="C70" s="151"/>
      <c r="D70" s="151"/>
      <c r="E70" s="57">
        <v>21</v>
      </c>
      <c r="F70" s="2229" t="s">
        <v>453</v>
      </c>
      <c r="G70" s="62">
        <v>33333.4</v>
      </c>
      <c r="H70" s="62"/>
      <c r="I70" s="59">
        <f t="shared" si="2"/>
        <v>0</v>
      </c>
      <c r="K70" s="575"/>
      <c r="L70" s="576"/>
      <c r="M70" s="161"/>
      <c r="N70" s="122"/>
      <c r="O70" s="122"/>
      <c r="P70" s="122"/>
      <c r="Q70" s="604"/>
      <c r="R70" s="604"/>
    </row>
    <row r="71" spans="1:18" ht="13.8">
      <c r="A71" s="228"/>
      <c r="B71" s="132"/>
      <c r="C71" s="132"/>
      <c r="D71" s="132"/>
      <c r="E71" s="133"/>
      <c r="G71" s="135"/>
      <c r="H71" s="135"/>
      <c r="I71" s="7"/>
      <c r="K71" s="575"/>
      <c r="L71" s="576"/>
      <c r="M71" s="120"/>
      <c r="N71" s="122"/>
      <c r="O71" s="122"/>
      <c r="P71" s="122"/>
      <c r="Q71" s="728"/>
      <c r="R71" s="728"/>
    </row>
    <row r="73" spans="1:18" ht="15">
      <c r="A73" s="3196" t="s">
        <v>1</v>
      </c>
      <c r="B73" s="3197"/>
      <c r="C73" s="3197"/>
      <c r="D73" s="3197"/>
      <c r="E73" s="3197"/>
      <c r="F73" s="3197"/>
      <c r="G73" s="3197"/>
      <c r="H73" s="3197"/>
      <c r="I73" s="3198"/>
    </row>
    <row r="74" spans="1:18" ht="25.2">
      <c r="A74" s="444" t="s">
        <v>2</v>
      </c>
      <c r="B74" s="592" t="s">
        <v>3</v>
      </c>
      <c r="C74" s="446" t="s">
        <v>4</v>
      </c>
      <c r="D74" s="592" t="s">
        <v>362</v>
      </c>
      <c r="E74" s="447" t="s">
        <v>6</v>
      </c>
      <c r="F74" s="2500" t="s">
        <v>401</v>
      </c>
      <c r="G74" s="2005" t="s">
        <v>176</v>
      </c>
      <c r="H74" s="2005" t="s">
        <v>177</v>
      </c>
      <c r="I74" s="1311" t="s">
        <v>10</v>
      </c>
    </row>
    <row r="75" spans="1:18">
      <c r="A75" s="1996">
        <v>45993</v>
      </c>
      <c r="B75" s="1149">
        <v>100000</v>
      </c>
      <c r="C75" s="1149">
        <f>B75*0.02</f>
        <v>2000</v>
      </c>
      <c r="D75" s="1149"/>
      <c r="E75" s="1150">
        <v>24</v>
      </c>
      <c r="F75" s="2509" t="s">
        <v>454</v>
      </c>
      <c r="G75" s="1152">
        <f>B75/E75</f>
        <v>4166.6666666666697</v>
      </c>
      <c r="H75" s="1152">
        <f>B75*0.83%</f>
        <v>830</v>
      </c>
      <c r="I75" s="1313">
        <f>B75</f>
        <v>100000</v>
      </c>
    </row>
    <row r="76" spans="1:18" ht="19.5" customHeight="1">
      <c r="A76" s="194">
        <v>46018</v>
      </c>
      <c r="B76" s="27"/>
      <c r="C76" s="27"/>
      <c r="D76" s="27"/>
      <c r="E76" s="57"/>
      <c r="F76" s="2313" t="s">
        <v>454</v>
      </c>
      <c r="G76" s="619">
        <v>4166.67</v>
      </c>
      <c r="H76" s="619">
        <v>830</v>
      </c>
      <c r="I76" s="59">
        <f>I75-G76</f>
        <v>95833.33</v>
      </c>
    </row>
    <row r="77" spans="1:18" ht="19.5" customHeight="1">
      <c r="A77" s="26"/>
      <c r="B77" s="27"/>
      <c r="C77" s="27"/>
      <c r="D77" s="27"/>
      <c r="E77" s="29"/>
      <c r="F77" s="2229"/>
      <c r="G77" s="564"/>
      <c r="H77" s="564"/>
      <c r="I77" s="39"/>
    </row>
    <row r="78" spans="1:18" ht="19.5" customHeight="1">
      <c r="A78" s="26"/>
      <c r="B78" s="27"/>
      <c r="C78" s="27"/>
      <c r="D78" s="27"/>
      <c r="E78" s="29"/>
      <c r="F78" s="2229"/>
      <c r="G78" s="564"/>
      <c r="H78" s="564"/>
      <c r="I78" s="39"/>
    </row>
    <row r="79" spans="1:18" ht="19.5" customHeight="1">
      <c r="A79" s="26"/>
      <c r="B79" s="27"/>
      <c r="C79" s="27"/>
      <c r="D79" s="27"/>
      <c r="E79" s="29"/>
      <c r="F79" s="2229"/>
      <c r="G79" s="564"/>
      <c r="H79" s="564"/>
      <c r="I79" s="39"/>
    </row>
    <row r="80" spans="1:18" ht="19.5" customHeight="1">
      <c r="A80" s="26"/>
      <c r="B80" s="27"/>
      <c r="C80" s="27"/>
      <c r="D80" s="27"/>
      <c r="E80" s="29"/>
      <c r="F80" s="2229"/>
      <c r="G80" s="564"/>
      <c r="H80" s="564"/>
      <c r="I80" s="39"/>
    </row>
    <row r="81" spans="1:9" ht="19.5" customHeight="1">
      <c r="A81" s="26"/>
      <c r="B81" s="27"/>
      <c r="C81" s="27"/>
      <c r="D81" s="27"/>
      <c r="E81" s="29"/>
      <c r="F81" s="2229"/>
      <c r="G81" s="564"/>
      <c r="H81" s="564"/>
      <c r="I81" s="39"/>
    </row>
    <row r="82" spans="1:9" ht="19.5" customHeight="1">
      <c r="A82" s="26"/>
      <c r="B82" s="27"/>
      <c r="C82" s="27"/>
      <c r="D82" s="27"/>
      <c r="E82" s="29"/>
      <c r="F82" s="2229"/>
      <c r="G82" s="564"/>
      <c r="H82" s="564"/>
      <c r="I82" s="39"/>
    </row>
  </sheetData>
  <mergeCells count="5">
    <mergeCell ref="A1:D1"/>
    <mergeCell ref="A4:I4"/>
    <mergeCell ref="A34:I34"/>
    <mergeCell ref="A47:I47"/>
    <mergeCell ref="A73:I73"/>
  </mergeCells>
  <pageMargins left="0.5" right="0.5" top="1" bottom="1" header="0.5" footer="0.5"/>
  <pageSetup paperSize="5" orientation="landscape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39">
    <tabColor rgb="FFFFFF00"/>
  </sheetPr>
  <dimension ref="A1:R182"/>
  <sheetViews>
    <sheetView topLeftCell="A55" zoomScale="130" zoomScaleNormal="130" workbookViewId="0">
      <selection activeCell="J84" sqref="J84"/>
    </sheetView>
  </sheetViews>
  <sheetFormatPr defaultColWidth="9.109375" defaultRowHeight="13.8"/>
  <cols>
    <col min="1" max="1" width="12.5546875" style="2" customWidth="1"/>
    <col min="2" max="2" width="12.5546875" style="3" customWidth="1"/>
    <col min="3" max="3" width="10.88671875" style="3" customWidth="1"/>
    <col min="4" max="4" width="9.109375" style="3"/>
    <col min="5" max="5" width="9.33203125" style="3" customWidth="1"/>
    <col min="6" max="6" width="9.33203125" style="1936" customWidth="1"/>
    <col min="7" max="7" width="11.33203125" style="6" customWidth="1"/>
    <col min="8" max="8" width="9.5546875" style="6" customWidth="1"/>
    <col min="9" max="9" width="12.88671875" style="6" customWidth="1"/>
    <col min="10" max="13" width="12.6640625" style="3" customWidth="1"/>
    <col min="14" max="17" width="9.109375" style="3"/>
    <col min="18" max="18" width="11.33203125" style="3" customWidth="1"/>
    <col min="19" max="16384" width="9.109375" style="3"/>
  </cols>
  <sheetData>
    <row r="1" spans="1:9" s="1999" customFormat="1" ht="25.2">
      <c r="A1" s="11" t="s">
        <v>455</v>
      </c>
      <c r="F1" s="1936"/>
      <c r="G1" s="2000"/>
      <c r="H1" s="2000"/>
      <c r="I1" s="2000"/>
    </row>
    <row r="2" spans="1:9" s="1" customFormat="1" ht="15">
      <c r="A2" s="620"/>
      <c r="F2" s="1936"/>
      <c r="G2" s="727"/>
      <c r="H2" s="727"/>
      <c r="I2" s="727"/>
    </row>
    <row r="3" spans="1:9">
      <c r="A3" s="36"/>
      <c r="B3" s="27"/>
      <c r="C3" s="27"/>
      <c r="D3" s="27"/>
      <c r="E3" s="27"/>
      <c r="F3" s="2001"/>
      <c r="G3" s="39"/>
      <c r="H3" s="39"/>
      <c r="I3" s="39"/>
    </row>
    <row r="4" spans="1:9" ht="29.1" customHeight="1">
      <c r="A4" s="3196" t="s">
        <v>1</v>
      </c>
      <c r="B4" s="3197"/>
      <c r="C4" s="3197"/>
      <c r="D4" s="3197"/>
      <c r="E4" s="3197"/>
      <c r="F4" s="3197"/>
      <c r="G4" s="3197"/>
      <c r="H4" s="3197"/>
      <c r="I4" s="3198"/>
    </row>
    <row r="5" spans="1:9" ht="15" customHeight="1">
      <c r="A5" s="470" t="s">
        <v>2</v>
      </c>
      <c r="B5" s="592" t="s">
        <v>3</v>
      </c>
      <c r="C5" s="446" t="s">
        <v>4</v>
      </c>
      <c r="D5" s="592" t="s">
        <v>362</v>
      </c>
      <c r="E5" s="447" t="s">
        <v>6</v>
      </c>
      <c r="F5" s="2002" t="s">
        <v>401</v>
      </c>
      <c r="G5" s="1119" t="s">
        <v>176</v>
      </c>
      <c r="H5" s="1119" t="s">
        <v>177</v>
      </c>
      <c r="I5" s="461" t="s">
        <v>10</v>
      </c>
    </row>
    <row r="6" spans="1:9" ht="15" customHeight="1">
      <c r="A6" s="1996">
        <v>44811</v>
      </c>
      <c r="B6" s="1149">
        <v>100000</v>
      </c>
      <c r="C6" s="1149">
        <f>B6*0.02</f>
        <v>2000</v>
      </c>
      <c r="D6" s="1149"/>
      <c r="E6" s="1150">
        <v>24</v>
      </c>
      <c r="F6" s="1146">
        <v>29780</v>
      </c>
      <c r="G6" s="1152">
        <f>B6/E6</f>
        <v>4166.6666666666697</v>
      </c>
      <c r="H6" s="1152">
        <f>B6*0.83%</f>
        <v>830</v>
      </c>
      <c r="I6" s="1998">
        <v>100000</v>
      </c>
    </row>
    <row r="7" spans="1:9" ht="15" customHeight="1">
      <c r="A7" s="167">
        <v>44845</v>
      </c>
      <c r="B7" s="32"/>
      <c r="C7" s="284"/>
      <c r="D7" s="284"/>
      <c r="E7" s="57">
        <v>1</v>
      </c>
      <c r="F7" s="41">
        <v>76286</v>
      </c>
      <c r="G7" s="45">
        <v>4166.67</v>
      </c>
      <c r="H7" s="45">
        <v>830</v>
      </c>
      <c r="I7" s="43">
        <f>I6-G7</f>
        <v>95833.33</v>
      </c>
    </row>
    <row r="8" spans="1:9" ht="15" customHeight="1">
      <c r="A8" s="167">
        <v>44874</v>
      </c>
      <c r="B8" s="32"/>
      <c r="C8" s="284"/>
      <c r="D8" s="284"/>
      <c r="E8" s="57">
        <v>2</v>
      </c>
      <c r="F8" s="41">
        <v>76594</v>
      </c>
      <c r="G8" s="45">
        <v>4166.67</v>
      </c>
      <c r="H8" s="45">
        <v>830</v>
      </c>
      <c r="I8" s="43">
        <f t="shared" ref="I8:I18" si="0">I7-G8</f>
        <v>91666.66</v>
      </c>
    </row>
    <row r="9" spans="1:9" ht="15" customHeight="1">
      <c r="A9" s="167">
        <v>44904</v>
      </c>
      <c r="B9" s="32"/>
      <c r="C9" s="33"/>
      <c r="D9" s="33"/>
      <c r="E9" s="57">
        <v>3</v>
      </c>
      <c r="F9" s="41">
        <v>77102</v>
      </c>
      <c r="G9" s="35">
        <v>4166.67</v>
      </c>
      <c r="H9" s="35">
        <v>830</v>
      </c>
      <c r="I9" s="43">
        <f t="shared" si="0"/>
        <v>87499.99</v>
      </c>
    </row>
    <row r="10" spans="1:9" ht="15" customHeight="1">
      <c r="A10" s="285">
        <v>44936</v>
      </c>
      <c r="B10" s="78"/>
      <c r="C10" s="59"/>
      <c r="D10" s="59"/>
      <c r="E10" s="57">
        <v>4</v>
      </c>
      <c r="F10" s="41">
        <v>77333</v>
      </c>
      <c r="G10" s="59">
        <v>4166.67</v>
      </c>
      <c r="H10" s="59">
        <v>830</v>
      </c>
      <c r="I10" s="43">
        <f t="shared" si="0"/>
        <v>83333.320000000007</v>
      </c>
    </row>
    <row r="11" spans="1:9" ht="15" customHeight="1">
      <c r="A11" s="285">
        <v>44967</v>
      </c>
      <c r="B11" s="78"/>
      <c r="C11" s="59"/>
      <c r="D11" s="59"/>
      <c r="E11" s="57">
        <v>5</v>
      </c>
      <c r="F11" s="41">
        <v>77636</v>
      </c>
      <c r="G11" s="59">
        <v>4166.67</v>
      </c>
      <c r="H11" s="59">
        <v>830</v>
      </c>
      <c r="I11" s="43">
        <f t="shared" si="0"/>
        <v>79166.649999999994</v>
      </c>
    </row>
    <row r="12" spans="1:9" ht="15" customHeight="1">
      <c r="A12" s="285">
        <v>44994</v>
      </c>
      <c r="B12" s="78"/>
      <c r="C12" s="59"/>
      <c r="D12" s="59"/>
      <c r="E12" s="57">
        <v>6</v>
      </c>
      <c r="F12" s="41">
        <v>77919</v>
      </c>
      <c r="G12" s="59">
        <v>4166.67</v>
      </c>
      <c r="H12" s="59">
        <v>830</v>
      </c>
      <c r="I12" s="43">
        <f t="shared" si="0"/>
        <v>74999.98</v>
      </c>
    </row>
    <row r="13" spans="1:9" ht="15" customHeight="1">
      <c r="A13" s="285">
        <v>45027</v>
      </c>
      <c r="B13" s="78"/>
      <c r="C13" s="59"/>
      <c r="D13" s="59"/>
      <c r="E13" s="57">
        <v>7</v>
      </c>
      <c r="F13" s="41">
        <v>78268</v>
      </c>
      <c r="G13" s="59">
        <v>4166.67</v>
      </c>
      <c r="H13" s="59">
        <v>830</v>
      </c>
      <c r="I13" s="43">
        <f t="shared" si="0"/>
        <v>70833.31</v>
      </c>
    </row>
    <row r="14" spans="1:9" ht="15" customHeight="1">
      <c r="A14" s="285">
        <v>45055</v>
      </c>
      <c r="B14" s="78"/>
      <c r="C14" s="59"/>
      <c r="D14" s="59"/>
      <c r="E14" s="57">
        <v>8</v>
      </c>
      <c r="F14" s="41">
        <v>78590</v>
      </c>
      <c r="G14" s="59">
        <v>4166.67</v>
      </c>
      <c r="H14" s="59">
        <v>830</v>
      </c>
      <c r="I14" s="43">
        <f t="shared" si="0"/>
        <v>66666.64</v>
      </c>
    </row>
    <row r="15" spans="1:9" ht="15" customHeight="1">
      <c r="A15" s="50">
        <v>45086</v>
      </c>
      <c r="B15" s="151"/>
      <c r="C15" s="151"/>
      <c r="D15" s="151"/>
      <c r="E15" s="57">
        <v>9</v>
      </c>
      <c r="F15" s="41">
        <v>79080</v>
      </c>
      <c r="G15" s="43">
        <v>4166.67</v>
      </c>
      <c r="H15" s="43">
        <v>830</v>
      </c>
      <c r="I15" s="43">
        <f t="shared" si="0"/>
        <v>62499.97</v>
      </c>
    </row>
    <row r="16" spans="1:9" ht="15" customHeight="1">
      <c r="A16" s="50">
        <v>45118</v>
      </c>
      <c r="B16" s="151"/>
      <c r="C16" s="151"/>
      <c r="D16" s="151"/>
      <c r="E16" s="57">
        <v>10</v>
      </c>
      <c r="F16" s="41">
        <v>79442</v>
      </c>
      <c r="G16" s="43">
        <v>4166.67</v>
      </c>
      <c r="H16" s="43">
        <v>830</v>
      </c>
      <c r="I16" s="43">
        <f t="shared" si="0"/>
        <v>58333.3</v>
      </c>
    </row>
    <row r="17" spans="1:9" ht="15" customHeight="1">
      <c r="A17" s="1603">
        <v>45147</v>
      </c>
      <c r="B17" s="151"/>
      <c r="C17" s="151"/>
      <c r="D17" s="151"/>
      <c r="E17" s="57">
        <v>11</v>
      </c>
      <c r="F17" s="41">
        <v>79808</v>
      </c>
      <c r="G17" s="43">
        <v>4166.67</v>
      </c>
      <c r="H17" s="43">
        <v>830</v>
      </c>
      <c r="I17" s="43">
        <f t="shared" si="0"/>
        <v>54166.63</v>
      </c>
    </row>
    <row r="18" spans="1:9" ht="15" customHeight="1">
      <c r="A18" s="1603">
        <v>45147</v>
      </c>
      <c r="B18" s="151"/>
      <c r="C18" s="151"/>
      <c r="D18" s="151"/>
      <c r="E18" s="57">
        <v>11</v>
      </c>
      <c r="F18" s="41">
        <v>31777</v>
      </c>
      <c r="G18" s="30">
        <v>54166.63</v>
      </c>
      <c r="H18" s="43"/>
      <c r="I18" s="43">
        <f t="shared" si="0"/>
        <v>0</v>
      </c>
    </row>
    <row r="19" spans="1:9" ht="15" customHeight="1">
      <c r="A19" s="160"/>
      <c r="B19" s="151"/>
      <c r="C19" s="151"/>
      <c r="D19" s="151"/>
      <c r="E19" s="151"/>
      <c r="F19" s="1199"/>
      <c r="G19" s="43"/>
      <c r="H19" s="43"/>
      <c r="I19" s="43"/>
    </row>
    <row r="20" spans="1:9" ht="15" customHeight="1">
      <c r="A20" s="36"/>
      <c r="B20" s="27"/>
      <c r="C20" s="27"/>
      <c r="D20" s="27"/>
      <c r="E20" s="27"/>
      <c r="F20" s="2001"/>
      <c r="G20" s="39"/>
      <c r="H20" s="39"/>
      <c r="I20" s="39"/>
    </row>
    <row r="21" spans="1:9" ht="15" customHeight="1"/>
    <row r="22" spans="1:9" ht="15" customHeight="1">
      <c r="A22" s="3196" t="s">
        <v>1</v>
      </c>
      <c r="B22" s="3197"/>
      <c r="C22" s="3197"/>
      <c r="D22" s="3197"/>
      <c r="E22" s="3197"/>
      <c r="F22" s="3197"/>
      <c r="G22" s="3197"/>
      <c r="H22" s="3197"/>
      <c r="I22" s="3198"/>
    </row>
    <row r="23" spans="1:9" ht="15" customHeight="1">
      <c r="A23" s="470" t="s">
        <v>2</v>
      </c>
      <c r="B23" s="592" t="s">
        <v>3</v>
      </c>
      <c r="C23" s="446" t="s">
        <v>4</v>
      </c>
      <c r="D23" s="592" t="s">
        <v>362</v>
      </c>
      <c r="E23" s="447" t="s">
        <v>6</v>
      </c>
      <c r="F23" s="2002" t="s">
        <v>401</v>
      </c>
      <c r="G23" s="1119" t="s">
        <v>176</v>
      </c>
      <c r="H23" s="1119" t="s">
        <v>177</v>
      </c>
      <c r="I23" s="461" t="s">
        <v>10</v>
      </c>
    </row>
    <row r="24" spans="1:9" ht="15" customHeight="1">
      <c r="A24" s="50">
        <v>45147</v>
      </c>
      <c r="B24" s="1149">
        <v>100000</v>
      </c>
      <c r="C24" s="1149">
        <f>B24*0.02</f>
        <v>2000</v>
      </c>
      <c r="D24" s="1149"/>
      <c r="E24" s="1150">
        <v>24</v>
      </c>
      <c r="F24" s="1151">
        <v>31777</v>
      </c>
      <c r="G24" s="1152">
        <f>B24/E24</f>
        <v>4166.6666666666697</v>
      </c>
      <c r="H24" s="1152">
        <f>B24*0.83%</f>
        <v>830</v>
      </c>
      <c r="I24" s="1998">
        <v>100000</v>
      </c>
    </row>
    <row r="25" spans="1:9" ht="15" customHeight="1">
      <c r="A25" s="50">
        <v>45178</v>
      </c>
      <c r="B25" s="57"/>
      <c r="C25" s="57"/>
      <c r="D25" s="57"/>
      <c r="E25" s="57">
        <v>1</v>
      </c>
      <c r="F25" s="42">
        <v>80182</v>
      </c>
      <c r="G25" s="59">
        <v>4166.67</v>
      </c>
      <c r="H25" s="59">
        <v>830</v>
      </c>
      <c r="I25" s="62">
        <f>I24-G25</f>
        <v>95833.33</v>
      </c>
    </row>
    <row r="26" spans="1:9" ht="15" customHeight="1">
      <c r="A26" s="50">
        <v>45209</v>
      </c>
      <c r="B26" s="57"/>
      <c r="C26" s="57"/>
      <c r="D26" s="57"/>
      <c r="E26" s="57">
        <v>2</v>
      </c>
      <c r="F26" s="42">
        <v>80526</v>
      </c>
      <c r="G26" s="59">
        <v>4166.67</v>
      </c>
      <c r="H26" s="59">
        <v>830</v>
      </c>
      <c r="I26" s="62">
        <f t="shared" ref="I26:I42" si="1">I25-G26</f>
        <v>91666.66</v>
      </c>
    </row>
    <row r="27" spans="1:9" ht="15" customHeight="1">
      <c r="A27" s="50">
        <v>45238</v>
      </c>
      <c r="B27" s="57"/>
      <c r="C27" s="57"/>
      <c r="D27" s="57"/>
      <c r="E27" s="57">
        <v>3</v>
      </c>
      <c r="F27" s="42">
        <v>80845</v>
      </c>
      <c r="G27" s="59">
        <v>4166.67</v>
      </c>
      <c r="H27" s="59">
        <v>830</v>
      </c>
      <c r="I27" s="62">
        <f t="shared" si="1"/>
        <v>87499.99</v>
      </c>
    </row>
    <row r="28" spans="1:9" ht="15" customHeight="1">
      <c r="A28" s="50">
        <v>45272</v>
      </c>
      <c r="B28" s="57"/>
      <c r="C28" s="57"/>
      <c r="D28" s="57"/>
      <c r="E28" s="57">
        <v>4</v>
      </c>
      <c r="F28" s="42">
        <v>81332</v>
      </c>
      <c r="G28" s="59">
        <v>4166.67</v>
      </c>
      <c r="H28" s="59">
        <v>830</v>
      </c>
      <c r="I28" s="62">
        <f t="shared" si="1"/>
        <v>83333.320000000007</v>
      </c>
    </row>
    <row r="29" spans="1:9" ht="15" customHeight="1">
      <c r="A29" s="50">
        <v>45300</v>
      </c>
      <c r="B29" s="57"/>
      <c r="C29" s="57"/>
      <c r="D29" s="57"/>
      <c r="E29" s="57">
        <v>5</v>
      </c>
      <c r="F29" s="42">
        <v>81692</v>
      </c>
      <c r="G29" s="59">
        <v>4166.67</v>
      </c>
      <c r="H29" s="59">
        <v>830</v>
      </c>
      <c r="I29" s="62">
        <f t="shared" si="1"/>
        <v>79166.649999999994</v>
      </c>
    </row>
    <row r="30" spans="1:9" ht="15" customHeight="1">
      <c r="A30" s="50">
        <v>45335</v>
      </c>
      <c r="B30" s="57"/>
      <c r="C30" s="57"/>
      <c r="D30" s="57"/>
      <c r="E30" s="57">
        <v>6</v>
      </c>
      <c r="F30" s="42">
        <v>82036</v>
      </c>
      <c r="G30" s="59">
        <v>4166.67</v>
      </c>
      <c r="H30" s="59">
        <v>830</v>
      </c>
      <c r="I30" s="62">
        <f t="shared" si="1"/>
        <v>74999.98</v>
      </c>
    </row>
    <row r="31" spans="1:9" ht="15" customHeight="1">
      <c r="A31" s="50">
        <v>45363</v>
      </c>
      <c r="B31" s="57"/>
      <c r="C31" s="57"/>
      <c r="D31" s="57"/>
      <c r="E31" s="57">
        <v>7</v>
      </c>
      <c r="F31" s="42">
        <v>82397</v>
      </c>
      <c r="G31" s="59">
        <v>4166.67</v>
      </c>
      <c r="H31" s="59">
        <v>830</v>
      </c>
      <c r="I31" s="62">
        <f t="shared" si="1"/>
        <v>70833.31</v>
      </c>
    </row>
    <row r="32" spans="1:9" ht="15" customHeight="1">
      <c r="A32" s="50">
        <v>45393</v>
      </c>
      <c r="B32" s="57"/>
      <c r="C32" s="57"/>
      <c r="D32" s="57"/>
      <c r="E32" s="57">
        <v>8</v>
      </c>
      <c r="F32" s="42">
        <v>82727</v>
      </c>
      <c r="G32" s="59">
        <v>4166.67</v>
      </c>
      <c r="H32" s="59">
        <v>830</v>
      </c>
      <c r="I32" s="62">
        <f t="shared" si="1"/>
        <v>66666.64</v>
      </c>
    </row>
    <row r="33" spans="1:18" ht="15" customHeight="1">
      <c r="A33" s="50">
        <v>45421</v>
      </c>
      <c r="B33" s="57"/>
      <c r="C33" s="57"/>
      <c r="D33" s="57"/>
      <c r="E33" s="57">
        <v>9</v>
      </c>
      <c r="F33" s="42">
        <v>83068</v>
      </c>
      <c r="G33" s="59">
        <v>4166.67</v>
      </c>
      <c r="H33" s="59">
        <v>830</v>
      </c>
      <c r="I33" s="62">
        <f t="shared" si="1"/>
        <v>62499.97</v>
      </c>
    </row>
    <row r="34" spans="1:18" ht="15" customHeight="1">
      <c r="A34" s="50">
        <v>45461</v>
      </c>
      <c r="B34" s="57"/>
      <c r="C34" s="57"/>
      <c r="D34" s="57"/>
      <c r="E34" s="57">
        <v>10</v>
      </c>
      <c r="F34" s="42">
        <v>83563</v>
      </c>
      <c r="G34" s="59">
        <v>4166.67</v>
      </c>
      <c r="H34" s="59">
        <v>830</v>
      </c>
      <c r="I34" s="62">
        <f t="shared" si="1"/>
        <v>58333.3</v>
      </c>
    </row>
    <row r="35" spans="1:18" ht="15" customHeight="1">
      <c r="A35" s="50">
        <v>45482</v>
      </c>
      <c r="B35" s="57"/>
      <c r="C35" s="57"/>
      <c r="D35" s="57"/>
      <c r="E35" s="57">
        <v>11</v>
      </c>
      <c r="F35" s="42">
        <v>83860</v>
      </c>
      <c r="G35" s="59">
        <v>4166.67</v>
      </c>
      <c r="H35" s="59">
        <v>830</v>
      </c>
      <c r="I35" s="62">
        <f t="shared" si="1"/>
        <v>54166.63</v>
      </c>
    </row>
    <row r="36" spans="1:18" ht="15" customHeight="1">
      <c r="A36" s="50">
        <v>45513</v>
      </c>
      <c r="B36" s="57"/>
      <c r="C36" s="57"/>
      <c r="D36" s="57"/>
      <c r="E36" s="57">
        <v>12</v>
      </c>
      <c r="F36" s="42">
        <v>84226</v>
      </c>
      <c r="G36" s="59">
        <v>4166.67</v>
      </c>
      <c r="H36" s="59">
        <v>830</v>
      </c>
      <c r="I36" s="62">
        <f t="shared" si="1"/>
        <v>49999.96</v>
      </c>
    </row>
    <row r="37" spans="1:18" ht="15" customHeight="1">
      <c r="A37" s="50">
        <v>45545</v>
      </c>
      <c r="B37" s="57"/>
      <c r="C37" s="57"/>
      <c r="D37" s="57"/>
      <c r="E37" s="57">
        <v>13</v>
      </c>
      <c r="F37" s="42">
        <v>84551</v>
      </c>
      <c r="G37" s="59">
        <v>4166.67</v>
      </c>
      <c r="H37" s="59">
        <v>830</v>
      </c>
      <c r="I37" s="62">
        <f t="shared" si="1"/>
        <v>45833.29</v>
      </c>
    </row>
    <row r="38" spans="1:18" ht="15" customHeight="1">
      <c r="A38" s="50">
        <v>45575</v>
      </c>
      <c r="B38" s="57"/>
      <c r="C38" s="57"/>
      <c r="D38" s="57"/>
      <c r="E38" s="57">
        <v>14</v>
      </c>
      <c r="F38" s="58">
        <v>84953</v>
      </c>
      <c r="G38" s="59">
        <v>4166.67</v>
      </c>
      <c r="H38" s="59">
        <v>830</v>
      </c>
      <c r="I38" s="62">
        <f t="shared" si="1"/>
        <v>41666.620000000003</v>
      </c>
    </row>
    <row r="39" spans="1:18" ht="15" customHeight="1">
      <c r="A39" s="50">
        <v>45605</v>
      </c>
      <c r="B39" s="57"/>
      <c r="C39" s="57"/>
      <c r="D39" s="57"/>
      <c r="E39" s="57">
        <v>15</v>
      </c>
      <c r="F39" s="58">
        <v>85318</v>
      </c>
      <c r="G39" s="59">
        <v>4166.67</v>
      </c>
      <c r="H39" s="59">
        <v>830</v>
      </c>
      <c r="I39" s="62">
        <f t="shared" si="1"/>
        <v>37499.949999999997</v>
      </c>
    </row>
    <row r="40" spans="1:18" ht="15" customHeight="1">
      <c r="A40" s="50">
        <v>45636</v>
      </c>
      <c r="B40" s="57"/>
      <c r="C40" s="57"/>
      <c r="D40" s="57"/>
      <c r="E40" s="57">
        <v>16</v>
      </c>
      <c r="F40" s="58">
        <v>85776</v>
      </c>
      <c r="G40" s="59">
        <v>4166.67</v>
      </c>
      <c r="H40" s="59">
        <v>830</v>
      </c>
      <c r="I40" s="62">
        <f t="shared" si="1"/>
        <v>33333.279999999999</v>
      </c>
    </row>
    <row r="41" spans="1:18" ht="15" customHeight="1">
      <c r="A41" s="50">
        <v>45667</v>
      </c>
      <c r="B41" s="57"/>
      <c r="C41" s="57"/>
      <c r="D41" s="57"/>
      <c r="E41" s="57">
        <v>17</v>
      </c>
      <c r="F41" s="42">
        <v>86133</v>
      </c>
      <c r="G41" s="59">
        <v>4166.67</v>
      </c>
      <c r="H41" s="59">
        <v>830</v>
      </c>
      <c r="I41" s="62">
        <f t="shared" si="1"/>
        <v>29166.61</v>
      </c>
      <c r="K41" s="575"/>
      <c r="L41" s="576"/>
      <c r="M41" s="125"/>
      <c r="N41" s="577"/>
      <c r="O41" s="577"/>
      <c r="P41" s="577"/>
      <c r="Q41" s="728"/>
      <c r="R41" s="728"/>
    </row>
    <row r="42" spans="1:18" ht="15" customHeight="1">
      <c r="A42" s="50">
        <v>45682</v>
      </c>
      <c r="B42" s="57"/>
      <c r="C42" s="57"/>
      <c r="D42" s="57"/>
      <c r="E42" s="57"/>
      <c r="F42" s="42">
        <v>34982</v>
      </c>
      <c r="G42" s="62">
        <v>29166.61</v>
      </c>
      <c r="H42" s="62"/>
      <c r="I42" s="62">
        <f t="shared" si="1"/>
        <v>2.91038304567337E-11</v>
      </c>
      <c r="K42" s="575"/>
      <c r="L42" s="805"/>
      <c r="M42" s="161"/>
      <c r="N42" s="122"/>
      <c r="O42" s="122"/>
      <c r="P42" s="122"/>
      <c r="Q42" s="604"/>
      <c r="R42" s="604"/>
    </row>
    <row r="43" spans="1:18" ht="15" customHeight="1">
      <c r="K43" s="575"/>
      <c r="L43" s="576"/>
      <c r="M43" s="125"/>
      <c r="N43" s="577"/>
      <c r="O43" s="577"/>
      <c r="P43" s="577"/>
      <c r="Q43" s="728"/>
      <c r="R43" s="728"/>
    </row>
    <row r="44" spans="1:18" ht="15" customHeight="1">
      <c r="A44" s="3196" t="s">
        <v>1</v>
      </c>
      <c r="B44" s="3197"/>
      <c r="C44" s="3197"/>
      <c r="D44" s="3197"/>
      <c r="E44" s="3197"/>
      <c r="F44" s="3197"/>
      <c r="G44" s="3197"/>
      <c r="H44" s="3197"/>
      <c r="I44" s="3198"/>
      <c r="K44" s="575"/>
      <c r="L44" s="576"/>
      <c r="M44" s="126"/>
      <c r="N44" s="122"/>
      <c r="O44" s="122"/>
      <c r="P44" s="122"/>
      <c r="Q44" s="728"/>
      <c r="R44" s="728"/>
    </row>
    <row r="45" spans="1:18" ht="15" customHeight="1">
      <c r="A45" s="470" t="s">
        <v>2</v>
      </c>
      <c r="B45" s="592" t="s">
        <v>3</v>
      </c>
      <c r="C45" s="446" t="s">
        <v>4</v>
      </c>
      <c r="D45" s="592" t="s">
        <v>362</v>
      </c>
      <c r="E45" s="447" t="s">
        <v>6</v>
      </c>
      <c r="F45" s="2002" t="s">
        <v>401</v>
      </c>
      <c r="G45" s="1119" t="s">
        <v>176</v>
      </c>
      <c r="H45" s="1119" t="s">
        <v>177</v>
      </c>
      <c r="I45" s="461" t="s">
        <v>10</v>
      </c>
      <c r="K45" s="575"/>
      <c r="L45" s="576"/>
      <c r="M45" s="126"/>
      <c r="N45" s="122"/>
      <c r="O45" s="122"/>
      <c r="P45" s="122"/>
      <c r="Q45" s="728"/>
      <c r="R45" s="728"/>
    </row>
    <row r="46" spans="1:18" ht="15" customHeight="1">
      <c r="A46" s="50">
        <v>45682</v>
      </c>
      <c r="B46" s="666">
        <v>100000</v>
      </c>
      <c r="C46" s="666">
        <f>B46*0.02</f>
        <v>2000</v>
      </c>
      <c r="D46" s="666"/>
      <c r="E46" s="667">
        <v>24</v>
      </c>
      <c r="F46" s="1153">
        <v>34982</v>
      </c>
      <c r="G46" s="668">
        <f>B46/E46</f>
        <v>4166.6666666666697</v>
      </c>
      <c r="H46" s="668">
        <f>B46*0.83%</f>
        <v>830</v>
      </c>
      <c r="I46" s="668">
        <v>100000</v>
      </c>
      <c r="K46" s="575"/>
      <c r="L46" s="576"/>
      <c r="M46" s="120"/>
      <c r="N46" s="577"/>
      <c r="O46" s="577"/>
      <c r="P46" s="577"/>
      <c r="Q46" s="728"/>
      <c r="R46" s="728"/>
    </row>
    <row r="47" spans="1:18" ht="15" customHeight="1">
      <c r="A47" s="167">
        <v>45700</v>
      </c>
      <c r="B47" s="574"/>
      <c r="C47" s="168"/>
      <c r="D47" s="168"/>
      <c r="E47" s="57">
        <v>1</v>
      </c>
      <c r="F47" s="574">
        <v>86419</v>
      </c>
      <c r="G47" s="168">
        <v>4166.67</v>
      </c>
      <c r="H47" s="168">
        <v>830</v>
      </c>
      <c r="I47" s="62">
        <f t="shared" ref="I47:I57" si="2">I46-G47</f>
        <v>95833.33</v>
      </c>
      <c r="K47" s="575"/>
      <c r="L47" s="576"/>
      <c r="M47" s="120"/>
      <c r="N47" s="577"/>
      <c r="O47" s="577"/>
      <c r="P47" s="577"/>
      <c r="Q47" s="728"/>
      <c r="R47" s="728"/>
    </row>
    <row r="48" spans="1:18" ht="15" customHeight="1">
      <c r="A48" s="167">
        <v>45727</v>
      </c>
      <c r="B48" s="358"/>
      <c r="C48" s="450"/>
      <c r="D48" s="450"/>
      <c r="E48" s="57">
        <v>2</v>
      </c>
      <c r="F48" s="358">
        <v>86802</v>
      </c>
      <c r="G48" s="450">
        <v>4166.67</v>
      </c>
      <c r="H48" s="450">
        <v>830</v>
      </c>
      <c r="I48" s="62">
        <f t="shared" si="2"/>
        <v>91666.66</v>
      </c>
      <c r="K48" s="575"/>
      <c r="L48" s="576"/>
      <c r="M48" s="120"/>
      <c r="N48" s="577"/>
      <c r="O48" s="577"/>
      <c r="P48" s="577"/>
      <c r="Q48" s="728"/>
      <c r="R48" s="728"/>
    </row>
    <row r="49" spans="1:18" ht="15" customHeight="1">
      <c r="A49" s="167">
        <v>45758</v>
      </c>
      <c r="B49" s="358"/>
      <c r="C49" s="450"/>
      <c r="D49" s="450"/>
      <c r="E49" s="57">
        <v>3</v>
      </c>
      <c r="F49" s="358">
        <v>87195</v>
      </c>
      <c r="G49" s="450">
        <v>4166.67</v>
      </c>
      <c r="H49" s="450">
        <v>830</v>
      </c>
      <c r="I49" s="62">
        <f t="shared" si="2"/>
        <v>87499.99</v>
      </c>
      <c r="K49" s="575"/>
      <c r="L49" s="576"/>
      <c r="M49" s="126"/>
      <c r="N49" s="577"/>
      <c r="O49" s="577"/>
      <c r="P49" s="577"/>
      <c r="Q49" s="728"/>
      <c r="R49" s="728"/>
    </row>
    <row r="50" spans="1:18" ht="15" customHeight="1">
      <c r="A50" s="167">
        <v>45785</v>
      </c>
      <c r="B50" s="52"/>
      <c r="C50" s="168"/>
      <c r="D50" s="168"/>
      <c r="E50" s="57">
        <v>4</v>
      </c>
      <c r="F50" s="52" t="s">
        <v>456</v>
      </c>
      <c r="G50" s="168">
        <v>4166.67</v>
      </c>
      <c r="H50" s="168">
        <v>830</v>
      </c>
      <c r="I50" s="62">
        <f t="shared" si="2"/>
        <v>83333.320000000007</v>
      </c>
      <c r="K50" s="575"/>
      <c r="L50" s="576"/>
      <c r="M50" s="120"/>
      <c r="N50" s="577"/>
      <c r="O50" s="577"/>
      <c r="P50" s="577"/>
      <c r="Q50" s="728"/>
      <c r="R50" s="728"/>
    </row>
    <row r="51" spans="1:18" ht="15" customHeight="1">
      <c r="A51" s="167">
        <v>45818</v>
      </c>
      <c r="B51" s="52"/>
      <c r="C51" s="168"/>
      <c r="D51" s="168"/>
      <c r="E51" s="57">
        <v>5</v>
      </c>
      <c r="F51" s="52" t="s">
        <v>457</v>
      </c>
      <c r="G51" s="168">
        <v>4166.67</v>
      </c>
      <c r="H51" s="168">
        <v>830</v>
      </c>
      <c r="I51" s="62">
        <f t="shared" si="2"/>
        <v>79166.649999999994</v>
      </c>
      <c r="K51" s="575"/>
      <c r="L51" s="576"/>
      <c r="M51" s="120"/>
      <c r="N51" s="122"/>
      <c r="O51" s="122"/>
      <c r="P51" s="122"/>
      <c r="Q51" s="728"/>
      <c r="R51" s="728"/>
    </row>
    <row r="52" spans="1:18" ht="15" customHeight="1">
      <c r="A52" s="167">
        <v>45846</v>
      </c>
      <c r="B52" s="52"/>
      <c r="C52" s="168"/>
      <c r="D52" s="168"/>
      <c r="E52" s="57">
        <v>6</v>
      </c>
      <c r="F52" s="52" t="s">
        <v>458</v>
      </c>
      <c r="G52" s="168">
        <v>4166.67</v>
      </c>
      <c r="H52" s="168">
        <v>830</v>
      </c>
      <c r="I52" s="62">
        <f t="shared" si="2"/>
        <v>74999.98</v>
      </c>
      <c r="K52" s="575"/>
      <c r="L52" s="576"/>
      <c r="M52" s="120"/>
      <c r="N52" s="577"/>
      <c r="O52" s="577"/>
      <c r="P52" s="577"/>
      <c r="Q52" s="728"/>
      <c r="R52" s="728"/>
    </row>
    <row r="53" spans="1:18" ht="15" customHeight="1">
      <c r="A53" s="167">
        <v>45877</v>
      </c>
      <c r="B53" s="358"/>
      <c r="C53" s="168"/>
      <c r="D53" s="168"/>
      <c r="E53" s="27">
        <v>7</v>
      </c>
      <c r="F53" s="2177" t="s">
        <v>459</v>
      </c>
      <c r="G53" s="168">
        <v>4166.67</v>
      </c>
      <c r="H53" s="168">
        <v>830</v>
      </c>
      <c r="I53" s="62">
        <f t="shared" si="2"/>
        <v>70833.31</v>
      </c>
      <c r="K53" s="575"/>
      <c r="L53" s="576"/>
      <c r="M53" s="120"/>
      <c r="N53" s="577"/>
      <c r="O53" s="577"/>
      <c r="P53" s="577"/>
      <c r="Q53" s="728"/>
      <c r="R53" s="728"/>
    </row>
    <row r="54" spans="1:18" ht="15" customHeight="1">
      <c r="A54" s="167">
        <v>45909</v>
      </c>
      <c r="B54" s="52"/>
      <c r="C54" s="168"/>
      <c r="D54" s="168"/>
      <c r="E54" s="27"/>
      <c r="F54" s="52" t="s">
        <v>460</v>
      </c>
      <c r="G54" s="168">
        <v>4166.67</v>
      </c>
      <c r="H54" s="168">
        <v>830</v>
      </c>
      <c r="I54" s="62">
        <f t="shared" si="2"/>
        <v>66666.64</v>
      </c>
      <c r="K54" s="575"/>
      <c r="L54" s="576"/>
      <c r="M54" s="120"/>
      <c r="N54" s="577"/>
      <c r="O54" s="577"/>
      <c r="P54" s="577"/>
      <c r="Q54" s="728"/>
      <c r="R54" s="728"/>
    </row>
    <row r="55" spans="1:18" ht="15" customHeight="1">
      <c r="A55" s="167">
        <v>45939</v>
      </c>
      <c r="B55" s="52"/>
      <c r="C55" s="450"/>
      <c r="D55" s="450"/>
      <c r="E55" s="27"/>
      <c r="F55" s="52" t="s">
        <v>461</v>
      </c>
      <c r="G55" s="450">
        <v>4166.67</v>
      </c>
      <c r="H55" s="450">
        <v>830</v>
      </c>
      <c r="I55" s="62">
        <f t="shared" si="2"/>
        <v>62499.97</v>
      </c>
      <c r="K55" s="575"/>
      <c r="L55" s="576"/>
      <c r="M55" s="120"/>
      <c r="N55" s="577"/>
      <c r="O55" s="577"/>
      <c r="P55" s="577"/>
      <c r="Q55" s="728"/>
      <c r="R55" s="728"/>
    </row>
    <row r="56" spans="1:18" ht="15" customHeight="1">
      <c r="A56" s="167">
        <v>45969</v>
      </c>
      <c r="B56" s="52"/>
      <c r="C56" s="168"/>
      <c r="D56" s="168"/>
      <c r="E56" s="27"/>
      <c r="F56" s="52" t="s">
        <v>462</v>
      </c>
      <c r="G56" s="168">
        <v>4166.67</v>
      </c>
      <c r="H56" s="168">
        <v>830</v>
      </c>
      <c r="I56" s="62">
        <f t="shared" si="2"/>
        <v>58333.3</v>
      </c>
      <c r="K56" s="575"/>
      <c r="L56" s="576"/>
      <c r="M56" s="126"/>
      <c r="N56" s="577"/>
      <c r="O56" s="577"/>
      <c r="P56" s="577"/>
      <c r="Q56" s="728"/>
      <c r="R56" s="728"/>
    </row>
    <row r="57" spans="1:18" ht="15" customHeight="1">
      <c r="A57" s="167">
        <v>46000</v>
      </c>
      <c r="B57" s="52"/>
      <c r="C57" s="168"/>
      <c r="D57" s="168"/>
      <c r="E57" s="27"/>
      <c r="F57" s="52" t="s">
        <v>463</v>
      </c>
      <c r="G57" s="168">
        <v>4166.67</v>
      </c>
      <c r="H57" s="168">
        <v>830</v>
      </c>
      <c r="I57" s="62">
        <f t="shared" si="2"/>
        <v>54166.63</v>
      </c>
      <c r="K57" s="575"/>
      <c r="L57" s="576"/>
      <c r="M57" s="120"/>
      <c r="N57" s="577"/>
      <c r="O57" s="577"/>
      <c r="P57" s="577"/>
      <c r="Q57" s="728"/>
      <c r="R57" s="728"/>
    </row>
    <row r="58" spans="1:18" ht="15" customHeight="1">
      <c r="I58" s="62"/>
      <c r="K58" s="575"/>
      <c r="L58" s="576"/>
      <c r="M58" s="120"/>
      <c r="N58" s="122"/>
      <c r="O58" s="122"/>
      <c r="P58" s="122"/>
      <c r="Q58" s="728"/>
      <c r="R58" s="728"/>
    </row>
    <row r="59" spans="1:18" ht="15" customHeight="1">
      <c r="I59" s="62"/>
      <c r="K59" s="575"/>
      <c r="L59" s="576"/>
      <c r="M59" s="120"/>
      <c r="N59" s="577"/>
      <c r="O59" s="577"/>
      <c r="P59" s="577"/>
      <c r="Q59" s="728"/>
      <c r="R59" s="728"/>
    </row>
    <row r="60" spans="1:18" ht="15" customHeight="1">
      <c r="K60" s="575"/>
      <c r="L60" s="576"/>
      <c r="M60" s="120"/>
      <c r="N60" s="577"/>
      <c r="O60" s="577"/>
      <c r="P60" s="577"/>
      <c r="Q60" s="728"/>
      <c r="R60" s="728"/>
    </row>
    <row r="61" spans="1:18" ht="15" customHeight="1"/>
    <row r="62" spans="1:18" ht="15" customHeight="1"/>
    <row r="63" spans="1:18" ht="15" customHeight="1"/>
    <row r="64" spans="1:1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</sheetData>
  <mergeCells count="3">
    <mergeCell ref="A4:I4"/>
    <mergeCell ref="A22:I22"/>
    <mergeCell ref="A44:I44"/>
  </mergeCells>
  <pageMargins left="0.5" right="0.5" top="1" bottom="1" header="0.5" footer="0.5"/>
  <pageSetup paperSize="5" orientation="landscape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8">
    <tabColor rgb="FFFFFF00"/>
  </sheetPr>
  <dimension ref="A1:R92"/>
  <sheetViews>
    <sheetView zoomScale="130" zoomScaleNormal="130" workbookViewId="0">
      <selection activeCell="L46" sqref="L46"/>
    </sheetView>
  </sheetViews>
  <sheetFormatPr defaultColWidth="9.109375" defaultRowHeight="13.2"/>
  <cols>
    <col min="1" max="1" width="13.33203125" style="228" customWidth="1"/>
    <col min="2" max="2" width="13.5546875" style="3" customWidth="1"/>
    <col min="3" max="3" width="10" style="3" customWidth="1"/>
    <col min="4" max="4" width="9.109375" style="3"/>
    <col min="5" max="5" width="7.44140625" style="133" customWidth="1"/>
    <col min="6" max="6" width="9" style="551" customWidth="1"/>
    <col min="7" max="7" width="13" style="135" customWidth="1"/>
    <col min="8" max="8" width="12.33203125" style="135" customWidth="1"/>
    <col min="9" max="9" width="16.109375" style="7" customWidth="1"/>
    <col min="10" max="11" width="9.109375" style="3"/>
    <col min="12" max="12" width="10.88671875" style="3" customWidth="1"/>
    <col min="13" max="16384" width="9.109375" style="3"/>
  </cols>
  <sheetData>
    <row r="1" spans="1:9" ht="24">
      <c r="A1" s="11" t="s">
        <v>464</v>
      </c>
      <c r="B1" s="1580"/>
      <c r="C1" s="1580"/>
    </row>
    <row r="3" spans="1:9" s="1" customFormat="1" ht="15">
      <c r="A3" s="3204" t="s">
        <v>1</v>
      </c>
      <c r="B3" s="3205"/>
      <c r="C3" s="3205"/>
      <c r="D3" s="3205"/>
      <c r="E3" s="3205"/>
      <c r="F3" s="3205"/>
      <c r="G3" s="3205"/>
      <c r="H3" s="3205"/>
      <c r="I3" s="3206"/>
    </row>
    <row r="4" spans="1:9" ht="29.1" customHeight="1">
      <c r="A4" s="444" t="s">
        <v>2</v>
      </c>
      <c r="B4" s="562" t="s">
        <v>3</v>
      </c>
      <c r="C4" s="472" t="s">
        <v>4</v>
      </c>
      <c r="D4" s="562" t="s">
        <v>362</v>
      </c>
      <c r="E4" s="447" t="s">
        <v>6</v>
      </c>
      <c r="F4" s="1913" t="s">
        <v>401</v>
      </c>
      <c r="G4" s="1119" t="s">
        <v>176</v>
      </c>
      <c r="H4" s="1119" t="s">
        <v>177</v>
      </c>
      <c r="I4" s="68" t="s">
        <v>10</v>
      </c>
    </row>
    <row r="5" spans="1:9" ht="15" customHeight="1">
      <c r="A5" s="1996">
        <v>44706</v>
      </c>
      <c r="B5" s="1149">
        <v>200000</v>
      </c>
      <c r="C5" s="1149">
        <v>2000</v>
      </c>
      <c r="D5" s="1149"/>
      <c r="E5" s="1150">
        <v>48</v>
      </c>
      <c r="F5" s="1997">
        <v>29060</v>
      </c>
      <c r="G5" s="1152">
        <f>+B5/E5</f>
        <v>4166.6666666666697</v>
      </c>
      <c r="H5" s="1152">
        <v>1660</v>
      </c>
      <c r="I5" s="1998">
        <v>200000</v>
      </c>
    </row>
    <row r="6" spans="1:9" ht="15" customHeight="1">
      <c r="A6" s="50">
        <v>44740</v>
      </c>
      <c r="B6" s="27"/>
      <c r="C6" s="27"/>
      <c r="D6" s="27"/>
      <c r="E6" s="57">
        <v>1</v>
      </c>
      <c r="F6" s="178">
        <v>75127</v>
      </c>
      <c r="G6" s="62">
        <v>4166.67</v>
      </c>
      <c r="H6" s="62">
        <v>1660</v>
      </c>
      <c r="I6" s="43">
        <f>I5-G6</f>
        <v>195833.33</v>
      </c>
    </row>
    <row r="7" spans="1:9" ht="15" customHeight="1">
      <c r="A7" s="50">
        <v>44777</v>
      </c>
      <c r="B7" s="44"/>
      <c r="C7" s="329"/>
      <c r="D7" s="329"/>
      <c r="E7" s="57">
        <v>2</v>
      </c>
      <c r="F7" s="178">
        <v>75594</v>
      </c>
      <c r="G7" s="59">
        <v>4166.67</v>
      </c>
      <c r="H7" s="59">
        <v>1660</v>
      </c>
      <c r="I7" s="43">
        <f t="shared" ref="I7:I15" si="0">I6-G7</f>
        <v>191666.66</v>
      </c>
    </row>
    <row r="8" spans="1:9" ht="15" customHeight="1">
      <c r="A8" s="50">
        <v>44804</v>
      </c>
      <c r="B8" s="44"/>
      <c r="C8" s="149"/>
      <c r="D8" s="149"/>
      <c r="E8" s="57">
        <v>3</v>
      </c>
      <c r="F8" s="178">
        <v>75893</v>
      </c>
      <c r="G8" s="30">
        <v>4166.67</v>
      </c>
      <c r="H8" s="30">
        <v>1660</v>
      </c>
      <c r="I8" s="43">
        <f t="shared" si="0"/>
        <v>187499.99</v>
      </c>
    </row>
    <row r="9" spans="1:9" ht="15" customHeight="1">
      <c r="A9" s="167">
        <v>44838</v>
      </c>
      <c r="B9" s="32"/>
      <c r="C9" s="284"/>
      <c r="D9" s="284"/>
      <c r="E9" s="57">
        <v>4</v>
      </c>
      <c r="F9" s="78">
        <v>76250</v>
      </c>
      <c r="G9" s="59">
        <v>4166.67</v>
      </c>
      <c r="H9" s="59">
        <v>1660</v>
      </c>
      <c r="I9" s="43">
        <f t="shared" si="0"/>
        <v>183333.32</v>
      </c>
    </row>
    <row r="10" spans="1:9" ht="15" customHeight="1">
      <c r="A10" s="167">
        <v>44861</v>
      </c>
      <c r="B10" s="32"/>
      <c r="C10" s="33"/>
      <c r="D10" s="33"/>
      <c r="E10" s="57">
        <v>5</v>
      </c>
      <c r="F10" s="78">
        <v>76432</v>
      </c>
      <c r="G10" s="30">
        <v>4166.67</v>
      </c>
      <c r="H10" s="30">
        <v>1660</v>
      </c>
      <c r="I10" s="43">
        <f t="shared" si="0"/>
        <v>179166.65</v>
      </c>
    </row>
    <row r="11" spans="1:9" ht="15" customHeight="1">
      <c r="A11" s="167">
        <v>44896</v>
      </c>
      <c r="B11" s="32"/>
      <c r="C11" s="284"/>
      <c r="D11" s="284"/>
      <c r="E11" s="57">
        <v>6</v>
      </c>
      <c r="F11" s="78">
        <v>76949</v>
      </c>
      <c r="G11" s="59">
        <v>4166.67</v>
      </c>
      <c r="H11" s="59">
        <v>1660</v>
      </c>
      <c r="I11" s="43">
        <f t="shared" si="0"/>
        <v>174999.98</v>
      </c>
    </row>
    <row r="12" spans="1:9" ht="15" customHeight="1">
      <c r="A12" s="50">
        <v>44929</v>
      </c>
      <c r="B12" s="27"/>
      <c r="C12" s="27"/>
      <c r="D12" s="27"/>
      <c r="E12" s="57">
        <v>7</v>
      </c>
      <c r="F12" s="868">
        <v>77278</v>
      </c>
      <c r="G12" s="62">
        <v>4166.67</v>
      </c>
      <c r="H12" s="62">
        <v>1660</v>
      </c>
      <c r="I12" s="43">
        <f t="shared" si="0"/>
        <v>170833.31</v>
      </c>
    </row>
    <row r="13" spans="1:9" ht="15" customHeight="1">
      <c r="A13" s="50">
        <v>44960</v>
      </c>
      <c r="B13" s="27"/>
      <c r="C13" s="27"/>
      <c r="D13" s="27"/>
      <c r="E13" s="57">
        <v>8</v>
      </c>
      <c r="F13" s="178">
        <v>77606</v>
      </c>
      <c r="G13" s="62">
        <v>4166.67</v>
      </c>
      <c r="H13" s="62">
        <v>1660</v>
      </c>
      <c r="I13" s="43">
        <f t="shared" si="0"/>
        <v>166666.64000000001</v>
      </c>
    </row>
    <row r="14" spans="1:9" ht="15" customHeight="1">
      <c r="A14" s="50">
        <v>44974</v>
      </c>
      <c r="B14" s="27"/>
      <c r="C14" s="27"/>
      <c r="D14" s="27"/>
      <c r="E14" s="57">
        <v>9</v>
      </c>
      <c r="F14" s="178">
        <v>77674</v>
      </c>
      <c r="G14" s="62">
        <v>4166.67</v>
      </c>
      <c r="H14" s="62">
        <v>1660</v>
      </c>
      <c r="I14" s="43">
        <f t="shared" si="0"/>
        <v>162499.97</v>
      </c>
    </row>
    <row r="15" spans="1:9" ht="15" customHeight="1">
      <c r="A15" s="50">
        <v>44974</v>
      </c>
      <c r="B15" s="27"/>
      <c r="C15" s="27"/>
      <c r="D15" s="27"/>
      <c r="E15" s="57">
        <v>10</v>
      </c>
      <c r="F15" s="178">
        <v>30740</v>
      </c>
      <c r="G15" s="62">
        <v>162499.97</v>
      </c>
      <c r="H15" s="62"/>
      <c r="I15" s="43">
        <f t="shared" si="0"/>
        <v>0</v>
      </c>
    </row>
    <row r="16" spans="1:9" ht="15" customHeight="1"/>
    <row r="17" spans="1:9" ht="15" customHeight="1">
      <c r="A17" s="3204" t="s">
        <v>1</v>
      </c>
      <c r="B17" s="3205"/>
      <c r="C17" s="3205"/>
      <c r="D17" s="3205"/>
      <c r="E17" s="3205"/>
      <c r="F17" s="3205"/>
      <c r="G17" s="3205"/>
      <c r="H17" s="3205"/>
      <c r="I17" s="3206"/>
    </row>
    <row r="18" spans="1:9" ht="15" customHeight="1">
      <c r="A18" s="444" t="s">
        <v>2</v>
      </c>
      <c r="B18" s="562" t="s">
        <v>3</v>
      </c>
      <c r="C18" s="472" t="s">
        <v>4</v>
      </c>
      <c r="D18" s="562" t="s">
        <v>362</v>
      </c>
      <c r="E18" s="447" t="s">
        <v>6</v>
      </c>
      <c r="F18" s="1913" t="s">
        <v>401</v>
      </c>
      <c r="G18" s="1119" t="s">
        <v>176</v>
      </c>
      <c r="H18" s="1119" t="s">
        <v>177</v>
      </c>
      <c r="I18" s="68" t="s">
        <v>10</v>
      </c>
    </row>
    <row r="19" spans="1:9" ht="15" customHeight="1">
      <c r="A19" s="1996">
        <v>44974</v>
      </c>
      <c r="B19" s="1149">
        <v>200000</v>
      </c>
      <c r="C19" s="1149">
        <v>2000</v>
      </c>
      <c r="D19" s="1149"/>
      <c r="E19" s="1150">
        <v>24</v>
      </c>
      <c r="F19" s="1997">
        <v>30740</v>
      </c>
      <c r="G19" s="1152">
        <f>+B19/E19</f>
        <v>8333.3333333333303</v>
      </c>
      <c r="H19" s="1152">
        <v>1660</v>
      </c>
      <c r="I19" s="1998">
        <v>200000</v>
      </c>
    </row>
    <row r="20" spans="1:9" ht="15" customHeight="1">
      <c r="A20" s="50">
        <v>44994</v>
      </c>
      <c r="B20" s="178"/>
      <c r="C20" s="59"/>
      <c r="D20" s="59"/>
      <c r="E20" s="57">
        <v>1</v>
      </c>
      <c r="F20" s="178">
        <v>77928</v>
      </c>
      <c r="G20" s="59">
        <v>8333.33</v>
      </c>
      <c r="H20" s="59">
        <v>1660</v>
      </c>
      <c r="I20" s="62">
        <f>I19-G20</f>
        <v>191666.67</v>
      </c>
    </row>
    <row r="21" spans="1:9" ht="15" customHeight="1">
      <c r="A21" s="50">
        <v>45031</v>
      </c>
      <c r="B21" s="178"/>
      <c r="C21" s="59"/>
      <c r="D21" s="59"/>
      <c r="E21" s="57">
        <v>2</v>
      </c>
      <c r="F21" s="178">
        <v>78317</v>
      </c>
      <c r="G21" s="59">
        <v>8333.33</v>
      </c>
      <c r="H21" s="59">
        <v>1660</v>
      </c>
      <c r="I21" s="62">
        <f t="shared" ref="I21:I41" si="1">I20-G21</f>
        <v>183333.34</v>
      </c>
    </row>
    <row r="22" spans="1:9" ht="21.75" customHeight="1">
      <c r="A22" s="50">
        <v>45073</v>
      </c>
      <c r="B22" s="178"/>
      <c r="C22" s="59"/>
      <c r="D22" s="59"/>
      <c r="E22" s="57">
        <v>3</v>
      </c>
      <c r="F22" s="178">
        <v>78854</v>
      </c>
      <c r="G22" s="59">
        <v>8333.33</v>
      </c>
      <c r="H22" s="59">
        <v>1660</v>
      </c>
      <c r="I22" s="62">
        <f t="shared" si="1"/>
        <v>175000.01</v>
      </c>
    </row>
    <row r="23" spans="1:9" ht="22.5" customHeight="1">
      <c r="A23" s="50">
        <v>45091</v>
      </c>
      <c r="B23" s="57"/>
      <c r="C23" s="57"/>
      <c r="D23" s="57"/>
      <c r="E23" s="57">
        <v>4</v>
      </c>
      <c r="F23" s="178">
        <v>79132</v>
      </c>
      <c r="G23" s="59">
        <v>8333.33</v>
      </c>
      <c r="H23" s="59">
        <v>1660</v>
      </c>
      <c r="I23" s="62">
        <f t="shared" si="1"/>
        <v>166666.68</v>
      </c>
    </row>
    <row r="24" spans="1:9" ht="15" customHeight="1">
      <c r="A24" s="50">
        <v>45133</v>
      </c>
      <c r="B24" s="57"/>
      <c r="C24" s="57"/>
      <c r="D24" s="57"/>
      <c r="E24" s="57">
        <v>5</v>
      </c>
      <c r="F24" s="178">
        <v>79589</v>
      </c>
      <c r="G24" s="59">
        <v>8333.33</v>
      </c>
      <c r="H24" s="59">
        <v>1660</v>
      </c>
      <c r="I24" s="62">
        <f t="shared" si="1"/>
        <v>158333.35</v>
      </c>
    </row>
    <row r="25" spans="1:9" ht="15" customHeight="1">
      <c r="A25" s="50">
        <v>45161</v>
      </c>
      <c r="B25" s="57"/>
      <c r="C25" s="57"/>
      <c r="D25" s="57"/>
      <c r="E25" s="57">
        <v>6</v>
      </c>
      <c r="F25" s="178">
        <v>79945</v>
      </c>
      <c r="G25" s="59">
        <v>8333.33</v>
      </c>
      <c r="H25" s="59">
        <v>1660</v>
      </c>
      <c r="I25" s="62">
        <f t="shared" si="1"/>
        <v>150000.01999999999</v>
      </c>
    </row>
    <row r="26" spans="1:9" ht="15" customHeight="1">
      <c r="A26" s="50">
        <v>45178</v>
      </c>
      <c r="B26" s="57"/>
      <c r="C26" s="57"/>
      <c r="D26" s="57"/>
      <c r="E26" s="57">
        <v>7</v>
      </c>
      <c r="F26" s="178">
        <v>80191</v>
      </c>
      <c r="G26" s="59">
        <v>8333.33</v>
      </c>
      <c r="H26" s="59">
        <v>1660</v>
      </c>
      <c r="I26" s="62">
        <f t="shared" si="1"/>
        <v>141666.69</v>
      </c>
    </row>
    <row r="27" spans="1:9" ht="15" customHeight="1">
      <c r="A27" s="50">
        <v>45209</v>
      </c>
      <c r="B27" s="57"/>
      <c r="C27" s="57"/>
      <c r="D27" s="57"/>
      <c r="E27" s="57">
        <v>8</v>
      </c>
      <c r="F27" s="178">
        <v>80536</v>
      </c>
      <c r="G27" s="62">
        <v>8333.33</v>
      </c>
      <c r="H27" s="62">
        <v>1660</v>
      </c>
      <c r="I27" s="62">
        <f t="shared" si="1"/>
        <v>133333.35999999999</v>
      </c>
    </row>
    <row r="28" spans="1:9" ht="15" customHeight="1">
      <c r="A28" s="50">
        <v>45252</v>
      </c>
      <c r="B28" s="57"/>
      <c r="C28" s="57"/>
      <c r="D28" s="57"/>
      <c r="E28" s="57">
        <v>9</v>
      </c>
      <c r="F28" s="178">
        <v>81074</v>
      </c>
      <c r="G28" s="62">
        <v>8333.33</v>
      </c>
      <c r="H28" s="62">
        <v>1660</v>
      </c>
      <c r="I28" s="62">
        <f t="shared" si="1"/>
        <v>125000.03</v>
      </c>
    </row>
    <row r="29" spans="1:9" ht="15" customHeight="1">
      <c r="A29" s="50">
        <v>45323</v>
      </c>
      <c r="B29" s="57"/>
      <c r="C29" s="57"/>
      <c r="D29" s="57"/>
      <c r="E29" s="57">
        <v>10</v>
      </c>
      <c r="F29" s="178">
        <v>81952</v>
      </c>
      <c r="G29" s="62">
        <v>8333.33</v>
      </c>
      <c r="H29" s="62">
        <v>1660</v>
      </c>
      <c r="I29" s="62">
        <f t="shared" si="1"/>
        <v>116666.7</v>
      </c>
    </row>
    <row r="30" spans="1:9" ht="15" customHeight="1">
      <c r="A30" s="50">
        <v>45363</v>
      </c>
      <c r="B30" s="57"/>
      <c r="C30" s="57"/>
      <c r="D30" s="57"/>
      <c r="E30" s="57">
        <v>11</v>
      </c>
      <c r="F30" s="178">
        <v>82411</v>
      </c>
      <c r="G30" s="62">
        <v>8333.33</v>
      </c>
      <c r="H30" s="62">
        <v>1660</v>
      </c>
      <c r="I30" s="62">
        <f t="shared" si="1"/>
        <v>108333.37</v>
      </c>
    </row>
    <row r="31" spans="1:9" ht="15" customHeight="1">
      <c r="A31" s="50">
        <v>45437</v>
      </c>
      <c r="B31" s="57"/>
      <c r="C31" s="57"/>
      <c r="D31" s="57"/>
      <c r="E31" s="57">
        <v>12</v>
      </c>
      <c r="F31" s="178">
        <v>83329</v>
      </c>
      <c r="G31" s="59">
        <v>8333.33</v>
      </c>
      <c r="H31" s="59">
        <v>1660</v>
      </c>
      <c r="I31" s="62">
        <f t="shared" si="1"/>
        <v>100000.04</v>
      </c>
    </row>
    <row r="32" spans="1:9" ht="15" customHeight="1">
      <c r="A32" s="50">
        <v>45454</v>
      </c>
      <c r="B32" s="57"/>
      <c r="C32" s="57"/>
      <c r="D32" s="57"/>
      <c r="E32" s="57">
        <v>13</v>
      </c>
      <c r="F32" s="178">
        <v>83560</v>
      </c>
      <c r="G32" s="59">
        <v>8333.33</v>
      </c>
      <c r="H32" s="59">
        <v>1660</v>
      </c>
      <c r="I32" s="62">
        <f t="shared" si="1"/>
        <v>91666.710000000094</v>
      </c>
    </row>
    <row r="33" spans="1:18" ht="15" customHeight="1">
      <c r="A33" s="50">
        <v>45497</v>
      </c>
      <c r="B33" s="57"/>
      <c r="C33" s="57"/>
      <c r="D33" s="57"/>
      <c r="E33" s="57">
        <v>14</v>
      </c>
      <c r="F33" s="178">
        <v>84005</v>
      </c>
      <c r="G33" s="59">
        <v>8333.33</v>
      </c>
      <c r="H33" s="59">
        <v>1660</v>
      </c>
      <c r="I33" s="62">
        <f t="shared" si="1"/>
        <v>83333.380000000107</v>
      </c>
    </row>
    <row r="34" spans="1:18" ht="15" customHeight="1">
      <c r="A34" s="50">
        <v>45517</v>
      </c>
      <c r="B34" s="57"/>
      <c r="C34" s="57"/>
      <c r="D34" s="57"/>
      <c r="E34" s="57">
        <v>15</v>
      </c>
      <c r="F34" s="178">
        <v>84258</v>
      </c>
      <c r="G34" s="59">
        <v>8333.33</v>
      </c>
      <c r="H34" s="59">
        <v>1660</v>
      </c>
      <c r="I34" s="62">
        <f t="shared" si="1"/>
        <v>75000.050000000105</v>
      </c>
    </row>
    <row r="35" spans="1:18" ht="15" customHeight="1">
      <c r="A35" s="50">
        <v>45547</v>
      </c>
      <c r="B35" s="57"/>
      <c r="C35" s="57"/>
      <c r="D35" s="57"/>
      <c r="E35" s="57">
        <v>16</v>
      </c>
      <c r="F35" s="178">
        <v>84596</v>
      </c>
      <c r="G35" s="59">
        <v>8333.33</v>
      </c>
      <c r="H35" s="59">
        <v>1660</v>
      </c>
      <c r="I35" s="62">
        <f t="shared" si="1"/>
        <v>66666.720000000103</v>
      </c>
    </row>
    <row r="36" spans="1:18" ht="15" customHeight="1">
      <c r="A36" s="50">
        <v>45610</v>
      </c>
      <c r="B36" s="57"/>
      <c r="C36" s="57"/>
      <c r="D36" s="57"/>
      <c r="E36" s="57">
        <v>17</v>
      </c>
      <c r="F36" s="187">
        <v>85420</v>
      </c>
      <c r="G36" s="59">
        <v>16666.66</v>
      </c>
      <c r="H36" s="59">
        <v>3320</v>
      </c>
      <c r="I36" s="62">
        <f t="shared" si="1"/>
        <v>50000.0600000001</v>
      </c>
    </row>
    <row r="37" spans="1:18" ht="15" customHeight="1">
      <c r="A37" s="50">
        <v>45643</v>
      </c>
      <c r="B37" s="57"/>
      <c r="C37" s="57"/>
      <c r="D37" s="57"/>
      <c r="E37" s="57">
        <v>18</v>
      </c>
      <c r="F37" s="187">
        <v>85835</v>
      </c>
      <c r="G37" s="59">
        <v>33333.32</v>
      </c>
      <c r="H37" s="59">
        <v>6640</v>
      </c>
      <c r="I37" s="62">
        <f t="shared" si="1"/>
        <v>16666.7400000001</v>
      </c>
    </row>
    <row r="38" spans="1:18" ht="15" customHeight="1">
      <c r="A38" s="50">
        <v>45666</v>
      </c>
      <c r="B38" s="57"/>
      <c r="C38" s="57"/>
      <c r="D38" s="57"/>
      <c r="E38" s="57">
        <v>19</v>
      </c>
      <c r="F38" s="178">
        <v>86118</v>
      </c>
      <c r="G38" s="62">
        <v>8333.33</v>
      </c>
      <c r="H38" s="62">
        <v>1660</v>
      </c>
      <c r="I38" s="62">
        <f t="shared" si="1"/>
        <v>8333.4100000000908</v>
      </c>
    </row>
    <row r="39" spans="1:18" ht="15" customHeight="1">
      <c r="A39" s="50">
        <v>45700</v>
      </c>
      <c r="B39" s="57"/>
      <c r="C39" s="57"/>
      <c r="D39" s="57"/>
      <c r="E39" s="57">
        <v>20</v>
      </c>
      <c r="F39" s="178">
        <v>86413</v>
      </c>
      <c r="G39" s="62">
        <v>8333.41</v>
      </c>
      <c r="H39" s="62">
        <v>1660</v>
      </c>
      <c r="I39" s="62">
        <f t="shared" si="1"/>
        <v>8.5492501966655306E-11</v>
      </c>
    </row>
    <row r="40" spans="1:18" ht="15" customHeight="1">
      <c r="A40" s="50"/>
      <c r="B40" s="57"/>
      <c r="C40" s="57"/>
      <c r="D40" s="57"/>
      <c r="E40" s="57"/>
      <c r="F40" s="178"/>
      <c r="G40" s="62"/>
      <c r="H40" s="62"/>
      <c r="I40" s="62">
        <f t="shared" si="1"/>
        <v>8.5492501966655306E-11</v>
      </c>
    </row>
    <row r="41" spans="1:18" ht="15" customHeight="1">
      <c r="A41" s="50"/>
      <c r="B41" s="57"/>
      <c r="C41" s="57"/>
      <c r="D41" s="57"/>
      <c r="E41" s="57"/>
      <c r="F41" s="178"/>
      <c r="G41" s="62"/>
      <c r="H41" s="62"/>
      <c r="I41" s="62">
        <f t="shared" si="1"/>
        <v>8.5492501966655306E-11</v>
      </c>
    </row>
    <row r="42" spans="1:18" ht="15" customHeight="1"/>
    <row r="43" spans="1:18" ht="15" customHeight="1">
      <c r="L43" s="575"/>
      <c r="M43" s="576"/>
      <c r="N43" s="125"/>
      <c r="O43" s="577"/>
      <c r="P43" s="577"/>
      <c r="Q43" s="577"/>
      <c r="R43" s="728"/>
    </row>
    <row r="44" spans="1:18" ht="15" customHeight="1">
      <c r="L44" s="575"/>
      <c r="M44" s="576"/>
      <c r="N44" s="125"/>
      <c r="O44" s="577"/>
      <c r="P44" s="577"/>
      <c r="Q44" s="577"/>
      <c r="R44" s="728"/>
    </row>
    <row r="45" spans="1:18" ht="15" customHeight="1">
      <c r="A45" s="3204" t="s">
        <v>1</v>
      </c>
      <c r="B45" s="3205"/>
      <c r="C45" s="3205"/>
      <c r="D45" s="3205"/>
      <c r="E45" s="3205"/>
      <c r="F45" s="3205"/>
      <c r="G45" s="3205"/>
      <c r="H45" s="3205"/>
      <c r="I45" s="3206"/>
      <c r="L45" s="575"/>
      <c r="M45" s="576"/>
      <c r="N45" s="161"/>
      <c r="O45" s="122"/>
      <c r="P45" s="122"/>
      <c r="Q45" s="122"/>
      <c r="R45" s="604"/>
    </row>
    <row r="46" spans="1:18" ht="15" customHeight="1">
      <c r="A46" s="444" t="s">
        <v>2</v>
      </c>
      <c r="B46" s="562" t="s">
        <v>3</v>
      </c>
      <c r="C46" s="472" t="s">
        <v>4</v>
      </c>
      <c r="D46" s="562" t="s">
        <v>362</v>
      </c>
      <c r="E46" s="447" t="s">
        <v>6</v>
      </c>
      <c r="F46" s="1913" t="s">
        <v>401</v>
      </c>
      <c r="G46" s="1119" t="s">
        <v>176</v>
      </c>
      <c r="H46" s="1119" t="s">
        <v>177</v>
      </c>
      <c r="I46" s="68" t="s">
        <v>10</v>
      </c>
      <c r="L46" s="575"/>
      <c r="M46" s="576"/>
      <c r="N46" s="120"/>
      <c r="O46" s="577"/>
      <c r="P46" s="577"/>
      <c r="Q46" s="577"/>
      <c r="R46" s="728"/>
    </row>
    <row r="47" spans="1:18" ht="17.25" customHeight="1">
      <c r="A47" s="1996">
        <v>45976</v>
      </c>
      <c r="B47" s="1149">
        <v>100000</v>
      </c>
      <c r="C47" s="1149">
        <v>2000</v>
      </c>
      <c r="D47" s="1149"/>
      <c r="E47" s="1150">
        <v>12</v>
      </c>
      <c r="F47" s="1997">
        <v>36784</v>
      </c>
      <c r="G47" s="1152">
        <f>+B47/E47</f>
        <v>8333.3333333333303</v>
      </c>
      <c r="H47" s="1152">
        <v>1660</v>
      </c>
      <c r="I47" s="1998">
        <f>B47</f>
        <v>100000</v>
      </c>
    </row>
    <row r="48" spans="1:18" ht="15" customHeight="1">
      <c r="A48" s="167">
        <v>46000</v>
      </c>
      <c r="B48" s="178"/>
      <c r="C48" s="59"/>
      <c r="D48" s="59"/>
      <c r="E48" s="57">
        <v>1</v>
      </c>
      <c r="F48" s="52" t="s">
        <v>465</v>
      </c>
      <c r="G48" s="59">
        <v>8333.33</v>
      </c>
      <c r="H48" s="59">
        <v>1660</v>
      </c>
      <c r="I48" s="62">
        <f>I47-G48</f>
        <v>91666.67</v>
      </c>
    </row>
    <row r="49" spans="1:9" ht="15" customHeight="1">
      <c r="A49" s="50"/>
      <c r="B49" s="27"/>
      <c r="C49" s="27"/>
      <c r="D49" s="27"/>
      <c r="E49" s="57"/>
      <c r="F49" s="178"/>
      <c r="G49" s="62"/>
      <c r="H49" s="62"/>
      <c r="I49" s="43"/>
    </row>
    <row r="50" spans="1:9">
      <c r="A50" s="50"/>
      <c r="B50" s="27"/>
      <c r="C50" s="27"/>
      <c r="D50" s="27"/>
      <c r="E50" s="57"/>
      <c r="F50" s="178"/>
      <c r="G50" s="62"/>
      <c r="H50" s="62"/>
      <c r="I50" s="43"/>
    </row>
    <row r="51" spans="1:9">
      <c r="A51" s="50"/>
      <c r="B51" s="27"/>
      <c r="C51" s="27"/>
      <c r="D51" s="27"/>
      <c r="E51" s="57"/>
      <c r="F51" s="178"/>
      <c r="G51" s="62"/>
      <c r="H51" s="62"/>
      <c r="I51" s="43"/>
    </row>
    <row r="52" spans="1:9">
      <c r="A52" s="50"/>
      <c r="B52" s="27"/>
      <c r="C52" s="27"/>
      <c r="D52" s="27"/>
      <c r="E52" s="57"/>
      <c r="F52" s="178"/>
      <c r="G52" s="62"/>
      <c r="H52" s="62"/>
      <c r="I52" s="43"/>
    </row>
    <row r="53" spans="1:9">
      <c r="A53" s="50"/>
      <c r="B53" s="27"/>
      <c r="C53" s="27"/>
      <c r="D53" s="27"/>
      <c r="E53" s="57"/>
      <c r="F53" s="178"/>
      <c r="G53" s="62"/>
      <c r="H53" s="62"/>
      <c r="I53" s="43"/>
    </row>
    <row r="54" spans="1:9">
      <c r="A54" s="50"/>
      <c r="B54" s="27"/>
      <c r="C54" s="27"/>
      <c r="D54" s="27"/>
      <c r="E54" s="57"/>
      <c r="F54" s="178"/>
      <c r="G54" s="62"/>
      <c r="H54" s="62"/>
      <c r="I54" s="43"/>
    </row>
    <row r="55" spans="1:9">
      <c r="A55" s="50"/>
      <c r="B55" s="27"/>
      <c r="C55" s="27"/>
      <c r="D55" s="27"/>
      <c r="E55" s="57"/>
      <c r="F55" s="178"/>
      <c r="G55" s="62"/>
      <c r="H55" s="62"/>
      <c r="I55" s="43"/>
    </row>
    <row r="56" spans="1:9">
      <c r="A56" s="50"/>
      <c r="B56" s="27"/>
      <c r="C56" s="27"/>
      <c r="D56" s="27"/>
      <c r="E56" s="57"/>
      <c r="F56" s="178"/>
      <c r="G56" s="62"/>
      <c r="H56" s="62"/>
      <c r="I56" s="43"/>
    </row>
    <row r="57" spans="1:9">
      <c r="A57" s="50"/>
      <c r="B57" s="27"/>
      <c r="C57" s="27"/>
      <c r="D57" s="27"/>
      <c r="E57" s="57"/>
      <c r="F57" s="178"/>
      <c r="G57" s="62"/>
      <c r="H57" s="62"/>
      <c r="I57" s="43"/>
    </row>
    <row r="58" spans="1:9">
      <c r="A58" s="50"/>
      <c r="B58" s="27"/>
      <c r="C58" s="27"/>
      <c r="D58" s="27"/>
      <c r="E58" s="57"/>
      <c r="F58" s="178"/>
      <c r="G58" s="62"/>
      <c r="H58" s="62"/>
      <c r="I58" s="43"/>
    </row>
    <row r="91" ht="13.5" customHeight="1"/>
    <row r="92" ht="17.25" customHeight="1"/>
  </sheetData>
  <mergeCells count="3">
    <mergeCell ref="A3:I3"/>
    <mergeCell ref="A17:I17"/>
    <mergeCell ref="A45:I45"/>
  </mergeCells>
  <pageMargins left="0.5" right="0.5" top="1" bottom="1" header="0.5" footer="0.5"/>
  <pageSetup paperSize="256" orientation="landscape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3">
    <tabColor rgb="FFFFFF00"/>
  </sheetPr>
  <dimension ref="A1:Q157"/>
  <sheetViews>
    <sheetView zoomScale="130" zoomScaleNormal="130" workbookViewId="0">
      <selection activeCell="L14" sqref="L14"/>
    </sheetView>
  </sheetViews>
  <sheetFormatPr defaultColWidth="9.109375" defaultRowHeight="13.2"/>
  <cols>
    <col min="1" max="1" width="10.6640625" style="2" customWidth="1"/>
    <col min="2" max="2" width="13.33203125" style="3" customWidth="1"/>
    <col min="3" max="3" width="11.6640625" style="3" customWidth="1"/>
    <col min="4" max="4" width="9.109375" style="3"/>
    <col min="5" max="5" width="9.33203125" style="5" customWidth="1"/>
    <col min="6" max="6" width="12.5546875" style="551" customWidth="1"/>
    <col min="7" max="7" width="12.44140625" style="626" customWidth="1"/>
    <col min="8" max="8" width="12.33203125" style="626" customWidth="1"/>
    <col min="9" max="9" width="17.6640625" style="626" customWidth="1"/>
    <col min="10" max="10" width="9.109375" style="3"/>
    <col min="11" max="11" width="11.88671875" style="3" customWidth="1"/>
    <col min="12" max="16384" width="9.109375" style="3"/>
  </cols>
  <sheetData>
    <row r="1" spans="1:9" ht="24">
      <c r="A1" s="230" t="s">
        <v>466</v>
      </c>
    </row>
    <row r="2" spans="1:9" ht="15">
      <c r="A2" s="620"/>
      <c r="B2" s="1"/>
      <c r="C2" s="1"/>
      <c r="D2" s="1"/>
      <c r="E2" s="1770"/>
      <c r="G2" s="1971"/>
      <c r="H2" s="1971"/>
      <c r="I2" s="1971"/>
    </row>
    <row r="3" spans="1:9" s="1" customFormat="1" ht="15">
      <c r="A3" s="3196" t="s">
        <v>1</v>
      </c>
      <c r="B3" s="3197"/>
      <c r="C3" s="3197"/>
      <c r="D3" s="3197"/>
      <c r="E3" s="3197"/>
      <c r="F3" s="3197"/>
      <c r="G3" s="3197"/>
      <c r="H3" s="3197"/>
      <c r="I3" s="3198"/>
    </row>
    <row r="4" spans="1:9" ht="29.1" customHeight="1">
      <c r="A4" s="470" t="s">
        <v>2</v>
      </c>
      <c r="B4" s="562" t="s">
        <v>3</v>
      </c>
      <c r="C4" s="472" t="s">
        <v>4</v>
      </c>
      <c r="D4" s="562" t="s">
        <v>362</v>
      </c>
      <c r="E4" s="447" t="s">
        <v>6</v>
      </c>
      <c r="F4" s="1913" t="s">
        <v>401</v>
      </c>
      <c r="G4" s="1155" t="s">
        <v>176</v>
      </c>
      <c r="H4" s="1155" t="s">
        <v>177</v>
      </c>
      <c r="I4" s="477" t="s">
        <v>10</v>
      </c>
    </row>
    <row r="5" spans="1:9" s="9" customFormat="1" ht="15" customHeight="1">
      <c r="A5" s="147">
        <v>45062</v>
      </c>
      <c r="B5" s="21">
        <v>50000</v>
      </c>
      <c r="C5" s="21">
        <f>B5*0.02</f>
        <v>1000</v>
      </c>
      <c r="D5" s="23"/>
      <c r="E5" s="25">
        <v>12</v>
      </c>
      <c r="F5" s="193">
        <v>31243</v>
      </c>
      <c r="G5" s="834">
        <f>B5/E5</f>
        <v>4166.6666666666697</v>
      </c>
      <c r="H5" s="834">
        <f>B5*0.83%</f>
        <v>415</v>
      </c>
      <c r="I5" s="834">
        <f>B5</f>
        <v>50000</v>
      </c>
    </row>
    <row r="6" spans="1:9" s="9" customFormat="1" ht="15" customHeight="1">
      <c r="A6" s="50">
        <v>45099</v>
      </c>
      <c r="B6" s="209"/>
      <c r="C6" s="209"/>
      <c r="D6" s="209"/>
      <c r="E6" s="57">
        <v>1</v>
      </c>
      <c r="F6" s="178">
        <v>79216</v>
      </c>
      <c r="G6" s="30">
        <v>4166.67</v>
      </c>
      <c r="H6" s="59">
        <v>415</v>
      </c>
      <c r="I6" s="686">
        <f>I5-G6</f>
        <v>45833.33</v>
      </c>
    </row>
    <row r="7" spans="1:9" s="9" customFormat="1" ht="15" customHeight="1">
      <c r="A7" s="50">
        <v>45115</v>
      </c>
      <c r="B7" s="209"/>
      <c r="C7" s="209"/>
      <c r="D7" s="209"/>
      <c r="E7" s="57">
        <v>2</v>
      </c>
      <c r="F7" s="178">
        <v>79429</v>
      </c>
      <c r="G7" s="59">
        <v>4166.67</v>
      </c>
      <c r="H7" s="59">
        <v>415</v>
      </c>
      <c r="I7" s="686">
        <f t="shared" ref="I7:I17" si="0">I6-G7</f>
        <v>41666.660000000003</v>
      </c>
    </row>
    <row r="8" spans="1:9" s="9" customFormat="1" ht="15" customHeight="1">
      <c r="A8" s="50">
        <v>45161</v>
      </c>
      <c r="B8" s="209"/>
      <c r="C8" s="151"/>
      <c r="D8" s="151"/>
      <c r="E8" s="57">
        <v>3</v>
      </c>
      <c r="F8" s="178">
        <v>79946</v>
      </c>
      <c r="G8" s="59">
        <v>4166.67</v>
      </c>
      <c r="H8" s="59">
        <v>415</v>
      </c>
      <c r="I8" s="686">
        <f t="shared" si="0"/>
        <v>37499.99</v>
      </c>
    </row>
    <row r="9" spans="1:9" s="9" customFormat="1" ht="15" customHeight="1">
      <c r="A9" s="160">
        <v>45177</v>
      </c>
      <c r="B9" s="151"/>
      <c r="C9" s="151"/>
      <c r="D9" s="151"/>
      <c r="E9" s="57">
        <v>4</v>
      </c>
      <c r="F9" s="178">
        <v>80165</v>
      </c>
      <c r="G9" s="59">
        <v>4166.67</v>
      </c>
      <c r="H9" s="62">
        <v>415</v>
      </c>
      <c r="I9" s="686">
        <f t="shared" si="0"/>
        <v>33333.32</v>
      </c>
    </row>
    <row r="10" spans="1:9" s="9" customFormat="1" ht="15" customHeight="1">
      <c r="A10" s="160">
        <v>45209</v>
      </c>
      <c r="B10" s="151"/>
      <c r="C10" s="151"/>
      <c r="D10" s="151"/>
      <c r="E10" s="57">
        <v>5</v>
      </c>
      <c r="F10" s="178">
        <v>80535</v>
      </c>
      <c r="G10" s="59">
        <v>4166.67</v>
      </c>
      <c r="H10" s="62">
        <v>415</v>
      </c>
      <c r="I10" s="686">
        <f t="shared" si="0"/>
        <v>29166.65</v>
      </c>
    </row>
    <row r="11" spans="1:9" s="9" customFormat="1" ht="15" customHeight="1">
      <c r="A11" s="160">
        <v>45244</v>
      </c>
      <c r="B11" s="151"/>
      <c r="C11" s="151"/>
      <c r="D11" s="151"/>
      <c r="E11" s="57">
        <v>6</v>
      </c>
      <c r="F11" s="178">
        <v>80904</v>
      </c>
      <c r="G11" s="59">
        <v>4166.67</v>
      </c>
      <c r="H11" s="62">
        <v>415</v>
      </c>
      <c r="I11" s="686">
        <f t="shared" si="0"/>
        <v>24999.98</v>
      </c>
    </row>
    <row r="12" spans="1:9" s="9" customFormat="1" ht="15" customHeight="1">
      <c r="A12" s="160">
        <v>45272</v>
      </c>
      <c r="B12" s="151"/>
      <c r="C12" s="151"/>
      <c r="D12" s="151"/>
      <c r="E12" s="57">
        <v>7</v>
      </c>
      <c r="F12" s="178">
        <v>81336</v>
      </c>
      <c r="G12" s="59">
        <v>4166.67</v>
      </c>
      <c r="H12" s="62">
        <v>415</v>
      </c>
      <c r="I12" s="686">
        <f t="shared" si="0"/>
        <v>20833.310000000001</v>
      </c>
    </row>
    <row r="13" spans="1:9" s="9" customFormat="1" ht="15" customHeight="1">
      <c r="A13" s="167">
        <v>45300</v>
      </c>
      <c r="B13" s="209"/>
      <c r="C13" s="151"/>
      <c r="D13" s="151"/>
      <c r="E13" s="57">
        <v>8</v>
      </c>
      <c r="F13" s="178">
        <v>81705</v>
      </c>
      <c r="G13" s="59">
        <v>4166.67</v>
      </c>
      <c r="H13" s="62">
        <v>415</v>
      </c>
      <c r="I13" s="686">
        <f t="shared" si="0"/>
        <v>16666.64</v>
      </c>
    </row>
    <row r="14" spans="1:9" s="9" customFormat="1" ht="15" customHeight="1">
      <c r="A14" s="167">
        <v>45335</v>
      </c>
      <c r="B14" s="209"/>
      <c r="C14" s="151"/>
      <c r="D14" s="151"/>
      <c r="E14" s="57">
        <v>9</v>
      </c>
      <c r="F14" s="178">
        <v>82031</v>
      </c>
      <c r="G14" s="59">
        <v>4166.67</v>
      </c>
      <c r="H14" s="62">
        <v>415</v>
      </c>
      <c r="I14" s="686">
        <f t="shared" si="0"/>
        <v>12499.97</v>
      </c>
    </row>
    <row r="15" spans="1:9" s="9" customFormat="1" ht="15" customHeight="1">
      <c r="A15" s="167">
        <v>45359</v>
      </c>
      <c r="B15" s="209"/>
      <c r="C15" s="151"/>
      <c r="D15" s="151"/>
      <c r="E15" s="57">
        <v>10</v>
      </c>
      <c r="F15" s="178">
        <v>82368</v>
      </c>
      <c r="G15" s="59">
        <v>4166.67</v>
      </c>
      <c r="H15" s="62">
        <v>415</v>
      </c>
      <c r="I15" s="686">
        <f t="shared" si="0"/>
        <v>8333.3000000000102</v>
      </c>
    </row>
    <row r="16" spans="1:9" s="9" customFormat="1" ht="15" customHeight="1">
      <c r="A16" s="167">
        <v>45398</v>
      </c>
      <c r="B16" s="209"/>
      <c r="C16" s="151"/>
      <c r="D16" s="151"/>
      <c r="E16" s="57">
        <v>11</v>
      </c>
      <c r="F16" s="178">
        <v>82785</v>
      </c>
      <c r="G16" s="59">
        <v>4166.67</v>
      </c>
      <c r="H16" s="62">
        <v>415</v>
      </c>
      <c r="I16" s="686">
        <f t="shared" si="0"/>
        <v>4166.6300000000101</v>
      </c>
    </row>
    <row r="17" spans="1:17" s="9" customFormat="1" ht="15" customHeight="1">
      <c r="A17" s="167">
        <v>45420</v>
      </c>
      <c r="B17" s="209"/>
      <c r="C17" s="151"/>
      <c r="D17" s="151"/>
      <c r="E17" s="57">
        <v>12</v>
      </c>
      <c r="F17" s="178">
        <v>83058</v>
      </c>
      <c r="G17" s="59">
        <v>4166.67</v>
      </c>
      <c r="H17" s="62">
        <v>415</v>
      </c>
      <c r="I17" s="686">
        <f t="shared" si="0"/>
        <v>-3.99999999863212E-2</v>
      </c>
    </row>
    <row r="18" spans="1:17" s="9" customFormat="1" ht="15" customHeight="1">
      <c r="A18" s="798"/>
      <c r="B18" s="209"/>
      <c r="C18" s="151"/>
      <c r="D18" s="151"/>
      <c r="E18" s="57">
        <v>13</v>
      </c>
      <c r="F18" s="178"/>
      <c r="G18" s="62"/>
      <c r="H18" s="62"/>
      <c r="I18" s="686"/>
    </row>
    <row r="19" spans="1:17" s="9" customFormat="1" ht="15" customHeight="1">
      <c r="A19" s="1995"/>
      <c r="B19" s="80"/>
      <c r="C19" s="27"/>
      <c r="D19" s="27"/>
      <c r="E19" s="29">
        <v>14</v>
      </c>
      <c r="F19" s="178"/>
      <c r="G19" s="1171"/>
      <c r="H19" s="1171"/>
      <c r="I19" s="1171"/>
    </row>
    <row r="20" spans="1:17" s="9" customFormat="1" ht="15" customHeight="1">
      <c r="A20" s="800"/>
      <c r="C20" s="3"/>
      <c r="D20" s="3"/>
      <c r="E20" s="5"/>
      <c r="F20" s="551"/>
      <c r="G20" s="626"/>
      <c r="H20" s="626"/>
      <c r="I20" s="626"/>
    </row>
    <row r="21" spans="1:17" s="9" customFormat="1" ht="15" customHeight="1">
      <c r="A21" s="3196" t="s">
        <v>1</v>
      </c>
      <c r="B21" s="3197"/>
      <c r="C21" s="3197"/>
      <c r="D21" s="3197"/>
      <c r="E21" s="3197"/>
      <c r="F21" s="3197"/>
      <c r="G21" s="3197"/>
      <c r="H21" s="3197"/>
      <c r="I21" s="3198"/>
    </row>
    <row r="22" spans="1:17" s="9" customFormat="1" ht="15" customHeight="1">
      <c r="A22" s="470" t="s">
        <v>2</v>
      </c>
      <c r="B22" s="562" t="s">
        <v>3</v>
      </c>
      <c r="C22" s="472" t="s">
        <v>4</v>
      </c>
      <c r="D22" s="562" t="s">
        <v>362</v>
      </c>
      <c r="E22" s="447" t="s">
        <v>6</v>
      </c>
      <c r="F22" s="1913" t="s">
        <v>401</v>
      </c>
      <c r="G22" s="1155" t="s">
        <v>176</v>
      </c>
      <c r="H22" s="1155" t="s">
        <v>177</v>
      </c>
      <c r="I22" s="477" t="s">
        <v>10</v>
      </c>
    </row>
    <row r="23" spans="1:17" s="9" customFormat="1" ht="15" customHeight="1">
      <c r="A23" s="147">
        <v>45976</v>
      </c>
      <c r="B23" s="21">
        <v>100000</v>
      </c>
      <c r="C23" s="21">
        <f>B23*0.02</f>
        <v>2000</v>
      </c>
      <c r="D23" s="23"/>
      <c r="E23" s="25">
        <v>12</v>
      </c>
      <c r="F23" s="193">
        <v>36783</v>
      </c>
      <c r="G23" s="834">
        <f>B23/E23</f>
        <v>8333.3333333333303</v>
      </c>
      <c r="H23" s="834">
        <f>B23*0.83%</f>
        <v>830</v>
      </c>
      <c r="I23" s="834">
        <f>B23</f>
        <v>100000</v>
      </c>
    </row>
    <row r="24" spans="1:17" s="9" customFormat="1" ht="15" customHeight="1">
      <c r="A24" s="50">
        <v>46000</v>
      </c>
      <c r="B24" s="209"/>
      <c r="C24" s="209"/>
      <c r="D24" s="209"/>
      <c r="E24" s="57">
        <v>1</v>
      </c>
      <c r="F24" s="52" t="s">
        <v>467</v>
      </c>
      <c r="G24" s="168">
        <v>8333.33</v>
      </c>
      <c r="H24" s="168">
        <v>830</v>
      </c>
      <c r="I24" s="686">
        <f>I23-G24</f>
        <v>91666.67</v>
      </c>
    </row>
    <row r="25" spans="1:17" s="9" customFormat="1" ht="15" customHeight="1">
      <c r="A25" s="2223">
        <v>46011</v>
      </c>
      <c r="B25" s="2224"/>
      <c r="C25" s="2224"/>
      <c r="D25" s="2224"/>
      <c r="E25" s="2225">
        <v>2</v>
      </c>
      <c r="F25" s="2343" t="s">
        <v>468</v>
      </c>
      <c r="G25" s="2511">
        <v>91666.67</v>
      </c>
      <c r="H25" s="2511"/>
      <c r="I25" s="2511">
        <f>I24-G25</f>
        <v>0</v>
      </c>
    </row>
    <row r="26" spans="1:17" s="9" customFormat="1" ht="15" customHeight="1">
      <c r="A26" s="2223"/>
      <c r="B26" s="2224"/>
      <c r="C26" s="2224"/>
      <c r="D26" s="2224"/>
      <c r="E26" s="2225"/>
      <c r="F26" s="2192"/>
      <c r="G26" s="2511"/>
      <c r="H26" s="2511"/>
      <c r="I26" s="2511">
        <f>I25-G26</f>
        <v>0</v>
      </c>
      <c r="K26" s="575"/>
      <c r="L26" s="576"/>
      <c r="M26" s="161"/>
      <c r="N26" s="122"/>
      <c r="O26" s="122"/>
      <c r="P26" s="122"/>
      <c r="Q26" s="604"/>
    </row>
    <row r="27" spans="1:17" s="9" customFormat="1" ht="15" customHeight="1">
      <c r="A27" s="2223"/>
      <c r="B27" s="2224"/>
      <c r="C27" s="2224"/>
      <c r="D27" s="2224"/>
      <c r="E27" s="2225"/>
      <c r="F27" s="2192"/>
      <c r="G27" s="2511"/>
      <c r="H27" s="2511"/>
      <c r="I27" s="2511">
        <f>I26-G27</f>
        <v>0</v>
      </c>
      <c r="K27" s="575"/>
      <c r="L27" s="576"/>
      <c r="M27" s="120"/>
      <c r="N27" s="577"/>
      <c r="O27" s="577"/>
      <c r="P27" s="577"/>
      <c r="Q27" s="728"/>
    </row>
    <row r="28" spans="1:17" s="9" customFormat="1" ht="15" customHeight="1">
      <c r="A28" s="36"/>
      <c r="B28" s="27"/>
      <c r="C28" s="27"/>
      <c r="D28" s="27"/>
      <c r="E28" s="29"/>
      <c r="F28" s="178"/>
      <c r="G28" s="1171"/>
      <c r="H28" s="1171"/>
      <c r="I28" s="1171"/>
      <c r="K28" s="575"/>
      <c r="L28" s="576"/>
      <c r="M28" s="120"/>
      <c r="N28" s="122"/>
      <c r="O28" s="122"/>
      <c r="P28" s="122"/>
      <c r="Q28" s="728"/>
    </row>
    <row r="29" spans="1:17" s="9" customFormat="1" ht="15" customHeight="1">
      <c r="A29" s="36"/>
      <c r="B29" s="27"/>
      <c r="C29" s="27"/>
      <c r="D29" s="27"/>
      <c r="E29" s="29"/>
      <c r="F29" s="178"/>
      <c r="G29" s="1171"/>
      <c r="H29" s="1171"/>
      <c r="I29" s="1171"/>
    </row>
    <row r="30" spans="1:17" s="9" customFormat="1" ht="15" customHeight="1">
      <c r="A30" s="2"/>
      <c r="B30" s="3"/>
      <c r="C30" s="3"/>
      <c r="D30" s="3"/>
      <c r="E30" s="5"/>
      <c r="F30" s="551"/>
      <c r="G30" s="626"/>
      <c r="H30" s="626"/>
      <c r="I30" s="626"/>
    </row>
    <row r="31" spans="1:17" s="9" customFormat="1" ht="15" customHeight="1">
      <c r="A31" s="2"/>
      <c r="B31" s="3"/>
      <c r="C31" s="3"/>
      <c r="D31" s="3"/>
      <c r="E31" s="5"/>
      <c r="F31" s="551"/>
      <c r="G31" s="626"/>
      <c r="H31" s="626"/>
      <c r="I31" s="626"/>
    </row>
    <row r="32" spans="1:17" s="9" customFormat="1" ht="15" customHeight="1">
      <c r="A32" s="2"/>
      <c r="B32" s="3"/>
      <c r="C32" s="3"/>
      <c r="D32" s="3"/>
      <c r="E32" s="5"/>
      <c r="F32" s="551"/>
      <c r="G32" s="626"/>
      <c r="H32" s="626"/>
      <c r="I32" s="626"/>
    </row>
    <row r="33" spans="1:9" s="9" customFormat="1" ht="15" customHeight="1">
      <c r="A33" s="2"/>
      <c r="B33" s="3"/>
      <c r="C33" s="3"/>
      <c r="D33" s="3"/>
      <c r="E33" s="5"/>
      <c r="F33" s="551"/>
      <c r="G33" s="626"/>
      <c r="H33" s="626"/>
      <c r="I33" s="626"/>
    </row>
    <row r="34" spans="1:9" s="9" customFormat="1" ht="15" customHeight="1">
      <c r="A34" s="2"/>
      <c r="B34" s="3"/>
      <c r="C34" s="3"/>
      <c r="D34" s="3"/>
      <c r="E34" s="5"/>
      <c r="F34" s="551"/>
      <c r="G34" s="626"/>
      <c r="H34" s="626"/>
      <c r="I34" s="626"/>
    </row>
    <row r="35" spans="1:9" s="9" customFormat="1" ht="15" customHeight="1">
      <c r="A35" s="2"/>
      <c r="B35" s="3"/>
      <c r="C35" s="3"/>
      <c r="D35" s="3"/>
      <c r="E35" s="5"/>
      <c r="F35" s="551"/>
      <c r="G35" s="626"/>
      <c r="H35" s="626"/>
      <c r="I35" s="626"/>
    </row>
    <row r="36" spans="1:9" s="9" customFormat="1" ht="15" customHeight="1">
      <c r="A36" s="2"/>
      <c r="B36" s="3"/>
      <c r="C36" s="3"/>
      <c r="D36" s="3"/>
      <c r="E36" s="5"/>
      <c r="F36" s="551"/>
      <c r="G36" s="626"/>
      <c r="H36" s="626"/>
      <c r="I36" s="626"/>
    </row>
    <row r="37" spans="1:9" s="9" customFormat="1" ht="15" customHeight="1">
      <c r="A37" s="2"/>
      <c r="B37" s="3"/>
      <c r="C37" s="3"/>
      <c r="D37" s="3"/>
      <c r="E37" s="5"/>
      <c r="F37" s="551"/>
      <c r="G37" s="626"/>
      <c r="H37" s="626"/>
      <c r="I37" s="626"/>
    </row>
    <row r="38" spans="1:9" s="9" customFormat="1" ht="15" customHeight="1">
      <c r="A38" s="2"/>
      <c r="B38" s="3"/>
      <c r="C38" s="3"/>
      <c r="D38" s="3"/>
      <c r="E38" s="5"/>
      <c r="F38" s="551"/>
      <c r="G38" s="626"/>
      <c r="H38" s="626"/>
      <c r="I38" s="626"/>
    </row>
    <row r="39" spans="1:9" s="9" customFormat="1" ht="15" customHeight="1">
      <c r="A39" s="2"/>
      <c r="B39" s="3"/>
      <c r="C39" s="3"/>
      <c r="D39" s="3"/>
      <c r="E39" s="5"/>
      <c r="F39" s="551"/>
      <c r="G39" s="626"/>
      <c r="H39" s="626"/>
      <c r="I39" s="626"/>
    </row>
    <row r="40" spans="1:9" s="9" customFormat="1" ht="15" customHeight="1">
      <c r="A40" s="2"/>
      <c r="B40" s="3"/>
      <c r="C40" s="3"/>
      <c r="D40" s="3"/>
      <c r="E40" s="5"/>
      <c r="F40" s="551"/>
      <c r="G40" s="626"/>
      <c r="H40" s="626"/>
      <c r="I40" s="626"/>
    </row>
    <row r="41" spans="1:9" s="9" customFormat="1" ht="15" customHeight="1">
      <c r="A41" s="2"/>
      <c r="B41" s="3"/>
      <c r="C41" s="3"/>
      <c r="D41" s="3"/>
      <c r="E41" s="5"/>
      <c r="F41" s="551"/>
      <c r="G41" s="626"/>
      <c r="H41" s="626"/>
      <c r="I41" s="626"/>
    </row>
    <row r="42" spans="1:9" s="9" customFormat="1" ht="15" customHeight="1">
      <c r="A42" s="2"/>
      <c r="B42" s="3"/>
      <c r="C42" s="3"/>
      <c r="D42" s="3"/>
      <c r="E42" s="5"/>
      <c r="F42" s="551"/>
      <c r="G42" s="626"/>
      <c r="H42" s="626"/>
      <c r="I42" s="626"/>
    </row>
    <row r="43" spans="1:9" s="9" customFormat="1" ht="15" customHeight="1">
      <c r="A43" s="2"/>
      <c r="B43" s="3"/>
      <c r="C43" s="3"/>
      <c r="D43" s="3"/>
      <c r="E43" s="5"/>
      <c r="F43" s="551"/>
      <c r="G43" s="626"/>
      <c r="H43" s="626"/>
      <c r="I43" s="626"/>
    </row>
    <row r="44" spans="1:9" s="9" customFormat="1" ht="15" customHeight="1">
      <c r="A44" s="2"/>
      <c r="B44" s="3"/>
      <c r="C44" s="3"/>
      <c r="D44" s="3"/>
      <c r="E44" s="5"/>
      <c r="F44" s="551"/>
      <c r="G44" s="626"/>
      <c r="H44" s="626"/>
      <c r="I44" s="626"/>
    </row>
    <row r="45" spans="1:9" s="9" customFormat="1" ht="15" customHeight="1">
      <c r="A45" s="2"/>
      <c r="B45" s="3"/>
      <c r="C45" s="3"/>
      <c r="D45" s="3"/>
      <c r="E45" s="5"/>
      <c r="F45" s="551"/>
      <c r="G45" s="626"/>
      <c r="H45" s="626"/>
      <c r="I45" s="626"/>
    </row>
    <row r="46" spans="1:9" s="9" customFormat="1" ht="15" customHeight="1">
      <c r="A46" s="2"/>
      <c r="B46" s="3"/>
      <c r="C46" s="3"/>
      <c r="D46" s="3"/>
      <c r="E46" s="5"/>
      <c r="F46" s="551"/>
      <c r="G46" s="626"/>
      <c r="H46" s="626"/>
      <c r="I46" s="626"/>
    </row>
    <row r="47" spans="1:9" s="9" customFormat="1" ht="15" customHeight="1">
      <c r="A47" s="2"/>
      <c r="B47" s="3"/>
      <c r="C47" s="3"/>
      <c r="D47" s="3"/>
      <c r="E47" s="5"/>
      <c r="F47" s="551"/>
      <c r="G47" s="626"/>
      <c r="H47" s="626"/>
      <c r="I47" s="626"/>
    </row>
    <row r="48" spans="1:9" s="9" customFormat="1" ht="15" customHeight="1">
      <c r="A48" s="2"/>
      <c r="B48" s="3"/>
      <c r="C48" s="3"/>
      <c r="D48" s="3"/>
      <c r="E48" s="5"/>
      <c r="F48" s="551"/>
      <c r="G48" s="626"/>
      <c r="H48" s="626"/>
      <c r="I48" s="626"/>
    </row>
    <row r="49" spans="1:9" s="9" customFormat="1" ht="15" customHeight="1">
      <c r="A49" s="2"/>
      <c r="B49" s="3"/>
      <c r="C49" s="3"/>
      <c r="D49" s="3"/>
      <c r="E49" s="5"/>
      <c r="F49" s="551"/>
      <c r="G49" s="626"/>
      <c r="H49" s="626"/>
      <c r="I49" s="626"/>
    </row>
    <row r="50" spans="1:9" s="9" customFormat="1" ht="15" customHeight="1">
      <c r="A50" s="2"/>
      <c r="B50" s="3"/>
      <c r="C50" s="3"/>
      <c r="D50" s="3"/>
      <c r="E50" s="5"/>
      <c r="F50" s="551"/>
      <c r="G50" s="626"/>
      <c r="H50" s="626"/>
      <c r="I50" s="626"/>
    </row>
    <row r="51" spans="1:9" s="9" customFormat="1" ht="15" customHeight="1">
      <c r="A51" s="2"/>
      <c r="B51" s="3"/>
      <c r="C51" s="3"/>
      <c r="D51" s="3"/>
      <c r="E51" s="5"/>
      <c r="F51" s="551"/>
      <c r="G51" s="626"/>
      <c r="H51" s="626"/>
      <c r="I51" s="626"/>
    </row>
    <row r="52" spans="1:9" s="9" customFormat="1" ht="15" customHeight="1">
      <c r="A52" s="2"/>
      <c r="B52" s="3"/>
      <c r="C52" s="3"/>
      <c r="D52" s="3"/>
      <c r="E52" s="5"/>
      <c r="F52" s="551"/>
      <c r="G52" s="626"/>
      <c r="H52" s="626"/>
      <c r="I52" s="626"/>
    </row>
    <row r="53" spans="1:9" s="9" customFormat="1" ht="15" customHeight="1">
      <c r="A53" s="2"/>
      <c r="B53" s="3"/>
      <c r="C53" s="3"/>
      <c r="D53" s="3"/>
      <c r="E53" s="5"/>
      <c r="F53" s="551"/>
      <c r="G53" s="626"/>
      <c r="H53" s="626"/>
      <c r="I53" s="626"/>
    </row>
    <row r="54" spans="1:9" s="9" customFormat="1" ht="15" customHeight="1">
      <c r="A54" s="2"/>
      <c r="B54" s="3"/>
      <c r="C54" s="3"/>
      <c r="D54" s="3"/>
      <c r="E54" s="5"/>
      <c r="F54" s="551"/>
      <c r="G54" s="626"/>
      <c r="H54" s="626"/>
      <c r="I54" s="626"/>
    </row>
    <row r="55" spans="1:9" s="9" customFormat="1" ht="15" customHeight="1">
      <c r="A55" s="2"/>
      <c r="B55" s="3"/>
      <c r="C55" s="3"/>
      <c r="D55" s="3"/>
      <c r="E55" s="5"/>
      <c r="F55" s="551"/>
      <c r="G55" s="626"/>
      <c r="H55" s="626"/>
      <c r="I55" s="626"/>
    </row>
    <row r="56" spans="1:9" s="9" customFormat="1" ht="15" customHeight="1">
      <c r="A56" s="2"/>
      <c r="B56" s="3"/>
      <c r="C56" s="3"/>
      <c r="D56" s="3"/>
      <c r="E56" s="5"/>
      <c r="F56" s="551"/>
      <c r="G56" s="626"/>
      <c r="H56" s="626"/>
      <c r="I56" s="626"/>
    </row>
    <row r="57" spans="1:9" s="9" customFormat="1" ht="15" customHeight="1">
      <c r="A57" s="2"/>
      <c r="B57" s="3"/>
      <c r="C57" s="3"/>
      <c r="D57" s="3"/>
      <c r="E57" s="5"/>
      <c r="F57" s="551"/>
      <c r="G57" s="626"/>
      <c r="H57" s="626"/>
      <c r="I57" s="626"/>
    </row>
    <row r="58" spans="1:9" s="9" customFormat="1" ht="15" customHeight="1">
      <c r="A58" s="2"/>
      <c r="B58" s="3"/>
      <c r="C58" s="3"/>
      <c r="D58" s="3"/>
      <c r="E58" s="5"/>
      <c r="F58" s="551"/>
      <c r="G58" s="626"/>
      <c r="H58" s="626"/>
      <c r="I58" s="626"/>
    </row>
    <row r="59" spans="1:9" s="9" customFormat="1" ht="15" customHeight="1">
      <c r="A59" s="2"/>
      <c r="B59" s="3"/>
      <c r="C59" s="3"/>
      <c r="D59" s="3"/>
      <c r="E59" s="5"/>
      <c r="F59" s="551"/>
      <c r="G59" s="626"/>
      <c r="H59" s="626"/>
      <c r="I59" s="626"/>
    </row>
    <row r="60" spans="1:9" s="9" customFormat="1" ht="15" customHeight="1">
      <c r="A60" s="2"/>
      <c r="B60" s="3"/>
      <c r="C60" s="3"/>
      <c r="D60" s="3"/>
      <c r="E60" s="5"/>
      <c r="F60" s="551"/>
      <c r="G60" s="626"/>
      <c r="H60" s="626"/>
      <c r="I60" s="626"/>
    </row>
    <row r="61" spans="1:9" s="9" customFormat="1" ht="15" customHeight="1">
      <c r="A61" s="2"/>
      <c r="B61" s="3"/>
      <c r="C61" s="3"/>
      <c r="D61" s="3"/>
      <c r="E61" s="5"/>
      <c r="F61" s="551"/>
      <c r="G61" s="626"/>
      <c r="H61" s="626"/>
      <c r="I61" s="626"/>
    </row>
    <row r="62" spans="1:9" ht="15" customHeight="1"/>
    <row r="63" spans="1:9" ht="15" customHeight="1"/>
    <row r="64" spans="1:9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</sheetData>
  <mergeCells count="2">
    <mergeCell ref="A3:I3"/>
    <mergeCell ref="A21:I21"/>
  </mergeCells>
  <pageMargins left="0.5" right="0.5" top="1" bottom="1" header="0.5" footer="0.5"/>
  <pageSetup paperSize="5" orientation="landscape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FF00"/>
  </sheetPr>
  <dimension ref="A1:Q13"/>
  <sheetViews>
    <sheetView workbookViewId="0">
      <selection activeCell="O10" sqref="O10"/>
    </sheetView>
  </sheetViews>
  <sheetFormatPr defaultColWidth="9" defaultRowHeight="13.2"/>
  <cols>
    <col min="1" max="1" width="17.44140625" style="2" customWidth="1"/>
    <col min="2" max="2" width="13.33203125" style="3" customWidth="1"/>
    <col min="3" max="3" width="11.6640625" style="3" customWidth="1"/>
    <col min="4" max="4" width="9.109375" style="3"/>
    <col min="5" max="5" width="9.33203125" style="5" customWidth="1"/>
    <col min="6" max="6" width="12.5546875" style="551" customWidth="1"/>
    <col min="7" max="7" width="12.44140625" style="626" customWidth="1"/>
    <col min="8" max="8" width="12.33203125" style="626" customWidth="1"/>
    <col min="9" max="9" width="17.6640625" style="626" customWidth="1"/>
  </cols>
  <sheetData>
    <row r="1" spans="1:17" ht="24">
      <c r="A1" s="230" t="s">
        <v>469</v>
      </c>
    </row>
    <row r="2" spans="1:17" ht="15">
      <c r="A2" s="620"/>
      <c r="B2" s="1"/>
      <c r="C2" s="1"/>
      <c r="D2" s="1"/>
      <c r="E2" s="1770"/>
      <c r="G2" s="1971"/>
      <c r="H2" s="1971"/>
      <c r="I2" s="1971"/>
    </row>
    <row r="3" spans="1:17" ht="15">
      <c r="A3" s="3196" t="s">
        <v>1</v>
      </c>
      <c r="B3" s="3197"/>
      <c r="C3" s="3197"/>
      <c r="D3" s="3197"/>
      <c r="E3" s="3197"/>
      <c r="F3" s="3197"/>
      <c r="G3" s="3197"/>
      <c r="H3" s="3197"/>
      <c r="I3" s="3198"/>
    </row>
    <row r="4" spans="1:17" ht="27.6">
      <c r="A4" s="2512" t="s">
        <v>2</v>
      </c>
      <c r="B4" s="2513" t="s">
        <v>3</v>
      </c>
      <c r="C4" s="2514" t="s">
        <v>4</v>
      </c>
      <c r="D4" s="2513" t="s">
        <v>362</v>
      </c>
      <c r="E4" s="2515" t="s">
        <v>6</v>
      </c>
      <c r="F4" s="2516" t="s">
        <v>401</v>
      </c>
      <c r="G4" s="2517" t="s">
        <v>176</v>
      </c>
      <c r="H4" s="2517" t="s">
        <v>177</v>
      </c>
      <c r="I4" s="2518" t="s">
        <v>10</v>
      </c>
    </row>
    <row r="5" spans="1:17" ht="33" customHeight="1">
      <c r="A5" s="1972">
        <v>45997</v>
      </c>
      <c r="B5" s="830">
        <v>200000</v>
      </c>
      <c r="C5" s="830">
        <f>B5*0.02</f>
        <v>4000</v>
      </c>
      <c r="D5" s="1987"/>
      <c r="E5" s="823">
        <v>36</v>
      </c>
      <c r="F5" s="1988">
        <v>36925</v>
      </c>
      <c r="G5" s="1980">
        <f>B5/E5</f>
        <v>5555.5555555555602</v>
      </c>
      <c r="H5" s="1980">
        <f>B5*0.83%</f>
        <v>1660</v>
      </c>
      <c r="I5" s="1980">
        <f>B5</f>
        <v>200000</v>
      </c>
      <c r="K5" s="575"/>
      <c r="L5" s="576"/>
      <c r="M5" s="161"/>
      <c r="N5" s="122"/>
      <c r="O5" s="122"/>
      <c r="P5" s="122"/>
      <c r="Q5" s="604"/>
    </row>
    <row r="6" spans="1:17" ht="33" customHeight="1">
      <c r="A6" s="1340"/>
      <c r="B6" s="1978"/>
      <c r="C6" s="1978"/>
      <c r="D6" s="1978"/>
      <c r="E6" s="1323"/>
      <c r="F6" s="1989"/>
      <c r="G6" s="1990"/>
      <c r="H6" s="1991"/>
      <c r="I6" s="1982"/>
    </row>
    <row r="7" spans="1:17" ht="33" customHeight="1">
      <c r="A7" s="1340"/>
      <c r="B7" s="1978"/>
      <c r="C7" s="1978"/>
      <c r="D7" s="1978"/>
      <c r="E7" s="1323"/>
      <c r="F7" s="1989"/>
      <c r="G7" s="1991"/>
      <c r="H7" s="1991"/>
      <c r="I7" s="1982"/>
    </row>
    <row r="8" spans="1:17" ht="33" customHeight="1">
      <c r="A8" s="1340"/>
      <c r="B8" s="1978"/>
      <c r="C8" s="1992"/>
      <c r="D8" s="1992"/>
      <c r="E8" s="1323"/>
      <c r="F8" s="1989"/>
      <c r="G8" s="1991"/>
      <c r="H8" s="1991"/>
      <c r="I8" s="1982"/>
    </row>
    <row r="9" spans="1:17" ht="33" customHeight="1">
      <c r="A9" s="1993"/>
      <c r="B9" s="1992"/>
      <c r="C9" s="1992"/>
      <c r="D9" s="1992"/>
      <c r="E9" s="1323"/>
      <c r="F9" s="1989"/>
      <c r="G9" s="1991"/>
      <c r="H9" s="1994"/>
      <c r="I9" s="1982"/>
    </row>
    <row r="10" spans="1:17" ht="33" customHeight="1">
      <c r="A10" s="1993"/>
      <c r="B10" s="1992"/>
      <c r="C10" s="1992"/>
      <c r="D10" s="1992"/>
      <c r="E10" s="1323"/>
      <c r="F10" s="1989"/>
      <c r="G10" s="1991"/>
      <c r="H10" s="1994"/>
      <c r="I10" s="1982"/>
    </row>
    <row r="11" spans="1:17" ht="33" customHeight="1">
      <c r="A11" s="1993"/>
      <c r="B11" s="1992"/>
      <c r="C11" s="1992"/>
      <c r="D11" s="1992"/>
      <c r="E11" s="1323"/>
      <c r="F11" s="1989"/>
      <c r="G11" s="1991"/>
      <c r="H11" s="1994"/>
      <c r="I11" s="1982"/>
    </row>
    <row r="12" spans="1:17" ht="33" customHeight="1">
      <c r="A12" s="1993"/>
      <c r="B12" s="1992"/>
      <c r="C12" s="1992"/>
      <c r="D12" s="1992"/>
      <c r="E12" s="1323"/>
      <c r="F12" s="1989"/>
      <c r="G12" s="1991"/>
      <c r="H12" s="1994"/>
      <c r="I12" s="1982"/>
    </row>
    <row r="13" spans="1:17" ht="33" customHeight="1">
      <c r="A13" s="1340"/>
      <c r="B13" s="1978"/>
      <c r="C13" s="1992"/>
      <c r="D13" s="1992"/>
      <c r="E13" s="1323"/>
      <c r="F13" s="1989"/>
      <c r="G13" s="1991"/>
      <c r="H13" s="1994"/>
      <c r="I13" s="1982"/>
    </row>
  </sheetData>
  <mergeCells count="1">
    <mergeCell ref="A3:I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FF00"/>
  </sheetPr>
  <dimension ref="A1:U69"/>
  <sheetViews>
    <sheetView topLeftCell="F13" zoomScale="130" zoomScaleNormal="130" workbookViewId="0">
      <selection activeCell="M23" sqref="M23"/>
    </sheetView>
  </sheetViews>
  <sheetFormatPr defaultColWidth="9" defaultRowHeight="13.2"/>
  <cols>
    <col min="1" max="1" width="12.88671875" customWidth="1"/>
    <col min="2" max="2" width="16.109375" customWidth="1"/>
    <col min="3" max="9" width="12.88671875" customWidth="1"/>
    <col min="11" max="11" width="18" style="2526" customWidth="1"/>
    <col min="12" max="12" width="15.44140625" customWidth="1"/>
    <col min="13" max="13" width="12.44140625" customWidth="1"/>
    <col min="14" max="14" width="13.44140625" customWidth="1"/>
    <col min="15" max="15" width="16.5546875" style="2361" customWidth="1"/>
    <col min="16" max="16" width="14.5546875" style="2519" customWidth="1"/>
    <col min="17" max="17" width="12" style="2519" customWidth="1"/>
    <col min="18" max="18" width="15.44140625" style="2519" customWidth="1"/>
  </cols>
  <sheetData>
    <row r="1" spans="1:19" ht="46.5" customHeight="1">
      <c r="A1" s="3207" t="s">
        <v>470</v>
      </c>
      <c r="B1" s="3207"/>
      <c r="C1" s="3207"/>
    </row>
    <row r="3" spans="1:19" ht="15">
      <c r="A3" s="620"/>
      <c r="B3" s="1"/>
      <c r="C3" s="1"/>
      <c r="D3" s="1"/>
      <c r="E3" s="1770"/>
      <c r="F3" s="551"/>
      <c r="G3" s="1971"/>
      <c r="H3" s="1971"/>
      <c r="I3" s="1971"/>
      <c r="J3" s="1971"/>
    </row>
    <row r="4" spans="1:19" ht="24">
      <c r="A4" s="3196" t="s">
        <v>1</v>
      </c>
      <c r="B4" s="3197"/>
      <c r="C4" s="3197"/>
      <c r="D4" s="3197"/>
      <c r="E4" s="3197"/>
      <c r="F4" s="3197"/>
      <c r="G4" s="3197"/>
      <c r="H4" s="3197"/>
      <c r="I4" s="3198"/>
      <c r="J4" s="1979"/>
      <c r="K4" s="3208" t="s">
        <v>185</v>
      </c>
      <c r="L4" s="3208"/>
      <c r="M4" s="3208"/>
      <c r="N4" s="3208"/>
      <c r="O4" s="3208"/>
      <c r="P4" s="3208"/>
      <c r="Q4" s="3208"/>
      <c r="R4" s="2520"/>
    </row>
    <row r="5" spans="1:19" ht="26.4">
      <c r="A5" s="470" t="s">
        <v>2</v>
      </c>
      <c r="B5" s="562" t="s">
        <v>3</v>
      </c>
      <c r="C5" s="472" t="s">
        <v>4</v>
      </c>
      <c r="D5" s="562" t="s">
        <v>362</v>
      </c>
      <c r="E5" s="447" t="s">
        <v>6</v>
      </c>
      <c r="F5" s="1913" t="s">
        <v>401</v>
      </c>
      <c r="G5" s="1155" t="s">
        <v>176</v>
      </c>
      <c r="H5" s="1155" t="s">
        <v>177</v>
      </c>
      <c r="I5" s="477" t="s">
        <v>10</v>
      </c>
      <c r="J5" s="477"/>
      <c r="K5" s="2527" t="s">
        <v>21</v>
      </c>
      <c r="L5" s="62" t="s">
        <v>22</v>
      </c>
      <c r="M5" s="62" t="s">
        <v>5</v>
      </c>
      <c r="N5" s="62" t="s">
        <v>341</v>
      </c>
      <c r="O5" s="2507" t="s">
        <v>342</v>
      </c>
      <c r="P5" s="2226" t="s">
        <v>24</v>
      </c>
      <c r="Q5" s="2226" t="s">
        <v>25</v>
      </c>
      <c r="R5" s="2226" t="s">
        <v>26</v>
      </c>
    </row>
    <row r="6" spans="1:19" ht="12.75" customHeight="1">
      <c r="A6" s="1972">
        <v>45993</v>
      </c>
      <c r="B6" s="1973">
        <v>100000</v>
      </c>
      <c r="C6" s="1973">
        <f>B6*0.02</f>
        <v>2000</v>
      </c>
      <c r="D6" s="1974"/>
      <c r="E6" s="1975">
        <v>24</v>
      </c>
      <c r="F6" s="1976">
        <v>36886</v>
      </c>
      <c r="G6" s="1977">
        <f>B6/E6</f>
        <v>4166.6666666666697</v>
      </c>
      <c r="H6" s="1977">
        <f>B6*0.83%</f>
        <v>830</v>
      </c>
      <c r="I6" s="1977">
        <f>B6</f>
        <v>100000</v>
      </c>
      <c r="J6" s="1980"/>
      <c r="K6" s="2528">
        <v>45582</v>
      </c>
      <c r="L6" s="55">
        <v>20000</v>
      </c>
      <c r="M6" s="55"/>
      <c r="N6" s="1981">
        <v>12</v>
      </c>
      <c r="O6" s="2508">
        <v>34389</v>
      </c>
      <c r="P6" s="2329">
        <v>1666.67</v>
      </c>
      <c r="Q6" s="2329">
        <v>400</v>
      </c>
      <c r="R6" s="2329">
        <v>20000</v>
      </c>
    </row>
    <row r="7" spans="1:19" ht="19.5" customHeight="1">
      <c r="A7" s="167">
        <v>46020</v>
      </c>
      <c r="B7" s="1978"/>
      <c r="C7" s="1978"/>
      <c r="D7" s="1978"/>
      <c r="E7" s="326"/>
      <c r="F7" s="52" t="s">
        <v>471</v>
      </c>
      <c r="G7" s="450">
        <v>4166.67</v>
      </c>
      <c r="H7" s="450">
        <v>830</v>
      </c>
      <c r="I7" s="1982">
        <f>I6-G7</f>
        <v>95833.33</v>
      </c>
      <c r="J7" s="1983"/>
      <c r="K7" s="2304">
        <v>45619</v>
      </c>
      <c r="L7" s="57"/>
      <c r="M7" s="57"/>
      <c r="N7" s="57">
        <v>1</v>
      </c>
      <c r="O7" s="2229">
        <v>85558</v>
      </c>
      <c r="P7" s="2274">
        <v>1666.67</v>
      </c>
      <c r="Q7" s="2274">
        <v>366.67</v>
      </c>
      <c r="R7" s="2226">
        <f>R6-P7</f>
        <v>18333.330000000002</v>
      </c>
    </row>
    <row r="8" spans="1:19" s="421" customFormat="1" ht="19.5" customHeight="1">
      <c r="A8" s="326"/>
      <c r="B8" s="326"/>
      <c r="C8" s="326"/>
      <c r="D8" s="326"/>
      <c r="E8" s="326"/>
      <c r="F8" s="326"/>
      <c r="G8" s="326"/>
      <c r="H8" s="326"/>
      <c r="I8" s="326"/>
      <c r="J8"/>
      <c r="K8" s="2304">
        <v>45654</v>
      </c>
      <c r="L8" s="57"/>
      <c r="M8" s="57"/>
      <c r="N8" s="57">
        <v>2</v>
      </c>
      <c r="O8" s="2229">
        <v>85977</v>
      </c>
      <c r="P8" s="2274">
        <v>1666.67</v>
      </c>
      <c r="Q8" s="2274">
        <v>366.67</v>
      </c>
      <c r="R8" s="2226">
        <f t="shared" ref="R8:R17" si="0">R7-P8</f>
        <v>16666.66</v>
      </c>
    </row>
    <row r="9" spans="1:19" ht="19.5" customHeight="1">
      <c r="A9" s="326"/>
      <c r="B9" s="326"/>
      <c r="C9" s="326"/>
      <c r="D9" s="326"/>
      <c r="E9" s="326"/>
      <c r="F9" s="326"/>
      <c r="G9" s="326"/>
      <c r="H9" s="326"/>
      <c r="I9" s="326"/>
      <c r="K9" s="2304">
        <v>45678</v>
      </c>
      <c r="L9" s="50"/>
      <c r="M9" s="57"/>
      <c r="N9" s="57">
        <v>3</v>
      </c>
      <c r="O9" s="2229">
        <v>86213</v>
      </c>
      <c r="P9" s="2274">
        <v>1666.67</v>
      </c>
      <c r="Q9" s="2274">
        <v>300</v>
      </c>
      <c r="R9" s="2226">
        <f t="shared" si="0"/>
        <v>14999.99</v>
      </c>
      <c r="S9" s="1985"/>
    </row>
    <row r="10" spans="1:19" ht="19.5" customHeight="1">
      <c r="A10" s="326"/>
      <c r="B10" s="326"/>
      <c r="C10" s="326"/>
      <c r="D10" s="326"/>
      <c r="E10" s="326"/>
      <c r="F10" s="326"/>
      <c r="G10" s="326"/>
      <c r="H10" s="326"/>
      <c r="I10" s="326"/>
      <c r="K10" s="2304">
        <v>45707</v>
      </c>
      <c r="L10" s="50"/>
      <c r="M10" s="57"/>
      <c r="N10" s="57">
        <v>4</v>
      </c>
      <c r="O10" s="2229">
        <v>86531</v>
      </c>
      <c r="P10" s="2274">
        <v>1666.67</v>
      </c>
      <c r="Q10" s="2226">
        <v>266.67</v>
      </c>
      <c r="R10" s="2226">
        <f t="shared" si="0"/>
        <v>13333.32</v>
      </c>
      <c r="S10" s="1985"/>
    </row>
    <row r="11" spans="1:19" ht="19.5" customHeight="1">
      <c r="A11" s="167"/>
      <c r="B11" s="587"/>
      <c r="C11" s="588"/>
      <c r="D11" s="450"/>
      <c r="E11" s="450"/>
      <c r="F11" s="450"/>
      <c r="G11" s="608"/>
      <c r="H11" s="326"/>
      <c r="I11" s="326"/>
      <c r="K11" s="2304">
        <v>45738</v>
      </c>
      <c r="L11" s="50"/>
      <c r="M11" s="57"/>
      <c r="N11" s="57">
        <v>5</v>
      </c>
      <c r="O11" s="2229">
        <v>86906</v>
      </c>
      <c r="P11" s="2274">
        <v>1666.67</v>
      </c>
      <c r="Q11" s="2226">
        <v>233.33</v>
      </c>
      <c r="R11" s="2226">
        <f t="shared" si="0"/>
        <v>11666.65</v>
      </c>
      <c r="S11" s="1985"/>
    </row>
    <row r="12" spans="1:19" ht="19.5" customHeight="1">
      <c r="A12" s="575"/>
      <c r="B12" s="576"/>
      <c r="C12" s="120"/>
      <c r="D12" s="122"/>
      <c r="E12" s="122"/>
      <c r="F12" s="122"/>
      <c r="G12" s="728"/>
      <c r="K12" s="2304">
        <v>45773</v>
      </c>
      <c r="L12" s="50"/>
      <c r="M12" s="57"/>
      <c r="N12" s="57">
        <v>6</v>
      </c>
      <c r="O12" s="2229">
        <v>87322</v>
      </c>
      <c r="P12" s="2226">
        <v>1666.67</v>
      </c>
      <c r="Q12" s="2226">
        <v>200</v>
      </c>
      <c r="R12" s="2226">
        <f t="shared" si="0"/>
        <v>9999.98</v>
      </c>
      <c r="S12" s="1986"/>
    </row>
    <row r="13" spans="1:19" ht="19.5" customHeight="1">
      <c r="K13" s="2304">
        <v>45797</v>
      </c>
      <c r="L13" s="50"/>
      <c r="M13" s="29"/>
      <c r="N13" s="57">
        <v>7</v>
      </c>
      <c r="O13" s="2229" t="s">
        <v>472</v>
      </c>
      <c r="P13" s="2226">
        <v>1666.67</v>
      </c>
      <c r="Q13" s="2226">
        <v>200</v>
      </c>
      <c r="R13" s="2226">
        <f t="shared" si="0"/>
        <v>8333.31</v>
      </c>
      <c r="S13" s="1986"/>
    </row>
    <row r="14" spans="1:19" ht="19.5" customHeight="1">
      <c r="K14" s="2304">
        <v>45829</v>
      </c>
      <c r="L14" s="50"/>
      <c r="M14" s="29"/>
      <c r="N14" s="57">
        <v>8</v>
      </c>
      <c r="O14" s="2229" t="s">
        <v>473</v>
      </c>
      <c r="P14" s="2226">
        <v>1666.67</v>
      </c>
      <c r="Q14" s="2226">
        <v>133.33000000000001</v>
      </c>
      <c r="R14" s="2226">
        <f t="shared" si="0"/>
        <v>6666.64</v>
      </c>
      <c r="S14" s="1986"/>
    </row>
    <row r="15" spans="1:19" ht="19.5" customHeight="1">
      <c r="K15" s="2304">
        <v>45836</v>
      </c>
      <c r="L15" s="50"/>
      <c r="M15" s="29"/>
      <c r="N15" s="57">
        <v>9</v>
      </c>
      <c r="O15" s="2229" t="s">
        <v>474</v>
      </c>
      <c r="P15" s="2226">
        <v>6666.64</v>
      </c>
      <c r="Q15" s="2226"/>
      <c r="R15" s="2226">
        <f t="shared" si="0"/>
        <v>0</v>
      </c>
      <c r="S15" s="1986"/>
    </row>
    <row r="16" spans="1:19" ht="19.5" customHeight="1">
      <c r="K16" s="2304"/>
      <c r="L16" s="29"/>
      <c r="M16" s="29"/>
      <c r="N16" s="57">
        <v>10</v>
      </c>
      <c r="O16" s="2229"/>
      <c r="P16" s="2226"/>
      <c r="Q16" s="2226"/>
      <c r="R16" s="2226">
        <f t="shared" si="0"/>
        <v>0</v>
      </c>
      <c r="S16" s="1986"/>
    </row>
    <row r="17" spans="11:21" ht="19.5" customHeight="1">
      <c r="K17" s="2529"/>
      <c r="L17" s="326"/>
      <c r="M17" s="326"/>
      <c r="N17" s="57">
        <v>11</v>
      </c>
      <c r="O17" s="2525"/>
      <c r="P17" s="2521"/>
      <c r="Q17" s="2521"/>
      <c r="R17" s="2226">
        <f t="shared" si="0"/>
        <v>0</v>
      </c>
      <c r="S17" s="1986"/>
    </row>
    <row r="18" spans="11:21" ht="19.5" customHeight="1">
      <c r="K18" s="3208" t="s">
        <v>185</v>
      </c>
      <c r="L18" s="3208"/>
      <c r="M18" s="3208"/>
      <c r="N18" s="3208"/>
      <c r="O18" s="3208"/>
      <c r="P18" s="3208"/>
      <c r="Q18" s="3208"/>
      <c r="S18" s="1986"/>
    </row>
    <row r="19" spans="11:21" ht="19.5" customHeight="1">
      <c r="K19" s="2527" t="s">
        <v>21</v>
      </c>
      <c r="L19" s="62" t="s">
        <v>22</v>
      </c>
      <c r="M19" s="62" t="s">
        <v>5</v>
      </c>
      <c r="N19" s="62" t="s">
        <v>341</v>
      </c>
      <c r="O19" s="2507" t="s">
        <v>342</v>
      </c>
      <c r="P19" s="2226" t="s">
        <v>24</v>
      </c>
      <c r="Q19" s="2226" t="s">
        <v>25</v>
      </c>
      <c r="R19" s="2226" t="s">
        <v>26</v>
      </c>
      <c r="S19" s="1986"/>
    </row>
    <row r="20" spans="11:21" ht="19.5" customHeight="1">
      <c r="K20" s="2304">
        <v>45836</v>
      </c>
      <c r="L20" s="55">
        <v>20000</v>
      </c>
      <c r="M20" s="55"/>
      <c r="N20" s="1981">
        <v>12</v>
      </c>
      <c r="O20" s="2508" t="s">
        <v>475</v>
      </c>
      <c r="P20" s="2329">
        <v>1666.67</v>
      </c>
      <c r="Q20" s="2329">
        <v>400</v>
      </c>
      <c r="R20" s="2329">
        <v>20000</v>
      </c>
    </row>
    <row r="21" spans="11:21" ht="19.5" customHeight="1">
      <c r="K21" s="2304">
        <v>45871</v>
      </c>
      <c r="L21" s="57"/>
      <c r="M21" s="57"/>
      <c r="N21" s="57">
        <v>1</v>
      </c>
      <c r="O21" s="2253" t="s">
        <v>476</v>
      </c>
      <c r="P21" s="2207">
        <v>1666.67</v>
      </c>
      <c r="Q21" s="2207">
        <v>366.67</v>
      </c>
      <c r="R21" s="2522">
        <f>R20-P21</f>
        <v>18333.330000000002</v>
      </c>
      <c r="S21" s="411"/>
      <c r="U21">
        <v>0.13</v>
      </c>
    </row>
    <row r="22" spans="11:21" ht="19.5" customHeight="1">
      <c r="K22" s="2304">
        <v>45898</v>
      </c>
      <c r="L22" s="326"/>
      <c r="M22" s="326"/>
      <c r="N22" s="326"/>
      <c r="O22" s="2253" t="s">
        <v>477</v>
      </c>
      <c r="P22" s="2205">
        <v>1666.67</v>
      </c>
      <c r="Q22" s="2205">
        <v>333.33</v>
      </c>
      <c r="R22" s="2522">
        <f t="shared" ref="R22:R29" si="1">R21-P22</f>
        <v>16666.66</v>
      </c>
    </row>
    <row r="23" spans="11:21" ht="19.5" customHeight="1">
      <c r="K23" s="2304">
        <v>45937</v>
      </c>
      <c r="L23" s="326"/>
      <c r="M23" s="326"/>
      <c r="N23" s="326"/>
      <c r="O23" s="2229" t="s">
        <v>478</v>
      </c>
      <c r="P23" s="2205">
        <v>1666.67</v>
      </c>
      <c r="Q23" s="2205">
        <v>300</v>
      </c>
      <c r="R23" s="2522">
        <f t="shared" si="1"/>
        <v>14999.99</v>
      </c>
    </row>
    <row r="24" spans="11:21" ht="19.5" customHeight="1">
      <c r="K24" s="2304">
        <v>45966</v>
      </c>
      <c r="L24" s="326"/>
      <c r="M24" s="326"/>
      <c r="N24" s="326"/>
      <c r="O24" s="2229" t="s">
        <v>479</v>
      </c>
      <c r="P24" s="2207">
        <v>1666.67</v>
      </c>
      <c r="Q24" s="2207">
        <v>266.67</v>
      </c>
      <c r="R24" s="2522">
        <f t="shared" si="1"/>
        <v>13333.32</v>
      </c>
    </row>
    <row r="25" spans="11:21" ht="19.5" customHeight="1">
      <c r="K25" s="2304">
        <v>45993</v>
      </c>
      <c r="L25" s="326"/>
      <c r="M25" s="326"/>
      <c r="N25" s="326"/>
      <c r="O25" s="2229" t="s">
        <v>480</v>
      </c>
      <c r="P25" s="2207">
        <v>1666.67</v>
      </c>
      <c r="Q25" s="2207">
        <v>233.33</v>
      </c>
      <c r="R25" s="2522">
        <f t="shared" si="1"/>
        <v>11666.65</v>
      </c>
    </row>
    <row r="26" spans="11:21" ht="19.5" customHeight="1">
      <c r="K26" s="2304">
        <v>46020</v>
      </c>
      <c r="L26" s="326"/>
      <c r="M26" s="326"/>
      <c r="N26" s="326"/>
      <c r="O26" s="2229" t="s">
        <v>471</v>
      </c>
      <c r="P26" s="2205">
        <v>1666.67</v>
      </c>
      <c r="Q26" s="2205">
        <v>200</v>
      </c>
      <c r="R26" s="2522">
        <f t="shared" si="1"/>
        <v>9999.98</v>
      </c>
    </row>
    <row r="27" spans="11:21" ht="19.5" customHeight="1">
      <c r="K27" s="2529"/>
      <c r="L27" s="326"/>
      <c r="M27" s="326"/>
      <c r="N27" s="326"/>
      <c r="O27" s="2525"/>
      <c r="P27" s="2521"/>
      <c r="Q27" s="2521"/>
      <c r="R27" s="2522">
        <f t="shared" si="1"/>
        <v>9999.98</v>
      </c>
    </row>
    <row r="28" spans="11:21" ht="19.5" customHeight="1">
      <c r="K28" s="2529"/>
      <c r="L28" s="326"/>
      <c r="M28" s="326"/>
      <c r="N28" s="326"/>
      <c r="O28" s="2525"/>
      <c r="P28" s="2521"/>
      <c r="Q28" s="2521"/>
      <c r="R28" s="2522">
        <f t="shared" si="1"/>
        <v>9999.98</v>
      </c>
    </row>
    <row r="29" spans="11:21" ht="19.5" customHeight="1">
      <c r="K29" s="2529"/>
      <c r="L29" s="326"/>
      <c r="M29" s="326"/>
      <c r="N29" s="326"/>
      <c r="O29" s="2525"/>
      <c r="P29" s="2521"/>
      <c r="Q29" s="2521"/>
      <c r="R29" s="2522">
        <f t="shared" si="1"/>
        <v>9999.98</v>
      </c>
    </row>
    <row r="30" spans="11:21" ht="19.5" customHeight="1">
      <c r="K30" s="2529"/>
      <c r="L30" s="326"/>
      <c r="M30" s="326"/>
      <c r="N30" s="326"/>
      <c r="O30" s="2525"/>
      <c r="P30" s="2521"/>
      <c r="Q30" s="2521"/>
      <c r="R30" s="2521"/>
    </row>
    <row r="31" spans="11:21" ht="19.5" customHeight="1"/>
    <row r="32" spans="11:21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</sheetData>
  <mergeCells count="4">
    <mergeCell ref="A1:C1"/>
    <mergeCell ref="A4:I4"/>
    <mergeCell ref="K4:Q4"/>
    <mergeCell ref="K18:Q18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FF00"/>
  </sheetPr>
  <dimension ref="A1:P32"/>
  <sheetViews>
    <sheetView zoomScale="130" zoomScaleNormal="130" workbookViewId="0">
      <selection activeCell="H25" sqref="H25"/>
    </sheetView>
  </sheetViews>
  <sheetFormatPr defaultColWidth="9" defaultRowHeight="13.2"/>
  <cols>
    <col min="1" max="1" width="18.109375" style="902" customWidth="1"/>
    <col min="2" max="2" width="14.5546875" customWidth="1"/>
    <col min="3" max="3" width="15.6640625" customWidth="1"/>
    <col min="4" max="4" width="11.44140625" style="423" customWidth="1"/>
    <col min="5" max="5" width="11" style="2362" customWidth="1"/>
    <col min="6" max="6" width="12.109375" style="840" customWidth="1"/>
    <col min="7" max="7" width="12.6640625" style="840" customWidth="1"/>
    <col min="8" max="8" width="12.109375" style="840" customWidth="1"/>
  </cols>
  <sheetData>
    <row r="1" spans="1:16" ht="24">
      <c r="A1" s="11" t="s">
        <v>481</v>
      </c>
      <c r="B1" s="3"/>
      <c r="C1" s="3"/>
      <c r="D1" s="133"/>
      <c r="E1" s="2308"/>
      <c r="F1" s="502"/>
      <c r="G1" s="502"/>
      <c r="H1" s="6"/>
    </row>
    <row r="2" spans="1:16" ht="15">
      <c r="A2" s="620"/>
      <c r="B2" s="1"/>
      <c r="C2" s="1"/>
      <c r="D2" s="460"/>
      <c r="E2" s="2309"/>
      <c r="F2" s="1945"/>
      <c r="G2" s="1945"/>
      <c r="H2" s="727"/>
    </row>
    <row r="3" spans="1:16" ht="17.399999999999999">
      <c r="A3" s="3209" t="s">
        <v>1</v>
      </c>
      <c r="B3" s="3210"/>
      <c r="C3" s="3210"/>
      <c r="D3" s="3210"/>
      <c r="E3" s="3210"/>
      <c r="F3" s="3210"/>
      <c r="G3" s="3210"/>
      <c r="H3" s="3211"/>
    </row>
    <row r="4" spans="1:16">
      <c r="A4" s="184" t="s">
        <v>49</v>
      </c>
      <c r="B4" s="515" t="s">
        <v>50</v>
      </c>
      <c r="C4" s="515" t="s">
        <v>51</v>
      </c>
      <c r="D4" s="515" t="s">
        <v>52</v>
      </c>
      <c r="E4" s="2530" t="s">
        <v>265</v>
      </c>
      <c r="F4" s="516" t="s">
        <v>53</v>
      </c>
      <c r="G4" s="516" t="s">
        <v>54</v>
      </c>
      <c r="H4" s="1647" t="s">
        <v>55</v>
      </c>
    </row>
    <row r="5" spans="1:16">
      <c r="A5" s="162">
        <v>45709</v>
      </c>
      <c r="B5" s="55">
        <v>50000</v>
      </c>
      <c r="C5" s="25"/>
      <c r="D5" s="25">
        <v>24</v>
      </c>
      <c r="E5" s="2248">
        <v>35116</v>
      </c>
      <c r="F5" s="55">
        <f>B5/D5</f>
        <v>2083.3333333333298</v>
      </c>
      <c r="G5" s="55">
        <f>B5*0.83%</f>
        <v>415</v>
      </c>
      <c r="H5" s="55">
        <f>B5</f>
        <v>50000</v>
      </c>
      <c r="J5" s="339"/>
      <c r="K5" s="616"/>
      <c r="L5" s="467"/>
      <c r="M5" s="615"/>
      <c r="N5" s="615"/>
      <c r="O5" s="615"/>
      <c r="P5" s="618"/>
    </row>
    <row r="6" spans="1:16">
      <c r="A6" s="50">
        <v>45737</v>
      </c>
      <c r="B6" s="57"/>
      <c r="C6" s="57"/>
      <c r="D6" s="57">
        <v>1</v>
      </c>
      <c r="E6" s="2229">
        <v>86888</v>
      </c>
      <c r="F6" s="62">
        <v>2083.33</v>
      </c>
      <c r="G6" s="62">
        <v>415</v>
      </c>
      <c r="H6" s="62">
        <f>H5-F6</f>
        <v>47916.67</v>
      </c>
      <c r="J6" s="339"/>
      <c r="K6" s="613"/>
      <c r="L6" s="464"/>
      <c r="M6" s="615"/>
      <c r="N6" s="615"/>
      <c r="O6" s="615"/>
      <c r="P6" s="617"/>
    </row>
    <row r="7" spans="1:16">
      <c r="A7" s="50">
        <v>45755</v>
      </c>
      <c r="B7" s="57"/>
      <c r="C7" s="57"/>
      <c r="D7" s="57">
        <v>2</v>
      </c>
      <c r="E7" s="2229">
        <v>87172</v>
      </c>
      <c r="F7" s="62">
        <v>2083.33</v>
      </c>
      <c r="G7" s="62">
        <v>415</v>
      </c>
      <c r="H7" s="62">
        <f t="shared" ref="H7:H16" si="0">H6-F7</f>
        <v>45833.34</v>
      </c>
      <c r="J7" s="339"/>
      <c r="K7" s="613"/>
      <c r="L7" s="464"/>
      <c r="M7" s="614"/>
      <c r="N7" s="614"/>
      <c r="O7" s="614"/>
      <c r="P7" s="617"/>
    </row>
    <row r="8" spans="1:16">
      <c r="A8" s="50">
        <v>45798</v>
      </c>
      <c r="B8" s="57"/>
      <c r="C8" s="57"/>
      <c r="D8" s="57">
        <v>3</v>
      </c>
      <c r="E8" s="2229" t="s">
        <v>482</v>
      </c>
      <c r="F8" s="62">
        <v>2083.33</v>
      </c>
      <c r="G8" s="62">
        <v>415</v>
      </c>
      <c r="H8" s="62">
        <f t="shared" si="0"/>
        <v>43750.01</v>
      </c>
      <c r="J8" s="339"/>
      <c r="K8" s="613"/>
      <c r="L8" s="340"/>
      <c r="M8" s="615"/>
      <c r="N8" s="615"/>
      <c r="O8" s="615"/>
      <c r="P8" s="617"/>
    </row>
    <row r="9" spans="1:16">
      <c r="A9" s="50">
        <v>45810</v>
      </c>
      <c r="B9" s="57"/>
      <c r="C9" s="57"/>
      <c r="D9" s="57">
        <v>4</v>
      </c>
      <c r="E9" s="2229" t="s">
        <v>483</v>
      </c>
      <c r="F9" s="62">
        <v>2083.33</v>
      </c>
      <c r="G9" s="62">
        <v>415</v>
      </c>
      <c r="H9" s="62">
        <f t="shared" si="0"/>
        <v>41666.68</v>
      </c>
      <c r="J9" s="339"/>
      <c r="K9" s="613"/>
      <c r="L9" s="340"/>
      <c r="M9" s="615"/>
      <c r="N9" s="615"/>
      <c r="O9" s="615"/>
      <c r="P9" s="617"/>
    </row>
    <row r="10" spans="1:16">
      <c r="A10" s="50">
        <v>45857</v>
      </c>
      <c r="B10" s="57"/>
      <c r="C10" s="57"/>
      <c r="D10" s="57">
        <v>5</v>
      </c>
      <c r="E10" s="2229" t="s">
        <v>484</v>
      </c>
      <c r="F10" s="62">
        <v>2083.33</v>
      </c>
      <c r="G10" s="62">
        <v>415</v>
      </c>
      <c r="H10" s="62">
        <f t="shared" si="0"/>
        <v>39583.35</v>
      </c>
      <c r="J10" s="339"/>
      <c r="K10" s="613"/>
      <c r="L10" s="340"/>
      <c r="M10" s="615"/>
      <c r="N10" s="615"/>
      <c r="O10" s="615"/>
      <c r="P10" s="617"/>
    </row>
    <row r="11" spans="1:16" ht="13.8">
      <c r="A11" s="167">
        <v>45897</v>
      </c>
      <c r="B11" s="358"/>
      <c r="C11" s="450"/>
      <c r="D11" s="57">
        <v>6</v>
      </c>
      <c r="E11" s="2196" t="s">
        <v>485</v>
      </c>
      <c r="F11" s="188">
        <v>2083.33</v>
      </c>
      <c r="G11" s="450">
        <v>415</v>
      </c>
      <c r="H11" s="62">
        <f t="shared" si="0"/>
        <v>37500.019999999997</v>
      </c>
      <c r="J11" s="339"/>
      <c r="K11" s="613"/>
      <c r="L11" s="464"/>
      <c r="M11" s="615"/>
      <c r="N11" s="615"/>
      <c r="O11" s="615"/>
      <c r="P11" s="617"/>
    </row>
    <row r="12" spans="1:16" ht="13.8">
      <c r="A12" s="167">
        <v>45916</v>
      </c>
      <c r="B12" s="52"/>
      <c r="C12" s="450"/>
      <c r="D12" s="57">
        <v>7</v>
      </c>
      <c r="E12" s="2195" t="s">
        <v>486</v>
      </c>
      <c r="F12" s="188">
        <v>2083.33</v>
      </c>
      <c r="G12" s="450">
        <v>415</v>
      </c>
      <c r="H12" s="62">
        <f t="shared" si="0"/>
        <v>35416.69</v>
      </c>
      <c r="J12" s="339"/>
      <c r="K12" s="613"/>
      <c r="L12" s="340"/>
      <c r="M12" s="615"/>
      <c r="N12" s="615"/>
      <c r="O12" s="615"/>
      <c r="P12" s="617"/>
    </row>
    <row r="13" spans="1:16" ht="13.8">
      <c r="A13" s="167">
        <v>45951</v>
      </c>
      <c r="B13" s="52"/>
      <c r="C13" s="450"/>
      <c r="D13" s="57">
        <v>8</v>
      </c>
      <c r="E13" s="2195" t="s">
        <v>487</v>
      </c>
      <c r="F13" s="188">
        <v>2083.33</v>
      </c>
      <c r="G13" s="450">
        <v>415</v>
      </c>
      <c r="H13" s="62">
        <f t="shared" si="0"/>
        <v>33333.360000000001</v>
      </c>
      <c r="J13" s="339"/>
      <c r="K13" s="613"/>
      <c r="L13" s="340"/>
      <c r="M13" s="615"/>
      <c r="N13" s="615"/>
      <c r="O13" s="615"/>
      <c r="P13" s="617"/>
    </row>
    <row r="14" spans="1:16" ht="13.8">
      <c r="A14" s="167">
        <v>45976</v>
      </c>
      <c r="B14" s="52"/>
      <c r="C14" s="450"/>
      <c r="D14" s="57">
        <v>9</v>
      </c>
      <c r="E14" s="2195" t="s">
        <v>488</v>
      </c>
      <c r="F14" s="188">
        <v>2083.33</v>
      </c>
      <c r="G14" s="450">
        <v>415</v>
      </c>
      <c r="H14" s="62">
        <f t="shared" si="0"/>
        <v>31250.03</v>
      </c>
      <c r="J14" s="339"/>
      <c r="K14" s="613"/>
      <c r="L14" s="340"/>
      <c r="M14" s="615"/>
      <c r="N14" s="615"/>
      <c r="O14" s="615"/>
      <c r="P14" s="617"/>
    </row>
    <row r="15" spans="1:16">
      <c r="A15" s="975"/>
      <c r="B15" s="326"/>
      <c r="C15" s="326"/>
      <c r="D15" s="57">
        <v>10</v>
      </c>
      <c r="E15" s="2523"/>
      <c r="F15" s="837"/>
      <c r="G15" s="837"/>
      <c r="H15" s="62">
        <f t="shared" si="0"/>
        <v>31250.03</v>
      </c>
    </row>
    <row r="16" spans="1:16">
      <c r="A16" s="975"/>
      <c r="B16" s="326"/>
      <c r="C16" s="326"/>
      <c r="D16" s="57">
        <v>11</v>
      </c>
      <c r="E16" s="2523"/>
      <c r="F16" s="837"/>
      <c r="G16" s="837"/>
      <c r="H16" s="62">
        <f t="shared" si="0"/>
        <v>31250.03</v>
      </c>
    </row>
    <row r="17" spans="1:8">
      <c r="A17" s="975"/>
      <c r="B17" s="326"/>
      <c r="C17" s="326"/>
      <c r="D17" s="57">
        <v>12</v>
      </c>
      <c r="E17" s="2523"/>
      <c r="F17" s="837"/>
      <c r="G17" s="837"/>
      <c r="H17" s="837"/>
    </row>
    <row r="18" spans="1:8">
      <c r="A18" s="975"/>
      <c r="B18" s="326"/>
      <c r="C18" s="326"/>
      <c r="D18" s="57">
        <v>13</v>
      </c>
      <c r="E18" s="2523"/>
      <c r="F18" s="837"/>
      <c r="G18" s="837"/>
      <c r="H18" s="837"/>
    </row>
    <row r="23" spans="1:8">
      <c r="A23" s="575"/>
      <c r="B23" s="805"/>
      <c r="C23" s="161"/>
      <c r="D23" s="122"/>
      <c r="E23" s="2231"/>
      <c r="F23" s="122"/>
      <c r="G23" s="604"/>
    </row>
    <row r="24" spans="1:8" ht="13.8">
      <c r="A24" s="575"/>
      <c r="B24" s="576"/>
      <c r="C24" s="126"/>
      <c r="D24" s="122"/>
      <c r="E24" s="2231"/>
      <c r="F24" s="122"/>
      <c r="G24" s="728"/>
    </row>
    <row r="25" spans="1:8" ht="13.8">
      <c r="A25" s="575"/>
      <c r="B25" s="576"/>
      <c r="C25" s="126"/>
      <c r="D25" s="577"/>
      <c r="E25" s="2232"/>
      <c r="F25" s="577"/>
      <c r="G25" s="728"/>
    </row>
    <row r="26" spans="1:8" ht="13.8">
      <c r="A26" s="575"/>
      <c r="B26" s="576"/>
      <c r="C26" s="120"/>
      <c r="D26" s="122"/>
      <c r="E26" s="2231"/>
      <c r="F26" s="122"/>
      <c r="G26" s="728"/>
    </row>
    <row r="27" spans="1:8" ht="13.8">
      <c r="A27" s="575"/>
      <c r="B27" s="576"/>
      <c r="C27" s="120"/>
      <c r="D27" s="122"/>
      <c r="E27" s="2231"/>
      <c r="F27" s="122"/>
      <c r="G27" s="728"/>
    </row>
    <row r="28" spans="1:8" ht="13.8">
      <c r="A28" s="575"/>
      <c r="B28" s="576"/>
      <c r="C28" s="120"/>
      <c r="D28" s="122"/>
      <c r="E28" s="2231"/>
      <c r="F28" s="122"/>
      <c r="G28" s="728"/>
    </row>
    <row r="29" spans="1:8" ht="13.8">
      <c r="A29" s="575"/>
      <c r="B29" s="576"/>
      <c r="C29" s="126"/>
      <c r="D29" s="122"/>
      <c r="E29" s="2231"/>
      <c r="F29" s="122"/>
      <c r="G29" s="728"/>
    </row>
    <row r="30" spans="1:8" ht="13.8">
      <c r="A30" s="575"/>
      <c r="B30" s="576"/>
      <c r="C30" s="120"/>
      <c r="D30" s="122"/>
      <c r="E30" s="2231"/>
      <c r="F30" s="122"/>
      <c r="G30" s="728"/>
    </row>
    <row r="31" spans="1:8" ht="13.8">
      <c r="A31" s="575"/>
      <c r="B31" s="576"/>
      <c r="C31" s="120"/>
      <c r="D31" s="122"/>
      <c r="E31" s="2231"/>
      <c r="F31" s="122"/>
      <c r="G31" s="728"/>
    </row>
    <row r="32" spans="1:8" ht="13.8">
      <c r="A32" s="575"/>
      <c r="B32" s="576"/>
      <c r="C32" s="120"/>
      <c r="D32" s="122"/>
      <c r="E32" s="2231"/>
      <c r="F32" s="122"/>
      <c r="G32" s="728"/>
    </row>
  </sheetData>
  <mergeCells count="1">
    <mergeCell ref="A3:H3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132">
    <tabColor rgb="FFFFFF00"/>
  </sheetPr>
  <dimension ref="A1:Q65"/>
  <sheetViews>
    <sheetView topLeftCell="A43" zoomScale="130" zoomScaleNormal="130" workbookViewId="0">
      <selection activeCell="F66" sqref="F66"/>
    </sheetView>
  </sheetViews>
  <sheetFormatPr defaultColWidth="9.109375" defaultRowHeight="13.2"/>
  <cols>
    <col min="1" max="1" width="16.109375" style="2" customWidth="1"/>
    <col min="2" max="4" width="16.109375" style="3" customWidth="1"/>
    <col min="5" max="5" width="16.109375" style="995" customWidth="1"/>
    <col min="6" max="8" width="16.109375" style="6" customWidth="1"/>
    <col min="9" max="16384" width="9.109375" style="3"/>
  </cols>
  <sheetData>
    <row r="1" spans="1:8" ht="24">
      <c r="A1" s="11" t="s">
        <v>489</v>
      </c>
      <c r="D1" s="5"/>
      <c r="E1" s="227"/>
      <c r="F1" s="502"/>
      <c r="G1" s="502"/>
    </row>
    <row r="2" spans="1:8" ht="15">
      <c r="A2" s="620"/>
      <c r="B2" s="1"/>
      <c r="C2" s="1"/>
      <c r="D2" s="1770"/>
      <c r="E2" s="559"/>
      <c r="F2" s="1945"/>
      <c r="G2" s="1945"/>
      <c r="H2" s="727"/>
    </row>
    <row r="3" spans="1:8" ht="17.399999999999999">
      <c r="A3" s="3209" t="s">
        <v>1</v>
      </c>
      <c r="B3" s="3210"/>
      <c r="C3" s="3210"/>
      <c r="D3" s="3210"/>
      <c r="E3" s="3210"/>
      <c r="F3" s="3210"/>
      <c r="G3" s="3210"/>
      <c r="H3" s="3211"/>
    </row>
    <row r="4" spans="1:8">
      <c r="A4" s="184" t="s">
        <v>49</v>
      </c>
      <c r="B4" s="515" t="s">
        <v>50</v>
      </c>
      <c r="C4" s="515" t="s">
        <v>51</v>
      </c>
      <c r="D4" s="515" t="s">
        <v>52</v>
      </c>
      <c r="E4" s="448" t="s">
        <v>265</v>
      </c>
      <c r="F4" s="516" t="s">
        <v>53</v>
      </c>
      <c r="G4" s="516" t="s">
        <v>54</v>
      </c>
      <c r="H4" s="1647" t="s">
        <v>55</v>
      </c>
    </row>
    <row r="5" spans="1:8">
      <c r="A5" s="451">
        <v>44776</v>
      </c>
      <c r="B5" s="452">
        <v>50000</v>
      </c>
      <c r="C5" s="454"/>
      <c r="D5" s="454">
        <v>24</v>
      </c>
      <c r="E5" s="1533">
        <v>29551</v>
      </c>
      <c r="F5" s="452">
        <f>B5/D5</f>
        <v>2083.3333333333298</v>
      </c>
      <c r="G5" s="452">
        <f>B5*0.83%</f>
        <v>415</v>
      </c>
      <c r="H5" s="452">
        <f>B5</f>
        <v>50000</v>
      </c>
    </row>
    <row r="6" spans="1:8">
      <c r="A6" s="50">
        <v>44807</v>
      </c>
      <c r="B6" s="148"/>
      <c r="C6" s="329"/>
      <c r="D6" s="945">
        <v>1</v>
      </c>
      <c r="E6" s="42">
        <v>75929</v>
      </c>
      <c r="F6" s="59">
        <v>2083.33</v>
      </c>
      <c r="G6" s="59">
        <v>415</v>
      </c>
      <c r="H6" s="62">
        <f>H5-F6</f>
        <v>47916.67</v>
      </c>
    </row>
    <row r="7" spans="1:8">
      <c r="A7" s="50">
        <v>44834</v>
      </c>
      <c r="B7" s="148"/>
      <c r="C7" s="149"/>
      <c r="D7" s="945">
        <v>2</v>
      </c>
      <c r="E7" s="42">
        <v>76193</v>
      </c>
      <c r="F7" s="30">
        <v>2083.33</v>
      </c>
      <c r="G7" s="30">
        <v>415</v>
      </c>
      <c r="H7" s="62">
        <f t="shared" ref="H7:H29" si="0">H6-F7</f>
        <v>45833.34</v>
      </c>
    </row>
    <row r="8" spans="1:8">
      <c r="A8" s="50">
        <v>44863</v>
      </c>
      <c r="B8" s="148"/>
      <c r="C8" s="149"/>
      <c r="D8" s="945">
        <v>3</v>
      </c>
      <c r="E8" s="42">
        <v>76487</v>
      </c>
      <c r="F8" s="30">
        <v>2083.33</v>
      </c>
      <c r="G8" s="30">
        <v>415</v>
      </c>
      <c r="H8" s="62">
        <f t="shared" si="0"/>
        <v>43750.01</v>
      </c>
    </row>
    <row r="9" spans="1:8">
      <c r="A9" s="50">
        <v>44898</v>
      </c>
      <c r="B9" s="148"/>
      <c r="C9" s="329"/>
      <c r="D9" s="945">
        <v>4</v>
      </c>
      <c r="E9" s="42">
        <v>76964</v>
      </c>
      <c r="F9" s="59">
        <v>2083.33</v>
      </c>
      <c r="G9" s="59">
        <v>415</v>
      </c>
      <c r="H9" s="62">
        <f t="shared" si="0"/>
        <v>41666.68</v>
      </c>
    </row>
    <row r="10" spans="1:8">
      <c r="A10" s="50">
        <v>44929</v>
      </c>
      <c r="B10" s="178"/>
      <c r="C10" s="59"/>
      <c r="D10" s="945">
        <v>5</v>
      </c>
      <c r="E10" s="42">
        <v>77276</v>
      </c>
      <c r="F10" s="59">
        <v>2083.33</v>
      </c>
      <c r="G10" s="59">
        <v>415</v>
      </c>
      <c r="H10" s="62">
        <f t="shared" si="0"/>
        <v>39583.35</v>
      </c>
    </row>
    <row r="11" spans="1:8">
      <c r="A11" s="50">
        <v>44957</v>
      </c>
      <c r="B11" s="178"/>
      <c r="C11" s="30"/>
      <c r="D11" s="945">
        <v>6</v>
      </c>
      <c r="E11" s="42">
        <v>77541</v>
      </c>
      <c r="F11" s="30">
        <v>2083.33</v>
      </c>
      <c r="G11" s="30">
        <v>415</v>
      </c>
      <c r="H11" s="62">
        <f t="shared" si="0"/>
        <v>37500.019999999997</v>
      </c>
    </row>
    <row r="12" spans="1:8">
      <c r="A12" s="50">
        <v>44982</v>
      </c>
      <c r="B12" s="178"/>
      <c r="C12" s="30"/>
      <c r="D12" s="945">
        <v>7</v>
      </c>
      <c r="E12" s="42">
        <v>77739</v>
      </c>
      <c r="F12" s="30">
        <v>2083.33</v>
      </c>
      <c r="G12" s="30">
        <v>415</v>
      </c>
      <c r="H12" s="62">
        <f t="shared" si="0"/>
        <v>35416.69</v>
      </c>
    </row>
    <row r="13" spans="1:8">
      <c r="A13" s="50">
        <v>45020</v>
      </c>
      <c r="B13" s="178"/>
      <c r="C13" s="59"/>
      <c r="D13" s="945">
        <v>8</v>
      </c>
      <c r="E13" s="42">
        <v>78237</v>
      </c>
      <c r="F13" s="59">
        <v>2083.33</v>
      </c>
      <c r="G13" s="59">
        <v>415</v>
      </c>
      <c r="H13" s="62">
        <f t="shared" si="0"/>
        <v>33333.360000000001</v>
      </c>
    </row>
    <row r="14" spans="1:8">
      <c r="A14" s="50">
        <v>45044</v>
      </c>
      <c r="B14" s="178"/>
      <c r="C14" s="30"/>
      <c r="D14" s="945">
        <v>9</v>
      </c>
      <c r="E14" s="42">
        <v>78477</v>
      </c>
      <c r="F14" s="30">
        <v>2083.33</v>
      </c>
      <c r="G14" s="30">
        <v>415</v>
      </c>
      <c r="H14" s="62">
        <f t="shared" si="0"/>
        <v>31250.03</v>
      </c>
    </row>
    <row r="15" spans="1:8">
      <c r="A15" s="50">
        <v>45080</v>
      </c>
      <c r="B15" s="151"/>
      <c r="C15" s="151"/>
      <c r="D15" s="945">
        <v>10</v>
      </c>
      <c r="E15" s="42">
        <v>79016</v>
      </c>
      <c r="F15" s="30">
        <v>2083.33</v>
      </c>
      <c r="G15" s="30">
        <v>415</v>
      </c>
      <c r="H15" s="62">
        <f t="shared" si="0"/>
        <v>29166.7</v>
      </c>
    </row>
    <row r="16" spans="1:8">
      <c r="A16" s="50">
        <v>45115</v>
      </c>
      <c r="B16" s="151"/>
      <c r="C16" s="151"/>
      <c r="D16" s="945">
        <v>11</v>
      </c>
      <c r="E16" s="42">
        <v>79427</v>
      </c>
      <c r="F16" s="30">
        <v>2083.33</v>
      </c>
      <c r="G16" s="30">
        <v>415</v>
      </c>
      <c r="H16" s="62">
        <f t="shared" si="0"/>
        <v>27083.37</v>
      </c>
    </row>
    <row r="17" spans="1:8">
      <c r="A17" s="50">
        <v>45142</v>
      </c>
      <c r="B17" s="151"/>
      <c r="C17" s="151"/>
      <c r="D17" s="945">
        <v>12</v>
      </c>
      <c r="E17" s="42">
        <v>79776</v>
      </c>
      <c r="F17" s="30">
        <v>2083.33</v>
      </c>
      <c r="G17" s="30">
        <v>415</v>
      </c>
      <c r="H17" s="62">
        <f t="shared" si="0"/>
        <v>25000.04</v>
      </c>
    </row>
    <row r="18" spans="1:8">
      <c r="A18" s="50">
        <v>45178</v>
      </c>
      <c r="B18" s="151"/>
      <c r="C18" s="151"/>
      <c r="D18" s="945">
        <v>13</v>
      </c>
      <c r="E18" s="1967">
        <v>80178</v>
      </c>
      <c r="F18" s="30">
        <v>2083.33</v>
      </c>
      <c r="G18" s="30">
        <v>415</v>
      </c>
      <c r="H18" s="62">
        <f t="shared" si="0"/>
        <v>22916.71</v>
      </c>
    </row>
    <row r="19" spans="1:8">
      <c r="A19" s="50">
        <v>45204</v>
      </c>
      <c r="B19" s="151"/>
      <c r="C19" s="151"/>
      <c r="D19" s="945">
        <v>14</v>
      </c>
      <c r="E19" s="42">
        <v>80495</v>
      </c>
      <c r="F19" s="59">
        <v>2083.33</v>
      </c>
      <c r="G19" s="59">
        <v>415</v>
      </c>
      <c r="H19" s="62">
        <f t="shared" si="0"/>
        <v>20833.38</v>
      </c>
    </row>
    <row r="20" spans="1:8">
      <c r="A20" s="50">
        <v>45234</v>
      </c>
      <c r="B20" s="151"/>
      <c r="C20" s="151"/>
      <c r="D20" s="945">
        <v>15</v>
      </c>
      <c r="E20" s="42">
        <v>80820</v>
      </c>
      <c r="F20" s="59">
        <v>2083.33</v>
      </c>
      <c r="G20" s="59">
        <v>415</v>
      </c>
      <c r="H20" s="62">
        <f t="shared" si="0"/>
        <v>18750.05</v>
      </c>
    </row>
    <row r="21" spans="1:8">
      <c r="A21" s="50">
        <v>45262</v>
      </c>
      <c r="B21" s="151"/>
      <c r="C21" s="151"/>
      <c r="D21" s="945">
        <v>16</v>
      </c>
      <c r="E21" s="42">
        <v>81263</v>
      </c>
      <c r="F21" s="59">
        <v>2083.33</v>
      </c>
      <c r="G21" s="59">
        <v>415</v>
      </c>
      <c r="H21" s="62">
        <f t="shared" si="0"/>
        <v>16666.72</v>
      </c>
    </row>
    <row r="22" spans="1:8">
      <c r="A22" s="50">
        <v>45293</v>
      </c>
      <c r="B22" s="1767"/>
      <c r="C22" s="1767"/>
      <c r="D22" s="945">
        <v>17</v>
      </c>
      <c r="E22" s="42">
        <v>81624</v>
      </c>
      <c r="F22" s="30">
        <v>2083.33</v>
      </c>
      <c r="G22" s="30">
        <v>415</v>
      </c>
      <c r="H22" s="62">
        <f t="shared" si="0"/>
        <v>14583.39</v>
      </c>
    </row>
    <row r="23" spans="1:8">
      <c r="A23" s="50">
        <v>45325</v>
      </c>
      <c r="B23" s="132"/>
      <c r="C23" s="132"/>
      <c r="D23" s="945">
        <v>18</v>
      </c>
      <c r="E23" s="42">
        <v>81969</v>
      </c>
      <c r="F23" s="59">
        <v>2083.33</v>
      </c>
      <c r="G23" s="59">
        <v>415</v>
      </c>
      <c r="H23" s="62">
        <f t="shared" si="0"/>
        <v>12500.06</v>
      </c>
    </row>
    <row r="24" spans="1:8">
      <c r="A24" s="789">
        <v>45360</v>
      </c>
      <c r="B24" s="132"/>
      <c r="C24" s="132"/>
      <c r="D24" s="1968">
        <v>19</v>
      </c>
      <c r="E24" s="791">
        <v>82384</v>
      </c>
      <c r="F24" s="266">
        <v>2083.33</v>
      </c>
      <c r="G24" s="266">
        <v>415</v>
      </c>
      <c r="H24" s="267">
        <f t="shared" si="0"/>
        <v>10416.73</v>
      </c>
    </row>
    <row r="25" spans="1:8">
      <c r="A25" s="50">
        <v>45378</v>
      </c>
      <c r="B25" s="151"/>
      <c r="C25" s="151"/>
      <c r="D25" s="945">
        <v>20</v>
      </c>
      <c r="E25" s="42">
        <v>82613</v>
      </c>
      <c r="F25" s="30">
        <v>2083.33</v>
      </c>
      <c r="G25" s="30">
        <v>415</v>
      </c>
      <c r="H25" s="62">
        <f t="shared" si="0"/>
        <v>8333.3999999999705</v>
      </c>
    </row>
    <row r="26" spans="1:8">
      <c r="A26" s="50">
        <v>45423</v>
      </c>
      <c r="B26" s="151"/>
      <c r="C26" s="151"/>
      <c r="D26" s="945">
        <v>21</v>
      </c>
      <c r="E26" s="42">
        <v>83096</v>
      </c>
      <c r="F26" s="59">
        <v>2083.33</v>
      </c>
      <c r="G26" s="59">
        <v>415</v>
      </c>
      <c r="H26" s="62">
        <f t="shared" si="0"/>
        <v>6250.0699999999697</v>
      </c>
    </row>
    <row r="27" spans="1:8">
      <c r="A27" s="50">
        <v>45449</v>
      </c>
      <c r="B27" s="151"/>
      <c r="C27" s="151"/>
      <c r="D27" s="945">
        <v>22</v>
      </c>
      <c r="E27" s="42">
        <v>83518</v>
      </c>
      <c r="F27" s="59">
        <v>2083.33</v>
      </c>
      <c r="G27" s="59">
        <v>415</v>
      </c>
      <c r="H27" s="62">
        <f t="shared" si="0"/>
        <v>4166.7399999999698</v>
      </c>
    </row>
    <row r="28" spans="1:8">
      <c r="A28" s="50">
        <v>45477</v>
      </c>
      <c r="B28" s="151"/>
      <c r="C28" s="151"/>
      <c r="D28" s="945">
        <v>23</v>
      </c>
      <c r="E28" s="42">
        <v>83833</v>
      </c>
      <c r="F28" s="43">
        <v>2083.33</v>
      </c>
      <c r="G28" s="43">
        <v>415</v>
      </c>
      <c r="H28" s="62">
        <f t="shared" si="0"/>
        <v>2083.4099999999698</v>
      </c>
    </row>
    <row r="29" spans="1:8" ht="13.8">
      <c r="A29" s="53">
        <v>45513</v>
      </c>
      <c r="D29" s="945">
        <v>24</v>
      </c>
      <c r="E29" s="41">
        <v>84236</v>
      </c>
      <c r="F29" s="671">
        <v>2083.41</v>
      </c>
      <c r="G29" s="671">
        <v>415</v>
      </c>
      <c r="H29" s="62">
        <f t="shared" si="0"/>
        <v>-2.7284841053187799E-11</v>
      </c>
    </row>
    <row r="30" spans="1:8">
      <c r="A30" s="160"/>
      <c r="B30" s="151"/>
      <c r="C30" s="151"/>
      <c r="D30" s="945"/>
      <c r="E30" s="967"/>
      <c r="F30" s="43"/>
      <c r="G30" s="43"/>
      <c r="H30" s="62"/>
    </row>
    <row r="31" spans="1:8">
      <c r="A31" s="160"/>
      <c r="B31" s="151"/>
      <c r="C31" s="151"/>
      <c r="D31" s="945"/>
      <c r="E31" s="967"/>
      <c r="F31" s="43"/>
      <c r="G31" s="43"/>
      <c r="H31" s="62"/>
    </row>
    <row r="32" spans="1:8" ht="17.399999999999999">
      <c r="A32" s="3209" t="s">
        <v>1</v>
      </c>
      <c r="B32" s="3210"/>
      <c r="C32" s="3210"/>
      <c r="D32" s="3210"/>
      <c r="E32" s="3210"/>
      <c r="F32" s="3210"/>
      <c r="G32" s="3210"/>
      <c r="H32" s="3211"/>
    </row>
    <row r="33" spans="1:17">
      <c r="A33" s="184" t="s">
        <v>49</v>
      </c>
      <c r="B33" s="515" t="s">
        <v>50</v>
      </c>
      <c r="C33" s="515" t="s">
        <v>51</v>
      </c>
      <c r="D33" s="515" t="s">
        <v>52</v>
      </c>
      <c r="E33" s="448" t="s">
        <v>265</v>
      </c>
      <c r="F33" s="516" t="s">
        <v>53</v>
      </c>
      <c r="G33" s="516" t="s">
        <v>54</v>
      </c>
      <c r="H33" s="1647" t="s">
        <v>55</v>
      </c>
    </row>
    <row r="34" spans="1:17">
      <c r="A34" s="162">
        <v>45520</v>
      </c>
      <c r="B34" s="55">
        <v>50000</v>
      </c>
      <c r="C34" s="25"/>
      <c r="D34" s="25">
        <v>24</v>
      </c>
      <c r="E34" s="518">
        <v>34023</v>
      </c>
      <c r="F34" s="55">
        <f>B34/D34</f>
        <v>2083.3333333333298</v>
      </c>
      <c r="G34" s="55">
        <f>B34*0.83%</f>
        <v>415</v>
      </c>
      <c r="H34" s="55">
        <f>B34</f>
        <v>50000</v>
      </c>
    </row>
    <row r="35" spans="1:17" ht="15">
      <c r="A35" s="50">
        <v>45542</v>
      </c>
      <c r="B35" s="57"/>
      <c r="C35" s="57"/>
      <c r="D35" s="57">
        <v>1</v>
      </c>
      <c r="E35" s="42">
        <v>84544</v>
      </c>
      <c r="F35" s="654">
        <v>2083.33</v>
      </c>
      <c r="G35" s="59">
        <v>415</v>
      </c>
      <c r="H35" s="62">
        <f>H34-F35</f>
        <v>47916.67</v>
      </c>
    </row>
    <row r="36" spans="1:17" ht="15">
      <c r="A36" s="50">
        <v>45583</v>
      </c>
      <c r="B36" s="57"/>
      <c r="C36" s="57"/>
      <c r="D36" s="57">
        <v>2</v>
      </c>
      <c r="E36" s="58">
        <v>85098</v>
      </c>
      <c r="F36" s="654">
        <v>2083.33</v>
      </c>
      <c r="G36" s="59">
        <v>415</v>
      </c>
      <c r="H36" s="62">
        <f t="shared" ref="H36:H50" si="1">H35-F36</f>
        <v>45833.34</v>
      </c>
    </row>
    <row r="37" spans="1:17" ht="15">
      <c r="A37" s="50">
        <v>45601</v>
      </c>
      <c r="B37" s="57"/>
      <c r="C37" s="57"/>
      <c r="D37" s="57">
        <v>3</v>
      </c>
      <c r="E37" s="58">
        <v>85246</v>
      </c>
      <c r="F37" s="654">
        <v>2083.33</v>
      </c>
      <c r="G37" s="59">
        <v>415</v>
      </c>
      <c r="H37" s="62">
        <f t="shared" si="1"/>
        <v>43750.01</v>
      </c>
    </row>
    <row r="38" spans="1:17" ht="15">
      <c r="A38" s="50">
        <v>45625</v>
      </c>
      <c r="B38" s="57"/>
      <c r="C38" s="57"/>
      <c r="D38" s="57">
        <v>4</v>
      </c>
      <c r="E38" s="58">
        <v>85669</v>
      </c>
      <c r="F38" s="654">
        <v>2083.33</v>
      </c>
      <c r="G38" s="59">
        <v>415</v>
      </c>
      <c r="H38" s="62">
        <f t="shared" si="1"/>
        <v>41666.68</v>
      </c>
    </row>
    <row r="39" spans="1:17" ht="15">
      <c r="A39" s="50">
        <v>45660</v>
      </c>
      <c r="B39" s="57"/>
      <c r="C39" s="57"/>
      <c r="D39" s="57">
        <v>5</v>
      </c>
      <c r="E39" s="42">
        <v>86085</v>
      </c>
      <c r="F39" s="1532">
        <v>2083.33</v>
      </c>
      <c r="G39" s="62">
        <v>415</v>
      </c>
      <c r="H39" s="62">
        <f t="shared" si="1"/>
        <v>39583.35</v>
      </c>
      <c r="J39" s="575"/>
      <c r="K39" s="576"/>
      <c r="L39" s="125"/>
      <c r="M39" s="577"/>
      <c r="N39" s="577"/>
      <c r="O39" s="577"/>
      <c r="P39" s="728"/>
      <c r="Q39" s="728"/>
    </row>
    <row r="40" spans="1:17" ht="15">
      <c r="A40" s="50">
        <v>45710</v>
      </c>
      <c r="B40" s="57"/>
      <c r="C40" s="57"/>
      <c r="D40" s="57">
        <v>6</v>
      </c>
      <c r="E40" s="42">
        <v>86575</v>
      </c>
      <c r="F40" s="1532">
        <v>2083.33</v>
      </c>
      <c r="G40" s="62">
        <v>415</v>
      </c>
      <c r="H40" s="62">
        <f t="shared" si="1"/>
        <v>37500.019999999997</v>
      </c>
      <c r="J40" s="575"/>
      <c r="K40" s="576"/>
      <c r="L40" s="125"/>
      <c r="M40" s="122"/>
      <c r="N40" s="122"/>
      <c r="O40" s="122"/>
      <c r="P40" s="728"/>
      <c r="Q40" s="728"/>
    </row>
    <row r="41" spans="1:17" ht="15">
      <c r="A41" s="50">
        <v>45738</v>
      </c>
      <c r="B41" s="57"/>
      <c r="C41" s="57"/>
      <c r="D41" s="57">
        <v>7</v>
      </c>
      <c r="E41" s="42">
        <v>86910</v>
      </c>
      <c r="F41" s="1532">
        <v>2083.33</v>
      </c>
      <c r="G41" s="62">
        <v>415</v>
      </c>
      <c r="H41" s="62">
        <f t="shared" si="1"/>
        <v>35416.69</v>
      </c>
      <c r="J41" s="575"/>
      <c r="K41" s="576"/>
      <c r="L41" s="126"/>
      <c r="M41" s="122"/>
      <c r="N41" s="122"/>
      <c r="O41" s="122"/>
      <c r="P41" s="728"/>
      <c r="Q41" s="728"/>
    </row>
    <row r="42" spans="1:17" ht="15">
      <c r="A42" s="50">
        <v>45759</v>
      </c>
      <c r="B42" s="57"/>
      <c r="C42" s="57"/>
      <c r="D42" s="57">
        <v>8</v>
      </c>
      <c r="E42" s="42">
        <v>87217</v>
      </c>
      <c r="F42" s="1532">
        <v>2083.33</v>
      </c>
      <c r="G42" s="62">
        <v>415</v>
      </c>
      <c r="H42" s="62">
        <f t="shared" si="1"/>
        <v>33333.360000000001</v>
      </c>
      <c r="J42" s="575"/>
      <c r="K42" s="576"/>
      <c r="L42" s="126"/>
      <c r="M42" s="122"/>
      <c r="N42" s="122"/>
      <c r="O42" s="122"/>
      <c r="P42" s="728"/>
      <c r="Q42" s="728"/>
    </row>
    <row r="43" spans="1:17" ht="15">
      <c r="A43" s="50">
        <v>45787</v>
      </c>
      <c r="B43" s="57"/>
      <c r="C43" s="57"/>
      <c r="D43" s="57">
        <v>9</v>
      </c>
      <c r="E43" s="42" t="s">
        <v>490</v>
      </c>
      <c r="F43" s="1532">
        <v>2083.33</v>
      </c>
      <c r="G43" s="62">
        <v>415</v>
      </c>
      <c r="H43" s="62">
        <f t="shared" si="1"/>
        <v>31250.03</v>
      </c>
      <c r="J43" s="575"/>
      <c r="K43" s="576"/>
      <c r="L43" s="120"/>
      <c r="M43" s="122"/>
      <c r="N43" s="122"/>
      <c r="O43" s="122"/>
      <c r="P43" s="728"/>
      <c r="Q43" s="728"/>
    </row>
    <row r="44" spans="1:17" ht="15">
      <c r="A44" s="50">
        <v>45822</v>
      </c>
      <c r="B44" s="57"/>
      <c r="C44" s="57"/>
      <c r="D44" s="57">
        <v>10</v>
      </c>
      <c r="E44" s="42" t="s">
        <v>491</v>
      </c>
      <c r="F44" s="1532">
        <v>2083.33</v>
      </c>
      <c r="G44" s="62">
        <v>415</v>
      </c>
      <c r="H44" s="62">
        <f t="shared" si="1"/>
        <v>29166.7</v>
      </c>
      <c r="J44" s="575"/>
      <c r="K44" s="576"/>
      <c r="L44" s="120"/>
      <c r="M44" s="577"/>
      <c r="N44" s="577"/>
      <c r="O44" s="577"/>
      <c r="P44" s="728"/>
      <c r="Q44" s="728"/>
    </row>
    <row r="45" spans="1:17" ht="15">
      <c r="A45" s="50">
        <v>45843</v>
      </c>
      <c r="B45" s="57"/>
      <c r="C45" s="57"/>
      <c r="D45" s="57">
        <v>11</v>
      </c>
      <c r="E45" s="42" t="s">
        <v>492</v>
      </c>
      <c r="F45" s="1532">
        <v>2083.33</v>
      </c>
      <c r="G45" s="62">
        <v>415</v>
      </c>
      <c r="H45" s="62">
        <f t="shared" si="1"/>
        <v>27083.37</v>
      </c>
      <c r="J45" s="575"/>
      <c r="K45" s="805"/>
      <c r="L45" s="120"/>
      <c r="M45" s="577"/>
      <c r="N45" s="577"/>
      <c r="O45" s="577"/>
      <c r="P45" s="728"/>
      <c r="Q45" s="728"/>
    </row>
    <row r="46" spans="1:17" ht="15">
      <c r="A46" s="50">
        <v>45878</v>
      </c>
      <c r="B46" s="27"/>
      <c r="C46" s="27"/>
      <c r="D46" s="57">
        <v>12</v>
      </c>
      <c r="E46" s="42" t="s">
        <v>493</v>
      </c>
      <c r="F46" s="1532">
        <v>2083.33</v>
      </c>
      <c r="G46" s="62">
        <v>415</v>
      </c>
      <c r="H46" s="62">
        <f t="shared" si="1"/>
        <v>25000.04</v>
      </c>
      <c r="J46" s="575"/>
      <c r="K46" s="576"/>
      <c r="L46" s="126"/>
      <c r="M46" s="122"/>
      <c r="N46" s="122"/>
      <c r="O46" s="122"/>
      <c r="P46" s="728"/>
      <c r="Q46" s="728"/>
    </row>
    <row r="47" spans="1:17" ht="15.6">
      <c r="A47" s="167">
        <v>45906</v>
      </c>
      <c r="B47" s="27"/>
      <c r="C47" s="27"/>
      <c r="D47" s="57">
        <v>13</v>
      </c>
      <c r="E47" s="52" t="s">
        <v>494</v>
      </c>
      <c r="F47" s="1969">
        <v>2083.33</v>
      </c>
      <c r="G47" s="168">
        <v>415</v>
      </c>
      <c r="H47" s="62">
        <f t="shared" si="1"/>
        <v>22916.71</v>
      </c>
      <c r="J47" s="575"/>
      <c r="K47" s="576"/>
      <c r="L47" s="120"/>
      <c r="M47" s="577"/>
      <c r="N47" s="577"/>
      <c r="O47" s="577"/>
      <c r="P47" s="728"/>
      <c r="Q47" s="728"/>
    </row>
    <row r="48" spans="1:17" ht="15.6">
      <c r="A48" s="167">
        <v>45930</v>
      </c>
      <c r="B48" s="27"/>
      <c r="C48" s="27"/>
      <c r="D48" s="57">
        <v>14</v>
      </c>
      <c r="E48" s="52" t="s">
        <v>495</v>
      </c>
      <c r="F48" s="1970">
        <v>2083.33</v>
      </c>
      <c r="G48" s="450">
        <v>415</v>
      </c>
      <c r="H48" s="62">
        <f t="shared" si="1"/>
        <v>20833.38</v>
      </c>
      <c r="J48" s="575"/>
      <c r="K48" s="576"/>
      <c r="L48" s="120"/>
      <c r="M48" s="122"/>
      <c r="N48" s="122"/>
      <c r="O48" s="122"/>
      <c r="P48" s="728"/>
      <c r="Q48" s="728"/>
    </row>
    <row r="49" spans="1:17" ht="15.6">
      <c r="A49" s="167">
        <v>45969</v>
      </c>
      <c r="B49" s="27"/>
      <c r="C49" s="27"/>
      <c r="D49" s="57">
        <v>15</v>
      </c>
      <c r="E49" s="52" t="s">
        <v>496</v>
      </c>
      <c r="F49" s="1969">
        <v>2083.33</v>
      </c>
      <c r="G49" s="168">
        <v>415</v>
      </c>
      <c r="H49" s="62">
        <f t="shared" si="1"/>
        <v>18750.05</v>
      </c>
      <c r="J49" s="575"/>
      <c r="K49" s="576"/>
      <c r="L49" s="120"/>
      <c r="M49" s="577"/>
      <c r="N49" s="577"/>
      <c r="O49" s="577"/>
      <c r="P49" s="728"/>
      <c r="Q49" s="728"/>
    </row>
    <row r="50" spans="1:17" ht="15.6">
      <c r="A50" s="167">
        <v>46004</v>
      </c>
      <c r="B50" s="27"/>
      <c r="C50" s="27"/>
      <c r="D50" s="57">
        <v>16</v>
      </c>
      <c r="E50" s="52" t="s">
        <v>497</v>
      </c>
      <c r="F50" s="1969">
        <v>2083.33</v>
      </c>
      <c r="G50" s="168">
        <v>415</v>
      </c>
      <c r="H50" s="62">
        <f t="shared" si="1"/>
        <v>16666.72</v>
      </c>
      <c r="J50" s="575"/>
      <c r="K50" s="576"/>
      <c r="L50" s="120"/>
      <c r="M50" s="577"/>
      <c r="N50" s="577"/>
      <c r="O50" s="577"/>
      <c r="P50" s="728"/>
      <c r="Q50" s="728"/>
    </row>
    <row r="51" spans="1:17">
      <c r="A51" s="36"/>
      <c r="B51" s="27"/>
      <c r="C51" s="27"/>
      <c r="D51" s="27"/>
      <c r="E51" s="996"/>
      <c r="F51" s="39"/>
      <c r="G51" s="39"/>
      <c r="H51" s="39"/>
    </row>
    <row r="54" spans="1:17" ht="15">
      <c r="A54" s="575"/>
      <c r="B54" s="576"/>
      <c r="C54" s="125"/>
      <c r="D54" s="577"/>
      <c r="E54" s="577"/>
      <c r="F54" s="577"/>
      <c r="G54" s="728"/>
    </row>
    <row r="55" spans="1:17" ht="15">
      <c r="A55" s="575"/>
      <c r="B55" s="576"/>
      <c r="C55" s="125"/>
      <c r="D55" s="122"/>
      <c r="E55" s="122"/>
      <c r="F55" s="122"/>
      <c r="G55" s="728"/>
    </row>
    <row r="56" spans="1:17" ht="13.8">
      <c r="A56" s="575"/>
      <c r="B56" s="576"/>
      <c r="C56" s="126"/>
      <c r="D56" s="122"/>
      <c r="E56" s="122"/>
      <c r="F56" s="122"/>
      <c r="G56" s="728"/>
    </row>
    <row r="57" spans="1:17" ht="13.8">
      <c r="A57" s="575"/>
      <c r="B57" s="576"/>
      <c r="C57" s="126"/>
      <c r="D57" s="122"/>
      <c r="E57" s="122"/>
      <c r="F57" s="122"/>
      <c r="G57" s="728"/>
    </row>
    <row r="58" spans="1:17" ht="13.8">
      <c r="A58" s="575"/>
      <c r="B58" s="576"/>
      <c r="C58" s="120"/>
      <c r="D58" s="122"/>
      <c r="E58" s="122"/>
      <c r="F58" s="122"/>
      <c r="G58" s="728"/>
    </row>
    <row r="59" spans="1:17" ht="13.8">
      <c r="A59" s="575"/>
      <c r="B59" s="576"/>
      <c r="C59" s="120"/>
      <c r="D59" s="577"/>
      <c r="E59" s="577"/>
      <c r="F59" s="577"/>
      <c r="G59" s="728"/>
    </row>
    <row r="60" spans="1:17" ht="13.8">
      <c r="A60" s="575"/>
      <c r="B60" s="805"/>
      <c r="C60" s="120"/>
      <c r="D60" s="577"/>
      <c r="E60" s="577"/>
      <c r="F60" s="577"/>
      <c r="G60" s="728"/>
    </row>
    <row r="61" spans="1:17" ht="13.8">
      <c r="A61" s="575"/>
      <c r="B61" s="576"/>
      <c r="C61" s="126"/>
      <c r="D61" s="122"/>
      <c r="E61" s="122"/>
      <c r="F61" s="122"/>
      <c r="G61" s="728"/>
    </row>
    <row r="62" spans="1:17" ht="13.8">
      <c r="A62" s="575"/>
      <c r="B62" s="576"/>
      <c r="C62" s="120"/>
      <c r="D62" s="577"/>
      <c r="E62" s="577"/>
      <c r="F62" s="577"/>
      <c r="G62" s="728"/>
    </row>
    <row r="63" spans="1:17" ht="13.8">
      <c r="A63" s="575"/>
      <c r="B63" s="576"/>
      <c r="C63" s="120"/>
      <c r="D63" s="122"/>
      <c r="E63" s="122"/>
      <c r="F63" s="122"/>
      <c r="G63" s="728"/>
    </row>
    <row r="64" spans="1:17" ht="13.8">
      <c r="A64" s="575"/>
      <c r="B64" s="576"/>
      <c r="C64" s="120"/>
      <c r="D64" s="577"/>
      <c r="E64" s="577"/>
      <c r="F64" s="577"/>
      <c r="G64" s="728"/>
    </row>
    <row r="65" spans="1:7" ht="13.8">
      <c r="A65" s="575"/>
      <c r="B65" s="576"/>
      <c r="C65" s="120"/>
      <c r="D65" s="577"/>
      <c r="E65" s="577"/>
      <c r="F65" s="577"/>
      <c r="G65" s="728"/>
    </row>
  </sheetData>
  <mergeCells count="2">
    <mergeCell ref="A3:H3"/>
    <mergeCell ref="A32:H32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140">
    <tabColor rgb="FFFFFF00"/>
  </sheetPr>
  <dimension ref="A1:X287"/>
  <sheetViews>
    <sheetView topLeftCell="I1" zoomScale="90" zoomScaleNormal="130" workbookViewId="0">
      <selection activeCell="J18" sqref="J18:Q18"/>
    </sheetView>
  </sheetViews>
  <sheetFormatPr defaultColWidth="9.109375" defaultRowHeight="13.2"/>
  <cols>
    <col min="1" max="1" width="13.6640625" style="228" customWidth="1"/>
    <col min="2" max="2" width="15.6640625" style="3" customWidth="1"/>
    <col min="3" max="3" width="8.44140625" style="3" customWidth="1"/>
    <col min="4" max="4" width="8.44140625" style="5" customWidth="1"/>
    <col min="5" max="5" width="9.109375" style="2308"/>
    <col min="6" max="6" width="14.109375" style="502" customWidth="1"/>
    <col min="7" max="7" width="14.5546875" style="502" customWidth="1"/>
    <col min="8" max="8" width="18.109375" style="7" customWidth="1"/>
    <col min="9" max="9" width="18.109375" customWidth="1"/>
    <col min="10" max="10" width="13.5546875" style="752" customWidth="1"/>
    <col min="11" max="11" width="13.109375" style="6" customWidth="1"/>
    <col min="12" max="12" width="8.33203125" style="6" customWidth="1"/>
    <col min="13" max="13" width="11.109375" style="10" customWidth="1"/>
    <col min="14" max="14" width="13.5546875" style="1949" customWidth="1"/>
    <col min="15" max="15" width="12.6640625" style="6" customWidth="1"/>
    <col min="16" max="16" width="10.5546875" style="6" customWidth="1"/>
    <col min="17" max="17" width="12.5546875" style="6" customWidth="1"/>
    <col min="18" max="18" width="10.33203125" style="1579" hidden="1" customWidth="1"/>
    <col min="19" max="19" width="11" style="6" hidden="1" customWidth="1"/>
    <col min="20" max="20" width="10" style="6" hidden="1" customWidth="1"/>
    <col min="21" max="21" width="9.33203125" style="9" hidden="1" customWidth="1"/>
    <col min="22" max="22" width="11.88671875" style="6" hidden="1" customWidth="1"/>
    <col min="23" max="23" width="12.109375" style="6" hidden="1" customWidth="1"/>
    <col min="24" max="24" width="12.6640625" style="3" customWidth="1"/>
    <col min="25" max="16384" width="9.109375" style="3"/>
  </cols>
  <sheetData>
    <row r="1" spans="1:23" ht="24">
      <c r="A1" s="3120" t="s">
        <v>498</v>
      </c>
      <c r="B1" s="3120"/>
      <c r="C1" s="3120"/>
      <c r="D1" s="3120"/>
      <c r="E1" s="3120"/>
      <c r="I1" s="7"/>
      <c r="J1" s="1951"/>
      <c r="K1" s="484"/>
      <c r="L1" s="484"/>
      <c r="M1" s="558"/>
      <c r="N1" s="1952"/>
      <c r="O1" s="484"/>
      <c r="P1" s="484"/>
      <c r="Q1" s="484"/>
      <c r="R1" s="1609"/>
      <c r="S1" s="64"/>
      <c r="T1" s="64"/>
      <c r="U1" s="65"/>
    </row>
    <row r="2" spans="1:23" s="1" customFormat="1" ht="15">
      <c r="A2" s="241"/>
      <c r="D2" s="1770"/>
      <c r="E2" s="2308"/>
      <c r="F2" s="1945"/>
      <c r="G2" s="1945"/>
      <c r="H2" s="1352"/>
      <c r="I2" s="1352"/>
      <c r="J2" s="1953"/>
      <c r="K2" s="727"/>
      <c r="L2" s="727"/>
      <c r="M2" s="1954"/>
      <c r="N2" s="1955"/>
      <c r="O2" s="727"/>
      <c r="P2" s="727"/>
      <c r="Q2" s="727"/>
      <c r="R2" s="1908"/>
      <c r="S2" s="727"/>
      <c r="T2" s="727"/>
      <c r="U2" s="1961"/>
      <c r="V2" s="727"/>
      <c r="W2" s="727"/>
    </row>
    <row r="3" spans="1:23" ht="17.399999999999999">
      <c r="A3" s="3215" t="s">
        <v>1</v>
      </c>
      <c r="B3" s="3215"/>
      <c r="C3" s="3215"/>
      <c r="D3" s="3215"/>
      <c r="E3" s="3215"/>
      <c r="F3" s="3215"/>
      <c r="G3" s="3215"/>
      <c r="H3" s="3215"/>
      <c r="J3" s="3216" t="s">
        <v>20</v>
      </c>
      <c r="K3" s="3217"/>
      <c r="L3" s="3217"/>
      <c r="M3" s="3217"/>
      <c r="N3" s="3217"/>
      <c r="O3" s="3217"/>
      <c r="P3" s="3217"/>
      <c r="Q3" s="3218"/>
      <c r="R3" s="1962" t="s">
        <v>105</v>
      </c>
      <c r="S3" s="1963"/>
      <c r="T3" s="1963"/>
      <c r="U3" s="1963"/>
      <c r="V3" s="1963"/>
      <c r="W3" s="1964"/>
    </row>
    <row r="4" spans="1:23" ht="29.1" customHeight="1">
      <c r="A4" s="184" t="s">
        <v>49</v>
      </c>
      <c r="B4" s="515" t="s">
        <v>50</v>
      </c>
      <c r="C4" s="515" t="s">
        <v>51</v>
      </c>
      <c r="D4" s="515" t="s">
        <v>52</v>
      </c>
      <c r="E4" s="2530" t="s">
        <v>265</v>
      </c>
      <c r="F4" s="516" t="s">
        <v>53</v>
      </c>
      <c r="G4" s="516" t="s">
        <v>54</v>
      </c>
      <c r="H4" s="1647" t="s">
        <v>55</v>
      </c>
      <c r="J4" s="796" t="s">
        <v>21</v>
      </c>
      <c r="K4" s="70" t="s">
        <v>22</v>
      </c>
      <c r="L4" s="70" t="s">
        <v>5</v>
      </c>
      <c r="M4" s="294" t="s">
        <v>52</v>
      </c>
      <c r="N4" s="788" t="s">
        <v>7</v>
      </c>
      <c r="O4" s="103" t="s">
        <v>24</v>
      </c>
      <c r="P4" s="103" t="s">
        <v>25</v>
      </c>
      <c r="Q4" s="1574" t="s">
        <v>26</v>
      </c>
      <c r="R4" s="1910" t="s">
        <v>21</v>
      </c>
      <c r="S4" s="70" t="s">
        <v>22</v>
      </c>
      <c r="T4" s="70" t="s">
        <v>25</v>
      </c>
      <c r="U4" s="70" t="s">
        <v>5</v>
      </c>
      <c r="V4" s="70" t="s">
        <v>24</v>
      </c>
      <c r="W4" s="101" t="s">
        <v>26</v>
      </c>
    </row>
    <row r="5" spans="1:23" ht="15" customHeight="1">
      <c r="A5" s="162">
        <v>44355</v>
      </c>
      <c r="B5" s="21">
        <v>125000</v>
      </c>
      <c r="C5" s="23"/>
      <c r="D5" s="25">
        <v>24</v>
      </c>
      <c r="E5" s="2248">
        <v>26842</v>
      </c>
      <c r="F5" s="55">
        <f>+B5/D5</f>
        <v>5208.333333333333</v>
      </c>
      <c r="G5" s="55">
        <v>1037.5</v>
      </c>
      <c r="H5" s="21">
        <v>125000</v>
      </c>
      <c r="J5" s="1917">
        <v>44820</v>
      </c>
      <c r="K5" s="21">
        <v>20000</v>
      </c>
      <c r="L5" s="21"/>
      <c r="M5" s="73">
        <v>12</v>
      </c>
      <c r="N5" s="234">
        <v>29832</v>
      </c>
      <c r="O5" s="21">
        <f>K5/M5</f>
        <v>1666.6666666666667</v>
      </c>
      <c r="P5" s="21">
        <v>400</v>
      </c>
      <c r="Q5" s="108">
        <f>K5</f>
        <v>20000</v>
      </c>
      <c r="R5" s="1582">
        <v>42333</v>
      </c>
      <c r="S5" s="532">
        <v>10000</v>
      </c>
      <c r="T5" s="532">
        <v>1200</v>
      </c>
      <c r="U5" s="533"/>
      <c r="V5" s="532"/>
      <c r="W5" s="537">
        <v>10000</v>
      </c>
    </row>
    <row r="6" spans="1:23" ht="15" customHeight="1">
      <c r="A6" s="50">
        <v>44376</v>
      </c>
      <c r="B6" s="27"/>
      <c r="C6" s="27"/>
      <c r="D6" s="29">
        <v>1</v>
      </c>
      <c r="E6" s="2229">
        <v>71230</v>
      </c>
      <c r="F6" s="59">
        <v>5208.33</v>
      </c>
      <c r="G6" s="62">
        <v>1037.5</v>
      </c>
      <c r="H6" s="43">
        <f>H5-F6</f>
        <v>119791.67</v>
      </c>
      <c r="J6" s="167">
        <v>44832</v>
      </c>
      <c r="K6" s="151"/>
      <c r="L6" s="151"/>
      <c r="M6" s="57"/>
      <c r="N6" s="41">
        <v>76158</v>
      </c>
      <c r="O6" s="30">
        <v>1666.67</v>
      </c>
      <c r="P6" s="30">
        <v>366.67</v>
      </c>
      <c r="Q6" s="1965">
        <f>Q5-O6</f>
        <v>18333.330000000002</v>
      </c>
      <c r="R6" s="1583">
        <v>42508</v>
      </c>
      <c r="S6" s="39"/>
      <c r="T6" s="39"/>
      <c r="U6" s="80"/>
      <c r="V6" s="39">
        <v>10000</v>
      </c>
      <c r="W6" s="112">
        <f>W5+S6-V6</f>
        <v>0</v>
      </c>
    </row>
    <row r="7" spans="1:23" ht="15" customHeight="1">
      <c r="A7" s="50">
        <v>44492</v>
      </c>
      <c r="B7" s="27"/>
      <c r="C7" s="27"/>
      <c r="D7" s="29">
        <v>2</v>
      </c>
      <c r="E7" s="2229">
        <v>72311</v>
      </c>
      <c r="F7" s="59">
        <v>20833.32</v>
      </c>
      <c r="G7" s="62">
        <v>4150</v>
      </c>
      <c r="H7" s="43">
        <f t="shared" ref="H7:H24" si="0">H6-F7</f>
        <v>98958.35</v>
      </c>
      <c r="J7" s="167">
        <v>44870</v>
      </c>
      <c r="K7" s="151"/>
      <c r="L7" s="151"/>
      <c r="M7" s="57"/>
      <c r="N7" s="41">
        <v>76573</v>
      </c>
      <c r="O7" s="59">
        <v>1666.67</v>
      </c>
      <c r="P7" s="59">
        <v>333.33</v>
      </c>
      <c r="Q7" s="1965">
        <f t="shared" ref="Q7:Q16" si="1">Q6-O7</f>
        <v>16666.660000000003</v>
      </c>
      <c r="R7" s="1583"/>
      <c r="S7" s="39"/>
      <c r="T7" s="39"/>
      <c r="U7" s="80"/>
      <c r="V7" s="39"/>
      <c r="W7" s="112">
        <f t="shared" ref="W7:W17" si="2">W6+S7-V7</f>
        <v>0</v>
      </c>
    </row>
    <row r="8" spans="1:23" ht="15" customHeight="1">
      <c r="A8" s="50">
        <v>44531</v>
      </c>
      <c r="B8" s="27"/>
      <c r="C8" s="27"/>
      <c r="D8" s="29">
        <v>3</v>
      </c>
      <c r="E8" s="2229">
        <v>72781</v>
      </c>
      <c r="F8" s="59">
        <v>5208.33</v>
      </c>
      <c r="G8" s="62">
        <v>1037.5</v>
      </c>
      <c r="H8" s="43">
        <f t="shared" si="0"/>
        <v>93750.02</v>
      </c>
      <c r="J8" s="167">
        <v>44891</v>
      </c>
      <c r="K8" s="151"/>
      <c r="L8" s="151"/>
      <c r="M8" s="57"/>
      <c r="N8" s="41">
        <v>76855</v>
      </c>
      <c r="O8" s="30">
        <v>1666.67</v>
      </c>
      <c r="P8" s="30">
        <v>300</v>
      </c>
      <c r="Q8" s="1965">
        <f t="shared" si="1"/>
        <v>14999.990000000003</v>
      </c>
      <c r="R8" s="1583">
        <v>42692</v>
      </c>
      <c r="S8" s="39">
        <v>15000</v>
      </c>
      <c r="T8" s="39">
        <v>1800</v>
      </c>
      <c r="U8" s="80"/>
      <c r="V8" s="39"/>
      <c r="W8" s="112">
        <f t="shared" si="2"/>
        <v>15000</v>
      </c>
    </row>
    <row r="9" spans="1:23" ht="15" customHeight="1">
      <c r="A9" s="50">
        <v>44550</v>
      </c>
      <c r="B9" s="27"/>
      <c r="C9" s="27"/>
      <c r="D9" s="29">
        <v>4</v>
      </c>
      <c r="E9" s="2229">
        <v>72986</v>
      </c>
      <c r="F9" s="59">
        <v>5208.33</v>
      </c>
      <c r="G9" s="62">
        <v>1037.5</v>
      </c>
      <c r="H9" s="43">
        <f t="shared" si="0"/>
        <v>88541.69</v>
      </c>
      <c r="J9" s="167">
        <v>44915</v>
      </c>
      <c r="K9" s="151"/>
      <c r="L9" s="151"/>
      <c r="M9" s="57"/>
      <c r="N9" s="41">
        <v>77082</v>
      </c>
      <c r="O9" s="30">
        <v>1666.67</v>
      </c>
      <c r="P9" s="30">
        <v>266.67</v>
      </c>
      <c r="Q9" s="1965">
        <f t="shared" si="1"/>
        <v>13333.320000000003</v>
      </c>
      <c r="R9" s="1583">
        <v>42872</v>
      </c>
      <c r="S9" s="39"/>
      <c r="T9" s="39"/>
      <c r="U9" s="80"/>
      <c r="V9" s="39">
        <v>15000</v>
      </c>
      <c r="W9" s="112">
        <f t="shared" si="2"/>
        <v>0</v>
      </c>
    </row>
    <row r="10" spans="1:23" ht="15" customHeight="1">
      <c r="A10" s="50">
        <v>44583</v>
      </c>
      <c r="B10" s="27"/>
      <c r="C10" s="27"/>
      <c r="D10" s="29">
        <v>5</v>
      </c>
      <c r="E10" s="2229">
        <v>73367</v>
      </c>
      <c r="F10" s="59">
        <v>5208.33</v>
      </c>
      <c r="G10" s="62">
        <v>1037.5</v>
      </c>
      <c r="H10" s="571">
        <f t="shared" si="0"/>
        <v>83333.36</v>
      </c>
      <c r="J10" s="740">
        <v>44954</v>
      </c>
      <c r="K10" s="43"/>
      <c r="L10" s="43"/>
      <c r="M10" s="538"/>
      <c r="N10" s="37">
        <v>77492</v>
      </c>
      <c r="O10" s="43">
        <v>1666.67</v>
      </c>
      <c r="P10" s="43">
        <v>233.33</v>
      </c>
      <c r="Q10" s="1965">
        <f t="shared" si="1"/>
        <v>11666.650000000003</v>
      </c>
      <c r="R10" s="1583"/>
      <c r="S10" s="39"/>
      <c r="T10" s="39"/>
      <c r="U10" s="80"/>
      <c r="V10" s="39"/>
      <c r="W10" s="112">
        <f t="shared" si="2"/>
        <v>0</v>
      </c>
    </row>
    <row r="11" spans="1:23" ht="15" customHeight="1">
      <c r="A11" s="50">
        <v>44607</v>
      </c>
      <c r="B11" s="27"/>
      <c r="C11" s="27"/>
      <c r="D11" s="29">
        <v>6</v>
      </c>
      <c r="E11" s="2229">
        <v>73600</v>
      </c>
      <c r="F11" s="59">
        <v>5208.33</v>
      </c>
      <c r="G11" s="62">
        <v>1037.5</v>
      </c>
      <c r="H11" s="43">
        <f t="shared" si="0"/>
        <v>78125.03</v>
      </c>
      <c r="J11" s="740">
        <v>44986</v>
      </c>
      <c r="K11" s="43"/>
      <c r="L11" s="43"/>
      <c r="M11" s="538"/>
      <c r="N11" s="41">
        <v>77783</v>
      </c>
      <c r="O11" s="43">
        <v>1666.67</v>
      </c>
      <c r="P11" s="43">
        <v>200</v>
      </c>
      <c r="Q11" s="1965">
        <f t="shared" si="1"/>
        <v>9999.9800000000032</v>
      </c>
      <c r="R11" s="1583"/>
      <c r="S11" s="39"/>
      <c r="T11" s="39"/>
      <c r="U11" s="80"/>
      <c r="V11" s="39"/>
      <c r="W11" s="112">
        <f t="shared" si="2"/>
        <v>0</v>
      </c>
    </row>
    <row r="12" spans="1:23" ht="15" customHeight="1">
      <c r="A12" s="50">
        <v>44636</v>
      </c>
      <c r="B12" s="27"/>
      <c r="C12" s="27"/>
      <c r="D12" s="29">
        <v>7</v>
      </c>
      <c r="E12" s="2229">
        <v>73920</v>
      </c>
      <c r="F12" s="62">
        <v>5208.33</v>
      </c>
      <c r="G12" s="62">
        <v>1037.5</v>
      </c>
      <c r="H12" s="43">
        <f t="shared" si="0"/>
        <v>72916.7</v>
      </c>
      <c r="J12" s="740">
        <v>45014</v>
      </c>
      <c r="K12" s="43"/>
      <c r="L12" s="43"/>
      <c r="M12" s="538"/>
      <c r="N12" s="41">
        <v>78067</v>
      </c>
      <c r="O12" s="30">
        <v>1666.67</v>
      </c>
      <c r="P12" s="43">
        <v>166.67</v>
      </c>
      <c r="Q12" s="1965">
        <f t="shared" si="1"/>
        <v>8333.3100000000031</v>
      </c>
      <c r="R12" s="1583"/>
      <c r="S12" s="39"/>
      <c r="T12" s="39"/>
      <c r="U12" s="80"/>
      <c r="V12" s="39"/>
      <c r="W12" s="112">
        <f t="shared" si="2"/>
        <v>0</v>
      </c>
    </row>
    <row r="13" spans="1:23" ht="15" customHeight="1">
      <c r="A13" s="50">
        <v>44685</v>
      </c>
      <c r="B13" s="27"/>
      <c r="C13" s="27"/>
      <c r="D13" s="29">
        <v>8</v>
      </c>
      <c r="E13" s="2229">
        <v>74440</v>
      </c>
      <c r="F13" s="62">
        <v>5208.33</v>
      </c>
      <c r="G13" s="62">
        <v>1037.5</v>
      </c>
      <c r="H13" s="43">
        <f t="shared" si="0"/>
        <v>67708.37</v>
      </c>
      <c r="J13" s="740">
        <v>45050</v>
      </c>
      <c r="K13" s="43"/>
      <c r="L13" s="43"/>
      <c r="M13" s="538"/>
      <c r="N13" s="41">
        <v>78562</v>
      </c>
      <c r="O13" s="43">
        <v>1666.67</v>
      </c>
      <c r="P13" s="43">
        <v>133.33000000000001</v>
      </c>
      <c r="Q13" s="1965">
        <f t="shared" si="1"/>
        <v>6666.6400000000031</v>
      </c>
      <c r="R13" s="1583">
        <v>42875</v>
      </c>
      <c r="S13" s="39">
        <v>15000</v>
      </c>
      <c r="T13" s="39">
        <v>1800</v>
      </c>
      <c r="U13" s="80">
        <v>33686</v>
      </c>
      <c r="V13" s="39"/>
      <c r="W13" s="112">
        <f t="shared" si="2"/>
        <v>15000</v>
      </c>
    </row>
    <row r="14" spans="1:23" ht="15" customHeight="1">
      <c r="A14" s="50">
        <v>44712</v>
      </c>
      <c r="B14" s="27"/>
      <c r="C14" s="27"/>
      <c r="D14" s="29">
        <v>9</v>
      </c>
      <c r="E14" s="2229">
        <v>74826</v>
      </c>
      <c r="F14" s="62">
        <v>5208.33</v>
      </c>
      <c r="G14" s="62">
        <v>1037.5</v>
      </c>
      <c r="H14" s="43">
        <f t="shared" si="0"/>
        <v>62500.039999999994</v>
      </c>
      <c r="J14" s="740">
        <v>45086</v>
      </c>
      <c r="K14" s="43"/>
      <c r="L14" s="43"/>
      <c r="M14" s="538"/>
      <c r="N14" s="41">
        <v>79083</v>
      </c>
      <c r="O14" s="43">
        <v>1666.67</v>
      </c>
      <c r="P14" s="43">
        <v>100</v>
      </c>
      <c r="Q14" s="1965">
        <f t="shared" si="1"/>
        <v>4999.970000000003</v>
      </c>
      <c r="R14" s="1583" t="s">
        <v>266</v>
      </c>
      <c r="S14" s="39"/>
      <c r="T14" s="39"/>
      <c r="U14" s="80"/>
      <c r="V14" s="39">
        <v>15000</v>
      </c>
      <c r="W14" s="112">
        <f t="shared" si="2"/>
        <v>0</v>
      </c>
    </row>
    <row r="15" spans="1:23" ht="15" customHeight="1">
      <c r="A15" s="50">
        <v>44728</v>
      </c>
      <c r="B15" s="27"/>
      <c r="C15" s="27"/>
      <c r="D15" s="29">
        <v>10</v>
      </c>
      <c r="E15" s="2229">
        <v>74990</v>
      </c>
      <c r="F15" s="62">
        <v>5208.33</v>
      </c>
      <c r="G15" s="62">
        <v>1037.5</v>
      </c>
      <c r="H15" s="43">
        <f t="shared" si="0"/>
        <v>57291.709999999992</v>
      </c>
      <c r="J15" s="740">
        <v>45098</v>
      </c>
      <c r="K15" s="43"/>
      <c r="L15" s="43"/>
      <c r="M15" s="538"/>
      <c r="N15" s="41" t="s">
        <v>2118</v>
      </c>
      <c r="O15" s="43">
        <v>4999.97</v>
      </c>
      <c r="P15" s="43"/>
      <c r="Q15" s="1965">
        <f t="shared" si="1"/>
        <v>0</v>
      </c>
      <c r="R15" s="1583"/>
      <c r="S15" s="39"/>
      <c r="T15" s="39"/>
      <c r="U15" s="80"/>
      <c r="V15" s="39"/>
      <c r="W15" s="112">
        <f t="shared" si="2"/>
        <v>0</v>
      </c>
    </row>
    <row r="16" spans="1:23" ht="15" customHeight="1">
      <c r="A16" s="50">
        <v>44757</v>
      </c>
      <c r="B16" s="27"/>
      <c r="C16" s="27"/>
      <c r="D16" s="29">
        <v>11</v>
      </c>
      <c r="E16" s="2229">
        <v>75317</v>
      </c>
      <c r="F16" s="62">
        <v>5208.33</v>
      </c>
      <c r="G16" s="62">
        <v>1037.5</v>
      </c>
      <c r="H16" s="43">
        <f t="shared" si="0"/>
        <v>52083.37999999999</v>
      </c>
      <c r="J16" s="740"/>
      <c r="K16" s="43"/>
      <c r="L16" s="43"/>
      <c r="M16" s="538"/>
      <c r="N16" s="1956"/>
      <c r="O16" s="43"/>
      <c r="P16" s="43"/>
      <c r="Q16" s="1965">
        <f t="shared" si="1"/>
        <v>0</v>
      </c>
      <c r="R16" s="1583">
        <v>43077</v>
      </c>
      <c r="S16" s="39">
        <v>15000</v>
      </c>
      <c r="T16" s="39"/>
      <c r="U16" s="80">
        <v>34695</v>
      </c>
      <c r="V16" s="39"/>
      <c r="W16" s="112">
        <f t="shared" si="2"/>
        <v>15000</v>
      </c>
    </row>
    <row r="17" spans="1:23" ht="15" customHeight="1">
      <c r="A17" s="50">
        <v>44790</v>
      </c>
      <c r="B17" s="27"/>
      <c r="C17" s="27"/>
      <c r="D17" s="29">
        <v>12</v>
      </c>
      <c r="E17" s="2229">
        <v>75703</v>
      </c>
      <c r="F17" s="62">
        <v>5208.33</v>
      </c>
      <c r="G17" s="62">
        <v>1037.5</v>
      </c>
      <c r="H17" s="43">
        <f t="shared" si="0"/>
        <v>46875.049999999988</v>
      </c>
      <c r="J17" s="740"/>
      <c r="K17" s="43"/>
      <c r="L17" s="43"/>
      <c r="M17" s="538"/>
      <c r="N17" s="1956"/>
      <c r="O17" s="43"/>
      <c r="P17" s="43"/>
      <c r="Q17" s="87"/>
      <c r="R17" s="1583">
        <v>43239</v>
      </c>
      <c r="S17" s="39"/>
      <c r="T17" s="39"/>
      <c r="U17" s="80">
        <v>60839</v>
      </c>
      <c r="V17" s="39">
        <v>15000</v>
      </c>
      <c r="W17" s="112">
        <f t="shared" si="2"/>
        <v>0</v>
      </c>
    </row>
    <row r="18" spans="1:23" ht="15" customHeight="1">
      <c r="A18" s="50">
        <v>44832</v>
      </c>
      <c r="B18" s="27"/>
      <c r="C18" s="27"/>
      <c r="D18" s="29">
        <v>13</v>
      </c>
      <c r="E18" s="2229">
        <v>76158</v>
      </c>
      <c r="F18" s="62">
        <v>5208.33</v>
      </c>
      <c r="G18" s="62">
        <v>1037.5</v>
      </c>
      <c r="H18" s="43">
        <f t="shared" si="0"/>
        <v>41666.719999999987</v>
      </c>
      <c r="J18" s="3216" t="s">
        <v>20</v>
      </c>
      <c r="K18" s="3217"/>
      <c r="L18" s="3217"/>
      <c r="M18" s="3217"/>
      <c r="N18" s="3217"/>
      <c r="O18" s="3217"/>
      <c r="P18" s="3217"/>
      <c r="Q18" s="3218"/>
      <c r="R18" s="1583"/>
      <c r="S18" s="39"/>
      <c r="T18" s="39"/>
      <c r="U18" s="80"/>
      <c r="V18" s="39"/>
      <c r="W18" s="112"/>
    </row>
    <row r="19" spans="1:23" ht="15" customHeight="1">
      <c r="A19" s="50">
        <v>44870</v>
      </c>
      <c r="B19" s="27"/>
      <c r="C19" s="27"/>
      <c r="D19" s="29">
        <v>14</v>
      </c>
      <c r="E19" s="2229">
        <v>76573</v>
      </c>
      <c r="F19" s="62">
        <v>5208.33</v>
      </c>
      <c r="G19" s="62">
        <v>1037.5</v>
      </c>
      <c r="H19" s="43">
        <f t="shared" si="0"/>
        <v>36458.389999999985</v>
      </c>
      <c r="J19" s="796" t="s">
        <v>21</v>
      </c>
      <c r="K19" s="70" t="s">
        <v>22</v>
      </c>
      <c r="L19" s="70" t="s">
        <v>5</v>
      </c>
      <c r="M19" s="294" t="s">
        <v>52</v>
      </c>
      <c r="N19" s="788" t="s">
        <v>7</v>
      </c>
      <c r="O19" s="103" t="s">
        <v>24</v>
      </c>
      <c r="P19" s="103" t="s">
        <v>25</v>
      </c>
      <c r="Q19" s="1574" t="s">
        <v>26</v>
      </c>
      <c r="R19" s="1583"/>
      <c r="S19" s="39"/>
      <c r="T19" s="39"/>
      <c r="U19" s="80"/>
      <c r="V19" s="39"/>
      <c r="W19" s="112"/>
    </row>
    <row r="20" spans="1:23" ht="15" customHeight="1">
      <c r="A20" s="50">
        <v>44891</v>
      </c>
      <c r="B20" s="27"/>
      <c r="C20" s="27"/>
      <c r="D20" s="29">
        <v>15</v>
      </c>
      <c r="E20" s="2229">
        <v>76855</v>
      </c>
      <c r="F20" s="62">
        <v>2735.83</v>
      </c>
      <c r="G20" s="62">
        <v>1037.5</v>
      </c>
      <c r="H20" s="43">
        <f t="shared" si="0"/>
        <v>33722.559999999983</v>
      </c>
      <c r="J20" s="1917">
        <v>45671</v>
      </c>
      <c r="K20" s="21">
        <v>20000</v>
      </c>
      <c r="L20" s="21"/>
      <c r="M20" s="73">
        <v>12</v>
      </c>
      <c r="N20" s="234">
        <v>34912</v>
      </c>
      <c r="O20" s="21">
        <f>K20/M20</f>
        <v>1666.6666666666667</v>
      </c>
      <c r="P20" s="21">
        <v>400</v>
      </c>
      <c r="Q20" s="108">
        <f>K20</f>
        <v>20000</v>
      </c>
      <c r="R20" s="1583"/>
      <c r="S20" s="39"/>
      <c r="T20" s="39"/>
      <c r="U20" s="80"/>
      <c r="V20" s="39"/>
      <c r="W20" s="112"/>
    </row>
    <row r="21" spans="1:23" ht="15" customHeight="1">
      <c r="A21" s="167">
        <v>44898</v>
      </c>
      <c r="B21" s="27"/>
      <c r="C21" s="27"/>
      <c r="D21" s="29">
        <v>16</v>
      </c>
      <c r="E21" s="2229">
        <v>76979</v>
      </c>
      <c r="F21" s="45">
        <v>2472.5</v>
      </c>
      <c r="G21" s="45"/>
      <c r="H21" s="43">
        <f t="shared" si="0"/>
        <v>31250.059999999983</v>
      </c>
      <c r="J21" s="740">
        <v>45710</v>
      </c>
      <c r="K21" s="62"/>
      <c r="L21" s="62"/>
      <c r="M21" s="1957">
        <v>1</v>
      </c>
      <c r="N21" s="501">
        <v>86574</v>
      </c>
      <c r="O21" s="62">
        <v>1666.67</v>
      </c>
      <c r="P21" s="62">
        <v>366.67</v>
      </c>
      <c r="Q21" s="94">
        <f>Q20-O21</f>
        <v>18333.330000000002</v>
      </c>
      <c r="R21" s="1583"/>
      <c r="S21" s="39"/>
      <c r="T21" s="39"/>
      <c r="U21" s="80"/>
      <c r="V21" s="39"/>
      <c r="W21" s="112"/>
    </row>
    <row r="22" spans="1:23" ht="15" customHeight="1">
      <c r="A22" s="167">
        <v>44915</v>
      </c>
      <c r="B22" s="27"/>
      <c r="C22" s="27"/>
      <c r="D22" s="29">
        <v>17</v>
      </c>
      <c r="E22" s="2229">
        <v>77082</v>
      </c>
      <c r="F22" s="35">
        <v>5208.33</v>
      </c>
      <c r="G22" s="35">
        <v>1037.5</v>
      </c>
      <c r="H22" s="43">
        <f t="shared" si="0"/>
        <v>26041.729999999981</v>
      </c>
      <c r="J22" s="740">
        <v>45736</v>
      </c>
      <c r="K22" s="62"/>
      <c r="L22" s="62"/>
      <c r="M22" s="1957">
        <v>2</v>
      </c>
      <c r="N22" s="501">
        <v>86854</v>
      </c>
      <c r="O22" s="62">
        <v>1666.67</v>
      </c>
      <c r="P22" s="62">
        <v>333.33</v>
      </c>
      <c r="Q22" s="94">
        <f t="shared" ref="Q22:Q30" si="3">Q21-O22</f>
        <v>16666.660000000003</v>
      </c>
      <c r="R22" s="1583"/>
      <c r="S22" s="39"/>
      <c r="T22" s="39"/>
      <c r="U22" s="80"/>
      <c r="V22" s="39"/>
      <c r="W22" s="112"/>
    </row>
    <row r="23" spans="1:23" ht="15" customHeight="1">
      <c r="A23" s="50">
        <v>44954</v>
      </c>
      <c r="B23" s="27"/>
      <c r="C23" s="27"/>
      <c r="D23" s="29">
        <v>18</v>
      </c>
      <c r="E23" s="2229">
        <v>77492</v>
      </c>
      <c r="F23" s="59">
        <v>5208.33</v>
      </c>
      <c r="G23" s="62">
        <v>1037.5</v>
      </c>
      <c r="H23" s="43">
        <f t="shared" si="0"/>
        <v>20833.39999999998</v>
      </c>
      <c r="J23" s="1958" t="s">
        <v>121</v>
      </c>
      <c r="K23" s="62"/>
      <c r="L23" s="62"/>
      <c r="M23" s="1957">
        <v>3</v>
      </c>
      <c r="N23" s="501"/>
      <c r="O23" s="62"/>
      <c r="P23" s="62"/>
      <c r="Q23" s="94">
        <f t="shared" si="3"/>
        <v>16666.660000000003</v>
      </c>
      <c r="R23" s="1583"/>
      <c r="S23" s="39"/>
      <c r="T23" s="39"/>
      <c r="U23" s="80"/>
      <c r="V23" s="39"/>
      <c r="W23" s="112"/>
    </row>
    <row r="24" spans="1:23" ht="15" customHeight="1">
      <c r="A24" s="50">
        <v>44958</v>
      </c>
      <c r="B24" s="27"/>
      <c r="C24" s="27"/>
      <c r="D24" s="29">
        <v>19</v>
      </c>
      <c r="E24" s="2229">
        <v>30641</v>
      </c>
      <c r="F24" s="564">
        <v>20833.400000000001</v>
      </c>
      <c r="G24" s="564"/>
      <c r="H24" s="43">
        <f t="shared" si="0"/>
        <v>0</v>
      </c>
      <c r="J24" s="50">
        <v>45786</v>
      </c>
      <c r="K24" s="62"/>
      <c r="L24" s="62"/>
      <c r="M24" s="1957">
        <v>4</v>
      </c>
      <c r="N24" s="501" t="s">
        <v>499</v>
      </c>
      <c r="O24" s="62">
        <v>1666.67</v>
      </c>
      <c r="P24" s="62">
        <v>300</v>
      </c>
      <c r="Q24" s="94">
        <f t="shared" si="3"/>
        <v>14999.990000000003</v>
      </c>
      <c r="R24" s="1583"/>
      <c r="S24" s="39"/>
      <c r="T24" s="39"/>
      <c r="U24" s="80"/>
      <c r="V24" s="39"/>
      <c r="W24" s="112"/>
    </row>
    <row r="25" spans="1:23" ht="15" customHeight="1">
      <c r="A25" s="50"/>
      <c r="B25" s="27"/>
      <c r="C25" s="27"/>
      <c r="D25" s="29"/>
      <c r="E25" s="2229"/>
      <c r="F25" s="564"/>
      <c r="G25" s="564"/>
      <c r="H25" s="43"/>
      <c r="J25" s="740">
        <v>45822</v>
      </c>
      <c r="K25" s="62"/>
      <c r="L25" s="62"/>
      <c r="M25" s="1957">
        <v>5</v>
      </c>
      <c r="N25" s="501" t="s">
        <v>500</v>
      </c>
      <c r="O25" s="62">
        <v>1666.67</v>
      </c>
      <c r="P25" s="62">
        <v>266.67</v>
      </c>
      <c r="Q25" s="94">
        <f t="shared" si="3"/>
        <v>13333.320000000003</v>
      </c>
      <c r="R25" s="1583"/>
      <c r="S25" s="39"/>
      <c r="T25" s="39"/>
      <c r="U25" s="80"/>
      <c r="V25" s="39"/>
      <c r="W25" s="112"/>
    </row>
    <row r="26" spans="1:23" ht="15" customHeight="1">
      <c r="A26" s="50"/>
      <c r="B26" s="27"/>
      <c r="C26" s="27"/>
      <c r="D26" s="29"/>
      <c r="E26" s="2229"/>
      <c r="F26" s="564"/>
      <c r="G26" s="564"/>
      <c r="H26" s="43"/>
      <c r="J26" s="1958" t="s">
        <v>428</v>
      </c>
      <c r="K26" s="62"/>
      <c r="L26" s="62"/>
      <c r="M26" s="1957">
        <v>6</v>
      </c>
      <c r="N26" s="1959"/>
      <c r="O26" s="39"/>
      <c r="P26" s="39"/>
      <c r="Q26" s="94">
        <f t="shared" si="3"/>
        <v>13333.320000000003</v>
      </c>
      <c r="R26" s="1583"/>
      <c r="S26" s="39"/>
      <c r="T26" s="39"/>
      <c r="U26" s="80"/>
      <c r="V26" s="39"/>
      <c r="W26" s="112"/>
    </row>
    <row r="27" spans="1:23" ht="15" customHeight="1">
      <c r="A27" s="3212" t="s">
        <v>1</v>
      </c>
      <c r="B27" s="3213"/>
      <c r="C27" s="3213"/>
      <c r="D27" s="3213"/>
      <c r="E27" s="3213"/>
      <c r="F27" s="3213"/>
      <c r="G27" s="3213"/>
      <c r="H27" s="3214"/>
      <c r="J27" s="1958" t="s">
        <v>112</v>
      </c>
      <c r="K27" s="62"/>
      <c r="L27" s="62"/>
      <c r="M27" s="1957">
        <v>7</v>
      </c>
      <c r="N27" s="501"/>
      <c r="O27" s="62"/>
      <c r="P27" s="62"/>
      <c r="Q27" s="94">
        <f t="shared" si="3"/>
        <v>13333.320000000003</v>
      </c>
      <c r="R27" s="1583"/>
      <c r="S27" s="39"/>
      <c r="T27" s="39"/>
      <c r="U27" s="80"/>
      <c r="V27" s="39"/>
      <c r="W27" s="112"/>
    </row>
    <row r="28" spans="1:23" ht="15" customHeight="1">
      <c r="A28" s="184" t="s">
        <v>49</v>
      </c>
      <c r="B28" s="515" t="s">
        <v>50</v>
      </c>
      <c r="C28" s="515" t="s">
        <v>51</v>
      </c>
      <c r="D28" s="515" t="s">
        <v>52</v>
      </c>
      <c r="E28" s="2530" t="s">
        <v>265</v>
      </c>
      <c r="F28" s="516" t="s">
        <v>53</v>
      </c>
      <c r="G28" s="516" t="s">
        <v>54</v>
      </c>
      <c r="H28" s="1647" t="s">
        <v>55</v>
      </c>
      <c r="J28" s="167">
        <v>45906</v>
      </c>
      <c r="M28" s="1957">
        <v>8</v>
      </c>
      <c r="N28" s="52" t="s">
        <v>501</v>
      </c>
      <c r="O28" s="168">
        <v>1666.67</v>
      </c>
      <c r="P28" s="168">
        <v>233.33</v>
      </c>
      <c r="Q28" s="94">
        <f t="shared" si="3"/>
        <v>11666.650000000003</v>
      </c>
      <c r="R28" s="1583"/>
      <c r="S28" s="39"/>
      <c r="T28" s="39"/>
      <c r="U28" s="80"/>
      <c r="V28" s="39"/>
      <c r="W28" s="112"/>
    </row>
    <row r="29" spans="1:23" ht="15" customHeight="1">
      <c r="A29" s="162">
        <v>44958</v>
      </c>
      <c r="B29" s="21">
        <v>100000</v>
      </c>
      <c r="C29" s="23"/>
      <c r="D29" s="25">
        <v>18</v>
      </c>
      <c r="E29" s="2248">
        <v>26842</v>
      </c>
      <c r="F29" s="55">
        <f>+B29/D29</f>
        <v>5555.5555555555557</v>
      </c>
      <c r="G29" s="55">
        <v>830</v>
      </c>
      <c r="H29" s="21">
        <v>100000</v>
      </c>
      <c r="J29" s="740">
        <v>45932</v>
      </c>
      <c r="K29" s="62"/>
      <c r="L29" s="62"/>
      <c r="M29" s="1957">
        <v>9</v>
      </c>
      <c r="N29" s="655" t="s">
        <v>502</v>
      </c>
      <c r="O29" s="62">
        <v>1666.67</v>
      </c>
      <c r="P29" s="62">
        <v>200</v>
      </c>
      <c r="Q29" s="94">
        <f t="shared" si="3"/>
        <v>9999.9800000000032</v>
      </c>
      <c r="R29" s="1583"/>
      <c r="S29" s="39"/>
      <c r="T29" s="39"/>
      <c r="U29" s="80"/>
      <c r="V29" s="39"/>
      <c r="W29" s="112"/>
    </row>
    <row r="30" spans="1:23" ht="15" customHeight="1">
      <c r="A30" s="50">
        <v>44986</v>
      </c>
      <c r="B30" s="27"/>
      <c r="C30" s="27"/>
      <c r="D30" s="29">
        <v>1</v>
      </c>
      <c r="E30" s="2229">
        <v>77783</v>
      </c>
      <c r="F30" s="59">
        <v>5555.56</v>
      </c>
      <c r="G30" s="62">
        <v>830</v>
      </c>
      <c r="H30" s="43">
        <f>H29-F30</f>
        <v>94444.44</v>
      </c>
      <c r="J30" s="50">
        <v>45966</v>
      </c>
      <c r="K30" s="62"/>
      <c r="L30" s="62"/>
      <c r="M30" s="1957">
        <v>10</v>
      </c>
      <c r="N30" s="655" t="s">
        <v>503</v>
      </c>
      <c r="O30" s="539">
        <v>1666.67</v>
      </c>
      <c r="P30" s="654">
        <v>166.67</v>
      </c>
      <c r="Q30" s="94">
        <f t="shared" si="3"/>
        <v>8333.3100000000031</v>
      </c>
      <c r="R30" s="1583"/>
      <c r="S30" s="39"/>
      <c r="T30" s="39"/>
      <c r="U30" s="80"/>
      <c r="V30" s="39"/>
      <c r="W30" s="112"/>
    </row>
    <row r="31" spans="1:23" ht="15" customHeight="1">
      <c r="A31" s="50">
        <v>45014</v>
      </c>
      <c r="B31" s="27"/>
      <c r="C31" s="27"/>
      <c r="D31" s="29">
        <v>2</v>
      </c>
      <c r="E31" s="2229">
        <v>78067</v>
      </c>
      <c r="F31" s="62">
        <v>5555.56</v>
      </c>
      <c r="G31" s="62">
        <v>830</v>
      </c>
      <c r="H31" s="43">
        <f t="shared" ref="H31:H38" si="4">H30-F31</f>
        <v>88888.88</v>
      </c>
      <c r="J31" s="167"/>
      <c r="N31" s="655"/>
      <c r="O31" s="168"/>
      <c r="P31" s="168"/>
      <c r="Q31" s="94"/>
      <c r="R31" s="1583"/>
      <c r="S31" s="39"/>
      <c r="T31" s="39"/>
      <c r="U31" s="80"/>
      <c r="V31" s="39"/>
      <c r="W31" s="112"/>
    </row>
    <row r="32" spans="1:23" ht="15" customHeight="1">
      <c r="A32" s="50">
        <v>45050</v>
      </c>
      <c r="B32" s="27"/>
      <c r="C32" s="27"/>
      <c r="D32" s="29">
        <v>3</v>
      </c>
      <c r="E32" s="2229">
        <v>78562</v>
      </c>
      <c r="F32" s="62">
        <v>5555.56</v>
      </c>
      <c r="G32" s="62">
        <v>830</v>
      </c>
      <c r="H32" s="43">
        <f t="shared" si="4"/>
        <v>83333.320000000007</v>
      </c>
      <c r="J32" s="740"/>
      <c r="K32" s="62"/>
      <c r="L32" s="62"/>
      <c r="M32" s="1957"/>
      <c r="N32" s="501"/>
      <c r="O32" s="62"/>
      <c r="P32" s="62"/>
      <c r="Q32" s="94"/>
      <c r="R32" s="1583"/>
      <c r="S32" s="39"/>
      <c r="T32" s="39"/>
      <c r="U32" s="80"/>
      <c r="V32" s="39"/>
      <c r="W32" s="112"/>
    </row>
    <row r="33" spans="1:23" ht="15" customHeight="1">
      <c r="A33" s="50">
        <v>45086</v>
      </c>
      <c r="B33" s="27"/>
      <c r="C33" s="27"/>
      <c r="D33" s="29">
        <v>4</v>
      </c>
      <c r="E33" s="2229">
        <v>79083</v>
      </c>
      <c r="F33" s="62">
        <v>3103.33</v>
      </c>
      <c r="G33" s="62">
        <v>830</v>
      </c>
      <c r="H33" s="87">
        <f t="shared" si="4"/>
        <v>80229.990000000005</v>
      </c>
      <c r="J33" s="740"/>
      <c r="K33" s="62"/>
      <c r="L33" s="62"/>
      <c r="M33" s="1957"/>
      <c r="N33" s="501"/>
      <c r="O33" s="62"/>
      <c r="P33" s="62"/>
      <c r="Q33" s="94"/>
      <c r="R33" s="1926"/>
      <c r="S33" s="39"/>
      <c r="T33" s="39"/>
      <c r="U33" s="80"/>
      <c r="V33" s="39"/>
      <c r="W33" s="112"/>
    </row>
    <row r="34" spans="1:23" ht="15" customHeight="1">
      <c r="A34" s="50">
        <v>45093</v>
      </c>
      <c r="B34" s="27"/>
      <c r="C34" s="27"/>
      <c r="D34" s="29">
        <v>5</v>
      </c>
      <c r="E34" s="2229">
        <v>79156</v>
      </c>
      <c r="F34" s="62">
        <v>8007.79</v>
      </c>
      <c r="G34" s="62">
        <v>830</v>
      </c>
      <c r="H34" s="87">
        <f t="shared" si="4"/>
        <v>72222.200000000012</v>
      </c>
      <c r="J34" s="801"/>
      <c r="K34" s="191"/>
      <c r="L34" s="191"/>
      <c r="M34" s="802"/>
      <c r="N34" s="501"/>
      <c r="O34" s="62"/>
      <c r="P34" s="62"/>
      <c r="Q34" s="94"/>
      <c r="R34" s="1926"/>
      <c r="S34" s="39"/>
      <c r="T34" s="39"/>
      <c r="U34" s="80"/>
      <c r="V34" s="39"/>
      <c r="W34" s="112"/>
    </row>
    <row r="35" spans="1:23" ht="15" customHeight="1">
      <c r="A35" s="50">
        <v>45097</v>
      </c>
      <c r="D35" s="29"/>
      <c r="E35" s="2229">
        <v>31466</v>
      </c>
      <c r="F35" s="30">
        <v>72222.2</v>
      </c>
      <c r="G35" s="62"/>
      <c r="H35" s="87">
        <f t="shared" si="4"/>
        <v>0</v>
      </c>
      <c r="J35" s="801"/>
      <c r="K35" s="191"/>
      <c r="L35" s="191"/>
      <c r="M35" s="802"/>
      <c r="N35" s="501"/>
      <c r="O35" s="62"/>
      <c r="P35" s="62"/>
      <c r="Q35" s="94"/>
      <c r="R35" s="1926"/>
      <c r="S35" s="39"/>
      <c r="T35" s="39"/>
      <c r="U35" s="80"/>
      <c r="V35" s="39"/>
      <c r="W35" s="112"/>
    </row>
    <row r="36" spans="1:23" ht="15" customHeight="1">
      <c r="A36" s="50"/>
      <c r="B36" s="27"/>
      <c r="C36" s="27"/>
      <c r="D36" s="29"/>
      <c r="E36" s="2229"/>
      <c r="F36" s="564"/>
      <c r="G36" s="564"/>
      <c r="H36" s="87">
        <f t="shared" si="4"/>
        <v>0</v>
      </c>
      <c r="J36" s="801"/>
      <c r="K36" s="191"/>
      <c r="L36" s="191"/>
      <c r="M36" s="802"/>
      <c r="N36" s="803"/>
      <c r="O36" s="191"/>
      <c r="P36" s="191"/>
      <c r="Q36" s="94"/>
      <c r="R36" s="1926"/>
      <c r="S36" s="39"/>
      <c r="T36" s="39"/>
      <c r="U36" s="80"/>
      <c r="V36" s="39"/>
      <c r="W36" s="112"/>
    </row>
    <row r="37" spans="1:23" ht="15" customHeight="1">
      <c r="A37" s="50"/>
      <c r="B37" s="27"/>
      <c r="C37" s="27"/>
      <c r="D37" s="29"/>
      <c r="E37" s="2229"/>
      <c r="F37" s="564"/>
      <c r="G37" s="564"/>
      <c r="H37" s="87">
        <f t="shared" si="4"/>
        <v>0</v>
      </c>
      <c r="J37" s="778"/>
      <c r="K37" s="12"/>
      <c r="L37" s="12"/>
      <c r="M37" s="90"/>
      <c r="N37" s="1960"/>
      <c r="O37" s="12"/>
      <c r="P37" s="12"/>
      <c r="Q37" s="94"/>
      <c r="R37" s="1926"/>
      <c r="S37" s="39"/>
      <c r="T37" s="39"/>
      <c r="U37" s="80"/>
      <c r="V37" s="39"/>
      <c r="W37" s="112"/>
    </row>
    <row r="38" spans="1:23" ht="15" customHeight="1">
      <c r="H38" s="87">
        <f t="shared" si="4"/>
        <v>0</v>
      </c>
      <c r="J38" s="778"/>
      <c r="K38" s="12"/>
      <c r="L38" s="12"/>
      <c r="M38" s="90"/>
      <c r="N38" s="1960"/>
      <c r="O38" s="12"/>
      <c r="P38" s="12"/>
      <c r="Q38" s="12"/>
      <c r="R38" s="1926"/>
      <c r="S38" s="39"/>
      <c r="T38" s="39"/>
      <c r="U38" s="80"/>
      <c r="V38" s="39"/>
      <c r="W38" s="112"/>
    </row>
    <row r="39" spans="1:23" ht="15" customHeight="1">
      <c r="A39" s="3212" t="s">
        <v>1</v>
      </c>
      <c r="B39" s="3213"/>
      <c r="C39" s="3213"/>
      <c r="D39" s="3213"/>
      <c r="E39" s="3213"/>
      <c r="F39" s="3213"/>
      <c r="G39" s="3213"/>
      <c r="H39" s="3213"/>
      <c r="J39" s="778"/>
      <c r="K39" s="12"/>
      <c r="L39" s="12"/>
      <c r="M39" s="90"/>
      <c r="N39" s="1960"/>
      <c r="O39" s="12"/>
      <c r="P39" s="12"/>
      <c r="Q39" s="12"/>
      <c r="R39" s="1926"/>
      <c r="S39" s="39"/>
      <c r="T39" s="39"/>
      <c r="U39" s="80"/>
      <c r="V39" s="39"/>
      <c r="W39" s="112"/>
    </row>
    <row r="40" spans="1:23" ht="15" customHeight="1">
      <c r="A40" s="184" t="s">
        <v>49</v>
      </c>
      <c r="B40" s="515" t="s">
        <v>50</v>
      </c>
      <c r="C40" s="515" t="s">
        <v>51</v>
      </c>
      <c r="D40" s="515" t="s">
        <v>52</v>
      </c>
      <c r="E40" s="2530" t="s">
        <v>265</v>
      </c>
      <c r="F40" s="516" t="s">
        <v>53</v>
      </c>
      <c r="G40" s="516" t="s">
        <v>54</v>
      </c>
      <c r="H40" s="1647" t="s">
        <v>55</v>
      </c>
      <c r="J40" s="778"/>
      <c r="K40" s="12"/>
      <c r="L40" s="12"/>
      <c r="M40" s="90"/>
      <c r="N40" s="1960"/>
      <c r="O40" s="12"/>
      <c r="P40" s="12"/>
      <c r="Q40" s="12"/>
      <c r="R40" s="1926"/>
      <c r="S40" s="39"/>
      <c r="T40" s="39"/>
      <c r="U40" s="80"/>
      <c r="V40" s="39"/>
      <c r="W40" s="112"/>
    </row>
    <row r="41" spans="1:23" ht="15" customHeight="1">
      <c r="A41" s="162">
        <v>45097</v>
      </c>
      <c r="B41" s="21">
        <v>150000</v>
      </c>
      <c r="C41" s="23"/>
      <c r="D41" s="25">
        <v>18</v>
      </c>
      <c r="E41" s="2248">
        <v>31466</v>
      </c>
      <c r="F41" s="55">
        <f>+B41/D41</f>
        <v>8333.3333333333339</v>
      </c>
      <c r="G41" s="55">
        <f>B41*0.83%</f>
        <v>1245</v>
      </c>
      <c r="H41" s="92">
        <v>150000</v>
      </c>
      <c r="J41" s="228"/>
      <c r="K41" s="746"/>
      <c r="L41" s="746"/>
      <c r="M41" s="746"/>
      <c r="N41" s="747"/>
      <c r="O41" s="12"/>
      <c r="P41" s="12"/>
      <c r="Q41" s="12"/>
      <c r="R41" s="1926"/>
      <c r="S41" s="39"/>
      <c r="T41" s="39"/>
      <c r="U41" s="80"/>
      <c r="V41" s="39"/>
      <c r="W41" s="112"/>
    </row>
    <row r="42" spans="1:23" ht="15" customHeight="1">
      <c r="A42" s="50">
        <v>45135</v>
      </c>
      <c r="B42" s="27"/>
      <c r="C42" s="27"/>
      <c r="D42" s="29">
        <v>1</v>
      </c>
      <c r="E42" s="2229">
        <v>79641</v>
      </c>
      <c r="F42" s="30">
        <v>8333.33</v>
      </c>
      <c r="G42" s="30">
        <v>1245</v>
      </c>
      <c r="H42" s="87">
        <f>H41-F42</f>
        <v>141666.67000000001</v>
      </c>
      <c r="J42" s="228"/>
      <c r="K42" s="125"/>
      <c r="L42" s="662"/>
      <c r="M42" s="661"/>
      <c r="N42" s="660"/>
      <c r="O42" s="12"/>
      <c r="P42" s="12"/>
      <c r="Q42" s="12"/>
      <c r="R42" s="1926"/>
      <c r="S42" s="39"/>
      <c r="T42" s="39"/>
      <c r="U42" s="80"/>
      <c r="V42" s="39"/>
      <c r="W42" s="112"/>
    </row>
    <row r="43" spans="1:23" ht="15" customHeight="1">
      <c r="A43" s="50">
        <v>45167</v>
      </c>
      <c r="B43" s="27"/>
      <c r="C43" s="27"/>
      <c r="D43" s="29">
        <v>2</v>
      </c>
      <c r="E43" s="2229">
        <v>79977</v>
      </c>
      <c r="F43" s="30">
        <v>8333.33</v>
      </c>
      <c r="G43" s="30">
        <v>1245</v>
      </c>
      <c r="H43" s="87">
        <f t="shared" ref="H43:H53" si="5">H42-F43</f>
        <v>133333.34000000003</v>
      </c>
      <c r="J43" s="228"/>
      <c r="K43" s="125"/>
      <c r="L43" s="661"/>
      <c r="M43" s="661"/>
      <c r="N43" s="660"/>
      <c r="O43" s="12"/>
      <c r="P43" s="12"/>
      <c r="Q43" s="12"/>
      <c r="R43" s="1926"/>
      <c r="S43" s="39"/>
      <c r="T43" s="39"/>
      <c r="U43" s="80"/>
      <c r="V43" s="39"/>
      <c r="W43" s="112"/>
    </row>
    <row r="44" spans="1:23" ht="15" customHeight="1">
      <c r="A44" s="50">
        <v>45196</v>
      </c>
      <c r="B44" s="27"/>
      <c r="C44" s="27"/>
      <c r="D44" s="29">
        <v>3</v>
      </c>
      <c r="E44" s="2229">
        <v>80337</v>
      </c>
      <c r="F44" s="30">
        <v>8333.33</v>
      </c>
      <c r="G44" s="30">
        <v>1245</v>
      </c>
      <c r="H44" s="87">
        <f t="shared" si="5"/>
        <v>125000.01000000002</v>
      </c>
      <c r="J44" s="228"/>
      <c r="K44" s="125"/>
      <c r="L44" s="661"/>
      <c r="M44" s="661"/>
      <c r="N44" s="660"/>
      <c r="O44" s="12"/>
      <c r="P44" s="12"/>
      <c r="Q44" s="12"/>
      <c r="R44" s="1926"/>
      <c r="S44" s="39"/>
      <c r="T44" s="39"/>
      <c r="U44" s="80"/>
      <c r="V44" s="39"/>
      <c r="W44" s="112"/>
    </row>
    <row r="45" spans="1:23" ht="15" customHeight="1">
      <c r="A45" s="50">
        <v>45227</v>
      </c>
      <c r="B45" s="27"/>
      <c r="C45" s="27"/>
      <c r="D45" s="29">
        <v>4</v>
      </c>
      <c r="E45" s="2229">
        <v>80741</v>
      </c>
      <c r="F45" s="30">
        <v>8333.33</v>
      </c>
      <c r="G45" s="30">
        <v>1245</v>
      </c>
      <c r="H45" s="87">
        <f t="shared" si="5"/>
        <v>116666.68000000002</v>
      </c>
      <c r="J45" s="778"/>
      <c r="K45" s="748"/>
      <c r="L45" s="661"/>
      <c r="M45" s="661"/>
      <c r="N45" s="660"/>
      <c r="O45" s="12"/>
      <c r="P45" s="12"/>
      <c r="Q45" s="12"/>
      <c r="R45" s="1926"/>
      <c r="S45" s="39"/>
      <c r="T45" s="39"/>
      <c r="U45" s="80"/>
      <c r="V45" s="39"/>
      <c r="W45" s="112"/>
    </row>
    <row r="46" spans="1:23" ht="15" customHeight="1">
      <c r="A46" s="167">
        <v>45287</v>
      </c>
      <c r="B46" s="27"/>
      <c r="C46" s="27"/>
      <c r="D46" s="29">
        <v>5</v>
      </c>
      <c r="E46" s="2229">
        <v>81490</v>
      </c>
      <c r="F46" s="30">
        <v>8333.33</v>
      </c>
      <c r="G46" s="30">
        <v>1245</v>
      </c>
      <c r="H46" s="87">
        <f t="shared" si="5"/>
        <v>108333.35000000002</v>
      </c>
      <c r="J46" s="228"/>
      <c r="K46" s="748"/>
      <c r="L46" s="661"/>
      <c r="M46" s="661"/>
      <c r="N46" s="660"/>
      <c r="O46" s="12"/>
      <c r="P46" s="12"/>
      <c r="Q46" s="12"/>
      <c r="R46" s="1926"/>
      <c r="S46" s="39"/>
      <c r="T46" s="39"/>
      <c r="U46" s="80"/>
      <c r="V46" s="39"/>
      <c r="W46" s="112"/>
    </row>
    <row r="47" spans="1:23" ht="15" customHeight="1">
      <c r="A47" s="50">
        <v>45310</v>
      </c>
      <c r="B47" s="27"/>
      <c r="C47" s="27"/>
      <c r="D47" s="29">
        <v>6</v>
      </c>
      <c r="E47" s="2229">
        <v>81766</v>
      </c>
      <c r="F47" s="62">
        <v>4755</v>
      </c>
      <c r="G47" s="62">
        <v>1245</v>
      </c>
      <c r="H47" s="87">
        <f t="shared" si="5"/>
        <v>103578.35000000002</v>
      </c>
      <c r="J47" s="228"/>
      <c r="K47" s="748"/>
      <c r="L47" s="662"/>
      <c r="M47" s="662"/>
      <c r="N47" s="660"/>
      <c r="O47" s="12"/>
      <c r="P47" s="12"/>
      <c r="Q47" s="12"/>
      <c r="R47" s="1926"/>
      <c r="S47" s="39"/>
      <c r="T47" s="39"/>
      <c r="U47" s="80"/>
      <c r="V47" s="39"/>
      <c r="W47" s="112"/>
    </row>
    <row r="48" spans="1:23" ht="15" customHeight="1">
      <c r="A48" s="50">
        <v>45342</v>
      </c>
      <c r="B48" s="27"/>
      <c r="C48" s="27"/>
      <c r="D48" s="29">
        <v>7</v>
      </c>
      <c r="E48" s="2229">
        <v>82106</v>
      </c>
      <c r="F48" s="62">
        <v>4000</v>
      </c>
      <c r="G48" s="62"/>
      <c r="H48" s="87">
        <f t="shared" si="5"/>
        <v>99578.35000000002</v>
      </c>
      <c r="J48" s="228"/>
      <c r="K48" s="12"/>
      <c r="L48" s="662"/>
      <c r="M48" s="662"/>
      <c r="N48" s="660"/>
      <c r="O48" s="12"/>
      <c r="P48" s="12"/>
      <c r="Q48" s="12"/>
      <c r="R48" s="1926"/>
      <c r="S48" s="39"/>
      <c r="T48" s="39"/>
      <c r="U48" s="80"/>
      <c r="V48" s="39"/>
      <c r="W48" s="112"/>
    </row>
    <row r="49" spans="1:24" ht="15" customHeight="1">
      <c r="A49" s="50">
        <v>45371</v>
      </c>
      <c r="B49" s="27"/>
      <c r="C49" s="27"/>
      <c r="D49" s="29"/>
      <c r="E49" s="2229">
        <v>82476</v>
      </c>
      <c r="F49" s="62">
        <v>13510</v>
      </c>
      <c r="G49" s="62">
        <v>2490</v>
      </c>
      <c r="H49" s="87">
        <f t="shared" si="5"/>
        <v>86068.35000000002</v>
      </c>
      <c r="J49" s="778"/>
      <c r="K49" s="12"/>
      <c r="L49" s="12"/>
      <c r="M49" s="90"/>
      <c r="N49" s="660"/>
      <c r="O49" s="12"/>
      <c r="P49" s="12"/>
      <c r="Q49" s="12"/>
      <c r="R49" s="1926"/>
      <c r="S49" s="39"/>
      <c r="T49" s="39"/>
      <c r="U49" s="80"/>
      <c r="V49" s="39"/>
      <c r="W49" s="112"/>
    </row>
    <row r="50" spans="1:24" ht="15" customHeight="1">
      <c r="A50" s="50">
        <v>45393</v>
      </c>
      <c r="B50" s="27"/>
      <c r="C50" s="27"/>
      <c r="D50" s="29"/>
      <c r="E50" s="2229">
        <v>82738</v>
      </c>
      <c r="F50" s="62">
        <v>50000</v>
      </c>
      <c r="G50" s="62"/>
      <c r="H50" s="87">
        <f t="shared" si="5"/>
        <v>36068.35000000002</v>
      </c>
      <c r="J50" s="778"/>
      <c r="K50" s="12"/>
      <c r="L50" s="12"/>
      <c r="M50" s="90"/>
      <c r="N50" s="1960"/>
      <c r="O50" s="12"/>
      <c r="P50" s="12"/>
      <c r="Q50" s="12"/>
      <c r="R50" s="1926"/>
      <c r="S50" s="39"/>
      <c r="T50" s="39"/>
      <c r="U50" s="80"/>
      <c r="V50" s="39"/>
      <c r="W50" s="112"/>
    </row>
    <row r="51" spans="1:24" ht="15" customHeight="1">
      <c r="A51" s="167">
        <v>45406</v>
      </c>
      <c r="B51" s="27"/>
      <c r="C51" s="27"/>
      <c r="D51" s="29"/>
      <c r="E51" s="2229">
        <v>82870</v>
      </c>
      <c r="F51" s="30">
        <v>36068.35</v>
      </c>
      <c r="G51" s="30">
        <v>1245</v>
      </c>
      <c r="H51" s="87">
        <f t="shared" si="5"/>
        <v>0</v>
      </c>
      <c r="J51" s="778"/>
      <c r="K51" s="12"/>
      <c r="L51" s="12"/>
      <c r="M51" s="90"/>
      <c r="N51" s="1960"/>
      <c r="O51" s="12"/>
      <c r="P51" s="12"/>
      <c r="Q51" s="12"/>
      <c r="R51" s="1926"/>
      <c r="S51" s="39"/>
      <c r="T51" s="39"/>
      <c r="U51" s="80"/>
      <c r="V51" s="39"/>
      <c r="W51" s="112"/>
    </row>
    <row r="52" spans="1:24" ht="15" customHeight="1">
      <c r="A52" s="50"/>
      <c r="B52" s="27"/>
      <c r="C52" s="27"/>
      <c r="D52" s="29"/>
      <c r="E52" s="2229"/>
      <c r="F52" s="62"/>
      <c r="G52" s="62"/>
      <c r="H52" s="87">
        <f t="shared" si="5"/>
        <v>0</v>
      </c>
      <c r="J52" s="778"/>
      <c r="K52" s="12"/>
      <c r="L52" s="12"/>
      <c r="M52" s="90"/>
      <c r="N52" s="1960"/>
      <c r="O52" s="12"/>
      <c r="P52" s="12"/>
      <c r="Q52" s="12"/>
      <c r="R52" s="1926"/>
      <c r="S52" s="39"/>
      <c r="T52" s="39"/>
      <c r="U52" s="80"/>
      <c r="V52" s="39"/>
      <c r="W52" s="112"/>
    </row>
    <row r="53" spans="1:24" ht="15" customHeight="1">
      <c r="A53" s="50"/>
      <c r="B53" s="27"/>
      <c r="C53" s="27"/>
      <c r="D53" s="29"/>
      <c r="E53" s="2229"/>
      <c r="F53" s="62"/>
      <c r="G53" s="62"/>
      <c r="H53" s="87">
        <f t="shared" si="5"/>
        <v>0</v>
      </c>
      <c r="J53" s="778"/>
      <c r="K53" s="12"/>
      <c r="L53" s="12"/>
      <c r="M53" s="90"/>
      <c r="N53" s="1960"/>
      <c r="O53" s="12"/>
      <c r="P53" s="12"/>
      <c r="Q53" s="12"/>
      <c r="R53" s="1926"/>
      <c r="S53" s="39"/>
      <c r="T53" s="39"/>
      <c r="U53" s="80"/>
      <c r="V53" s="39"/>
      <c r="W53" s="112"/>
    </row>
    <row r="54" spans="1:24" ht="15" customHeight="1">
      <c r="A54" s="3212" t="s">
        <v>1</v>
      </c>
      <c r="B54" s="3213"/>
      <c r="C54" s="3213"/>
      <c r="D54" s="3213"/>
      <c r="E54" s="3213"/>
      <c r="F54" s="3213"/>
      <c r="G54" s="3213"/>
      <c r="H54" s="3213"/>
      <c r="J54" s="778"/>
      <c r="K54" s="12"/>
      <c r="L54" s="12"/>
      <c r="M54" s="90"/>
      <c r="N54" s="1960"/>
      <c r="O54" s="12"/>
      <c r="P54" s="12"/>
      <c r="Q54" s="12"/>
      <c r="R54" s="1926"/>
      <c r="S54" s="39"/>
      <c r="T54" s="39"/>
      <c r="U54" s="80"/>
      <c r="V54" s="39"/>
      <c r="W54" s="112"/>
    </row>
    <row r="55" spans="1:24" ht="15" customHeight="1">
      <c r="A55" s="184" t="s">
        <v>49</v>
      </c>
      <c r="B55" s="515" t="s">
        <v>50</v>
      </c>
      <c r="C55" s="515" t="s">
        <v>51</v>
      </c>
      <c r="D55" s="515" t="s">
        <v>52</v>
      </c>
      <c r="E55" s="2530" t="s">
        <v>265</v>
      </c>
      <c r="F55" s="516" t="s">
        <v>53</v>
      </c>
      <c r="G55" s="516" t="s">
        <v>54</v>
      </c>
      <c r="H55" s="1647" t="s">
        <v>55</v>
      </c>
      <c r="J55" s="778"/>
      <c r="K55" s="12"/>
      <c r="L55" s="12"/>
      <c r="M55" s="90"/>
      <c r="N55" s="1960"/>
      <c r="O55" s="12"/>
      <c r="P55" s="12"/>
      <c r="Q55" s="12"/>
      <c r="R55" s="1926"/>
      <c r="S55" s="39"/>
      <c r="T55" s="39"/>
      <c r="U55" s="80"/>
      <c r="V55" s="39"/>
      <c r="W55" s="112"/>
    </row>
    <row r="56" spans="1:24" ht="15" customHeight="1">
      <c r="A56" s="162">
        <v>45576</v>
      </c>
      <c r="B56" s="21">
        <v>50000</v>
      </c>
      <c r="C56" s="23"/>
      <c r="D56" s="25">
        <v>12</v>
      </c>
      <c r="E56" s="2248">
        <v>34351</v>
      </c>
      <c r="F56" s="55">
        <f>+B56/D56</f>
        <v>4166.666666666667</v>
      </c>
      <c r="G56" s="55">
        <f>B56*0.83%</f>
        <v>415</v>
      </c>
      <c r="H56" s="92">
        <f>B56</f>
        <v>50000</v>
      </c>
      <c r="J56" s="778"/>
      <c r="K56" s="12"/>
      <c r="L56" s="12"/>
      <c r="M56" s="90"/>
      <c r="N56" s="1960"/>
      <c r="O56" s="12"/>
      <c r="P56" s="12"/>
      <c r="Q56" s="12"/>
      <c r="R56" s="1926"/>
      <c r="S56" s="39"/>
      <c r="T56" s="39"/>
      <c r="U56" s="80"/>
      <c r="V56" s="39"/>
      <c r="W56" s="112"/>
    </row>
    <row r="57" spans="1:24" ht="15" customHeight="1">
      <c r="A57" s="50">
        <v>45601</v>
      </c>
      <c r="B57" s="151"/>
      <c r="C57" s="151"/>
      <c r="D57" s="57">
        <v>1</v>
      </c>
      <c r="E57" s="2229">
        <v>85255</v>
      </c>
      <c r="F57" s="158">
        <v>4166.67</v>
      </c>
      <c r="G57" s="158">
        <v>415</v>
      </c>
      <c r="H57" s="87">
        <f>H56-F57</f>
        <v>45833.33</v>
      </c>
      <c r="J57" s="778"/>
      <c r="K57" s="12"/>
      <c r="L57" s="12"/>
      <c r="M57" s="90"/>
      <c r="N57" s="1960"/>
      <c r="O57" s="12"/>
      <c r="P57" s="12"/>
      <c r="Q57" s="12"/>
      <c r="R57" s="1926"/>
      <c r="S57" s="39"/>
      <c r="T57" s="39"/>
      <c r="U57" s="80"/>
      <c r="V57" s="39"/>
      <c r="W57" s="112"/>
    </row>
    <row r="58" spans="1:24" ht="15" customHeight="1">
      <c r="A58" s="50">
        <v>45629</v>
      </c>
      <c r="B58" s="151"/>
      <c r="C58" s="151"/>
      <c r="D58" s="57">
        <v>2</v>
      </c>
      <c r="E58" s="2229">
        <v>85695</v>
      </c>
      <c r="F58" s="1950">
        <v>4166.67</v>
      </c>
      <c r="G58" s="1950">
        <v>415</v>
      </c>
      <c r="H58" s="87">
        <f>H57-F58</f>
        <v>41666.660000000003</v>
      </c>
      <c r="J58" s="778"/>
      <c r="K58" s="12"/>
      <c r="L58" s="12"/>
      <c r="M58" s="90"/>
      <c r="N58" s="1960"/>
      <c r="O58" s="12"/>
      <c r="P58" s="12"/>
      <c r="Q58" s="12"/>
      <c r="R58" s="1926"/>
      <c r="S58" s="39"/>
      <c r="T58" s="39"/>
      <c r="U58" s="80"/>
      <c r="V58" s="39"/>
      <c r="W58" s="112"/>
    </row>
    <row r="59" spans="1:24" ht="15" customHeight="1">
      <c r="A59" s="50">
        <v>45660</v>
      </c>
      <c r="B59" s="151"/>
      <c r="C59" s="151"/>
      <c r="D59" s="57">
        <v>3</v>
      </c>
      <c r="E59" s="2229">
        <v>86078</v>
      </c>
      <c r="F59" s="62">
        <v>4166.67</v>
      </c>
      <c r="G59" s="62">
        <v>415</v>
      </c>
      <c r="H59" s="87">
        <f>H58-F59</f>
        <v>37499.990000000005</v>
      </c>
      <c r="J59" s="778"/>
      <c r="K59" s="575"/>
      <c r="L59" s="576"/>
      <c r="M59" s="125"/>
      <c r="N59" s="577"/>
      <c r="O59" s="577"/>
      <c r="P59" s="577"/>
      <c r="Q59" s="728"/>
      <c r="R59" s="728"/>
      <c r="S59" s="39"/>
      <c r="T59" s="39"/>
      <c r="U59" s="80"/>
      <c r="V59" s="39"/>
      <c r="W59" s="112"/>
    </row>
    <row r="60" spans="1:24" ht="15" customHeight="1">
      <c r="A60" s="50">
        <v>45678</v>
      </c>
      <c r="B60" s="151"/>
      <c r="C60" s="151"/>
      <c r="D60" s="57"/>
      <c r="E60" s="2229" t="s">
        <v>504</v>
      </c>
      <c r="F60" s="62">
        <v>37499.99</v>
      </c>
      <c r="G60" s="62"/>
      <c r="H60" s="87">
        <f>H59-F60</f>
        <v>0</v>
      </c>
      <c r="J60" s="778"/>
      <c r="K60" s="575"/>
      <c r="L60" s="805"/>
      <c r="M60" s="161"/>
      <c r="N60" s="122"/>
      <c r="O60" s="122"/>
      <c r="P60" s="122"/>
      <c r="Q60" s="604">
        <v>100000</v>
      </c>
      <c r="R60" s="604">
        <v>37499.99</v>
      </c>
      <c r="S60" s="39"/>
      <c r="T60" s="39"/>
      <c r="U60" s="80"/>
      <c r="V60" s="39"/>
      <c r="W60" s="112"/>
      <c r="X60" s="604">
        <v>37499.99</v>
      </c>
    </row>
    <row r="61" spans="1:24" ht="13.5" customHeight="1">
      <c r="A61" s="3"/>
      <c r="D61" s="3"/>
      <c r="E61" s="2227"/>
      <c r="F61" s="6"/>
      <c r="G61" s="6"/>
      <c r="H61" s="6"/>
      <c r="J61" s="778"/>
      <c r="K61" s="575"/>
      <c r="L61" s="576"/>
      <c r="M61" s="125"/>
      <c r="N61" s="122"/>
      <c r="O61" s="122"/>
      <c r="P61" s="122"/>
      <c r="Q61" s="728"/>
      <c r="R61" s="728"/>
      <c r="S61" s="3"/>
      <c r="T61" s="3"/>
      <c r="U61" s="3"/>
      <c r="V61" s="3"/>
      <c r="W61" s="3"/>
      <c r="X61" s="728"/>
    </row>
    <row r="62" spans="1:24" ht="15.75" customHeight="1">
      <c r="A62" s="3"/>
      <c r="D62" s="3"/>
      <c r="E62" s="2227"/>
      <c r="F62" s="6"/>
      <c r="G62" s="6"/>
      <c r="H62" s="6"/>
      <c r="J62" s="3"/>
      <c r="K62" s="575"/>
      <c r="L62" s="576"/>
      <c r="M62" s="126"/>
      <c r="N62" s="122"/>
      <c r="O62" s="122"/>
      <c r="P62" s="122"/>
      <c r="Q62" s="728"/>
      <c r="R62" s="728"/>
      <c r="S62" s="3"/>
      <c r="T62" s="3"/>
      <c r="U62" s="3"/>
      <c r="V62" s="3"/>
      <c r="W62" s="3"/>
      <c r="X62" s="728"/>
    </row>
    <row r="63" spans="1:24" ht="15" customHeight="1">
      <c r="A63" s="3212" t="s">
        <v>1</v>
      </c>
      <c r="B63" s="3213"/>
      <c r="C63" s="3213"/>
      <c r="D63" s="3213"/>
      <c r="E63" s="3213"/>
      <c r="F63" s="3213"/>
      <c r="G63" s="3213"/>
      <c r="H63" s="3214"/>
      <c r="J63" s="3"/>
      <c r="K63" s="575"/>
      <c r="L63" s="576"/>
      <c r="M63" s="120"/>
      <c r="N63" s="122"/>
      <c r="O63" s="122"/>
      <c r="P63" s="122"/>
      <c r="Q63" s="728"/>
      <c r="R63" s="728"/>
      <c r="S63" s="3"/>
      <c r="T63" s="3"/>
      <c r="U63" s="3"/>
      <c r="V63" s="3"/>
      <c r="W63" s="3"/>
      <c r="X63" s="728"/>
    </row>
    <row r="64" spans="1:24" ht="15" customHeight="1">
      <c r="A64" s="184" t="s">
        <v>49</v>
      </c>
      <c r="B64" s="515" t="s">
        <v>50</v>
      </c>
      <c r="C64" s="515" t="s">
        <v>51</v>
      </c>
      <c r="D64" s="515" t="s">
        <v>52</v>
      </c>
      <c r="E64" s="2530" t="s">
        <v>265</v>
      </c>
      <c r="F64" s="516" t="s">
        <v>53</v>
      </c>
      <c r="G64" s="516" t="s">
        <v>54</v>
      </c>
      <c r="H64" s="1647" t="s">
        <v>55</v>
      </c>
      <c r="J64" s="3"/>
      <c r="K64" s="575"/>
      <c r="L64" s="576"/>
      <c r="M64" s="120"/>
      <c r="N64" s="122"/>
      <c r="O64" s="122"/>
      <c r="P64" s="122"/>
      <c r="Q64" s="728"/>
      <c r="R64" s="728"/>
      <c r="S64" s="3"/>
      <c r="T64" s="3"/>
      <c r="U64" s="3"/>
      <c r="V64" s="3"/>
      <c r="W64" s="3"/>
      <c r="X64" s="728"/>
    </row>
    <row r="65" spans="1:24" ht="15" customHeight="1">
      <c r="A65" s="162">
        <v>45678</v>
      </c>
      <c r="B65" s="21">
        <v>100000</v>
      </c>
      <c r="C65" s="23"/>
      <c r="D65" s="25">
        <v>12</v>
      </c>
      <c r="E65" s="2248">
        <v>34958</v>
      </c>
      <c r="F65" s="55">
        <f>+B65/D65</f>
        <v>8333.3333333333339</v>
      </c>
      <c r="G65" s="55">
        <f>B65*0.83%</f>
        <v>830</v>
      </c>
      <c r="H65" s="21">
        <f>B65</f>
        <v>100000</v>
      </c>
      <c r="J65" s="3"/>
      <c r="K65" s="575"/>
      <c r="L65" s="576"/>
      <c r="M65" s="2178"/>
      <c r="N65" s="122"/>
      <c r="O65" s="122"/>
      <c r="P65" s="122"/>
      <c r="Q65" s="728"/>
      <c r="R65" s="728"/>
      <c r="S65" s="3"/>
      <c r="T65" s="3"/>
      <c r="U65" s="3"/>
      <c r="V65" s="3"/>
      <c r="W65" s="3"/>
      <c r="X65" s="728"/>
    </row>
    <row r="66" spans="1:24" ht="15" customHeight="1">
      <c r="A66" s="1603">
        <v>45710</v>
      </c>
      <c r="B66" s="167"/>
      <c r="C66" s="57"/>
      <c r="D66" s="57">
        <v>1</v>
      </c>
      <c r="E66" s="2229">
        <v>86574</v>
      </c>
      <c r="F66" s="450">
        <v>8333.33</v>
      </c>
      <c r="G66" s="450">
        <v>830</v>
      </c>
      <c r="H66" s="62">
        <f>H65-F66</f>
        <v>91666.67</v>
      </c>
      <c r="J66" s="3"/>
      <c r="K66" s="575"/>
      <c r="L66" s="576"/>
      <c r="M66" s="120"/>
      <c r="N66" s="577"/>
      <c r="O66" s="577"/>
      <c r="P66" s="577"/>
      <c r="Q66" s="728"/>
      <c r="R66" s="728"/>
      <c r="S66" s="3"/>
      <c r="T66" s="3"/>
      <c r="U66" s="3"/>
      <c r="V66" s="3"/>
      <c r="W66" s="3"/>
      <c r="X66" s="728"/>
    </row>
    <row r="67" spans="1:24" ht="15" customHeight="1">
      <c r="A67" s="1603">
        <v>45736</v>
      </c>
      <c r="B67" s="167"/>
      <c r="C67" s="57"/>
      <c r="D67" s="57">
        <v>2</v>
      </c>
      <c r="E67" s="2229">
        <v>86853</v>
      </c>
      <c r="F67" s="450">
        <v>8333.33</v>
      </c>
      <c r="G67" s="450">
        <v>830</v>
      </c>
      <c r="H67" s="62">
        <f t="shared" ref="H67:H76" si="6">H66-F67</f>
        <v>83333.34</v>
      </c>
      <c r="J67" s="3"/>
      <c r="K67" s="575"/>
      <c r="L67" s="576"/>
      <c r="M67" s="120"/>
      <c r="N67" s="577"/>
      <c r="O67" s="577"/>
      <c r="P67" s="577"/>
      <c r="Q67" s="728"/>
      <c r="R67" s="728"/>
      <c r="S67" s="3"/>
      <c r="T67" s="3"/>
      <c r="U67" s="3"/>
      <c r="V67" s="3"/>
      <c r="W67" s="3"/>
      <c r="X67" s="728"/>
    </row>
    <row r="68" spans="1:24" ht="15" customHeight="1">
      <c r="A68" s="1603">
        <v>45790</v>
      </c>
      <c r="B68" s="167"/>
      <c r="C68" s="57"/>
      <c r="D68" s="57">
        <v>3</v>
      </c>
      <c r="E68" s="2229" t="s">
        <v>499</v>
      </c>
      <c r="F68" s="450">
        <v>2073.83</v>
      </c>
      <c r="G68" s="450">
        <v>830</v>
      </c>
      <c r="H68" s="62">
        <f t="shared" si="6"/>
        <v>81259.509999999995</v>
      </c>
      <c r="J68" s="3"/>
      <c r="K68" s="575"/>
      <c r="L68" s="576"/>
      <c r="M68" s="120"/>
      <c r="N68" s="577"/>
      <c r="O68" s="577"/>
      <c r="P68" s="577"/>
      <c r="Q68" s="728"/>
      <c r="R68" s="728"/>
      <c r="S68" s="3"/>
      <c r="T68" s="3"/>
      <c r="U68" s="3"/>
      <c r="V68" s="3"/>
      <c r="W68" s="3"/>
      <c r="X68" s="728"/>
    </row>
    <row r="69" spans="1:24" ht="15" customHeight="1">
      <c r="A69" s="1603">
        <v>45822</v>
      </c>
      <c r="B69" s="167"/>
      <c r="C69" s="57"/>
      <c r="D69" s="57">
        <v>4</v>
      </c>
      <c r="E69" s="2229" t="s">
        <v>500</v>
      </c>
      <c r="F69" s="450">
        <v>3936.66</v>
      </c>
      <c r="G69" s="450">
        <v>830</v>
      </c>
      <c r="H69" s="62">
        <f t="shared" si="6"/>
        <v>77322.849999999991</v>
      </c>
      <c r="J69" s="3"/>
      <c r="K69" s="575"/>
      <c r="L69" s="576"/>
      <c r="M69" s="120"/>
      <c r="N69" s="577"/>
      <c r="O69" s="577"/>
      <c r="P69" s="577"/>
      <c r="Q69" s="728"/>
      <c r="R69" s="728"/>
      <c r="S69" s="3"/>
      <c r="T69" s="3"/>
      <c r="U69" s="3"/>
      <c r="V69" s="3"/>
      <c r="W69" s="3"/>
      <c r="X69" s="728"/>
    </row>
    <row r="70" spans="1:24" ht="15" customHeight="1">
      <c r="A70" s="1603">
        <v>45884</v>
      </c>
      <c r="B70" s="167"/>
      <c r="C70" s="57"/>
      <c r="D70" s="57">
        <v>5</v>
      </c>
      <c r="E70" s="2229" t="s">
        <v>505</v>
      </c>
      <c r="F70" s="450">
        <v>2000</v>
      </c>
      <c r="G70" s="450"/>
      <c r="H70" s="62">
        <f t="shared" si="6"/>
        <v>75322.849999999991</v>
      </c>
      <c r="J70" s="3"/>
      <c r="K70" s="575"/>
      <c r="L70" s="576"/>
      <c r="M70" s="120"/>
      <c r="N70" s="577"/>
      <c r="O70" s="577"/>
      <c r="P70" s="577">
        <v>506.46</v>
      </c>
      <c r="Q70" s="728"/>
      <c r="R70" s="728"/>
      <c r="S70" s="3"/>
      <c r="T70" s="3"/>
      <c r="U70" s="3"/>
      <c r="V70" s="3"/>
      <c r="W70" s="3"/>
      <c r="X70" s="728"/>
    </row>
    <row r="71" spans="1:24" ht="15" customHeight="1">
      <c r="A71" s="1093">
        <v>45906</v>
      </c>
      <c r="B71" s="167"/>
      <c r="C71" s="27"/>
      <c r="D71" s="29"/>
      <c r="E71" s="2229" t="s">
        <v>501</v>
      </c>
      <c r="F71" s="168">
        <v>5970</v>
      </c>
      <c r="G71" s="168">
        <v>830</v>
      </c>
      <c r="H71" s="62">
        <f t="shared" si="6"/>
        <v>69352.849999999991</v>
      </c>
      <c r="J71" s="3"/>
      <c r="K71" s="575"/>
      <c r="L71" s="576"/>
      <c r="M71" s="161"/>
      <c r="N71" s="122"/>
      <c r="O71" s="122"/>
      <c r="P71" s="122"/>
      <c r="Q71" s="1966">
        <v>100000</v>
      </c>
      <c r="R71" s="604">
        <v>50322.86</v>
      </c>
      <c r="S71" s="3"/>
      <c r="T71" s="3"/>
      <c r="U71" s="3"/>
      <c r="V71" s="3"/>
      <c r="W71" s="3"/>
      <c r="X71" s="604">
        <v>50322.86</v>
      </c>
    </row>
    <row r="72" spans="1:24" ht="15" customHeight="1">
      <c r="A72" s="1093">
        <v>45911</v>
      </c>
      <c r="B72" s="167"/>
      <c r="C72" s="27"/>
      <c r="D72" s="29"/>
      <c r="E72" s="2229" t="s">
        <v>506</v>
      </c>
      <c r="F72" s="168">
        <v>2363.33</v>
      </c>
      <c r="G72" s="168"/>
      <c r="H72" s="62">
        <f t="shared" si="6"/>
        <v>66989.51999999999</v>
      </c>
      <c r="J72" s="3"/>
      <c r="K72" s="3"/>
      <c r="L72" s="3"/>
      <c r="M72" s="5"/>
      <c r="N72" s="442"/>
      <c r="R72" s="3"/>
      <c r="S72" s="3"/>
      <c r="T72" s="3"/>
      <c r="U72" s="3"/>
      <c r="V72" s="3"/>
      <c r="W72" s="3"/>
    </row>
    <row r="73" spans="1:24" ht="15" customHeight="1">
      <c r="A73" s="1603">
        <v>45932</v>
      </c>
      <c r="B73" s="167"/>
      <c r="C73" s="27"/>
      <c r="D73" s="29"/>
      <c r="E73" s="2229" t="s">
        <v>507</v>
      </c>
      <c r="F73" s="168">
        <v>8333.33</v>
      </c>
      <c r="G73" s="168">
        <v>830</v>
      </c>
      <c r="H73" s="62">
        <f t="shared" si="6"/>
        <v>58656.189999999988</v>
      </c>
      <c r="J73" s="3"/>
      <c r="K73" s="3"/>
      <c r="L73" s="3"/>
      <c r="M73" s="5"/>
      <c r="N73" s="442"/>
      <c r="R73" s="3"/>
      <c r="S73" s="3"/>
      <c r="T73" s="3"/>
      <c r="U73" s="3"/>
      <c r="V73" s="3"/>
      <c r="W73" s="3"/>
    </row>
    <row r="74" spans="1:24" ht="15" customHeight="1">
      <c r="A74" s="575">
        <v>45966</v>
      </c>
      <c r="B74" s="27"/>
      <c r="C74" s="27"/>
      <c r="D74" s="29"/>
      <c r="E74" s="2229" t="s">
        <v>503</v>
      </c>
      <c r="F74" s="168">
        <v>8333.33</v>
      </c>
      <c r="G74" s="168">
        <v>830</v>
      </c>
      <c r="H74" s="62">
        <f t="shared" si="6"/>
        <v>50322.859999999986</v>
      </c>
      <c r="J74" s="3"/>
      <c r="K74" s="3"/>
      <c r="L74" s="3"/>
      <c r="M74" s="5"/>
      <c r="N74" s="442"/>
    </row>
    <row r="75" spans="1:24" ht="15" customHeight="1">
      <c r="A75" s="50">
        <v>45974</v>
      </c>
      <c r="B75" s="27"/>
      <c r="C75" s="27"/>
      <c r="D75" s="29"/>
      <c r="E75" s="2229" t="s">
        <v>508</v>
      </c>
      <c r="F75" s="2226">
        <v>50322.86</v>
      </c>
      <c r="G75" s="564"/>
      <c r="H75" s="62">
        <f t="shared" si="6"/>
        <v>0</v>
      </c>
    </row>
    <row r="76" spans="1:24" ht="15" customHeight="1">
      <c r="H76" s="250">
        <f t="shared" si="6"/>
        <v>0</v>
      </c>
    </row>
    <row r="77" spans="1:24" ht="15" customHeight="1"/>
    <row r="78" spans="1:24" ht="15" customHeight="1">
      <c r="A78" s="3212" t="s">
        <v>1</v>
      </c>
      <c r="B78" s="3213"/>
      <c r="C78" s="3213"/>
      <c r="D78" s="3213"/>
      <c r="E78" s="3213"/>
      <c r="F78" s="3213"/>
      <c r="G78" s="3213"/>
      <c r="H78" s="3214"/>
    </row>
    <row r="79" spans="1:24" ht="15" customHeight="1">
      <c r="A79" s="184" t="s">
        <v>49</v>
      </c>
      <c r="B79" s="515" t="s">
        <v>50</v>
      </c>
      <c r="C79" s="515" t="s">
        <v>51</v>
      </c>
      <c r="D79" s="515" t="s">
        <v>52</v>
      </c>
      <c r="E79" s="2530" t="s">
        <v>265</v>
      </c>
      <c r="F79" s="516" t="s">
        <v>53</v>
      </c>
      <c r="G79" s="516" t="s">
        <v>54</v>
      </c>
      <c r="H79" s="1647" t="s">
        <v>55</v>
      </c>
    </row>
    <row r="80" spans="1:24" ht="15" customHeight="1">
      <c r="A80" s="162">
        <v>45974</v>
      </c>
      <c r="B80" s="21">
        <v>100000</v>
      </c>
      <c r="C80" s="23"/>
      <c r="D80" s="25">
        <v>12</v>
      </c>
      <c r="E80" s="2248" t="s">
        <v>508</v>
      </c>
      <c r="F80" s="55">
        <f>+B80/D80</f>
        <v>8333.3333333333339</v>
      </c>
      <c r="G80" s="55">
        <f>B80*0.83%</f>
        <v>830</v>
      </c>
      <c r="H80" s="21">
        <f>B80</f>
        <v>100000</v>
      </c>
    </row>
    <row r="81" spans="1:8" ht="15" customHeight="1">
      <c r="A81" s="50"/>
      <c r="B81" s="575"/>
      <c r="C81" s="57"/>
      <c r="D81" s="57"/>
      <c r="E81" s="2229"/>
      <c r="F81" s="122"/>
      <c r="G81" s="122"/>
      <c r="H81" s="62">
        <f>H80-F81</f>
        <v>100000</v>
      </c>
    </row>
    <row r="82" spans="1:8" ht="15" customHeight="1"/>
    <row r="83" spans="1:8" ht="15" customHeight="1"/>
    <row r="84" spans="1:8" ht="15" customHeight="1"/>
    <row r="85" spans="1:8" ht="15" customHeight="1"/>
    <row r="86" spans="1:8" ht="15" customHeight="1"/>
    <row r="87" spans="1:8" ht="20.25" customHeight="1"/>
    <row r="88" spans="1:8" ht="15" customHeight="1"/>
    <row r="89" spans="1:8" ht="15" customHeight="1"/>
    <row r="90" spans="1:8" ht="15" customHeight="1"/>
    <row r="91" spans="1:8" ht="15" customHeight="1"/>
    <row r="92" spans="1:8" ht="15" customHeight="1"/>
    <row r="93" spans="1:8" ht="15" customHeight="1"/>
    <row r="94" spans="1:8" ht="15" customHeight="1"/>
    <row r="95" spans="1:8" ht="15" customHeight="1"/>
    <row r="96" spans="1:8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</sheetData>
  <mergeCells count="9">
    <mergeCell ref="A63:H63"/>
    <mergeCell ref="A78:H78"/>
    <mergeCell ref="A1:E1"/>
    <mergeCell ref="A3:H3"/>
    <mergeCell ref="J3:Q3"/>
    <mergeCell ref="J18:Q18"/>
    <mergeCell ref="A27:H27"/>
    <mergeCell ref="A39:H39"/>
    <mergeCell ref="A54:H54"/>
  </mergeCells>
  <pageMargins left="0.5" right="0.5" top="1" bottom="1" header="0.5" footer="0.5"/>
  <pageSetup paperSize="5" orientation="landscape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FF00"/>
  </sheetPr>
  <dimension ref="A1:R28"/>
  <sheetViews>
    <sheetView zoomScale="120" zoomScaleNormal="120" workbookViewId="0">
      <selection activeCell="P22" sqref="P22"/>
    </sheetView>
  </sheetViews>
  <sheetFormatPr defaultColWidth="9" defaultRowHeight="13.2"/>
  <cols>
    <col min="1" max="4" width="13.6640625" customWidth="1"/>
    <col min="5" max="5" width="13.6640625" style="543" customWidth="1"/>
    <col min="6" max="8" width="13.6640625" customWidth="1"/>
    <col min="10" max="17" width="12" customWidth="1"/>
  </cols>
  <sheetData>
    <row r="1" spans="1:18" ht="24">
      <c r="A1" s="3120" t="s">
        <v>509</v>
      </c>
      <c r="B1" s="3120"/>
      <c r="C1" s="3120"/>
      <c r="D1" s="3120"/>
      <c r="E1" s="3120"/>
      <c r="F1" s="502"/>
      <c r="G1" s="502"/>
      <c r="H1" s="7"/>
    </row>
    <row r="2" spans="1:18" ht="15">
      <c r="A2" s="241"/>
      <c r="B2" s="1"/>
      <c r="C2" s="1"/>
      <c r="D2" s="1770"/>
      <c r="E2" s="227"/>
      <c r="F2" s="1945"/>
      <c r="G2" s="1945"/>
      <c r="H2" s="1352"/>
    </row>
    <row r="3" spans="1:18" ht="17.399999999999999">
      <c r="A3" s="3215" t="s">
        <v>1</v>
      </c>
      <c r="B3" s="3215"/>
      <c r="C3" s="3215"/>
      <c r="D3" s="3215"/>
      <c r="E3" s="3215"/>
      <c r="F3" s="3215"/>
      <c r="G3" s="3215"/>
      <c r="H3" s="3215"/>
      <c r="J3" s="3216" t="s">
        <v>20</v>
      </c>
      <c r="K3" s="3217"/>
      <c r="L3" s="3217"/>
      <c r="M3" s="3217"/>
      <c r="N3" s="3217"/>
      <c r="O3" s="3217"/>
      <c r="P3" s="3217"/>
      <c r="Q3" s="3218"/>
    </row>
    <row r="4" spans="1:18">
      <c r="A4" s="184" t="s">
        <v>49</v>
      </c>
      <c r="B4" s="515" t="s">
        <v>50</v>
      </c>
      <c r="C4" s="515" t="s">
        <v>51</v>
      </c>
      <c r="D4" s="515" t="s">
        <v>52</v>
      </c>
      <c r="E4" s="448" t="s">
        <v>265</v>
      </c>
      <c r="F4" s="516" t="s">
        <v>53</v>
      </c>
      <c r="G4" s="516" t="s">
        <v>54</v>
      </c>
      <c r="H4" s="1647" t="s">
        <v>55</v>
      </c>
      <c r="J4" s="796" t="s">
        <v>21</v>
      </c>
      <c r="K4" s="70" t="s">
        <v>22</v>
      </c>
      <c r="L4" s="70" t="s">
        <v>5</v>
      </c>
      <c r="M4" s="294" t="s">
        <v>52</v>
      </c>
      <c r="N4" s="788" t="s">
        <v>7</v>
      </c>
      <c r="O4" s="103" t="s">
        <v>24</v>
      </c>
      <c r="P4" s="103" t="s">
        <v>25</v>
      </c>
      <c r="Q4" s="1574" t="s">
        <v>26</v>
      </c>
    </row>
    <row r="5" spans="1:18" ht="15">
      <c r="A5" s="162">
        <v>45779</v>
      </c>
      <c r="B5" s="21">
        <v>60000</v>
      </c>
      <c r="C5" s="23"/>
      <c r="D5" s="25">
        <v>24</v>
      </c>
      <c r="E5" s="518">
        <v>35540</v>
      </c>
      <c r="F5" s="55">
        <f>+B5/D5</f>
        <v>2500</v>
      </c>
      <c r="G5" s="55">
        <f>B5*0.83%</f>
        <v>498</v>
      </c>
      <c r="H5" s="21">
        <f>B5</f>
        <v>60000</v>
      </c>
      <c r="J5" s="789">
        <v>45910</v>
      </c>
      <c r="K5" s="812">
        <v>10000</v>
      </c>
      <c r="L5" s="812"/>
      <c r="M5" s="1946">
        <v>12</v>
      </c>
      <c r="N5" s="1947">
        <v>36391</v>
      </c>
      <c r="O5" s="812">
        <f>K5/M5</f>
        <v>833.33333333333303</v>
      </c>
      <c r="P5" s="812">
        <v>400</v>
      </c>
      <c r="Q5" s="1948">
        <f>K5</f>
        <v>10000</v>
      </c>
    </row>
    <row r="6" spans="1:18" ht="15">
      <c r="A6" s="50">
        <v>45808</v>
      </c>
      <c r="B6" s="27"/>
      <c r="C6" s="27"/>
      <c r="D6" s="29">
        <v>1</v>
      </c>
      <c r="E6" s="42" t="s">
        <v>510</v>
      </c>
      <c r="F6" s="59">
        <v>2500</v>
      </c>
      <c r="G6" s="62">
        <v>498</v>
      </c>
      <c r="H6" s="43">
        <f>H5-F6</f>
        <v>57500</v>
      </c>
      <c r="J6" s="50">
        <v>45930</v>
      </c>
      <c r="K6" s="326"/>
      <c r="L6" s="326"/>
      <c r="M6" s="326"/>
      <c r="N6" s="655" t="s">
        <v>511</v>
      </c>
      <c r="O6" s="539">
        <v>833.33</v>
      </c>
      <c r="P6" s="539">
        <v>183.33</v>
      </c>
      <c r="Q6" s="30">
        <f>Q5-O6</f>
        <v>9166.67</v>
      </c>
      <c r="R6" s="411"/>
    </row>
    <row r="7" spans="1:18" ht="15">
      <c r="A7" s="50">
        <v>45836</v>
      </c>
      <c r="B7" s="27"/>
      <c r="C7" s="27"/>
      <c r="D7" s="57">
        <v>2</v>
      </c>
      <c r="E7" s="42" t="s">
        <v>512</v>
      </c>
      <c r="F7" s="59">
        <v>2500</v>
      </c>
      <c r="G7" s="62">
        <v>498</v>
      </c>
      <c r="H7" s="43">
        <f t="shared" ref="H7:H24" si="0">H6-F7</f>
        <v>55000</v>
      </c>
      <c r="J7" s="50">
        <v>45960</v>
      </c>
      <c r="K7" s="326"/>
      <c r="L7" s="326"/>
      <c r="M7" s="326"/>
      <c r="N7" s="655" t="s">
        <v>513</v>
      </c>
      <c r="O7" s="539">
        <v>833.33</v>
      </c>
      <c r="P7" s="539">
        <v>166.67</v>
      </c>
      <c r="Q7" s="30">
        <f t="shared" ref="Q7:Q9" si="1">Q6-O7</f>
        <v>8333.34</v>
      </c>
      <c r="R7" s="411"/>
    </row>
    <row r="8" spans="1:18" ht="15">
      <c r="A8" s="50">
        <v>45869</v>
      </c>
      <c r="B8" s="27"/>
      <c r="C8" s="27"/>
      <c r="D8" s="57">
        <v>3</v>
      </c>
      <c r="E8" s="42" t="s">
        <v>514</v>
      </c>
      <c r="F8" s="59">
        <v>2500</v>
      </c>
      <c r="G8" s="62">
        <v>498</v>
      </c>
      <c r="H8" s="43">
        <f t="shared" si="0"/>
        <v>52500</v>
      </c>
      <c r="J8" s="50">
        <v>45990</v>
      </c>
      <c r="K8" s="326"/>
      <c r="L8" s="326"/>
      <c r="M8" s="326"/>
      <c r="N8" s="655" t="s">
        <v>515</v>
      </c>
      <c r="O8" s="539">
        <v>833.33</v>
      </c>
      <c r="P8" s="539">
        <v>150</v>
      </c>
      <c r="Q8" s="30">
        <f t="shared" si="1"/>
        <v>7500.01</v>
      </c>
      <c r="R8" s="411"/>
    </row>
    <row r="9" spans="1:18" ht="15">
      <c r="A9" s="167">
        <v>45899</v>
      </c>
      <c r="B9" s="326"/>
      <c r="C9" s="326"/>
      <c r="D9" s="57">
        <v>4</v>
      </c>
      <c r="E9" s="2177" t="s">
        <v>516</v>
      </c>
      <c r="F9" s="450">
        <v>2500</v>
      </c>
      <c r="G9" s="450">
        <v>498</v>
      </c>
      <c r="H9" s="43">
        <f t="shared" si="0"/>
        <v>50000</v>
      </c>
      <c r="J9" s="50">
        <v>46018</v>
      </c>
      <c r="K9" s="326"/>
      <c r="L9" s="326"/>
      <c r="M9" s="326"/>
      <c r="N9" s="655" t="s">
        <v>517</v>
      </c>
      <c r="O9" s="539">
        <v>833.33</v>
      </c>
      <c r="P9" s="539">
        <v>133.33000000000001</v>
      </c>
      <c r="Q9" s="30">
        <f t="shared" si="1"/>
        <v>6666.68</v>
      </c>
      <c r="R9" s="411"/>
    </row>
    <row r="10" spans="1:18" ht="15">
      <c r="A10" s="167">
        <v>45930</v>
      </c>
      <c r="B10" s="326"/>
      <c r="C10" s="326"/>
      <c r="D10" s="57">
        <v>5</v>
      </c>
      <c r="E10" s="52" t="s">
        <v>511</v>
      </c>
      <c r="F10" s="450">
        <v>2500</v>
      </c>
      <c r="G10" s="450">
        <v>498</v>
      </c>
      <c r="H10" s="43">
        <f t="shared" si="0"/>
        <v>47500</v>
      </c>
      <c r="J10" s="326"/>
      <c r="K10" s="326"/>
      <c r="L10" s="326"/>
      <c r="M10" s="326"/>
      <c r="N10" s="326"/>
      <c r="O10" s="539"/>
      <c r="P10" s="326"/>
      <c r="Q10" s="30"/>
      <c r="R10" s="411"/>
    </row>
    <row r="11" spans="1:18" ht="15">
      <c r="A11" s="167">
        <v>45960</v>
      </c>
      <c r="B11" s="326"/>
      <c r="C11" s="326"/>
      <c r="D11" s="57">
        <v>6</v>
      </c>
      <c r="E11" s="52" t="s">
        <v>513</v>
      </c>
      <c r="F11" s="450">
        <v>2500</v>
      </c>
      <c r="G11" s="450">
        <v>498</v>
      </c>
      <c r="H11" s="43">
        <f t="shared" si="0"/>
        <v>45000</v>
      </c>
      <c r="J11" s="326"/>
      <c r="K11" s="326"/>
      <c r="L11" s="326"/>
      <c r="M11" s="326"/>
      <c r="N11" s="326"/>
      <c r="O11" s="539"/>
      <c r="P11" s="326"/>
      <c r="Q11" s="30"/>
    </row>
    <row r="12" spans="1:18" ht="13.8">
      <c r="A12" s="167">
        <v>45990</v>
      </c>
      <c r="B12" s="326"/>
      <c r="C12" s="326"/>
      <c r="D12" s="57">
        <v>7</v>
      </c>
      <c r="E12" s="52" t="s">
        <v>515</v>
      </c>
      <c r="F12" s="450">
        <v>2500</v>
      </c>
      <c r="G12" s="450">
        <v>498</v>
      </c>
      <c r="H12" s="43">
        <f t="shared" si="0"/>
        <v>42500</v>
      </c>
      <c r="J12" s="326"/>
      <c r="K12" s="326"/>
      <c r="L12" s="326"/>
      <c r="M12" s="326"/>
      <c r="N12" s="326"/>
      <c r="O12" s="326"/>
      <c r="P12" s="326"/>
      <c r="Q12" s="30"/>
    </row>
    <row r="13" spans="1:18" ht="13.8">
      <c r="A13" s="167">
        <v>46018</v>
      </c>
      <c r="B13" s="326"/>
      <c r="C13" s="326"/>
      <c r="D13" s="57">
        <v>8</v>
      </c>
      <c r="E13" s="52" t="s">
        <v>517</v>
      </c>
      <c r="F13" s="450">
        <v>2500</v>
      </c>
      <c r="G13" s="450">
        <v>498</v>
      </c>
      <c r="H13" s="43">
        <f t="shared" si="0"/>
        <v>40000</v>
      </c>
      <c r="J13" s="326"/>
      <c r="K13" s="326"/>
      <c r="L13" s="326"/>
      <c r="M13" s="326"/>
      <c r="N13" s="326"/>
      <c r="O13" s="326"/>
      <c r="P13" s="326"/>
      <c r="Q13" s="30"/>
    </row>
    <row r="14" spans="1:18">
      <c r="A14" s="50"/>
      <c r="B14" s="27"/>
      <c r="C14" s="27"/>
      <c r="D14" s="57">
        <v>9</v>
      </c>
      <c r="E14" s="42"/>
      <c r="F14" s="62"/>
      <c r="G14" s="62"/>
      <c r="H14" s="43">
        <f t="shared" si="0"/>
        <v>40000</v>
      </c>
      <c r="J14" s="326"/>
      <c r="K14" s="326"/>
      <c r="L14" s="326"/>
      <c r="M14" s="326"/>
      <c r="N14" s="326"/>
      <c r="O14" s="326"/>
      <c r="P14" s="326"/>
      <c r="Q14" s="30"/>
    </row>
    <row r="15" spans="1:18">
      <c r="A15" s="50"/>
      <c r="B15" s="27"/>
      <c r="C15" s="27"/>
      <c r="D15" s="57">
        <v>10</v>
      </c>
      <c r="E15" s="42"/>
      <c r="F15" s="62"/>
      <c r="G15" s="62"/>
      <c r="H15" s="43">
        <f t="shared" si="0"/>
        <v>40000</v>
      </c>
      <c r="Q15" s="30"/>
    </row>
    <row r="16" spans="1:18">
      <c r="A16" s="50"/>
      <c r="B16" s="27"/>
      <c r="C16" s="27"/>
      <c r="D16" s="57">
        <v>11</v>
      </c>
      <c r="E16" s="42"/>
      <c r="F16" s="62"/>
      <c r="G16" s="62"/>
      <c r="H16" s="43">
        <f t="shared" si="0"/>
        <v>40000</v>
      </c>
    </row>
    <row r="17" spans="1:17">
      <c r="A17" s="50"/>
      <c r="B17" s="27"/>
      <c r="C17" s="27"/>
      <c r="D17" s="57">
        <v>12</v>
      </c>
      <c r="E17" s="42"/>
      <c r="F17" s="62"/>
      <c r="G17" s="62"/>
      <c r="H17" s="43">
        <f t="shared" si="0"/>
        <v>40000</v>
      </c>
    </row>
    <row r="18" spans="1:17">
      <c r="A18" s="50"/>
      <c r="B18" s="27"/>
      <c r="C18" s="27"/>
      <c r="D18" s="57">
        <v>13</v>
      </c>
      <c r="E18" s="42"/>
      <c r="F18" s="62"/>
      <c r="G18" s="62"/>
      <c r="H18" s="43">
        <f t="shared" si="0"/>
        <v>40000</v>
      </c>
    </row>
    <row r="19" spans="1:17">
      <c r="A19" s="50"/>
      <c r="B19" s="27"/>
      <c r="C19" s="27"/>
      <c r="D19" s="57">
        <v>14</v>
      </c>
      <c r="E19" s="42"/>
      <c r="F19" s="62"/>
      <c r="G19" s="62"/>
      <c r="H19" s="43">
        <f t="shared" si="0"/>
        <v>40000</v>
      </c>
    </row>
    <row r="20" spans="1:17">
      <c r="A20" s="50"/>
      <c r="B20" s="27"/>
      <c r="C20" s="27"/>
      <c r="D20" s="57">
        <v>15</v>
      </c>
      <c r="E20" s="42"/>
      <c r="F20" s="62"/>
      <c r="G20" s="62"/>
      <c r="H20" s="43">
        <f t="shared" si="0"/>
        <v>40000</v>
      </c>
      <c r="J20" s="575"/>
      <c r="K20" s="576"/>
      <c r="L20" s="161"/>
      <c r="M20" s="122"/>
      <c r="N20" s="122"/>
      <c r="O20" s="122"/>
      <c r="P20" s="604"/>
      <c r="Q20" s="604"/>
    </row>
    <row r="21" spans="1:17" ht="13.8">
      <c r="A21" s="167"/>
      <c r="B21" s="27"/>
      <c r="C21" s="27"/>
      <c r="D21" s="57">
        <v>16</v>
      </c>
      <c r="E21" s="42"/>
      <c r="F21" s="45"/>
      <c r="G21" s="45"/>
      <c r="H21" s="43">
        <f t="shared" si="0"/>
        <v>40000</v>
      </c>
      <c r="J21" s="575"/>
      <c r="K21" s="576"/>
      <c r="L21" s="120"/>
      <c r="M21" s="122"/>
      <c r="N21" s="122"/>
      <c r="O21" s="122"/>
      <c r="P21" s="728"/>
      <c r="Q21" s="728"/>
    </row>
    <row r="22" spans="1:17" ht="13.8">
      <c r="A22" s="167"/>
      <c r="B22" s="27"/>
      <c r="C22" s="27"/>
      <c r="D22" s="57">
        <v>17</v>
      </c>
      <c r="E22" s="42"/>
      <c r="F22" s="35"/>
      <c r="G22" s="35"/>
      <c r="H22" s="43">
        <f t="shared" si="0"/>
        <v>40000</v>
      </c>
      <c r="J22" s="575"/>
      <c r="K22" s="576"/>
      <c r="L22" s="120"/>
      <c r="M22" s="122"/>
      <c r="N22" s="122"/>
      <c r="O22" s="122"/>
      <c r="P22" s="728"/>
      <c r="Q22" s="728"/>
    </row>
    <row r="23" spans="1:17" ht="13.8">
      <c r="A23" s="50"/>
      <c r="B23" s="27"/>
      <c r="C23" s="27"/>
      <c r="D23" s="57">
        <v>18</v>
      </c>
      <c r="E23" s="42"/>
      <c r="F23" s="59"/>
      <c r="G23" s="62"/>
      <c r="H23" s="43">
        <f t="shared" si="0"/>
        <v>40000</v>
      </c>
      <c r="J23" s="575"/>
      <c r="K23" s="576"/>
      <c r="L23" s="120"/>
      <c r="M23" s="122"/>
      <c r="N23" s="122"/>
      <c r="O23" s="122"/>
      <c r="P23" s="728"/>
      <c r="Q23" s="728"/>
    </row>
    <row r="24" spans="1:17" ht="13.8">
      <c r="A24" s="50"/>
      <c r="B24" s="27"/>
      <c r="C24" s="27"/>
      <c r="D24" s="57">
        <v>19</v>
      </c>
      <c r="E24" s="42"/>
      <c r="F24" s="564"/>
      <c r="G24" s="564"/>
      <c r="H24" s="43">
        <f t="shared" si="0"/>
        <v>40000</v>
      </c>
      <c r="J24" s="575"/>
      <c r="K24" s="576"/>
      <c r="L24" s="126"/>
      <c r="M24" s="122"/>
      <c r="N24" s="122"/>
      <c r="O24" s="122"/>
      <c r="P24" s="728"/>
      <c r="Q24" s="728"/>
    </row>
    <row r="25" spans="1:17" ht="13.8">
      <c r="A25" s="50"/>
      <c r="B25" s="27"/>
      <c r="C25" s="27"/>
      <c r="D25" s="29"/>
      <c r="E25" s="42"/>
      <c r="F25" s="564"/>
      <c r="G25" s="564"/>
      <c r="H25" s="43"/>
      <c r="J25" s="575"/>
      <c r="K25" s="576"/>
      <c r="L25" s="120"/>
      <c r="M25" s="122"/>
      <c r="N25" s="122"/>
      <c r="O25" s="122"/>
      <c r="P25" s="728"/>
      <c r="Q25" s="728"/>
    </row>
    <row r="26" spans="1:17" ht="13.8">
      <c r="A26" s="50"/>
      <c r="B26" s="27"/>
      <c r="C26" s="27"/>
      <c r="D26" s="29"/>
      <c r="E26" s="42"/>
      <c r="F26" s="564"/>
      <c r="G26" s="564"/>
      <c r="H26" s="43"/>
      <c r="J26" s="575"/>
      <c r="K26" s="576"/>
      <c r="L26" s="120"/>
      <c r="M26" s="122"/>
      <c r="N26" s="122"/>
      <c r="O26" s="122"/>
      <c r="P26" s="728"/>
      <c r="Q26" s="728"/>
    </row>
    <row r="27" spans="1:17" ht="13.8">
      <c r="J27" s="575"/>
      <c r="K27" s="576"/>
      <c r="L27" s="120"/>
      <c r="M27" s="122"/>
      <c r="N27" s="122"/>
      <c r="O27" s="122"/>
      <c r="P27" s="728"/>
      <c r="Q27" s="728"/>
    </row>
    <row r="28" spans="1:17" ht="13.8">
      <c r="J28" s="575"/>
      <c r="K28" s="576"/>
      <c r="L28" s="120"/>
      <c r="M28" s="122"/>
      <c r="N28" s="122"/>
      <c r="O28" s="122"/>
      <c r="P28" s="728"/>
      <c r="Q28" s="728"/>
    </row>
  </sheetData>
  <mergeCells count="3">
    <mergeCell ref="A1:E1"/>
    <mergeCell ref="A3:H3"/>
    <mergeCell ref="J3:Q3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133">
    <tabColor rgb="FFFFFF00"/>
  </sheetPr>
  <dimension ref="A1:M63"/>
  <sheetViews>
    <sheetView zoomScale="130" zoomScaleNormal="130" workbookViewId="0">
      <selection activeCell="L17" sqref="L17"/>
    </sheetView>
  </sheetViews>
  <sheetFormatPr defaultColWidth="9.109375" defaultRowHeight="13.2"/>
  <cols>
    <col min="1" max="1" width="13.44140625" style="228" customWidth="1"/>
    <col min="2" max="2" width="12.6640625" style="3" customWidth="1"/>
    <col min="3" max="3" width="10" style="3" customWidth="1"/>
    <col min="4" max="4" width="7.5546875" style="3" customWidth="1"/>
    <col min="5" max="5" width="8.44140625" style="3" customWidth="1"/>
    <col min="6" max="6" width="14.44140625" style="2280" customWidth="1"/>
    <col min="7" max="7" width="11.33203125" style="7" customWidth="1"/>
    <col min="8" max="8" width="11.88671875" style="3" customWidth="1"/>
    <col min="9" max="9" width="15.44140625" style="2271" customWidth="1"/>
    <col min="10" max="11" width="9.109375" style="3"/>
    <col min="12" max="12" width="11.44140625" style="3" customWidth="1"/>
    <col min="13" max="13" width="9.44140625" style="3" customWidth="1"/>
    <col min="14" max="16384" width="9.109375" style="3"/>
  </cols>
  <sheetData>
    <row r="1" spans="1:9" ht="24">
      <c r="A1" s="3134" t="s">
        <v>518</v>
      </c>
      <c r="B1" s="3134"/>
      <c r="C1" s="3134"/>
      <c r="D1" s="3134"/>
      <c r="E1" s="3134"/>
      <c r="H1" s="6"/>
    </row>
    <row r="2" spans="1:9">
      <c r="E2" s="5"/>
      <c r="H2" s="6"/>
    </row>
    <row r="3" spans="1:9" ht="20.399999999999999">
      <c r="A3" s="3114" t="s">
        <v>1</v>
      </c>
      <c r="B3" s="3114"/>
      <c r="C3" s="3114"/>
      <c r="D3" s="3114"/>
      <c r="E3" s="3114"/>
      <c r="F3" s="3114"/>
      <c r="G3" s="3114"/>
      <c r="H3" s="3114"/>
      <c r="I3" s="3193"/>
    </row>
    <row r="4" spans="1:9" ht="25.2">
      <c r="A4" s="961" t="s">
        <v>2</v>
      </c>
      <c r="B4" s="1410" t="s">
        <v>35</v>
      </c>
      <c r="C4" s="1411" t="s">
        <v>4</v>
      </c>
      <c r="D4" s="1412" t="s">
        <v>5</v>
      </c>
      <c r="E4" s="1412" t="s">
        <v>6</v>
      </c>
      <c r="F4" s="2533" t="s">
        <v>36</v>
      </c>
      <c r="G4" s="1413" t="s">
        <v>37</v>
      </c>
      <c r="H4" s="1413" t="s">
        <v>38</v>
      </c>
      <c r="I4" s="2479" t="s">
        <v>39</v>
      </c>
    </row>
    <row r="5" spans="1:9">
      <c r="A5" s="490">
        <v>44793</v>
      </c>
      <c r="B5" s="1112">
        <v>100000</v>
      </c>
      <c r="C5" s="1112">
        <f>B5*2%</f>
        <v>2000</v>
      </c>
      <c r="D5" s="1112"/>
      <c r="E5" s="73">
        <v>12</v>
      </c>
      <c r="F5" s="2284">
        <v>29698</v>
      </c>
      <c r="G5" s="1112">
        <f>B5/E5</f>
        <v>8333.3333333333339</v>
      </c>
      <c r="H5" s="1112">
        <f>B5*0.83%</f>
        <v>830</v>
      </c>
      <c r="I5" s="2531">
        <v>100000</v>
      </c>
    </row>
    <row r="6" spans="1:9" ht="13.8">
      <c r="A6" s="167">
        <v>44819</v>
      </c>
      <c r="B6" s="32"/>
      <c r="C6" s="284"/>
      <c r="D6" s="284"/>
      <c r="E6" s="29">
        <v>1</v>
      </c>
      <c r="F6" s="2191">
        <v>76013</v>
      </c>
      <c r="G6" s="45">
        <v>8333.33</v>
      </c>
      <c r="H6" s="284">
        <v>830</v>
      </c>
      <c r="I6" s="2270">
        <f>I5-G6</f>
        <v>91666.67</v>
      </c>
    </row>
    <row r="7" spans="1:9" ht="13.8">
      <c r="A7" s="167">
        <v>44852</v>
      </c>
      <c r="B7" s="32"/>
      <c r="C7" s="33"/>
      <c r="D7" s="33"/>
      <c r="E7" s="29">
        <v>2</v>
      </c>
      <c r="F7" s="2191">
        <v>76340</v>
      </c>
      <c r="G7" s="35">
        <v>8333.33</v>
      </c>
      <c r="H7" s="33">
        <v>830</v>
      </c>
      <c r="I7" s="2270">
        <f t="shared" ref="I7:I14" si="0">I6-G7</f>
        <v>83333.34</v>
      </c>
    </row>
    <row r="8" spans="1:9" ht="13.8">
      <c r="A8" s="167">
        <v>44881</v>
      </c>
      <c r="B8" s="32"/>
      <c r="C8" s="33"/>
      <c r="D8" s="33"/>
      <c r="E8" s="29">
        <v>3</v>
      </c>
      <c r="F8" s="2191">
        <v>76687</v>
      </c>
      <c r="G8" s="35">
        <v>8333.33</v>
      </c>
      <c r="H8" s="33">
        <v>830</v>
      </c>
      <c r="I8" s="2270">
        <f t="shared" si="0"/>
        <v>75000.009999999995</v>
      </c>
    </row>
    <row r="9" spans="1:9" ht="13.8">
      <c r="A9" s="167">
        <v>44911</v>
      </c>
      <c r="B9" s="32"/>
      <c r="C9" s="284"/>
      <c r="D9" s="284"/>
      <c r="E9" s="29">
        <v>4</v>
      </c>
      <c r="F9" s="2191">
        <v>77037</v>
      </c>
      <c r="G9" s="45">
        <v>8333.33</v>
      </c>
      <c r="H9" s="284">
        <v>830</v>
      </c>
      <c r="I9" s="2270">
        <f t="shared" si="0"/>
        <v>66666.679999999993</v>
      </c>
    </row>
    <row r="10" spans="1:9">
      <c r="A10" s="50">
        <v>44958</v>
      </c>
      <c r="B10" s="27"/>
      <c r="C10" s="27"/>
      <c r="D10" s="27"/>
      <c r="E10" s="29">
        <v>5</v>
      </c>
      <c r="F10" s="2192">
        <v>77561</v>
      </c>
      <c r="G10" s="30">
        <v>8333.33</v>
      </c>
      <c r="H10" s="284">
        <v>830</v>
      </c>
      <c r="I10" s="2270">
        <f t="shared" si="0"/>
        <v>58333.349999999991</v>
      </c>
    </row>
    <row r="11" spans="1:9">
      <c r="A11" s="50">
        <v>44985</v>
      </c>
      <c r="B11" s="27"/>
      <c r="C11" s="27"/>
      <c r="D11" s="27"/>
      <c r="E11" s="29">
        <v>6</v>
      </c>
      <c r="F11" s="2192">
        <v>77761</v>
      </c>
      <c r="G11" s="30">
        <v>8333.33</v>
      </c>
      <c r="H11" s="284">
        <v>830</v>
      </c>
      <c r="I11" s="2270">
        <f t="shared" si="0"/>
        <v>50000.01999999999</v>
      </c>
    </row>
    <row r="12" spans="1:9">
      <c r="A12" s="50">
        <v>44986</v>
      </c>
      <c r="B12" s="27"/>
      <c r="C12" s="27"/>
      <c r="D12" s="27"/>
      <c r="E12" s="29">
        <v>7</v>
      </c>
      <c r="F12" s="2192">
        <v>30817</v>
      </c>
      <c r="G12" s="30">
        <v>50000.02</v>
      </c>
      <c r="H12" s="27"/>
      <c r="I12" s="2270">
        <f t="shared" si="0"/>
        <v>0</v>
      </c>
    </row>
    <row r="13" spans="1:9">
      <c r="A13" s="50"/>
      <c r="B13" s="27"/>
      <c r="C13" s="27"/>
      <c r="D13" s="27"/>
      <c r="E13" s="29">
        <v>8</v>
      </c>
      <c r="F13" s="2192"/>
      <c r="G13" s="30"/>
      <c r="H13" s="27"/>
      <c r="I13" s="2270">
        <f t="shared" si="0"/>
        <v>0</v>
      </c>
    </row>
    <row r="14" spans="1:9">
      <c r="A14" s="50"/>
      <c r="B14" s="27"/>
      <c r="C14" s="27"/>
      <c r="D14" s="27"/>
      <c r="E14" s="29"/>
      <c r="F14" s="2192"/>
      <c r="G14" s="30"/>
      <c r="H14" s="27"/>
      <c r="I14" s="2270">
        <f t="shared" si="0"/>
        <v>0</v>
      </c>
    </row>
    <row r="15" spans="1:9">
      <c r="E15" s="5"/>
      <c r="G15" s="1188"/>
      <c r="I15" s="2338"/>
    </row>
    <row r="16" spans="1:9" ht="24">
      <c r="A16" s="3134" t="s">
        <v>518</v>
      </c>
      <c r="B16" s="3134"/>
      <c r="C16" s="3134"/>
      <c r="D16" s="3134"/>
      <c r="E16" s="3134"/>
      <c r="G16" s="1188"/>
      <c r="I16" s="2338"/>
    </row>
    <row r="17" spans="1:9" ht="24">
      <c r="A17" s="610"/>
      <c r="E17" s="5"/>
      <c r="G17" s="1188"/>
      <c r="I17" s="2338"/>
    </row>
    <row r="18" spans="1:9" ht="20.399999999999999">
      <c r="A18" s="3114" t="s">
        <v>1</v>
      </c>
      <c r="B18" s="3114"/>
      <c r="C18" s="3114"/>
      <c r="D18" s="3114"/>
      <c r="E18" s="3114"/>
      <c r="F18" s="3114"/>
      <c r="G18" s="3114"/>
      <c r="H18" s="3114"/>
      <c r="I18" s="3193"/>
    </row>
    <row r="19" spans="1:9" ht="25.2">
      <c r="A19" s="961" t="s">
        <v>2</v>
      </c>
      <c r="B19" s="1410" t="s">
        <v>35</v>
      </c>
      <c r="C19" s="1411" t="s">
        <v>4</v>
      </c>
      <c r="D19" s="1412" t="s">
        <v>5</v>
      </c>
      <c r="E19" s="1412" t="s">
        <v>6</v>
      </c>
      <c r="F19" s="2533" t="s">
        <v>36</v>
      </c>
      <c r="G19" s="1413" t="s">
        <v>37</v>
      </c>
      <c r="H19" s="1413" t="s">
        <v>38</v>
      </c>
      <c r="I19" s="2479" t="s">
        <v>39</v>
      </c>
    </row>
    <row r="20" spans="1:9" ht="20.25" customHeight="1">
      <c r="A20" s="1944">
        <v>44986</v>
      </c>
      <c r="B20" s="307">
        <v>110000</v>
      </c>
      <c r="C20" s="307">
        <f>B20*2%</f>
        <v>2200</v>
      </c>
      <c r="D20" s="307"/>
      <c r="E20" s="704">
        <v>12</v>
      </c>
      <c r="F20" s="2534">
        <v>30817</v>
      </c>
      <c r="G20" s="307">
        <f>B20/E20</f>
        <v>9166.6666666666661</v>
      </c>
      <c r="H20" s="307">
        <f>B20*0.83%</f>
        <v>913</v>
      </c>
      <c r="I20" s="2532">
        <v>110000</v>
      </c>
    </row>
    <row r="21" spans="1:9" ht="20.25" customHeight="1">
      <c r="A21" s="50">
        <v>45016</v>
      </c>
      <c r="B21" s="178"/>
      <c r="C21" s="30"/>
      <c r="D21" s="30"/>
      <c r="E21" s="57">
        <v>1</v>
      </c>
      <c r="F21" s="2192">
        <v>78153</v>
      </c>
      <c r="G21" s="30">
        <v>9166.67</v>
      </c>
      <c r="H21" s="30">
        <v>913</v>
      </c>
      <c r="I21" s="2270">
        <f>I20-G21</f>
        <v>100833.33</v>
      </c>
    </row>
    <row r="22" spans="1:9" ht="20.25" customHeight="1">
      <c r="A22" s="50">
        <v>45062</v>
      </c>
      <c r="B22" s="178"/>
      <c r="C22" s="30"/>
      <c r="D22" s="30"/>
      <c r="E22" s="57">
        <v>2</v>
      </c>
      <c r="F22" s="2192">
        <v>78653</v>
      </c>
      <c r="G22" s="30">
        <v>9166.67</v>
      </c>
      <c r="H22" s="30">
        <v>913</v>
      </c>
      <c r="I22" s="2270">
        <f t="shared" ref="I22:I37" si="1">I21-G22</f>
        <v>91666.66</v>
      </c>
    </row>
    <row r="23" spans="1:9" ht="20.25" customHeight="1">
      <c r="A23" s="50">
        <v>45093</v>
      </c>
      <c r="B23" s="178"/>
      <c r="C23" s="30"/>
      <c r="D23" s="30"/>
      <c r="E23" s="57">
        <v>3</v>
      </c>
      <c r="F23" s="2192">
        <v>79144</v>
      </c>
      <c r="G23" s="30">
        <v>9166.67</v>
      </c>
      <c r="H23" s="30">
        <v>913</v>
      </c>
      <c r="I23" s="2270">
        <f t="shared" si="1"/>
        <v>82499.990000000005</v>
      </c>
    </row>
    <row r="24" spans="1:9" ht="20.25" customHeight="1">
      <c r="A24" s="50">
        <v>45121</v>
      </c>
      <c r="B24" s="178"/>
      <c r="C24" s="59"/>
      <c r="D24" s="59"/>
      <c r="E24" s="57">
        <v>4</v>
      </c>
      <c r="F24" s="2192">
        <v>79470</v>
      </c>
      <c r="G24" s="59">
        <v>9166.67</v>
      </c>
      <c r="H24" s="59">
        <v>913</v>
      </c>
      <c r="I24" s="2270">
        <f t="shared" si="1"/>
        <v>73333.320000000007</v>
      </c>
    </row>
    <row r="25" spans="1:9" ht="20.25" customHeight="1">
      <c r="A25" s="50">
        <v>45170</v>
      </c>
      <c r="B25" s="151"/>
      <c r="C25" s="151"/>
      <c r="D25" s="151"/>
      <c r="E25" s="57">
        <v>5</v>
      </c>
      <c r="F25" s="2192">
        <v>80100</v>
      </c>
      <c r="G25" s="59">
        <v>9166.67</v>
      </c>
      <c r="H25" s="59">
        <v>913</v>
      </c>
      <c r="I25" s="2270">
        <f t="shared" si="1"/>
        <v>64166.650000000009</v>
      </c>
    </row>
    <row r="26" spans="1:9" ht="20.25" customHeight="1">
      <c r="A26" s="50">
        <v>45217</v>
      </c>
      <c r="B26" s="151"/>
      <c r="C26" s="151"/>
      <c r="D26" s="151"/>
      <c r="E26" s="57">
        <v>6</v>
      </c>
      <c r="F26" s="2192">
        <v>80590</v>
      </c>
      <c r="G26" s="30">
        <v>9166.67</v>
      </c>
      <c r="H26" s="30">
        <v>913</v>
      </c>
      <c r="I26" s="2270">
        <f t="shared" si="1"/>
        <v>54999.98000000001</v>
      </c>
    </row>
    <row r="27" spans="1:9" ht="20.25" customHeight="1">
      <c r="A27" s="50">
        <v>45217</v>
      </c>
      <c r="B27" s="151"/>
      <c r="C27" s="151"/>
      <c r="D27" s="151"/>
      <c r="E27" s="57">
        <v>7</v>
      </c>
      <c r="F27" s="2192">
        <v>80591</v>
      </c>
      <c r="G27" s="30">
        <v>9166.67</v>
      </c>
      <c r="H27" s="30">
        <v>913</v>
      </c>
      <c r="I27" s="2270">
        <f t="shared" si="1"/>
        <v>45833.310000000012</v>
      </c>
    </row>
    <row r="28" spans="1:9" ht="20.25" customHeight="1">
      <c r="A28" s="894" t="s">
        <v>519</v>
      </c>
      <c r="B28" s="151"/>
      <c r="C28" s="151"/>
      <c r="D28" s="151"/>
      <c r="E28" s="151"/>
      <c r="F28" s="2192" t="s">
        <v>57</v>
      </c>
      <c r="G28" s="43"/>
      <c r="H28" s="151"/>
      <c r="I28" s="2270">
        <f t="shared" si="1"/>
        <v>45833.310000000012</v>
      </c>
    </row>
    <row r="29" spans="1:9" ht="20.25" customHeight="1">
      <c r="A29" s="894" t="s">
        <v>62</v>
      </c>
      <c r="B29" s="151"/>
      <c r="C29" s="151"/>
      <c r="D29" s="151"/>
      <c r="E29" s="151"/>
      <c r="F29" s="2192" t="s">
        <v>57</v>
      </c>
      <c r="G29" s="43"/>
      <c r="H29" s="151"/>
      <c r="I29" s="2270">
        <f t="shared" si="1"/>
        <v>45833.310000000012</v>
      </c>
    </row>
    <row r="30" spans="1:9" ht="20.25" customHeight="1">
      <c r="A30" s="894" t="s">
        <v>520</v>
      </c>
      <c r="B30" s="151"/>
      <c r="C30" s="151"/>
      <c r="D30" s="151"/>
      <c r="E30" s="151"/>
      <c r="F30" s="2192" t="s">
        <v>57</v>
      </c>
      <c r="G30" s="43"/>
      <c r="H30" s="151"/>
      <c r="I30" s="2270">
        <f t="shared" si="1"/>
        <v>45833.310000000012</v>
      </c>
    </row>
    <row r="31" spans="1:9" ht="20.25" customHeight="1">
      <c r="A31" s="894" t="s">
        <v>63</v>
      </c>
      <c r="B31" s="151"/>
      <c r="C31" s="151"/>
      <c r="D31" s="151"/>
      <c r="E31" s="151"/>
      <c r="F31" s="2192" t="s">
        <v>57</v>
      </c>
      <c r="G31" s="43"/>
      <c r="H31" s="151"/>
      <c r="I31" s="2270">
        <f t="shared" si="1"/>
        <v>45833.310000000012</v>
      </c>
    </row>
    <row r="32" spans="1:9" ht="20.25" customHeight="1">
      <c r="A32" s="50">
        <v>45368</v>
      </c>
      <c r="B32" s="27"/>
      <c r="C32" s="27"/>
      <c r="D32" s="27"/>
      <c r="E32" s="151"/>
      <c r="F32" s="2192">
        <v>82447</v>
      </c>
      <c r="G32" s="30">
        <v>1880.87</v>
      </c>
      <c r="H32" s="30">
        <v>913</v>
      </c>
      <c r="I32" s="2270">
        <f t="shared" si="1"/>
        <v>43952.44000000001</v>
      </c>
    </row>
    <row r="33" spans="1:13">
      <c r="A33" s="894" t="s">
        <v>65</v>
      </c>
      <c r="B33" s="151"/>
      <c r="C33" s="151"/>
      <c r="D33" s="151"/>
      <c r="E33" s="151"/>
      <c r="F33" s="2192" t="s">
        <v>57</v>
      </c>
      <c r="G33" s="43"/>
      <c r="H33" s="151"/>
      <c r="I33" s="2270">
        <f t="shared" si="1"/>
        <v>43952.44000000001</v>
      </c>
    </row>
    <row r="34" spans="1:13">
      <c r="A34" s="894" t="s">
        <v>521</v>
      </c>
      <c r="B34" s="151"/>
      <c r="C34" s="151"/>
      <c r="D34" s="151"/>
      <c r="E34" s="151"/>
      <c r="F34" s="2192" t="s">
        <v>57</v>
      </c>
      <c r="G34" s="43"/>
      <c r="H34" s="151"/>
      <c r="I34" s="2270">
        <f t="shared" si="1"/>
        <v>43952.44000000001</v>
      </c>
    </row>
    <row r="35" spans="1:13">
      <c r="A35" s="50">
        <v>45454</v>
      </c>
      <c r="B35" s="27"/>
      <c r="C35" s="27"/>
      <c r="D35" s="27"/>
      <c r="E35" s="27"/>
      <c r="F35" s="2192">
        <v>83552</v>
      </c>
      <c r="G35" s="59">
        <v>43952.44</v>
      </c>
      <c r="H35" s="59">
        <v>6391</v>
      </c>
      <c r="I35" s="2270">
        <f t="shared" si="1"/>
        <v>0</v>
      </c>
    </row>
    <row r="36" spans="1:13">
      <c r="A36" s="50"/>
      <c r="B36" s="27"/>
      <c r="C36" s="27"/>
      <c r="D36" s="27"/>
      <c r="E36" s="27"/>
      <c r="F36" s="2192"/>
      <c r="G36" s="43"/>
      <c r="H36" s="27"/>
      <c r="I36" s="2270">
        <f t="shared" si="1"/>
        <v>0</v>
      </c>
    </row>
    <row r="37" spans="1:13">
      <c r="A37" s="50"/>
      <c r="B37" s="39"/>
      <c r="C37" s="27"/>
      <c r="D37" s="27"/>
      <c r="E37" s="27"/>
      <c r="F37" s="2192"/>
      <c r="G37" s="43"/>
      <c r="H37" s="27"/>
      <c r="I37" s="2270">
        <f t="shared" si="1"/>
        <v>0</v>
      </c>
    </row>
    <row r="38" spans="1:13" ht="20.399999999999999">
      <c r="A38" s="3114" t="s">
        <v>1</v>
      </c>
      <c r="B38" s="3114"/>
      <c r="C38" s="3114"/>
      <c r="D38" s="3114"/>
      <c r="E38" s="3114"/>
      <c r="F38" s="3114"/>
      <c r="G38" s="3114"/>
      <c r="H38" s="3114"/>
      <c r="I38" s="3193"/>
    </row>
    <row r="39" spans="1:13" ht="25.2">
      <c r="A39" s="961" t="s">
        <v>2</v>
      </c>
      <c r="B39" s="1410" t="s">
        <v>35</v>
      </c>
      <c r="C39" s="1411" t="s">
        <v>4</v>
      </c>
      <c r="D39" s="1412" t="s">
        <v>5</v>
      </c>
      <c r="E39" s="1412" t="s">
        <v>6</v>
      </c>
      <c r="F39" s="2533" t="s">
        <v>36</v>
      </c>
      <c r="G39" s="1413" t="s">
        <v>37</v>
      </c>
      <c r="H39" s="1413" t="s">
        <v>38</v>
      </c>
      <c r="I39" s="2479" t="s">
        <v>39</v>
      </c>
    </row>
    <row r="40" spans="1:13" ht="13.8">
      <c r="A40" s="1944">
        <v>45477</v>
      </c>
      <c r="B40" s="307">
        <v>100000</v>
      </c>
      <c r="C40" s="307">
        <f>B40*2%</f>
        <v>2000</v>
      </c>
      <c r="D40" s="307"/>
      <c r="E40" s="704">
        <v>12</v>
      </c>
      <c r="F40" s="2191">
        <v>33776</v>
      </c>
      <c r="G40" s="307">
        <f>B40/E40</f>
        <v>8333.3333333333339</v>
      </c>
      <c r="H40" s="307">
        <f>B40*0.83%</f>
        <v>830</v>
      </c>
      <c r="I40" s="2532">
        <v>100000</v>
      </c>
    </row>
    <row r="41" spans="1:13" ht="13.8">
      <c r="A41" s="53">
        <v>45512</v>
      </c>
      <c r="B41" s="27"/>
      <c r="C41" s="27"/>
      <c r="D41" s="27"/>
      <c r="E41" s="57">
        <v>1</v>
      </c>
      <c r="F41" s="2191">
        <v>84209</v>
      </c>
      <c r="G41" s="671">
        <v>8333.33</v>
      </c>
      <c r="H41" s="671">
        <v>830</v>
      </c>
      <c r="I41" s="2270">
        <f>I40-G41</f>
        <v>91666.67</v>
      </c>
    </row>
    <row r="42" spans="1:13" ht="13.8">
      <c r="A42" s="167">
        <v>45582</v>
      </c>
      <c r="B42" s="27"/>
      <c r="C42" s="27"/>
      <c r="D42" s="27"/>
      <c r="E42" s="57">
        <v>2</v>
      </c>
      <c r="F42" s="2191">
        <v>85063</v>
      </c>
      <c r="G42" s="54">
        <v>8333.33</v>
      </c>
      <c r="H42" s="327">
        <v>830</v>
      </c>
      <c r="I42" s="2270">
        <f>I41-G42</f>
        <v>83333.34</v>
      </c>
    </row>
    <row r="43" spans="1:13">
      <c r="A43" s="50">
        <v>45737</v>
      </c>
      <c r="B43" s="27"/>
      <c r="C43" s="27"/>
      <c r="D43" s="27"/>
      <c r="E43" s="57">
        <v>3</v>
      </c>
      <c r="F43" s="2192">
        <v>86896</v>
      </c>
      <c r="G43" s="43">
        <v>2262.73</v>
      </c>
      <c r="H43" s="27"/>
      <c r="I43" s="2270">
        <f>I42-G43</f>
        <v>81070.61</v>
      </c>
      <c r="M43" s="6"/>
    </row>
    <row r="44" spans="1:13">
      <c r="A44" s="50"/>
      <c r="B44" s="27"/>
      <c r="C44" s="27"/>
      <c r="D44" s="27"/>
      <c r="E44" s="57">
        <v>4</v>
      </c>
      <c r="F44" s="2192"/>
      <c r="G44" s="43"/>
      <c r="H44" s="27"/>
      <c r="I44" s="2270">
        <f>I43-G44</f>
        <v>81070.61</v>
      </c>
      <c r="M44" s="6"/>
    </row>
    <row r="45" spans="1:13">
      <c r="A45" s="50"/>
      <c r="B45" s="27"/>
      <c r="C45" s="27"/>
      <c r="D45" s="27"/>
      <c r="E45" s="57">
        <v>5</v>
      </c>
      <c r="F45" s="2192"/>
      <c r="G45" s="43"/>
      <c r="H45" s="27"/>
      <c r="I45" s="2224"/>
      <c r="M45" s="6"/>
    </row>
    <row r="46" spans="1:13">
      <c r="A46" s="50"/>
      <c r="B46" s="27"/>
      <c r="C46" s="27"/>
      <c r="D46" s="27"/>
      <c r="E46" s="57">
        <v>6</v>
      </c>
      <c r="F46" s="2192"/>
      <c r="G46" s="43"/>
      <c r="H46" s="27"/>
      <c r="I46" s="2224"/>
      <c r="M46" s="6"/>
    </row>
    <row r="47" spans="1:13">
      <c r="H47" s="99"/>
      <c r="M47" s="6"/>
    </row>
    <row r="48" spans="1:13">
      <c r="M48" s="6"/>
    </row>
    <row r="49" spans="2:13">
      <c r="M49" s="6"/>
    </row>
    <row r="50" spans="2:13">
      <c r="M50" s="6"/>
    </row>
    <row r="51" spans="2:13">
      <c r="B51" s="6"/>
      <c r="H51" s="540"/>
      <c r="M51" s="6"/>
    </row>
    <row r="52" spans="2:13">
      <c r="B52" s="6"/>
      <c r="M52" s="6"/>
    </row>
    <row r="53" spans="2:13">
      <c r="B53" s="6"/>
      <c r="M53" s="6"/>
    </row>
    <row r="54" spans="2:13">
      <c r="B54" s="6"/>
      <c r="M54" s="6"/>
    </row>
    <row r="55" spans="2:13">
      <c r="M55" s="6"/>
    </row>
    <row r="56" spans="2:13">
      <c r="M56" s="6"/>
    </row>
    <row r="57" spans="2:13">
      <c r="M57" s="6"/>
    </row>
    <row r="63" spans="2:13">
      <c r="L63" s="6"/>
    </row>
  </sheetData>
  <mergeCells count="5">
    <mergeCell ref="A3:I3"/>
    <mergeCell ref="A18:I18"/>
    <mergeCell ref="A38:I38"/>
    <mergeCell ref="A1:E1"/>
    <mergeCell ref="A16:E16"/>
  </mergeCells>
  <pageMargins left="0.19" right="0.12" top="0.75" bottom="0.75" header="0.3" footer="0.3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1">
    <tabColor rgb="FFFFFF00"/>
  </sheetPr>
  <dimension ref="A1:I181"/>
  <sheetViews>
    <sheetView topLeftCell="A37" zoomScale="130" zoomScaleNormal="130" workbookViewId="0">
      <selection activeCell="B59" sqref="B59"/>
    </sheetView>
  </sheetViews>
  <sheetFormatPr defaultColWidth="9.109375" defaultRowHeight="13.2"/>
  <cols>
    <col min="1" max="1" width="16.109375" style="131" customWidth="1"/>
    <col min="2" max="2" width="13.109375" style="6" customWidth="1"/>
    <col min="3" max="3" width="11.88671875" style="3" customWidth="1"/>
    <col min="4" max="4" width="10.6640625" style="3" customWidth="1"/>
    <col min="5" max="5" width="10.33203125" style="2280" customWidth="1"/>
    <col min="6" max="6" width="7.88671875" style="5" customWidth="1"/>
    <col min="7" max="7" width="14.44140625" style="7" customWidth="1"/>
    <col min="8" max="8" width="13.44140625" style="7" customWidth="1"/>
    <col min="9" max="9" width="12.88671875" style="7" customWidth="1"/>
    <col min="10" max="16384" width="9.109375" style="3"/>
  </cols>
  <sheetData>
    <row r="1" spans="1:9" ht="24">
      <c r="A1" s="11" t="s">
        <v>526</v>
      </c>
      <c r="B1" s="1941"/>
      <c r="C1" s="973"/>
      <c r="D1" s="973"/>
      <c r="F1" s="974"/>
      <c r="G1" s="1941"/>
      <c r="H1" s="1941"/>
      <c r="I1" s="1941"/>
    </row>
    <row r="2" spans="1:9" s="1" customFormat="1" ht="15">
      <c r="A2" s="1614" t="s">
        <v>34</v>
      </c>
      <c r="B2" s="727"/>
      <c r="C2" s="3141"/>
      <c r="D2" s="3141"/>
      <c r="E2" s="2280"/>
      <c r="F2" s="1770"/>
      <c r="G2" s="1352"/>
      <c r="H2" s="242"/>
      <c r="I2" s="242"/>
    </row>
    <row r="3" spans="1:9" ht="15">
      <c r="A3" s="3099" t="s">
        <v>1</v>
      </c>
      <c r="B3" s="3100"/>
      <c r="C3" s="3100"/>
      <c r="D3" s="3100"/>
      <c r="E3" s="3100"/>
      <c r="F3" s="3100"/>
      <c r="G3" s="3100"/>
      <c r="H3" s="3100"/>
      <c r="I3" s="3189"/>
    </row>
    <row r="4" spans="1:9" s="5" customFormat="1" ht="29.1" customHeight="1">
      <c r="A4" s="1942" t="s">
        <v>2</v>
      </c>
      <c r="B4" s="1168" t="s">
        <v>240</v>
      </c>
      <c r="C4" s="353" t="s">
        <v>4</v>
      </c>
      <c r="D4" s="353" t="s">
        <v>431</v>
      </c>
      <c r="E4" s="2535" t="s">
        <v>7</v>
      </c>
      <c r="F4" s="354" t="s">
        <v>6</v>
      </c>
      <c r="G4" s="1224" t="s">
        <v>241</v>
      </c>
      <c r="H4" s="1224" t="s">
        <v>242</v>
      </c>
      <c r="I4" s="1482" t="s">
        <v>243</v>
      </c>
    </row>
    <row r="5" spans="1:9" ht="15" customHeight="1">
      <c r="A5" s="652">
        <v>44215</v>
      </c>
      <c r="B5" s="532">
        <v>300000</v>
      </c>
      <c r="C5" s="1943">
        <f>B5*0.02</f>
        <v>6000</v>
      </c>
      <c r="D5" s="1243"/>
      <c r="E5" s="2536">
        <v>26066</v>
      </c>
      <c r="F5" s="534">
        <v>24</v>
      </c>
      <c r="G5" s="179">
        <f>B5/F5</f>
        <v>12500</v>
      </c>
      <c r="H5" s="179">
        <f>B5*0.0083</f>
        <v>2490</v>
      </c>
      <c r="I5" s="206">
        <v>300000</v>
      </c>
    </row>
    <row r="6" spans="1:9" ht="15" customHeight="1">
      <c r="A6" s="160">
        <v>44237</v>
      </c>
      <c r="B6" s="39"/>
      <c r="C6" s="27"/>
      <c r="D6" s="27"/>
      <c r="E6" s="2192">
        <v>69745</v>
      </c>
      <c r="F6" s="29">
        <v>1</v>
      </c>
      <c r="G6" s="43">
        <v>12500</v>
      </c>
      <c r="H6" s="43">
        <v>2490</v>
      </c>
      <c r="I6" s="210">
        <f>I5-G6</f>
        <v>287500</v>
      </c>
    </row>
    <row r="7" spans="1:9" ht="15" customHeight="1">
      <c r="A7" s="160">
        <v>44265</v>
      </c>
      <c r="B7" s="39"/>
      <c r="C7" s="27"/>
      <c r="D7" s="27"/>
      <c r="E7" s="2192">
        <v>70013</v>
      </c>
      <c r="F7" s="29">
        <v>2</v>
      </c>
      <c r="G7" s="43">
        <v>12500</v>
      </c>
      <c r="H7" s="43">
        <v>2490</v>
      </c>
      <c r="I7" s="210">
        <f t="shared" ref="I7:I31" si="0">I6-G7</f>
        <v>275000</v>
      </c>
    </row>
    <row r="8" spans="1:9" ht="15" customHeight="1">
      <c r="A8" s="160">
        <v>44296</v>
      </c>
      <c r="B8" s="39"/>
      <c r="C8" s="27"/>
      <c r="D8" s="27"/>
      <c r="E8" s="2192">
        <v>70294</v>
      </c>
      <c r="F8" s="29">
        <v>3</v>
      </c>
      <c r="G8" s="43">
        <v>12500</v>
      </c>
      <c r="H8" s="43">
        <v>2490</v>
      </c>
      <c r="I8" s="210">
        <f t="shared" si="0"/>
        <v>262500</v>
      </c>
    </row>
    <row r="9" spans="1:9" ht="15" customHeight="1">
      <c r="A9" s="160">
        <v>44324</v>
      </c>
      <c r="B9" s="39"/>
      <c r="C9" s="27"/>
      <c r="D9" s="27"/>
      <c r="E9" s="2192">
        <v>70549</v>
      </c>
      <c r="F9" s="29">
        <v>4</v>
      </c>
      <c r="G9" s="43">
        <v>12500</v>
      </c>
      <c r="H9" s="43">
        <v>2490</v>
      </c>
      <c r="I9" s="210">
        <f t="shared" si="0"/>
        <v>250000</v>
      </c>
    </row>
    <row r="10" spans="1:9" ht="15" customHeight="1">
      <c r="A10" s="160">
        <v>44370</v>
      </c>
      <c r="B10" s="39"/>
      <c r="C10" s="27"/>
      <c r="D10" s="27"/>
      <c r="E10" s="2192">
        <v>71160</v>
      </c>
      <c r="F10" s="29">
        <v>5</v>
      </c>
      <c r="G10" s="43">
        <v>12500</v>
      </c>
      <c r="H10" s="43">
        <v>2490</v>
      </c>
      <c r="I10" s="210">
        <f t="shared" si="0"/>
        <v>237500</v>
      </c>
    </row>
    <row r="11" spans="1:9" ht="15" customHeight="1">
      <c r="A11" s="160">
        <v>44386</v>
      </c>
      <c r="B11" s="39"/>
      <c r="C11" s="27"/>
      <c r="D11" s="27"/>
      <c r="E11" s="2192">
        <v>71304</v>
      </c>
      <c r="F11" s="29">
        <v>6</v>
      </c>
      <c r="G11" s="43">
        <v>12500</v>
      </c>
      <c r="H11" s="43">
        <v>2490</v>
      </c>
      <c r="I11" s="210">
        <f t="shared" si="0"/>
        <v>225000</v>
      </c>
    </row>
    <row r="12" spans="1:9" ht="15" customHeight="1">
      <c r="A12" s="160">
        <v>44418</v>
      </c>
      <c r="B12" s="39"/>
      <c r="C12" s="27"/>
      <c r="D12" s="27"/>
      <c r="E12" s="2192">
        <v>71595</v>
      </c>
      <c r="F12" s="29">
        <v>7</v>
      </c>
      <c r="G12" s="43">
        <v>12500</v>
      </c>
      <c r="H12" s="43">
        <v>2490</v>
      </c>
      <c r="I12" s="210">
        <f t="shared" si="0"/>
        <v>212500</v>
      </c>
    </row>
    <row r="13" spans="1:9" ht="15" customHeight="1">
      <c r="A13" s="160">
        <v>44457</v>
      </c>
      <c r="B13" s="39"/>
      <c r="C13" s="27"/>
      <c r="D13" s="27"/>
      <c r="E13" s="2192">
        <v>71943</v>
      </c>
      <c r="F13" s="29">
        <v>8</v>
      </c>
      <c r="G13" s="43">
        <v>12500</v>
      </c>
      <c r="H13" s="43">
        <v>2490</v>
      </c>
      <c r="I13" s="210">
        <f t="shared" si="0"/>
        <v>200000</v>
      </c>
    </row>
    <row r="14" spans="1:9" ht="15" customHeight="1">
      <c r="A14" s="160">
        <v>44477</v>
      </c>
      <c r="B14" s="39"/>
      <c r="C14" s="27"/>
      <c r="D14" s="27"/>
      <c r="E14" s="2192">
        <v>72132</v>
      </c>
      <c r="F14" s="29">
        <v>9</v>
      </c>
      <c r="G14" s="43">
        <v>12500</v>
      </c>
      <c r="H14" s="43">
        <v>2490</v>
      </c>
      <c r="I14" s="210">
        <f t="shared" si="0"/>
        <v>187500</v>
      </c>
    </row>
    <row r="15" spans="1:9" ht="15" customHeight="1">
      <c r="A15" s="160">
        <v>44478</v>
      </c>
      <c r="B15" s="39"/>
      <c r="C15" s="27"/>
      <c r="D15" s="27"/>
      <c r="E15" s="2192">
        <v>72433</v>
      </c>
      <c r="F15" s="29">
        <v>10</v>
      </c>
      <c r="G15" s="43">
        <v>12500</v>
      </c>
      <c r="H15" s="43">
        <v>2490</v>
      </c>
      <c r="I15" s="210">
        <f t="shared" si="0"/>
        <v>175000</v>
      </c>
    </row>
    <row r="16" spans="1:9" ht="15" customHeight="1">
      <c r="A16" s="160">
        <v>44540</v>
      </c>
      <c r="B16" s="39"/>
      <c r="C16" s="27"/>
      <c r="D16" s="27"/>
      <c r="E16" s="2192">
        <v>72850</v>
      </c>
      <c r="F16" s="29">
        <v>11</v>
      </c>
      <c r="G16" s="43">
        <v>12500</v>
      </c>
      <c r="H16" s="43">
        <v>2490</v>
      </c>
      <c r="I16" s="210">
        <f t="shared" si="0"/>
        <v>162500</v>
      </c>
    </row>
    <row r="17" spans="1:9" ht="15" customHeight="1">
      <c r="A17" s="160">
        <v>44569</v>
      </c>
      <c r="B17" s="39"/>
      <c r="C17" s="27"/>
      <c r="D17" s="27"/>
      <c r="E17" s="2192">
        <v>73176</v>
      </c>
      <c r="F17" s="29">
        <v>12</v>
      </c>
      <c r="G17" s="43">
        <v>12500</v>
      </c>
      <c r="H17" s="43">
        <v>2490</v>
      </c>
      <c r="I17" s="210">
        <f t="shared" si="0"/>
        <v>150000</v>
      </c>
    </row>
    <row r="18" spans="1:9" ht="15" customHeight="1">
      <c r="A18" s="160">
        <v>44600</v>
      </c>
      <c r="B18" s="39"/>
      <c r="C18" s="27"/>
      <c r="D18" s="27"/>
      <c r="E18" s="2192">
        <v>73547</v>
      </c>
      <c r="F18" s="29">
        <v>13</v>
      </c>
      <c r="G18" s="43">
        <v>12500</v>
      </c>
      <c r="H18" s="43">
        <v>2490</v>
      </c>
      <c r="I18" s="210">
        <f t="shared" si="0"/>
        <v>137500</v>
      </c>
    </row>
    <row r="19" spans="1:9" ht="15" customHeight="1">
      <c r="A19" s="160">
        <v>44629</v>
      </c>
      <c r="B19" s="39"/>
      <c r="C19" s="27"/>
      <c r="D19" s="27"/>
      <c r="E19" s="2192">
        <v>73886</v>
      </c>
      <c r="F19" s="29">
        <v>14</v>
      </c>
      <c r="G19" s="43">
        <v>12500</v>
      </c>
      <c r="H19" s="43">
        <v>2490</v>
      </c>
      <c r="I19" s="210">
        <f t="shared" si="0"/>
        <v>125000</v>
      </c>
    </row>
    <row r="20" spans="1:9" ht="15" customHeight="1">
      <c r="A20" s="160">
        <v>44659</v>
      </c>
      <c r="B20" s="39"/>
      <c r="C20" s="27"/>
      <c r="D20" s="27"/>
      <c r="E20" s="2192">
        <v>74193</v>
      </c>
      <c r="F20" s="29">
        <v>15</v>
      </c>
      <c r="G20" s="43">
        <v>12500</v>
      </c>
      <c r="H20" s="43">
        <v>2490</v>
      </c>
      <c r="I20" s="210">
        <f t="shared" si="0"/>
        <v>112500</v>
      </c>
    </row>
    <row r="21" spans="1:9" ht="15" customHeight="1">
      <c r="A21" s="160">
        <v>44691</v>
      </c>
      <c r="B21" s="39"/>
      <c r="C21" s="27"/>
      <c r="D21" s="27"/>
      <c r="E21" s="2192">
        <v>74507</v>
      </c>
      <c r="F21" s="29">
        <v>16</v>
      </c>
      <c r="G21" s="43">
        <v>12500</v>
      </c>
      <c r="H21" s="43">
        <v>2490</v>
      </c>
      <c r="I21" s="210">
        <f t="shared" si="0"/>
        <v>100000</v>
      </c>
    </row>
    <row r="22" spans="1:9" ht="15" customHeight="1">
      <c r="A22" s="160">
        <v>44719</v>
      </c>
      <c r="B22" s="39"/>
      <c r="C22" s="27"/>
      <c r="D22" s="27"/>
      <c r="E22" s="2192">
        <v>74931</v>
      </c>
      <c r="F22" s="29">
        <v>17</v>
      </c>
      <c r="G22" s="43">
        <v>12500</v>
      </c>
      <c r="H22" s="43">
        <v>2490</v>
      </c>
      <c r="I22" s="210">
        <f t="shared" si="0"/>
        <v>87500</v>
      </c>
    </row>
    <row r="23" spans="1:9" ht="15" customHeight="1">
      <c r="A23" s="160">
        <v>44750</v>
      </c>
      <c r="B23" s="39"/>
      <c r="C23" s="27"/>
      <c r="D23" s="27"/>
      <c r="E23" s="2192">
        <v>75276</v>
      </c>
      <c r="F23" s="29">
        <v>18</v>
      </c>
      <c r="G23" s="43">
        <v>12500</v>
      </c>
      <c r="H23" s="43">
        <v>2490</v>
      </c>
      <c r="I23" s="210">
        <f t="shared" si="0"/>
        <v>75000</v>
      </c>
    </row>
    <row r="24" spans="1:9" ht="15" customHeight="1">
      <c r="A24" s="160">
        <v>44786</v>
      </c>
      <c r="B24" s="39"/>
      <c r="C24" s="27"/>
      <c r="D24" s="27"/>
      <c r="E24" s="2192">
        <v>75675</v>
      </c>
      <c r="F24" s="29">
        <v>18</v>
      </c>
      <c r="G24" s="43">
        <v>12500</v>
      </c>
      <c r="H24" s="43">
        <v>2490</v>
      </c>
      <c r="I24" s="210">
        <f t="shared" si="0"/>
        <v>62500</v>
      </c>
    </row>
    <row r="25" spans="1:9" ht="15" customHeight="1">
      <c r="A25" s="167">
        <v>44812</v>
      </c>
      <c r="B25" s="32"/>
      <c r="C25" s="284"/>
      <c r="D25" s="284"/>
      <c r="E25" s="2192">
        <v>75962</v>
      </c>
      <c r="F25" s="29">
        <v>18</v>
      </c>
      <c r="G25" s="43">
        <v>12500</v>
      </c>
      <c r="H25" s="43">
        <v>2490</v>
      </c>
      <c r="I25" s="210">
        <f t="shared" si="0"/>
        <v>50000</v>
      </c>
    </row>
    <row r="26" spans="1:9" ht="15" customHeight="1">
      <c r="A26" s="167">
        <v>44842</v>
      </c>
      <c r="B26" s="32"/>
      <c r="C26" s="284"/>
      <c r="D26" s="284"/>
      <c r="E26" s="2192">
        <v>76277</v>
      </c>
      <c r="F26" s="29">
        <v>18</v>
      </c>
      <c r="G26" s="43">
        <v>12500</v>
      </c>
      <c r="H26" s="43">
        <v>2490</v>
      </c>
      <c r="I26" s="210">
        <f t="shared" si="0"/>
        <v>37500</v>
      </c>
    </row>
    <row r="27" spans="1:9" ht="15" customHeight="1">
      <c r="A27" s="167">
        <v>44874</v>
      </c>
      <c r="B27" s="32"/>
      <c r="C27" s="284"/>
      <c r="D27" s="284"/>
      <c r="E27" s="2192">
        <v>76603</v>
      </c>
      <c r="F27" s="29">
        <v>18</v>
      </c>
      <c r="G27" s="43">
        <v>12500</v>
      </c>
      <c r="H27" s="43">
        <v>2490</v>
      </c>
      <c r="I27" s="210">
        <f t="shared" si="0"/>
        <v>25000</v>
      </c>
    </row>
    <row r="28" spans="1:9" ht="15" customHeight="1">
      <c r="A28" s="167">
        <v>44904</v>
      </c>
      <c r="B28" s="32"/>
      <c r="C28" s="33"/>
      <c r="D28" s="33"/>
      <c r="E28" s="2192">
        <v>77108</v>
      </c>
      <c r="F28" s="29">
        <v>18</v>
      </c>
      <c r="G28" s="43">
        <v>12500</v>
      </c>
      <c r="H28" s="43">
        <v>2490</v>
      </c>
      <c r="I28" s="210">
        <f t="shared" si="0"/>
        <v>12500</v>
      </c>
    </row>
    <row r="29" spans="1:9" ht="15" customHeight="1">
      <c r="A29" s="160">
        <v>44937</v>
      </c>
      <c r="B29" s="39"/>
      <c r="C29" s="27"/>
      <c r="D29" s="27"/>
      <c r="E29" s="2192">
        <v>77349</v>
      </c>
      <c r="F29" s="29">
        <v>23</v>
      </c>
      <c r="G29" s="43">
        <v>12500</v>
      </c>
      <c r="H29" s="43">
        <v>2490</v>
      </c>
      <c r="I29" s="210">
        <f t="shared" si="0"/>
        <v>0</v>
      </c>
    </row>
    <row r="30" spans="1:9" ht="15" customHeight="1">
      <c r="A30" s="160"/>
      <c r="B30" s="39"/>
      <c r="C30" s="27"/>
      <c r="D30" s="27"/>
      <c r="E30" s="2192"/>
      <c r="F30" s="29">
        <v>24</v>
      </c>
      <c r="G30" s="43"/>
      <c r="H30" s="43"/>
      <c r="I30" s="210">
        <f t="shared" si="0"/>
        <v>0</v>
      </c>
    </row>
    <row r="31" spans="1:9" ht="15" customHeight="1">
      <c r="A31" s="160"/>
      <c r="B31" s="39"/>
      <c r="C31" s="27"/>
      <c r="D31" s="27"/>
      <c r="E31" s="2192"/>
      <c r="F31" s="29"/>
      <c r="G31" s="43"/>
      <c r="H31" s="43"/>
      <c r="I31" s="210">
        <f t="shared" si="0"/>
        <v>0</v>
      </c>
    </row>
    <row r="32" spans="1:9" ht="15" customHeight="1">
      <c r="A32" s="3099" t="s">
        <v>1</v>
      </c>
      <c r="B32" s="3100"/>
      <c r="C32" s="3100"/>
      <c r="D32" s="3100"/>
      <c r="E32" s="3100"/>
      <c r="F32" s="3100"/>
      <c r="G32" s="3100"/>
      <c r="H32" s="3100"/>
      <c r="I32" s="3189"/>
    </row>
    <row r="33" spans="1:9" ht="28.5" customHeight="1">
      <c r="A33" s="1173" t="s">
        <v>2</v>
      </c>
      <c r="B33" s="1168" t="s">
        <v>240</v>
      </c>
      <c r="C33" s="353" t="s">
        <v>4</v>
      </c>
      <c r="D33" s="353" t="s">
        <v>431</v>
      </c>
      <c r="E33" s="2535" t="s">
        <v>7</v>
      </c>
      <c r="F33" s="354" t="s">
        <v>6</v>
      </c>
      <c r="G33" s="1224" t="s">
        <v>241</v>
      </c>
      <c r="H33" s="1224" t="s">
        <v>242</v>
      </c>
      <c r="I33" s="1482" t="s">
        <v>243</v>
      </c>
    </row>
    <row r="34" spans="1:9" ht="15" customHeight="1">
      <c r="A34" s="147">
        <v>45034</v>
      </c>
      <c r="B34" s="21">
        <v>500000</v>
      </c>
      <c r="C34" s="22">
        <f>B34*0.02</f>
        <v>10000</v>
      </c>
      <c r="D34" s="23"/>
      <c r="E34" s="2193">
        <v>31063</v>
      </c>
      <c r="F34" s="25">
        <v>24</v>
      </c>
      <c r="G34" s="21">
        <f>B34/F34</f>
        <v>20833.333333333299</v>
      </c>
      <c r="H34" s="21">
        <f>B34*0.0083</f>
        <v>4150</v>
      </c>
      <c r="I34" s="108">
        <f>B34</f>
        <v>500000</v>
      </c>
    </row>
    <row r="35" spans="1:9" ht="15" customHeight="1">
      <c r="A35" s="50">
        <v>45063</v>
      </c>
      <c r="B35" s="178"/>
      <c r="C35" s="30"/>
      <c r="D35" s="30"/>
      <c r="E35" s="2192">
        <v>78711</v>
      </c>
      <c r="F35" s="29">
        <v>1</v>
      </c>
      <c r="G35" s="47">
        <v>20833.330000000002</v>
      </c>
      <c r="H35" s="47">
        <v>4150</v>
      </c>
      <c r="I35" s="210">
        <f>I34-G35</f>
        <v>479166.67</v>
      </c>
    </row>
    <row r="36" spans="1:9" ht="15" customHeight="1">
      <c r="A36" s="50">
        <v>45094</v>
      </c>
      <c r="B36" s="178"/>
      <c r="C36" s="30"/>
      <c r="D36" s="30"/>
      <c r="E36" s="2192">
        <v>79158</v>
      </c>
      <c r="F36" s="29">
        <v>2</v>
      </c>
      <c r="G36" s="47">
        <v>20833.330000000002</v>
      </c>
      <c r="H36" s="47">
        <v>4150</v>
      </c>
      <c r="I36" s="210">
        <f t="shared" ref="I36:I48" si="1">I35-G36</f>
        <v>458333.34</v>
      </c>
    </row>
    <row r="37" spans="1:9" ht="15" customHeight="1">
      <c r="A37" s="50">
        <v>45125</v>
      </c>
      <c r="B37" s="178"/>
      <c r="C37" s="30"/>
      <c r="D37" s="30"/>
      <c r="E37" s="2192">
        <v>79513</v>
      </c>
      <c r="F37" s="29">
        <v>3</v>
      </c>
      <c r="G37" s="47">
        <v>20833.330000000002</v>
      </c>
      <c r="H37" s="47">
        <v>4150</v>
      </c>
      <c r="I37" s="210">
        <f t="shared" si="1"/>
        <v>437500.01</v>
      </c>
    </row>
    <row r="38" spans="1:9" ht="15" customHeight="1">
      <c r="A38" s="50">
        <v>45155</v>
      </c>
      <c r="B38" s="178"/>
      <c r="C38" s="30"/>
      <c r="D38" s="30"/>
      <c r="E38" s="2192">
        <v>79893</v>
      </c>
      <c r="F38" s="29">
        <v>4</v>
      </c>
      <c r="G38" s="47">
        <v>20833.330000000002</v>
      </c>
      <c r="H38" s="47">
        <v>4150</v>
      </c>
      <c r="I38" s="210">
        <f t="shared" si="1"/>
        <v>416666.68</v>
      </c>
    </row>
    <row r="39" spans="1:9" ht="15" customHeight="1">
      <c r="A39" s="50">
        <v>45191</v>
      </c>
      <c r="B39" s="178"/>
      <c r="C39" s="35"/>
      <c r="D39" s="35"/>
      <c r="E39" s="2192">
        <v>80294</v>
      </c>
      <c r="F39" s="29">
        <v>5</v>
      </c>
      <c r="G39" s="47">
        <v>20833.330000000002</v>
      </c>
      <c r="H39" s="47">
        <v>4150</v>
      </c>
      <c r="I39" s="210">
        <f t="shared" si="1"/>
        <v>395833.35</v>
      </c>
    </row>
    <row r="40" spans="1:9" ht="15" customHeight="1">
      <c r="A40" s="50">
        <v>45227</v>
      </c>
      <c r="B40" s="178"/>
      <c r="C40" s="35"/>
      <c r="D40" s="35"/>
      <c r="E40" s="2192">
        <v>80761</v>
      </c>
      <c r="F40" s="29">
        <v>6</v>
      </c>
      <c r="G40" s="47">
        <v>20833.330000000002</v>
      </c>
      <c r="H40" s="47">
        <v>4150</v>
      </c>
      <c r="I40" s="210">
        <f t="shared" si="1"/>
        <v>375000.02</v>
      </c>
    </row>
    <row r="41" spans="1:9" ht="15" customHeight="1">
      <c r="A41" s="50">
        <v>45260</v>
      </c>
      <c r="B41" s="39"/>
      <c r="C41" s="27"/>
      <c r="D41" s="27"/>
      <c r="E41" s="2192">
        <v>81225</v>
      </c>
      <c r="F41" s="29">
        <v>7</v>
      </c>
      <c r="G41" s="47">
        <v>20833.330000000002</v>
      </c>
      <c r="H41" s="47">
        <v>4150</v>
      </c>
      <c r="I41" s="210">
        <f t="shared" si="1"/>
        <v>354166.69</v>
      </c>
    </row>
    <row r="42" spans="1:9" ht="15" customHeight="1">
      <c r="A42" s="50">
        <v>45288</v>
      </c>
      <c r="B42" s="39"/>
      <c r="C42" s="27"/>
      <c r="D42" s="27"/>
      <c r="E42" s="2192">
        <v>81542</v>
      </c>
      <c r="F42" s="29">
        <v>8</v>
      </c>
      <c r="G42" s="47">
        <v>20833.330000000002</v>
      </c>
      <c r="H42" s="47">
        <v>4150</v>
      </c>
      <c r="I42" s="43">
        <f t="shared" si="1"/>
        <v>333333.36</v>
      </c>
    </row>
    <row r="43" spans="1:9" ht="15" customHeight="1">
      <c r="A43" s="167">
        <v>45322</v>
      </c>
      <c r="B43" s="39"/>
      <c r="C43" s="27"/>
      <c r="D43" s="27"/>
      <c r="E43" s="2192">
        <v>81915</v>
      </c>
      <c r="F43" s="29">
        <v>9</v>
      </c>
      <c r="G43" s="47">
        <v>20833.330000000002</v>
      </c>
      <c r="H43" s="47">
        <v>4150</v>
      </c>
      <c r="I43" s="43">
        <f t="shared" si="1"/>
        <v>312500.03000000003</v>
      </c>
    </row>
    <row r="44" spans="1:9" ht="15" customHeight="1">
      <c r="A44" s="167">
        <v>45388</v>
      </c>
      <c r="B44" s="39"/>
      <c r="C44" s="27"/>
      <c r="D44" s="27"/>
      <c r="E44" s="2192">
        <v>82723</v>
      </c>
      <c r="F44" s="29">
        <v>10</v>
      </c>
      <c r="G44" s="256">
        <v>41666.660000000003</v>
      </c>
      <c r="H44" s="256">
        <v>8300</v>
      </c>
      <c r="I44" s="43">
        <f t="shared" si="1"/>
        <v>270833.37</v>
      </c>
    </row>
    <row r="45" spans="1:9" ht="15" customHeight="1">
      <c r="A45" s="50">
        <v>45483</v>
      </c>
      <c r="B45" s="39"/>
      <c r="C45" s="27"/>
      <c r="D45" s="27"/>
      <c r="E45" s="2192">
        <v>83888</v>
      </c>
      <c r="F45" s="29">
        <v>11</v>
      </c>
      <c r="G45" s="51">
        <v>62499.99</v>
      </c>
      <c r="H45" s="51">
        <v>12450</v>
      </c>
      <c r="I45" s="43">
        <f t="shared" si="1"/>
        <v>208333.38</v>
      </c>
    </row>
    <row r="46" spans="1:9" ht="15" customHeight="1">
      <c r="A46" s="167">
        <v>45590</v>
      </c>
      <c r="B46" s="39"/>
      <c r="C46" s="27"/>
      <c r="D46" s="27"/>
      <c r="E46" s="2191">
        <v>85138</v>
      </c>
      <c r="F46" s="29">
        <v>12</v>
      </c>
      <c r="G46" s="327">
        <v>83333.320000000007</v>
      </c>
      <c r="H46" s="327">
        <v>16600</v>
      </c>
      <c r="I46" s="43">
        <f t="shared" si="1"/>
        <v>125000.06</v>
      </c>
    </row>
    <row r="47" spans="1:9" ht="15" customHeight="1">
      <c r="A47" s="167">
        <v>45619</v>
      </c>
      <c r="B47" s="39"/>
      <c r="C47" s="27"/>
      <c r="D47" s="27"/>
      <c r="E47" s="2191">
        <v>85550</v>
      </c>
      <c r="F47" s="29"/>
      <c r="G47" s="54">
        <v>20833.330000000002</v>
      </c>
      <c r="H47" s="54">
        <v>4150</v>
      </c>
      <c r="I47" s="43">
        <f t="shared" si="1"/>
        <v>104166.73</v>
      </c>
    </row>
    <row r="48" spans="1:9" ht="15" customHeight="1">
      <c r="A48" s="167">
        <v>45619</v>
      </c>
      <c r="B48" s="39"/>
      <c r="C48" s="27"/>
      <c r="D48" s="27"/>
      <c r="E48" s="2191">
        <v>85551</v>
      </c>
      <c r="F48" s="29"/>
      <c r="G48" s="54">
        <v>104166.73</v>
      </c>
      <c r="H48" s="54"/>
      <c r="I48" s="43">
        <f t="shared" si="1"/>
        <v>-1.16415321826935E-10</v>
      </c>
    </row>
    <row r="49" spans="1:9" ht="15" customHeight="1">
      <c r="A49" s="160"/>
      <c r="B49" s="39"/>
      <c r="C49" s="27"/>
      <c r="D49" s="27"/>
      <c r="E49" s="2192"/>
      <c r="F49" s="29"/>
      <c r="G49" s="43"/>
      <c r="H49" s="43"/>
      <c r="I49" s="210"/>
    </row>
    <row r="50" spans="1:9" ht="15" customHeight="1">
      <c r="A50" s="160"/>
      <c r="B50" s="39"/>
      <c r="C50" s="27"/>
      <c r="D50" s="27"/>
      <c r="E50" s="2192"/>
      <c r="F50" s="29"/>
      <c r="G50" s="43"/>
      <c r="H50" s="43"/>
      <c r="I50" s="210"/>
    </row>
    <row r="51" spans="1:9" ht="15" customHeight="1">
      <c r="A51" s="3099" t="s">
        <v>1</v>
      </c>
      <c r="B51" s="3100"/>
      <c r="C51" s="3100"/>
      <c r="D51" s="3100"/>
      <c r="E51" s="3100"/>
      <c r="F51" s="3100"/>
      <c r="G51" s="3100"/>
      <c r="H51" s="3100"/>
      <c r="I51" s="3189"/>
    </row>
    <row r="52" spans="1:9" ht="24" customHeight="1">
      <c r="A52" s="1173" t="s">
        <v>2</v>
      </c>
      <c r="B52" s="1168" t="s">
        <v>240</v>
      </c>
      <c r="C52" s="353" t="s">
        <v>4</v>
      </c>
      <c r="D52" s="353" t="s">
        <v>431</v>
      </c>
      <c r="E52" s="2535" t="s">
        <v>7</v>
      </c>
      <c r="F52" s="354" t="s">
        <v>6</v>
      </c>
      <c r="G52" s="1224" t="s">
        <v>241</v>
      </c>
      <c r="H52" s="1224" t="s">
        <v>242</v>
      </c>
      <c r="I52" s="1482" t="s">
        <v>243</v>
      </c>
    </row>
    <row r="53" spans="1:9" ht="15" customHeight="1">
      <c r="A53" s="147">
        <v>45940</v>
      </c>
      <c r="B53" s="21">
        <v>150000</v>
      </c>
      <c r="C53" s="22">
        <f>B53*0.02</f>
        <v>3000</v>
      </c>
      <c r="D53" s="23"/>
      <c r="E53" s="2193">
        <v>36542</v>
      </c>
      <c r="F53" s="25">
        <v>12</v>
      </c>
      <c r="G53" s="21">
        <f>B53/F53</f>
        <v>12500</v>
      </c>
      <c r="H53" s="21">
        <f>B53*0.0083</f>
        <v>1245</v>
      </c>
      <c r="I53" s="108">
        <f>B53</f>
        <v>150000</v>
      </c>
    </row>
    <row r="54" spans="1:9" ht="15" customHeight="1">
      <c r="A54" s="167">
        <v>45969</v>
      </c>
      <c r="B54" s="178"/>
      <c r="C54" s="30"/>
      <c r="D54" s="30"/>
      <c r="E54" s="2195" t="s">
        <v>527</v>
      </c>
      <c r="F54" s="29"/>
      <c r="G54" s="168">
        <v>12500</v>
      </c>
      <c r="H54" s="168">
        <v>1245</v>
      </c>
      <c r="I54" s="43">
        <f t="shared" ref="I54:I59" si="2">I53-G54</f>
        <v>137500</v>
      </c>
    </row>
    <row r="55" spans="1:9" ht="15" customHeight="1">
      <c r="A55" s="167">
        <v>45996</v>
      </c>
      <c r="B55" s="39"/>
      <c r="C55" s="27"/>
      <c r="D55" s="27"/>
      <c r="E55" s="2195" t="s">
        <v>528</v>
      </c>
      <c r="F55" s="29"/>
      <c r="G55" s="168">
        <v>12500</v>
      </c>
      <c r="H55" s="168">
        <v>1245</v>
      </c>
      <c r="I55" s="43">
        <f t="shared" si="2"/>
        <v>125000</v>
      </c>
    </row>
    <row r="56" spans="1:9" ht="15" customHeight="1">
      <c r="A56" s="160"/>
      <c r="B56" s="39"/>
      <c r="C56" s="27"/>
      <c r="D56" s="27"/>
      <c r="E56" s="2192"/>
      <c r="F56" s="29"/>
      <c r="G56" s="43"/>
      <c r="H56" s="43"/>
      <c r="I56" s="43">
        <f t="shared" si="2"/>
        <v>125000</v>
      </c>
    </row>
    <row r="57" spans="1:9" ht="15" customHeight="1">
      <c r="A57" s="160"/>
      <c r="B57" s="39"/>
      <c r="C57" s="27"/>
      <c r="D57" s="27"/>
      <c r="E57" s="2192"/>
      <c r="F57" s="29"/>
      <c r="G57" s="43"/>
      <c r="H57" s="43"/>
      <c r="I57" s="43">
        <f t="shared" si="2"/>
        <v>125000</v>
      </c>
    </row>
    <row r="58" spans="1:9" ht="15" customHeight="1">
      <c r="A58" s="167"/>
      <c r="B58" s="587"/>
      <c r="C58" s="588"/>
      <c r="D58" s="450"/>
      <c r="E58" s="2537"/>
      <c r="F58" s="450"/>
      <c r="G58" s="608"/>
      <c r="H58" s="43"/>
      <c r="I58" s="43">
        <f t="shared" si="2"/>
        <v>125000</v>
      </c>
    </row>
    <row r="59" spans="1:9" ht="15" customHeight="1">
      <c r="A59" s="167"/>
      <c r="B59" s="587"/>
      <c r="C59" s="52"/>
      <c r="D59" s="168"/>
      <c r="E59" s="2432"/>
      <c r="F59" s="168"/>
      <c r="G59" s="607"/>
      <c r="H59" s="43"/>
      <c r="I59" s="43">
        <f t="shared" si="2"/>
        <v>125000</v>
      </c>
    </row>
    <row r="60" spans="1:9" ht="15" customHeight="1">
      <c r="A60" s="167"/>
      <c r="B60" s="587"/>
      <c r="C60" s="52"/>
      <c r="D60" s="168"/>
      <c r="E60" s="2432"/>
      <c r="F60" s="168"/>
      <c r="G60" s="607"/>
      <c r="H60" s="43"/>
      <c r="I60" s="210"/>
    </row>
    <row r="61" spans="1:9" ht="15" customHeight="1">
      <c r="A61" s="160"/>
      <c r="B61" s="39"/>
      <c r="C61" s="27"/>
      <c r="D61" s="27"/>
      <c r="E61" s="2192"/>
      <c r="F61" s="29"/>
      <c r="G61" s="43"/>
      <c r="H61" s="43"/>
      <c r="I61" s="210"/>
    </row>
    <row r="62" spans="1:9" ht="15" customHeight="1">
      <c r="A62" s="160"/>
      <c r="B62" s="39"/>
      <c r="C62" s="27"/>
      <c r="D62" s="27"/>
      <c r="E62" s="2192"/>
      <c r="F62" s="29"/>
      <c r="G62" s="43"/>
      <c r="H62" s="43"/>
      <c r="I62" s="210"/>
    </row>
    <row r="63" spans="1:9" ht="15" customHeight="1">
      <c r="A63" s="160"/>
      <c r="B63" s="39"/>
      <c r="C63" s="27"/>
      <c r="D63" s="27"/>
      <c r="E63" s="2192"/>
      <c r="F63" s="29"/>
      <c r="G63" s="43"/>
      <c r="H63" s="43"/>
      <c r="I63" s="210"/>
    </row>
    <row r="64" spans="1:9" ht="15" customHeight="1">
      <c r="A64" s="160"/>
      <c r="B64" s="39"/>
      <c r="C64" s="27"/>
      <c r="D64" s="27"/>
      <c r="E64" s="2192"/>
      <c r="F64" s="29"/>
      <c r="G64" s="43"/>
      <c r="H64" s="43"/>
      <c r="I64" s="210"/>
    </row>
    <row r="65" spans="1:9" ht="15" customHeight="1">
      <c r="A65" s="160"/>
      <c r="B65" s="39"/>
      <c r="C65" s="27"/>
      <c r="D65" s="27"/>
      <c r="E65" s="2192"/>
      <c r="F65" s="29"/>
      <c r="G65" s="43"/>
      <c r="H65" s="43"/>
      <c r="I65" s="210"/>
    </row>
    <row r="66" spans="1:9" ht="15" customHeight="1">
      <c r="A66" s="160"/>
      <c r="B66" s="39"/>
      <c r="C66" s="27"/>
      <c r="D66" s="27"/>
      <c r="E66" s="2192"/>
      <c r="F66" s="29"/>
      <c r="G66" s="43"/>
      <c r="H66" s="43"/>
      <c r="I66" s="210"/>
    </row>
    <row r="67" spans="1:9" ht="15" customHeight="1">
      <c r="A67" s="160"/>
      <c r="B67" s="39"/>
      <c r="C67" s="27"/>
      <c r="D67" s="27"/>
      <c r="E67" s="2192"/>
      <c r="F67" s="29"/>
      <c r="G67" s="43"/>
      <c r="H67" s="43"/>
      <c r="I67" s="210"/>
    </row>
    <row r="68" spans="1:9" ht="15" customHeight="1">
      <c r="A68" s="160"/>
      <c r="B68" s="39"/>
      <c r="C68" s="27"/>
      <c r="D68" s="27"/>
      <c r="E68" s="2192"/>
      <c r="F68" s="29"/>
      <c r="G68" s="43"/>
      <c r="H68" s="43"/>
      <c r="I68" s="210"/>
    </row>
    <row r="69" spans="1:9" ht="15" customHeight="1">
      <c r="A69" s="160"/>
      <c r="B69" s="39"/>
      <c r="C69" s="27"/>
      <c r="D69" s="27"/>
      <c r="E69" s="2192"/>
      <c r="F69" s="29"/>
      <c r="G69" s="43"/>
      <c r="H69" s="43"/>
      <c r="I69" s="210"/>
    </row>
    <row r="70" spans="1:9" ht="15" customHeight="1">
      <c r="A70" s="160"/>
      <c r="B70" s="39"/>
      <c r="C70" s="27"/>
      <c r="D70" s="27"/>
      <c r="E70" s="2192"/>
      <c r="F70" s="29"/>
      <c r="G70" s="43"/>
      <c r="H70" s="43"/>
      <c r="I70" s="210"/>
    </row>
    <row r="71" spans="1:9" ht="15" customHeight="1">
      <c r="A71" s="160"/>
      <c r="B71" s="39"/>
      <c r="C71" s="27"/>
      <c r="D71" s="27"/>
      <c r="E71" s="2192"/>
      <c r="F71" s="29"/>
      <c r="G71" s="43"/>
      <c r="H71" s="43"/>
      <c r="I71" s="210"/>
    </row>
    <row r="72" spans="1:9" ht="15" customHeight="1">
      <c r="A72" s="160"/>
      <c r="B72" s="39"/>
      <c r="C72" s="27"/>
      <c r="D72" s="27"/>
      <c r="E72" s="2192"/>
      <c r="F72" s="29"/>
      <c r="G72" s="43"/>
      <c r="H72" s="43"/>
      <c r="I72" s="210"/>
    </row>
    <row r="73" spans="1:9" ht="15" customHeight="1">
      <c r="A73" s="160"/>
      <c r="B73" s="39"/>
      <c r="C73" s="27"/>
      <c r="D73" s="27"/>
      <c r="E73" s="2192"/>
      <c r="F73" s="29"/>
      <c r="G73" s="43"/>
      <c r="H73" s="43"/>
      <c r="I73" s="210"/>
    </row>
    <row r="74" spans="1:9" ht="15" customHeight="1">
      <c r="A74" s="160"/>
      <c r="B74" s="39"/>
      <c r="C74" s="27"/>
      <c r="D74" s="27"/>
      <c r="E74" s="2192"/>
      <c r="F74" s="29"/>
      <c r="G74" s="43"/>
      <c r="H74" s="43"/>
      <c r="I74" s="210"/>
    </row>
    <row r="75" spans="1:9" ht="15" customHeight="1">
      <c r="A75" s="160"/>
      <c r="B75" s="39"/>
      <c r="C75" s="27"/>
      <c r="D75" s="27"/>
      <c r="E75" s="2192"/>
      <c r="F75" s="29"/>
      <c r="G75" s="43"/>
      <c r="H75" s="43"/>
      <c r="I75" s="210"/>
    </row>
    <row r="76" spans="1:9" ht="15" customHeight="1">
      <c r="A76" s="160"/>
      <c r="B76" s="39"/>
      <c r="C76" s="27"/>
      <c r="D76" s="27"/>
      <c r="E76" s="2192"/>
      <c r="F76" s="29"/>
      <c r="G76" s="43"/>
      <c r="H76" s="43"/>
      <c r="I76" s="210"/>
    </row>
    <row r="77" spans="1:9" ht="15" customHeight="1">
      <c r="A77" s="160"/>
      <c r="B77" s="39"/>
      <c r="C77" s="27"/>
      <c r="D77" s="27"/>
      <c r="E77" s="2192"/>
      <c r="F77" s="29"/>
      <c r="G77" s="43"/>
      <c r="H77" s="43"/>
      <c r="I77" s="210"/>
    </row>
    <row r="78" spans="1:9" ht="15" customHeight="1">
      <c r="A78" s="160"/>
      <c r="B78" s="39"/>
      <c r="C78" s="27"/>
      <c r="D78" s="27"/>
      <c r="E78" s="2192"/>
      <c r="F78" s="29"/>
      <c r="G78" s="43"/>
      <c r="H78" s="43"/>
      <c r="I78" s="210"/>
    </row>
    <row r="79" spans="1:9" ht="15" customHeight="1">
      <c r="A79" s="160"/>
      <c r="B79" s="39"/>
      <c r="C79" s="27"/>
      <c r="D79" s="27"/>
      <c r="E79" s="2192"/>
      <c r="F79" s="29"/>
      <c r="G79" s="43"/>
      <c r="H79" s="43"/>
      <c r="I79" s="210"/>
    </row>
    <row r="80" spans="1:9" ht="15" customHeight="1">
      <c r="A80" s="160"/>
      <c r="B80" s="39"/>
      <c r="C80" s="27"/>
      <c r="D80" s="27"/>
      <c r="E80" s="2192"/>
      <c r="F80" s="29"/>
      <c r="G80" s="43"/>
      <c r="H80" s="43"/>
      <c r="I80" s="210"/>
    </row>
    <row r="81" spans="1:9" ht="15" customHeight="1">
      <c r="A81" s="160"/>
      <c r="B81" s="39"/>
      <c r="C81" s="27"/>
      <c r="D81" s="27"/>
      <c r="E81" s="2192"/>
      <c r="F81" s="29"/>
      <c r="G81" s="43"/>
      <c r="H81" s="43"/>
      <c r="I81" s="210"/>
    </row>
    <row r="82" spans="1:9" ht="15" customHeight="1">
      <c r="A82" s="160"/>
      <c r="B82" s="39"/>
      <c r="C82" s="27"/>
      <c r="D82" s="27"/>
      <c r="E82" s="2192"/>
      <c r="F82" s="29"/>
      <c r="G82" s="43"/>
      <c r="H82" s="43"/>
      <c r="I82" s="210"/>
    </row>
    <row r="83" spans="1:9" ht="15" customHeight="1">
      <c r="A83" s="160"/>
      <c r="B83" s="39"/>
      <c r="C83" s="27"/>
      <c r="D83" s="27"/>
      <c r="E83" s="2192"/>
      <c r="F83" s="29"/>
      <c r="G83" s="43"/>
      <c r="H83" s="43"/>
      <c r="I83" s="210"/>
    </row>
    <row r="84" spans="1:9" ht="15" customHeight="1">
      <c r="A84" s="160"/>
      <c r="B84" s="39"/>
      <c r="C84" s="27"/>
      <c r="D84" s="27"/>
      <c r="E84" s="2192"/>
      <c r="F84" s="29"/>
      <c r="G84" s="43"/>
      <c r="H84" s="43"/>
      <c r="I84" s="210"/>
    </row>
    <row r="85" spans="1:9" ht="15" customHeight="1">
      <c r="A85" s="160"/>
      <c r="B85" s="39"/>
      <c r="C85" s="27"/>
      <c r="D85" s="27"/>
      <c r="E85" s="2192"/>
      <c r="F85" s="29"/>
      <c r="G85" s="43"/>
      <c r="H85" s="43"/>
      <c r="I85" s="210"/>
    </row>
    <row r="86" spans="1:9" ht="15" customHeight="1">
      <c r="A86" s="160"/>
      <c r="B86" s="39"/>
      <c r="C86" s="27"/>
      <c r="D86" s="27"/>
      <c r="E86" s="2192"/>
      <c r="F86" s="29"/>
      <c r="G86" s="43"/>
      <c r="H86" s="43"/>
      <c r="I86" s="210"/>
    </row>
    <row r="87" spans="1:9" ht="15" customHeight="1">
      <c r="A87" s="160"/>
      <c r="B87" s="39"/>
      <c r="C87" s="27"/>
      <c r="D87" s="27"/>
      <c r="E87" s="2192"/>
      <c r="F87" s="29"/>
      <c r="G87" s="43"/>
      <c r="H87" s="43"/>
      <c r="I87" s="210"/>
    </row>
    <row r="88" spans="1:9" ht="15" customHeight="1">
      <c r="A88" s="160"/>
      <c r="B88" s="39"/>
      <c r="C88" s="27"/>
      <c r="D88" s="27"/>
      <c r="E88" s="2192"/>
      <c r="F88" s="29"/>
      <c r="G88" s="43"/>
      <c r="H88" s="43"/>
      <c r="I88" s="210"/>
    </row>
    <row r="89" spans="1:9" ht="15" customHeight="1">
      <c r="A89" s="160"/>
      <c r="B89" s="39"/>
      <c r="C89" s="27"/>
      <c r="D89" s="27"/>
      <c r="E89" s="2192"/>
      <c r="F89" s="29"/>
      <c r="G89" s="43"/>
      <c r="H89" s="43"/>
      <c r="I89" s="210"/>
    </row>
    <row r="90" spans="1:9" ht="15" customHeight="1">
      <c r="A90" s="160"/>
      <c r="B90" s="39"/>
      <c r="C90" s="27"/>
      <c r="D90" s="27"/>
      <c r="E90" s="2192"/>
      <c r="F90" s="29"/>
      <c r="G90" s="43"/>
      <c r="H90" s="43"/>
      <c r="I90" s="210"/>
    </row>
    <row r="91" spans="1:9" ht="15" customHeight="1">
      <c r="A91" s="160"/>
      <c r="B91" s="39"/>
      <c r="C91" s="27"/>
      <c r="D91" s="27"/>
      <c r="E91" s="2192"/>
      <c r="F91" s="29"/>
      <c r="G91" s="43"/>
      <c r="H91" s="43"/>
      <c r="I91" s="210"/>
    </row>
    <row r="92" spans="1:9" ht="15" customHeight="1">
      <c r="A92" s="160"/>
      <c r="B92" s="39"/>
      <c r="C92" s="27"/>
      <c r="D92" s="27"/>
      <c r="E92" s="2192"/>
      <c r="F92" s="29"/>
      <c r="G92" s="43"/>
      <c r="H92" s="43"/>
      <c r="I92" s="210"/>
    </row>
    <row r="93" spans="1:9" ht="15" customHeight="1">
      <c r="A93" s="160"/>
      <c r="B93" s="39"/>
      <c r="C93" s="27"/>
      <c r="D93" s="27"/>
      <c r="E93" s="2192"/>
      <c r="F93" s="29"/>
      <c r="G93" s="43"/>
      <c r="H93" s="43"/>
      <c r="I93" s="210"/>
    </row>
    <row r="94" spans="1:9" ht="15" customHeight="1">
      <c r="A94" s="160"/>
      <c r="B94" s="39"/>
      <c r="C94" s="27"/>
      <c r="D94" s="27"/>
      <c r="E94" s="2192"/>
      <c r="F94" s="29"/>
      <c r="G94" s="43"/>
      <c r="H94" s="43"/>
      <c r="I94" s="210"/>
    </row>
    <row r="95" spans="1:9" ht="15" customHeight="1">
      <c r="A95" s="160"/>
      <c r="B95" s="39"/>
      <c r="C95" s="27"/>
      <c r="D95" s="27"/>
      <c r="E95" s="2192"/>
      <c r="F95" s="29"/>
      <c r="G95" s="43"/>
      <c r="H95" s="43"/>
      <c r="I95" s="210"/>
    </row>
    <row r="96" spans="1:9" ht="15" customHeight="1">
      <c r="A96" s="160"/>
      <c r="B96" s="39"/>
      <c r="C96" s="27"/>
      <c r="D96" s="27"/>
      <c r="E96" s="2192"/>
      <c r="F96" s="29"/>
      <c r="G96" s="43"/>
      <c r="H96" s="43"/>
      <c r="I96" s="210"/>
    </row>
    <row r="97" spans="1:9" ht="15" customHeight="1">
      <c r="A97" s="160"/>
      <c r="B97" s="39"/>
      <c r="C97" s="27"/>
      <c r="D97" s="27"/>
      <c r="E97" s="2192"/>
      <c r="F97" s="29"/>
      <c r="G97" s="43"/>
      <c r="H97" s="43"/>
      <c r="I97" s="210"/>
    </row>
    <row r="98" spans="1:9" ht="15" customHeight="1"/>
    <row r="99" spans="1:9" ht="15" customHeight="1"/>
    <row r="100" spans="1:9" ht="15" customHeight="1"/>
    <row r="101" spans="1:9" ht="15" customHeight="1"/>
    <row r="102" spans="1:9" ht="15" customHeight="1"/>
    <row r="103" spans="1:9" ht="15" customHeight="1"/>
    <row r="104" spans="1:9" ht="15" customHeight="1"/>
    <row r="105" spans="1:9" ht="15" customHeight="1"/>
    <row r="106" spans="1:9" ht="15" customHeight="1"/>
    <row r="107" spans="1:9" ht="15" customHeight="1"/>
    <row r="108" spans="1:9" ht="15" customHeight="1"/>
    <row r="109" spans="1:9" ht="15" customHeight="1"/>
    <row r="110" spans="1:9" ht="15" customHeight="1"/>
    <row r="111" spans="1:9" ht="15" customHeight="1"/>
    <row r="112" spans="1:9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</sheetData>
  <mergeCells count="4">
    <mergeCell ref="C2:D2"/>
    <mergeCell ref="A3:I3"/>
    <mergeCell ref="A32:I32"/>
    <mergeCell ref="A51:I51"/>
  </mergeCells>
  <pageMargins left="0.3" right="0.27" top="1" bottom="1" header="0.5" footer="0.5"/>
  <pageSetup paperSize="5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135">
    <tabColor rgb="FFFFFF00"/>
  </sheetPr>
  <dimension ref="A1:I34"/>
  <sheetViews>
    <sheetView topLeftCell="A4" zoomScale="130" zoomScaleNormal="130" workbookViewId="0">
      <selection activeCell="A30" sqref="A30:I40"/>
    </sheetView>
  </sheetViews>
  <sheetFormatPr defaultColWidth="9.109375" defaultRowHeight="13.2"/>
  <cols>
    <col min="1" max="1" width="13.44140625" style="2" customWidth="1"/>
    <col min="2" max="2" width="12.88671875" style="3" customWidth="1"/>
    <col min="3" max="3" width="11.44140625" style="3" customWidth="1"/>
    <col min="4" max="4" width="10.88671875" style="3" customWidth="1"/>
    <col min="5" max="5" width="9.44140625" style="5" customWidth="1"/>
    <col min="6" max="6" width="13" style="551" customWidth="1"/>
    <col min="7" max="7" width="12.44140625" style="3" customWidth="1"/>
    <col min="8" max="8" width="11.33203125" style="3" customWidth="1"/>
    <col min="9" max="9" width="12.33203125" style="3" customWidth="1"/>
    <col min="10" max="16384" width="9.109375" style="3"/>
  </cols>
  <sheetData>
    <row r="1" spans="1:9" ht="27.6">
      <c r="A1" s="3219" t="s">
        <v>529</v>
      </c>
      <c r="B1" s="3219"/>
      <c r="C1" s="3219"/>
      <c r="D1" s="3219"/>
      <c r="E1" s="3219"/>
      <c r="F1" s="3219"/>
      <c r="G1" s="502"/>
      <c r="H1" s="502"/>
      <c r="I1" s="5"/>
    </row>
    <row r="2" spans="1:9" ht="25.2">
      <c r="A2" s="1937"/>
      <c r="B2" s="943"/>
      <c r="C2" s="943"/>
      <c r="D2" s="943"/>
      <c r="E2" s="943"/>
      <c r="F2" s="1938"/>
      <c r="G2" s="502"/>
      <c r="H2" s="502"/>
      <c r="I2" s="5"/>
    </row>
    <row r="3" spans="1:9" ht="15">
      <c r="A3" s="3099" t="s">
        <v>1</v>
      </c>
      <c r="B3" s="3100"/>
      <c r="C3" s="3100"/>
      <c r="D3" s="3100"/>
      <c r="E3" s="3100"/>
      <c r="F3" s="3100"/>
      <c r="G3" s="3100"/>
      <c r="H3" s="3100"/>
      <c r="I3" s="3189"/>
    </row>
    <row r="4" spans="1:9" ht="26.4">
      <c r="A4" s="1166" t="s">
        <v>2</v>
      </c>
      <c r="B4" s="344" t="s">
        <v>240</v>
      </c>
      <c r="C4" s="353" t="s">
        <v>4</v>
      </c>
      <c r="D4" s="353" t="s">
        <v>431</v>
      </c>
      <c r="E4" s="354" t="s">
        <v>6</v>
      </c>
      <c r="F4" s="1939" t="s">
        <v>7</v>
      </c>
      <c r="G4" s="1168" t="s">
        <v>241</v>
      </c>
      <c r="H4" s="1168" t="s">
        <v>242</v>
      </c>
      <c r="I4" s="355" t="s">
        <v>243</v>
      </c>
    </row>
    <row r="5" spans="1:9">
      <c r="A5" s="162">
        <v>45224</v>
      </c>
      <c r="B5" s="1940">
        <v>100000</v>
      </c>
      <c r="C5" s="55">
        <f>B5*0.02</f>
        <v>2000</v>
      </c>
      <c r="D5" s="55"/>
      <c r="E5" s="25">
        <v>12</v>
      </c>
      <c r="F5" s="178">
        <v>32264</v>
      </c>
      <c r="G5" s="55">
        <f>B5/E5</f>
        <v>8333.3333333333303</v>
      </c>
      <c r="H5" s="55">
        <f>B5*0.83%</f>
        <v>830</v>
      </c>
      <c r="I5" s="55">
        <f>B5</f>
        <v>100000</v>
      </c>
    </row>
    <row r="6" spans="1:9">
      <c r="A6" s="50">
        <v>45258</v>
      </c>
      <c r="B6" s="151"/>
      <c r="C6" s="151"/>
      <c r="D6" s="151"/>
      <c r="E6" s="57">
        <v>1</v>
      </c>
      <c r="F6" s="178">
        <v>81120</v>
      </c>
      <c r="G6" s="43">
        <v>8333.33</v>
      </c>
      <c r="H6" s="43">
        <v>830</v>
      </c>
      <c r="I6" s="478">
        <f>I5-G6</f>
        <v>91666.67</v>
      </c>
    </row>
    <row r="7" spans="1:9">
      <c r="A7" s="50">
        <v>45289</v>
      </c>
      <c r="B7" s="151"/>
      <c r="C7" s="151"/>
      <c r="D7" s="151"/>
      <c r="E7" s="57">
        <v>2</v>
      </c>
      <c r="F7" s="178">
        <v>81569</v>
      </c>
      <c r="G7" s="43">
        <v>8333.33</v>
      </c>
      <c r="H7" s="43">
        <v>830</v>
      </c>
      <c r="I7" s="478">
        <f t="shared" ref="I7:I18" si="0">I6-G7</f>
        <v>83333.34</v>
      </c>
    </row>
    <row r="8" spans="1:9">
      <c r="A8" s="50">
        <v>45316</v>
      </c>
      <c r="B8" s="151"/>
      <c r="C8" s="151"/>
      <c r="D8" s="151"/>
      <c r="E8" s="57">
        <v>3</v>
      </c>
      <c r="F8" s="178">
        <v>81818</v>
      </c>
      <c r="G8" s="30">
        <v>8333.33</v>
      </c>
      <c r="H8" s="30">
        <v>830</v>
      </c>
      <c r="I8" s="478">
        <f t="shared" si="0"/>
        <v>75000.009999999995</v>
      </c>
    </row>
    <row r="9" spans="1:9">
      <c r="A9" s="50">
        <v>45350</v>
      </c>
      <c r="B9" s="151"/>
      <c r="C9" s="151"/>
      <c r="D9" s="151"/>
      <c r="E9" s="57">
        <v>4</v>
      </c>
      <c r="F9" s="178">
        <v>82203</v>
      </c>
      <c r="G9" s="30">
        <v>8333.33</v>
      </c>
      <c r="H9" s="30">
        <v>830</v>
      </c>
      <c r="I9" s="478">
        <f t="shared" si="0"/>
        <v>66666.679999999993</v>
      </c>
    </row>
    <row r="10" spans="1:9">
      <c r="A10" s="50">
        <v>45387</v>
      </c>
      <c r="B10" s="151"/>
      <c r="C10" s="151"/>
      <c r="D10" s="151"/>
      <c r="E10" s="57">
        <v>5</v>
      </c>
      <c r="F10" s="178">
        <v>82704</v>
      </c>
      <c r="G10" s="59">
        <v>8333.33</v>
      </c>
      <c r="H10" s="59">
        <v>830</v>
      </c>
      <c r="I10" s="478">
        <f t="shared" si="0"/>
        <v>58333.35</v>
      </c>
    </row>
    <row r="11" spans="1:9">
      <c r="A11" s="50">
        <v>45414</v>
      </c>
      <c r="B11" s="151"/>
      <c r="C11" s="151"/>
      <c r="D11" s="151"/>
      <c r="E11" s="57">
        <v>6</v>
      </c>
      <c r="F11" s="178">
        <v>83010</v>
      </c>
      <c r="G11" s="59">
        <v>8333.33</v>
      </c>
      <c r="H11" s="59">
        <v>830</v>
      </c>
      <c r="I11" s="478">
        <f t="shared" si="0"/>
        <v>50000.02</v>
      </c>
    </row>
    <row r="12" spans="1:9">
      <c r="A12" s="50">
        <v>45448</v>
      </c>
      <c r="B12" s="151"/>
      <c r="C12" s="151"/>
      <c r="D12" s="151"/>
      <c r="E12" s="57">
        <v>7</v>
      </c>
      <c r="F12" s="178">
        <v>83493</v>
      </c>
      <c r="G12" s="59">
        <v>8333.33</v>
      </c>
      <c r="H12" s="59">
        <v>830</v>
      </c>
      <c r="I12" s="478">
        <f t="shared" si="0"/>
        <v>41666.69</v>
      </c>
    </row>
    <row r="13" spans="1:9">
      <c r="A13" s="50">
        <v>45475</v>
      </c>
      <c r="B13" s="151"/>
      <c r="C13" s="151"/>
      <c r="D13" s="151"/>
      <c r="E13" s="57">
        <v>8</v>
      </c>
      <c r="F13" s="178">
        <v>83781</v>
      </c>
      <c r="G13" s="43">
        <v>8333.33</v>
      </c>
      <c r="H13" s="43">
        <v>830</v>
      </c>
      <c r="I13" s="478">
        <f t="shared" si="0"/>
        <v>33333.360000000001</v>
      </c>
    </row>
    <row r="14" spans="1:9" ht="13.8">
      <c r="A14" s="50">
        <v>45514</v>
      </c>
      <c r="B14" s="151"/>
      <c r="C14" s="151"/>
      <c r="D14" s="151"/>
      <c r="E14" s="57">
        <v>9</v>
      </c>
      <c r="F14" s="358">
        <v>84246</v>
      </c>
      <c r="G14" s="43">
        <v>8333.33</v>
      </c>
      <c r="H14" s="43">
        <v>830</v>
      </c>
      <c r="I14" s="478">
        <f t="shared" si="0"/>
        <v>25000.03</v>
      </c>
    </row>
    <row r="15" spans="1:9" ht="13.8">
      <c r="A15" s="53">
        <v>45540</v>
      </c>
      <c r="B15" s="151"/>
      <c r="C15" s="151"/>
      <c r="D15" s="151"/>
      <c r="E15" s="57">
        <v>10</v>
      </c>
      <c r="F15" s="78">
        <v>84524</v>
      </c>
      <c r="G15" s="158">
        <v>8333.33</v>
      </c>
      <c r="H15" s="158">
        <v>830</v>
      </c>
      <c r="I15" s="478">
        <f t="shared" si="0"/>
        <v>16666.7</v>
      </c>
    </row>
    <row r="16" spans="1:9" ht="13.8">
      <c r="A16" s="50">
        <v>45573</v>
      </c>
      <c r="B16" s="151"/>
      <c r="C16" s="151"/>
      <c r="D16" s="151"/>
      <c r="E16" s="57">
        <v>11</v>
      </c>
      <c r="F16" s="358">
        <v>84923</v>
      </c>
      <c r="G16" s="1143">
        <v>8333.33</v>
      </c>
      <c r="H16" s="1143">
        <v>830</v>
      </c>
      <c r="I16" s="478">
        <f t="shared" si="0"/>
        <v>8333.3699999999808</v>
      </c>
    </row>
    <row r="17" spans="1:9">
      <c r="A17" s="50">
        <v>45595</v>
      </c>
      <c r="B17" s="151"/>
      <c r="C17" s="151"/>
      <c r="D17" s="151"/>
      <c r="E17" s="57">
        <v>12</v>
      </c>
      <c r="F17" s="187">
        <v>85206</v>
      </c>
      <c r="G17" s="157">
        <v>8333.33</v>
      </c>
      <c r="H17" s="157">
        <v>830</v>
      </c>
      <c r="I17" s="478">
        <f t="shared" si="0"/>
        <v>3.99999999826832E-2</v>
      </c>
    </row>
    <row r="18" spans="1:9">
      <c r="A18" s="160"/>
      <c r="B18" s="151"/>
      <c r="C18" s="151"/>
      <c r="D18" s="151"/>
      <c r="E18" s="57"/>
      <c r="F18" s="178"/>
      <c r="G18" s="151"/>
      <c r="H18" s="151"/>
      <c r="I18" s="478">
        <f t="shared" si="0"/>
        <v>3.99999999826832E-2</v>
      </c>
    </row>
    <row r="19" spans="1:9">
      <c r="A19" s="36"/>
      <c r="B19" s="27"/>
      <c r="C19" s="27"/>
      <c r="D19" s="27"/>
      <c r="E19" s="29"/>
      <c r="F19" s="178"/>
      <c r="G19" s="27"/>
      <c r="H19" s="27"/>
      <c r="I19" s="27"/>
    </row>
    <row r="20" spans="1:9">
      <c r="A20" s="36"/>
      <c r="B20" s="27"/>
      <c r="C20" s="27"/>
      <c r="D20" s="27"/>
      <c r="E20" s="29"/>
      <c r="F20" s="178"/>
      <c r="G20" s="27"/>
      <c r="H20" s="27"/>
      <c r="I20" s="27"/>
    </row>
    <row r="21" spans="1:9" ht="15">
      <c r="A21" s="3099" t="s">
        <v>1</v>
      </c>
      <c r="B21" s="3100"/>
      <c r="C21" s="3100"/>
      <c r="D21" s="3100"/>
      <c r="E21" s="3100"/>
      <c r="F21" s="3100"/>
      <c r="G21" s="3100"/>
      <c r="H21" s="3100"/>
      <c r="I21" s="3189"/>
    </row>
    <row r="22" spans="1:9" ht="26.4">
      <c r="A22" s="1166" t="s">
        <v>2</v>
      </c>
      <c r="B22" s="344" t="s">
        <v>240</v>
      </c>
      <c r="C22" s="353" t="s">
        <v>4</v>
      </c>
      <c r="D22" s="353" t="s">
        <v>431</v>
      </c>
      <c r="E22" s="354" t="s">
        <v>6</v>
      </c>
      <c r="F22" s="1939" t="s">
        <v>7</v>
      </c>
      <c r="G22" s="1168" t="s">
        <v>241</v>
      </c>
      <c r="H22" s="1168" t="s">
        <v>242</v>
      </c>
      <c r="I22" s="355" t="s">
        <v>243</v>
      </c>
    </row>
    <row r="23" spans="1:9">
      <c r="A23" s="162">
        <v>45925</v>
      </c>
      <c r="B23" s="1940">
        <v>150000</v>
      </c>
      <c r="C23" s="55">
        <f>B23*0.02</f>
        <v>3000</v>
      </c>
      <c r="D23" s="55"/>
      <c r="E23" s="25">
        <v>12</v>
      </c>
      <c r="F23" s="178">
        <v>36466</v>
      </c>
      <c r="G23" s="55">
        <f>B23/E23</f>
        <v>12500</v>
      </c>
      <c r="H23" s="55">
        <f>B23*0.83%</f>
        <v>1245</v>
      </c>
      <c r="I23" s="55">
        <f>B23</f>
        <v>150000</v>
      </c>
    </row>
    <row r="24" spans="1:9" ht="13.8">
      <c r="A24" s="167">
        <v>45966</v>
      </c>
      <c r="B24" s="151"/>
      <c r="C24" s="151"/>
      <c r="D24" s="151"/>
      <c r="E24" s="57">
        <v>1</v>
      </c>
      <c r="F24" s="52" t="s">
        <v>530</v>
      </c>
      <c r="G24" s="168">
        <v>12500</v>
      </c>
      <c r="H24" s="168">
        <v>1245</v>
      </c>
      <c r="I24" s="478">
        <f>I23-G24</f>
        <v>137500</v>
      </c>
    </row>
    <row r="25" spans="1:9" ht="13.8">
      <c r="A25" s="167">
        <v>45989</v>
      </c>
      <c r="B25" s="27"/>
      <c r="C25" s="27"/>
      <c r="D25" s="27"/>
      <c r="E25" s="29"/>
      <c r="F25" s="52" t="s">
        <v>531</v>
      </c>
      <c r="G25" s="450">
        <v>12500</v>
      </c>
      <c r="H25" s="450">
        <v>1245</v>
      </c>
      <c r="I25" s="478">
        <f>I24-G25</f>
        <v>125000</v>
      </c>
    </row>
    <row r="26" spans="1:9">
      <c r="A26" s="36"/>
      <c r="B26" s="27"/>
      <c r="C26" s="27"/>
      <c r="D26" s="27"/>
      <c r="E26" s="29"/>
      <c r="F26" s="178"/>
      <c r="G26" s="27"/>
      <c r="H26" s="27"/>
      <c r="I26" s="478">
        <f>I25-G26</f>
        <v>125000</v>
      </c>
    </row>
    <row r="27" spans="1:9">
      <c r="A27" s="36"/>
      <c r="B27" s="27"/>
      <c r="C27" s="27"/>
      <c r="D27" s="27"/>
      <c r="E27" s="29"/>
      <c r="F27" s="178"/>
      <c r="G27" s="27"/>
      <c r="H27" s="27"/>
      <c r="I27" s="27"/>
    </row>
    <row r="32" spans="1:9">
      <c r="A32" s="575"/>
      <c r="B32" s="805"/>
      <c r="C32" s="161"/>
      <c r="D32" s="122"/>
      <c r="E32" s="122"/>
      <c r="F32" s="122"/>
      <c r="G32" s="604"/>
    </row>
    <row r="33" spans="1:7" ht="13.8">
      <c r="A33" s="575"/>
      <c r="B33" s="576"/>
      <c r="C33" s="120"/>
      <c r="D33" s="577"/>
      <c r="E33" s="577"/>
      <c r="F33" s="577"/>
      <c r="G33" s="728"/>
    </row>
    <row r="34" spans="1:7" ht="13.8">
      <c r="A34" s="575"/>
      <c r="B34" s="576"/>
      <c r="C34" s="120"/>
      <c r="D34" s="122"/>
      <c r="E34" s="122"/>
      <c r="F34" s="122"/>
      <c r="G34" s="728"/>
    </row>
  </sheetData>
  <mergeCells count="3">
    <mergeCell ref="A1:F1"/>
    <mergeCell ref="A3:I3"/>
    <mergeCell ref="A21:I21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36">
    <tabColor rgb="FFFFFF00"/>
  </sheetPr>
  <dimension ref="A1:R62"/>
  <sheetViews>
    <sheetView zoomScale="130" zoomScaleNormal="130" workbookViewId="0">
      <selection activeCell="I1" sqref="I1:I1048576"/>
    </sheetView>
  </sheetViews>
  <sheetFormatPr defaultColWidth="9.109375" defaultRowHeight="13.8"/>
  <cols>
    <col min="1" max="1" width="15.6640625" style="2" customWidth="1"/>
    <col min="2" max="2" width="15.33203125" style="3" customWidth="1"/>
    <col min="3" max="4" width="10.33203125" style="3" customWidth="1"/>
    <col min="5" max="5" width="7.6640625" style="3" customWidth="1"/>
    <col min="6" max="6" width="10.33203125" style="2539" customWidth="1"/>
    <col min="7" max="7" width="11.88671875" style="6" customWidth="1"/>
    <col min="8" max="8" width="10.33203125" style="6" customWidth="1"/>
    <col min="9" max="9" width="12.88671875" style="2242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6384" width="9.109375" style="3"/>
  </cols>
  <sheetData>
    <row r="1" spans="1:9" ht="24">
      <c r="A1" s="3220" t="s">
        <v>532</v>
      </c>
      <c r="B1" s="3220"/>
      <c r="C1" s="3220"/>
      <c r="D1" s="3220"/>
      <c r="E1" s="3220"/>
      <c r="F1" s="3220"/>
      <c r="G1" s="502"/>
      <c r="H1" s="502"/>
      <c r="I1" s="2267"/>
    </row>
    <row r="2" spans="1:9" ht="25.2">
      <c r="A2" s="1937"/>
      <c r="B2" s="943"/>
      <c r="C2" s="943"/>
      <c r="D2" s="943"/>
      <c r="E2" s="943"/>
      <c r="F2" s="2466"/>
      <c r="G2" s="502"/>
      <c r="H2" s="502"/>
      <c r="I2" s="2267"/>
    </row>
    <row r="3" spans="1:9" ht="15">
      <c r="A3" s="3099" t="s">
        <v>1</v>
      </c>
      <c r="B3" s="3100"/>
      <c r="C3" s="3100"/>
      <c r="D3" s="3100"/>
      <c r="E3" s="3100"/>
      <c r="F3" s="3100"/>
      <c r="G3" s="3100"/>
      <c r="H3" s="3100"/>
      <c r="I3" s="3189"/>
    </row>
    <row r="4" spans="1:9" ht="27.6">
      <c r="A4" s="1166" t="s">
        <v>2</v>
      </c>
      <c r="B4" s="344" t="s">
        <v>240</v>
      </c>
      <c r="C4" s="353" t="s">
        <v>4</v>
      </c>
      <c r="D4" s="353" t="s">
        <v>431</v>
      </c>
      <c r="E4" s="354" t="s">
        <v>6</v>
      </c>
      <c r="F4" s="2538" t="s">
        <v>7</v>
      </c>
      <c r="G4" s="1168" t="s">
        <v>241</v>
      </c>
      <c r="H4" s="1168" t="s">
        <v>242</v>
      </c>
      <c r="I4" s="2368" t="s">
        <v>243</v>
      </c>
    </row>
    <row r="5" spans="1:9">
      <c r="A5" s="553">
        <v>45058</v>
      </c>
      <c r="B5" s="55">
        <v>50000</v>
      </c>
      <c r="C5" s="55">
        <f>B5*0.02</f>
        <v>1000</v>
      </c>
      <c r="D5" s="55"/>
      <c r="E5" s="25">
        <v>12</v>
      </c>
      <c r="F5" s="2257">
        <v>31208</v>
      </c>
      <c r="G5" s="55">
        <f>B5/E5</f>
        <v>4166.6666666666697</v>
      </c>
      <c r="H5" s="55">
        <f>B5*0.83%</f>
        <v>415</v>
      </c>
      <c r="I5" s="2329">
        <f>B5</f>
        <v>50000</v>
      </c>
    </row>
    <row r="6" spans="1:9">
      <c r="A6" s="26">
        <v>45090</v>
      </c>
      <c r="B6" s="178"/>
      <c r="C6" s="30"/>
      <c r="D6" s="30"/>
      <c r="E6" s="29">
        <v>1</v>
      </c>
      <c r="F6" s="2195">
        <v>79118</v>
      </c>
      <c r="G6" s="30">
        <v>4166.67</v>
      </c>
      <c r="H6" s="30">
        <v>415</v>
      </c>
      <c r="I6" s="2226">
        <f>I5-G6</f>
        <v>45833.33</v>
      </c>
    </row>
    <row r="7" spans="1:9">
      <c r="A7" s="26">
        <v>45119</v>
      </c>
      <c r="B7" s="178"/>
      <c r="C7" s="59"/>
      <c r="D7" s="59"/>
      <c r="E7" s="29">
        <v>2</v>
      </c>
      <c r="F7" s="2195">
        <v>79462</v>
      </c>
      <c r="G7" s="59">
        <v>4166.67</v>
      </c>
      <c r="H7" s="59">
        <v>415</v>
      </c>
      <c r="I7" s="2226">
        <f t="shared" ref="I7:I17" si="0">I6-G7</f>
        <v>41666.660000000003</v>
      </c>
    </row>
    <row r="8" spans="1:9">
      <c r="A8" s="26">
        <v>45153</v>
      </c>
      <c r="B8" s="178"/>
      <c r="C8" s="30"/>
      <c r="D8" s="30"/>
      <c r="E8" s="29">
        <v>3</v>
      </c>
      <c r="F8" s="2195">
        <v>79865</v>
      </c>
      <c r="G8" s="30">
        <v>4166.67</v>
      </c>
      <c r="H8" s="30">
        <v>415</v>
      </c>
      <c r="I8" s="2226">
        <f t="shared" si="0"/>
        <v>37499.99</v>
      </c>
    </row>
    <row r="9" spans="1:9">
      <c r="A9" s="26">
        <v>45184</v>
      </c>
      <c r="B9" s="27"/>
      <c r="C9" s="27"/>
      <c r="D9" s="27"/>
      <c r="E9" s="29">
        <v>4</v>
      </c>
      <c r="F9" s="2195">
        <v>80231</v>
      </c>
      <c r="G9" s="30">
        <v>4166.67</v>
      </c>
      <c r="H9" s="30">
        <v>415</v>
      </c>
      <c r="I9" s="2226">
        <f t="shared" si="0"/>
        <v>33333.32</v>
      </c>
    </row>
    <row r="10" spans="1:9">
      <c r="A10" s="26">
        <v>45212</v>
      </c>
      <c r="B10" s="27"/>
      <c r="C10" s="27"/>
      <c r="D10" s="27"/>
      <c r="E10" s="29">
        <v>5</v>
      </c>
      <c r="F10" s="2195">
        <v>80567</v>
      </c>
      <c r="G10" s="30">
        <v>4166.67</v>
      </c>
      <c r="H10" s="30">
        <v>415</v>
      </c>
      <c r="I10" s="2226">
        <f t="shared" si="0"/>
        <v>29166.65</v>
      </c>
    </row>
    <row r="11" spans="1:9" ht="14.4">
      <c r="A11" s="31">
        <v>45244</v>
      </c>
      <c r="B11" s="27"/>
      <c r="C11" s="27"/>
      <c r="D11" s="27"/>
      <c r="E11" s="29">
        <v>6</v>
      </c>
      <c r="F11" s="2195">
        <v>80912</v>
      </c>
      <c r="G11" s="45">
        <v>4166.67</v>
      </c>
      <c r="H11" s="45">
        <v>415</v>
      </c>
      <c r="I11" s="2226">
        <f t="shared" si="0"/>
        <v>24999.98</v>
      </c>
    </row>
    <row r="12" spans="1:9" ht="14.4">
      <c r="A12" s="31">
        <v>45272</v>
      </c>
      <c r="B12" s="27"/>
      <c r="C12" s="27"/>
      <c r="D12" s="27"/>
      <c r="E12" s="29">
        <v>7</v>
      </c>
      <c r="F12" s="2195">
        <v>81347</v>
      </c>
      <c r="G12" s="45">
        <v>4166.67</v>
      </c>
      <c r="H12" s="45">
        <v>415</v>
      </c>
      <c r="I12" s="2226">
        <f t="shared" si="0"/>
        <v>20833.310000000001</v>
      </c>
    </row>
    <row r="13" spans="1:9">
      <c r="A13" s="26">
        <v>45303</v>
      </c>
      <c r="B13" s="27"/>
      <c r="C13" s="27"/>
      <c r="D13" s="27"/>
      <c r="E13" s="29">
        <v>8</v>
      </c>
      <c r="F13" s="2195">
        <v>81745</v>
      </c>
      <c r="G13" s="45">
        <v>4166.67</v>
      </c>
      <c r="H13" s="45">
        <v>415</v>
      </c>
      <c r="I13" s="2226">
        <f t="shared" si="0"/>
        <v>16666.64</v>
      </c>
    </row>
    <row r="14" spans="1:9">
      <c r="A14" s="26">
        <v>45336</v>
      </c>
      <c r="B14" s="27"/>
      <c r="C14" s="27"/>
      <c r="D14" s="27"/>
      <c r="E14" s="29">
        <v>9</v>
      </c>
      <c r="F14" s="2195">
        <v>82042</v>
      </c>
      <c r="G14" s="45">
        <v>4166.67</v>
      </c>
      <c r="H14" s="45">
        <v>415</v>
      </c>
      <c r="I14" s="2226">
        <f t="shared" si="0"/>
        <v>12499.97</v>
      </c>
    </row>
    <row r="15" spans="1:9">
      <c r="A15" s="46">
        <v>45363</v>
      </c>
      <c r="B15" s="27"/>
      <c r="C15" s="47"/>
      <c r="D15" s="47"/>
      <c r="E15" s="29">
        <v>10</v>
      </c>
      <c r="F15" s="2195">
        <v>82407</v>
      </c>
      <c r="G15" s="45">
        <v>4166.67</v>
      </c>
      <c r="H15" s="45">
        <v>415</v>
      </c>
      <c r="I15" s="2226">
        <f t="shared" si="0"/>
        <v>8333.3000000000102</v>
      </c>
    </row>
    <row r="16" spans="1:9">
      <c r="A16" s="46">
        <v>45394</v>
      </c>
      <c r="B16" s="27"/>
      <c r="C16" s="27"/>
      <c r="D16" s="27"/>
      <c r="E16" s="27"/>
      <c r="F16" s="2195">
        <v>82757</v>
      </c>
      <c r="G16" s="47">
        <v>8333.34</v>
      </c>
      <c r="H16" s="47">
        <v>415</v>
      </c>
      <c r="I16" s="2226">
        <f t="shared" si="0"/>
        <v>-3.99999999863212E-2</v>
      </c>
    </row>
    <row r="17" spans="1:18">
      <c r="I17" s="2226">
        <f t="shared" si="0"/>
        <v>-3.99999999863212E-2</v>
      </c>
    </row>
    <row r="18" spans="1:18" ht="15">
      <c r="A18" s="3099" t="s">
        <v>1</v>
      </c>
      <c r="B18" s="3100"/>
      <c r="C18" s="3100"/>
      <c r="D18" s="3100"/>
      <c r="E18" s="3100"/>
      <c r="F18" s="3100"/>
      <c r="G18" s="3100"/>
      <c r="H18" s="3100"/>
      <c r="I18" s="3189"/>
    </row>
    <row r="19" spans="1:18" ht="27.6">
      <c r="A19" s="1166" t="s">
        <v>2</v>
      </c>
      <c r="B19" s="344" t="s">
        <v>240</v>
      </c>
      <c r="C19" s="353" t="s">
        <v>4</v>
      </c>
      <c r="D19" s="353" t="s">
        <v>431</v>
      </c>
      <c r="E19" s="354" t="s">
        <v>6</v>
      </c>
      <c r="F19" s="2538" t="s">
        <v>7</v>
      </c>
      <c r="G19" s="1168" t="s">
        <v>241</v>
      </c>
      <c r="H19" s="1168" t="s">
        <v>242</v>
      </c>
      <c r="I19" s="2368" t="s">
        <v>243</v>
      </c>
    </row>
    <row r="20" spans="1:18" ht="13.2">
      <c r="A20" s="162">
        <v>45394</v>
      </c>
      <c r="B20" s="55">
        <v>70000</v>
      </c>
      <c r="C20" s="55">
        <f>B20*0.02</f>
        <v>1400</v>
      </c>
      <c r="D20" s="55"/>
      <c r="E20" s="25">
        <v>12</v>
      </c>
      <c r="F20" s="2248">
        <v>33284</v>
      </c>
      <c r="G20" s="55">
        <f>B20/E20</f>
        <v>5833.3333333333303</v>
      </c>
      <c r="H20" s="55">
        <f>B20*0.83%</f>
        <v>581</v>
      </c>
      <c r="I20" s="2329">
        <f>B20</f>
        <v>70000</v>
      </c>
    </row>
    <row r="21" spans="1:18" ht="13.2">
      <c r="A21" s="50">
        <v>45433</v>
      </c>
      <c r="B21" s="57"/>
      <c r="C21" s="57"/>
      <c r="D21" s="57"/>
      <c r="E21" s="57">
        <v>1</v>
      </c>
      <c r="F21" s="2229">
        <v>83263</v>
      </c>
      <c r="G21" s="59">
        <v>5833.33</v>
      </c>
      <c r="H21" s="59">
        <v>581</v>
      </c>
      <c r="I21" s="2226">
        <f>I20-G21</f>
        <v>64166.67</v>
      </c>
    </row>
    <row r="22" spans="1:18" ht="13.2">
      <c r="A22" s="50">
        <v>45461</v>
      </c>
      <c r="B22" s="57"/>
      <c r="C22" s="57"/>
      <c r="D22" s="57"/>
      <c r="E22" s="57">
        <v>2</v>
      </c>
      <c r="F22" s="2229">
        <v>83591</v>
      </c>
      <c r="G22" s="59">
        <v>5833.33</v>
      </c>
      <c r="H22" s="59">
        <v>581</v>
      </c>
      <c r="I22" s="2226">
        <f t="shared" ref="I22:I31" si="1">I21-G22</f>
        <v>58333.34</v>
      </c>
    </row>
    <row r="23" spans="1:18" ht="13.2">
      <c r="A23" s="50">
        <v>45492</v>
      </c>
      <c r="B23" s="57"/>
      <c r="C23" s="57"/>
      <c r="D23" s="57"/>
      <c r="E23" s="57">
        <v>3</v>
      </c>
      <c r="F23" s="2229">
        <v>83981</v>
      </c>
      <c r="G23" s="62">
        <v>5833.33</v>
      </c>
      <c r="H23" s="62">
        <v>581</v>
      </c>
      <c r="I23" s="2226">
        <f t="shared" si="1"/>
        <v>52500.01</v>
      </c>
    </row>
    <row r="24" spans="1:18" ht="13.2">
      <c r="A24" s="50">
        <v>45524</v>
      </c>
      <c r="B24" s="57"/>
      <c r="C24" s="57"/>
      <c r="D24" s="57"/>
      <c r="E24" s="57">
        <v>4</v>
      </c>
      <c r="F24" s="2229">
        <v>84315</v>
      </c>
      <c r="G24" s="59">
        <v>5833.33</v>
      </c>
      <c r="H24" s="59">
        <v>581</v>
      </c>
      <c r="I24" s="2226">
        <f t="shared" si="1"/>
        <v>46666.68</v>
      </c>
    </row>
    <row r="25" spans="1:18" ht="13.2">
      <c r="A25" s="50">
        <v>45553</v>
      </c>
      <c r="B25" s="57"/>
      <c r="C25" s="57"/>
      <c r="D25" s="57"/>
      <c r="E25" s="57">
        <v>5</v>
      </c>
      <c r="F25" s="2229">
        <v>84659</v>
      </c>
      <c r="G25" s="59">
        <v>5833.33</v>
      </c>
      <c r="H25" s="59">
        <v>581</v>
      </c>
      <c r="I25" s="2226">
        <f t="shared" si="1"/>
        <v>40833.35</v>
      </c>
    </row>
    <row r="26" spans="1:18" ht="13.2">
      <c r="A26" s="50">
        <v>45583</v>
      </c>
      <c r="B26" s="57"/>
      <c r="C26" s="57"/>
      <c r="D26" s="57"/>
      <c r="E26" s="57">
        <v>6</v>
      </c>
      <c r="F26" s="2229">
        <v>85088</v>
      </c>
      <c r="G26" s="59">
        <v>5833.33</v>
      </c>
      <c r="H26" s="59">
        <v>581</v>
      </c>
      <c r="I26" s="2226">
        <f t="shared" si="1"/>
        <v>35000.019999999997</v>
      </c>
    </row>
    <row r="27" spans="1:18" ht="13.2">
      <c r="A27" s="50">
        <v>45615</v>
      </c>
      <c r="B27" s="57"/>
      <c r="C27" s="57"/>
      <c r="D27" s="57"/>
      <c r="E27" s="57">
        <v>7</v>
      </c>
      <c r="F27" s="2229">
        <v>85500</v>
      </c>
      <c r="G27" s="59">
        <v>5833.33</v>
      </c>
      <c r="H27" s="59">
        <v>581</v>
      </c>
      <c r="I27" s="2226">
        <f t="shared" si="1"/>
        <v>29166.69</v>
      </c>
    </row>
    <row r="28" spans="1:18" ht="13.2">
      <c r="A28" s="50">
        <v>45645</v>
      </c>
      <c r="B28" s="57"/>
      <c r="C28" s="57"/>
      <c r="D28" s="57"/>
      <c r="E28" s="57">
        <v>8</v>
      </c>
      <c r="F28" s="2229">
        <v>85875</v>
      </c>
      <c r="G28" s="59">
        <v>5833.33</v>
      </c>
      <c r="H28" s="59">
        <v>581</v>
      </c>
      <c r="I28" s="2226">
        <f t="shared" si="1"/>
        <v>23333.360000000001</v>
      </c>
    </row>
    <row r="29" spans="1:18" ht="13.2">
      <c r="A29" s="50">
        <v>45675</v>
      </c>
      <c r="B29" s="57"/>
      <c r="C29" s="57"/>
      <c r="D29" s="57"/>
      <c r="E29" s="57">
        <v>9</v>
      </c>
      <c r="F29" s="2229">
        <v>86198</v>
      </c>
      <c r="G29" s="59">
        <v>5833.33</v>
      </c>
      <c r="H29" s="59">
        <v>581</v>
      </c>
      <c r="I29" s="2226">
        <f t="shared" si="1"/>
        <v>17500.03</v>
      </c>
      <c r="K29" s="339"/>
      <c r="L29" s="613"/>
      <c r="M29" s="464"/>
      <c r="N29" s="615"/>
      <c r="O29" s="615"/>
      <c r="P29" s="615"/>
      <c r="Q29" s="617"/>
      <c r="R29" s="617"/>
    </row>
    <row r="30" spans="1:18" ht="13.2">
      <c r="A30" s="50">
        <v>45706</v>
      </c>
      <c r="B30" s="57"/>
      <c r="C30" s="57"/>
      <c r="D30" s="57"/>
      <c r="E30" s="57">
        <v>10</v>
      </c>
      <c r="F30" s="2229">
        <v>86519</v>
      </c>
      <c r="G30" s="59">
        <v>5833.33</v>
      </c>
      <c r="H30" s="59">
        <v>581</v>
      </c>
      <c r="I30" s="2226">
        <f t="shared" si="1"/>
        <v>11666.7</v>
      </c>
      <c r="K30" s="339"/>
      <c r="L30" s="613"/>
      <c r="M30" s="464"/>
      <c r="N30" s="615"/>
      <c r="O30" s="615"/>
      <c r="P30" s="615"/>
      <c r="Q30" s="617"/>
      <c r="R30" s="617"/>
    </row>
    <row r="31" spans="1:18" ht="13.2">
      <c r="A31" s="50">
        <v>45737</v>
      </c>
      <c r="B31" s="57"/>
      <c r="C31" s="57"/>
      <c r="D31" s="57"/>
      <c r="E31" s="57">
        <v>11</v>
      </c>
      <c r="F31" s="2229">
        <v>86893</v>
      </c>
      <c r="G31" s="62">
        <v>11666.7</v>
      </c>
      <c r="H31" s="62">
        <v>581</v>
      </c>
      <c r="I31" s="2226">
        <f t="shared" si="1"/>
        <v>-1.6370904631912699E-11</v>
      </c>
      <c r="K31" s="339"/>
      <c r="L31" s="613"/>
      <c r="M31" s="464"/>
      <c r="N31" s="615"/>
      <c r="O31" s="615"/>
      <c r="P31" s="615"/>
      <c r="Q31" s="617"/>
      <c r="R31" s="617"/>
    </row>
    <row r="32" spans="1:18">
      <c r="K32" s="339"/>
      <c r="L32" s="616"/>
      <c r="M32" s="467"/>
      <c r="N32" s="615"/>
      <c r="O32" s="615"/>
      <c r="P32" s="615"/>
      <c r="Q32" s="618"/>
      <c r="R32" s="617"/>
    </row>
    <row r="33" spans="1:18" ht="15">
      <c r="A33" s="3099" t="s">
        <v>1</v>
      </c>
      <c r="B33" s="3100"/>
      <c r="C33" s="3100"/>
      <c r="D33" s="3100"/>
      <c r="E33" s="3100"/>
      <c r="F33" s="3100"/>
      <c r="G33" s="3100"/>
      <c r="H33" s="3100"/>
      <c r="I33" s="3189"/>
      <c r="K33" s="339"/>
      <c r="L33" s="613"/>
      <c r="M33" s="464"/>
      <c r="N33" s="615"/>
      <c r="O33" s="615"/>
      <c r="P33" s="615"/>
      <c r="Q33" s="617"/>
      <c r="R33" s="617"/>
    </row>
    <row r="34" spans="1:18" ht="27.6">
      <c r="A34" s="1166" t="s">
        <v>2</v>
      </c>
      <c r="B34" s="344" t="s">
        <v>240</v>
      </c>
      <c r="C34" s="353" t="s">
        <v>4</v>
      </c>
      <c r="D34" s="353" t="s">
        <v>431</v>
      </c>
      <c r="E34" s="354" t="s">
        <v>6</v>
      </c>
      <c r="F34" s="2538" t="s">
        <v>7</v>
      </c>
      <c r="G34" s="1168" t="s">
        <v>241</v>
      </c>
      <c r="H34" s="1168" t="s">
        <v>242</v>
      </c>
      <c r="I34" s="2368" t="s">
        <v>243</v>
      </c>
      <c r="K34" s="339"/>
      <c r="L34" s="613"/>
      <c r="M34" s="340"/>
      <c r="N34" s="615"/>
      <c r="O34" s="615"/>
      <c r="P34" s="615"/>
      <c r="Q34" s="617"/>
      <c r="R34" s="617"/>
    </row>
    <row r="35" spans="1:18" ht="13.2">
      <c r="A35" s="162">
        <v>45742</v>
      </c>
      <c r="B35" s="55">
        <v>100000</v>
      </c>
      <c r="C35" s="55">
        <f>B35*0.02</f>
        <v>2000</v>
      </c>
      <c r="D35" s="55"/>
      <c r="E35" s="25">
        <v>18</v>
      </c>
      <c r="F35" s="2248">
        <v>35301</v>
      </c>
      <c r="G35" s="55">
        <f>B35/E35</f>
        <v>5555.5555555555602</v>
      </c>
      <c r="H35" s="55">
        <f>B35*0.83%</f>
        <v>830</v>
      </c>
      <c r="I35" s="2329">
        <f>B35</f>
        <v>100000</v>
      </c>
      <c r="K35" s="339"/>
      <c r="L35" s="613"/>
      <c r="M35" s="340"/>
      <c r="N35" s="615"/>
      <c r="O35" s="615"/>
      <c r="P35" s="615"/>
      <c r="Q35" s="617"/>
      <c r="R35" s="617"/>
    </row>
    <row r="36" spans="1:18" ht="13.2">
      <c r="A36" s="50">
        <v>45773</v>
      </c>
      <c r="B36" s="57"/>
      <c r="C36" s="57"/>
      <c r="D36" s="57"/>
      <c r="E36" s="57">
        <v>1</v>
      </c>
      <c r="F36" s="2229">
        <v>87328</v>
      </c>
      <c r="G36" s="450">
        <v>5833.33</v>
      </c>
      <c r="H36" s="59">
        <v>581</v>
      </c>
      <c r="I36" s="2226">
        <f>I35-G36</f>
        <v>94166.67</v>
      </c>
      <c r="K36" s="339"/>
      <c r="L36" s="613"/>
      <c r="M36" s="340"/>
      <c r="N36" s="615"/>
      <c r="O36" s="615"/>
      <c r="P36" s="615"/>
      <c r="Q36" s="617"/>
      <c r="R36" s="617"/>
    </row>
    <row r="37" spans="1:18" ht="13.2">
      <c r="A37" s="50">
        <v>45804</v>
      </c>
      <c r="B37" s="57"/>
      <c r="C37" s="57"/>
      <c r="D37" s="57"/>
      <c r="E37" s="57">
        <v>2</v>
      </c>
      <c r="F37" s="2229" t="s">
        <v>535</v>
      </c>
      <c r="G37" s="450">
        <v>5555.56</v>
      </c>
      <c r="H37" s="59">
        <v>830</v>
      </c>
      <c r="I37" s="2226">
        <f t="shared" ref="I37:I46" si="2">I36-G37</f>
        <v>88611.11</v>
      </c>
      <c r="K37" s="339"/>
      <c r="L37" s="613"/>
      <c r="M37" s="2182"/>
      <c r="N37" s="615"/>
      <c r="O37" s="615"/>
      <c r="P37" s="615"/>
      <c r="Q37" s="617"/>
      <c r="R37" s="617"/>
    </row>
    <row r="38" spans="1:18" ht="13.2">
      <c r="A38" s="50">
        <v>45835</v>
      </c>
      <c r="B38" s="57"/>
      <c r="C38" s="57"/>
      <c r="D38" s="57"/>
      <c r="E38" s="57">
        <v>3</v>
      </c>
      <c r="F38" s="2229" t="s">
        <v>533</v>
      </c>
      <c r="G38" s="450">
        <v>5555.56</v>
      </c>
      <c r="H38" s="62">
        <v>830</v>
      </c>
      <c r="I38" s="2226">
        <f t="shared" si="2"/>
        <v>83055.55</v>
      </c>
      <c r="K38" s="339"/>
      <c r="L38" s="613"/>
      <c r="M38" s="340"/>
      <c r="N38" s="615"/>
      <c r="O38" s="615"/>
      <c r="P38" s="615"/>
      <c r="Q38" s="617"/>
      <c r="R38" s="617"/>
    </row>
    <row r="39" spans="1:18" ht="13.2">
      <c r="A39" s="50">
        <v>45867</v>
      </c>
      <c r="B39" s="57"/>
      <c r="C39" s="57"/>
      <c r="D39" s="57"/>
      <c r="E39" s="57">
        <v>4</v>
      </c>
      <c r="F39" s="2229" t="s">
        <v>534</v>
      </c>
      <c r="G39" s="450">
        <v>5555.56</v>
      </c>
      <c r="H39" s="62">
        <v>830</v>
      </c>
      <c r="I39" s="2226">
        <f t="shared" si="2"/>
        <v>77499.990000000005</v>
      </c>
      <c r="K39" s="339"/>
      <c r="L39" s="613"/>
      <c r="M39" s="340"/>
      <c r="N39" s="615"/>
      <c r="O39" s="615"/>
      <c r="P39" s="615"/>
      <c r="Q39" s="617"/>
      <c r="R39" s="617"/>
    </row>
    <row r="40" spans="1:18">
      <c r="A40" s="167">
        <v>45895</v>
      </c>
      <c r="B40" s="57"/>
      <c r="C40" s="57"/>
      <c r="D40" s="57"/>
      <c r="E40" s="57">
        <v>5</v>
      </c>
      <c r="F40" s="2196" t="s">
        <v>536</v>
      </c>
      <c r="G40" s="450">
        <v>5555.56</v>
      </c>
      <c r="H40" s="450">
        <v>830</v>
      </c>
      <c r="I40" s="2226">
        <f t="shared" si="2"/>
        <v>71944.429999999993</v>
      </c>
      <c r="K40" s="339"/>
      <c r="L40" s="613"/>
      <c r="M40" s="340"/>
      <c r="N40" s="615"/>
      <c r="O40" s="615"/>
      <c r="P40" s="615"/>
      <c r="Q40" s="617"/>
      <c r="R40" s="618"/>
    </row>
    <row r="41" spans="1:18">
      <c r="A41" s="167">
        <v>45927</v>
      </c>
      <c r="B41" s="57"/>
      <c r="C41" s="57"/>
      <c r="D41" s="57"/>
      <c r="E41" s="57">
        <v>6</v>
      </c>
      <c r="F41" s="2195" t="s">
        <v>537</v>
      </c>
      <c r="G41" s="450">
        <v>5555.56</v>
      </c>
      <c r="H41" s="450">
        <v>830</v>
      </c>
      <c r="I41" s="2226">
        <f t="shared" si="2"/>
        <v>66388.87</v>
      </c>
      <c r="K41" s="339"/>
      <c r="L41" s="613"/>
      <c r="M41" s="340"/>
      <c r="N41" s="615"/>
      <c r="O41" s="615"/>
      <c r="P41" s="615"/>
      <c r="Q41" s="617"/>
      <c r="R41" s="617"/>
    </row>
    <row r="42" spans="1:18">
      <c r="A42" s="167">
        <v>45958</v>
      </c>
      <c r="B42" s="57"/>
      <c r="C42" s="57"/>
      <c r="D42" s="57"/>
      <c r="E42" s="57">
        <v>7</v>
      </c>
      <c r="F42" s="2195" t="s">
        <v>538</v>
      </c>
      <c r="G42" s="450">
        <v>5555.56</v>
      </c>
      <c r="H42" s="450">
        <v>830</v>
      </c>
      <c r="I42" s="2226">
        <f t="shared" si="2"/>
        <v>60833.31</v>
      </c>
    </row>
    <row r="43" spans="1:18">
      <c r="A43" s="167">
        <v>45989</v>
      </c>
      <c r="B43" s="57"/>
      <c r="C43" s="57"/>
      <c r="D43" s="57"/>
      <c r="E43" s="57">
        <v>8</v>
      </c>
      <c r="F43" s="2195" t="s">
        <v>539</v>
      </c>
      <c r="G43" s="450">
        <v>5555.56</v>
      </c>
      <c r="H43" s="450">
        <v>830</v>
      </c>
      <c r="I43" s="2226">
        <f t="shared" si="2"/>
        <v>55277.75</v>
      </c>
    </row>
    <row r="44" spans="1:18">
      <c r="A44" s="167">
        <v>46017</v>
      </c>
      <c r="B44" s="57"/>
      <c r="C44" s="57"/>
      <c r="D44" s="57"/>
      <c r="E44" s="57">
        <v>9</v>
      </c>
      <c r="F44" s="2195" t="s">
        <v>540</v>
      </c>
      <c r="G44" s="450">
        <v>5555.56</v>
      </c>
      <c r="H44" s="450">
        <v>830</v>
      </c>
      <c r="I44" s="2226">
        <f t="shared" si="2"/>
        <v>49722.19</v>
      </c>
    </row>
    <row r="45" spans="1:18" ht="13.2">
      <c r="B45" s="57"/>
      <c r="C45" s="57"/>
      <c r="D45" s="57"/>
      <c r="E45" s="57">
        <v>10</v>
      </c>
      <c r="F45" s="2229"/>
      <c r="G45" s="59"/>
      <c r="H45" s="59"/>
      <c r="I45" s="2226">
        <f t="shared" si="2"/>
        <v>49722.19</v>
      </c>
    </row>
    <row r="46" spans="1:18" ht="13.2">
      <c r="A46" s="50"/>
      <c r="B46" s="57"/>
      <c r="C46" s="57"/>
      <c r="D46" s="57"/>
      <c r="E46" s="57">
        <v>11</v>
      </c>
      <c r="F46" s="2229"/>
      <c r="G46" s="62"/>
      <c r="H46" s="62"/>
      <c r="I46" s="2226">
        <f t="shared" si="2"/>
        <v>49722.19</v>
      </c>
    </row>
    <row r="50" spans="1:7" ht="15">
      <c r="A50" s="575"/>
      <c r="B50" s="576"/>
      <c r="C50" s="125"/>
      <c r="D50" s="122"/>
      <c r="E50" s="122"/>
      <c r="F50" s="2231"/>
      <c r="G50" s="728"/>
    </row>
    <row r="51" spans="1:7" ht="15">
      <c r="A51" s="575"/>
      <c r="B51" s="576"/>
      <c r="C51" s="125"/>
      <c r="D51" s="122"/>
      <c r="E51" s="122"/>
      <c r="F51" s="2231"/>
      <c r="G51" s="728"/>
    </row>
    <row r="52" spans="1:7">
      <c r="A52" s="575"/>
      <c r="B52" s="576"/>
      <c r="C52" s="126"/>
      <c r="D52" s="122"/>
      <c r="E52" s="122"/>
      <c r="F52" s="2231"/>
      <c r="G52" s="728"/>
    </row>
    <row r="53" spans="1:7" ht="13.2">
      <c r="A53" s="575"/>
      <c r="B53" s="805"/>
      <c r="C53" s="161"/>
      <c r="D53" s="122"/>
      <c r="E53" s="122"/>
      <c r="F53" s="2231"/>
      <c r="G53" s="604"/>
    </row>
    <row r="54" spans="1:7">
      <c r="A54" s="575"/>
      <c r="B54" s="576"/>
      <c r="C54" s="126"/>
      <c r="D54" s="122"/>
      <c r="E54" s="122"/>
      <c r="F54" s="2231"/>
      <c r="G54" s="728"/>
    </row>
    <row r="55" spans="1:7">
      <c r="A55" s="575"/>
      <c r="B55" s="576"/>
      <c r="C55" s="120"/>
      <c r="D55" s="122"/>
      <c r="E55" s="122"/>
      <c r="F55" s="2231"/>
      <c r="G55" s="728"/>
    </row>
    <row r="56" spans="1:7">
      <c r="A56" s="575"/>
      <c r="B56" s="576"/>
      <c r="C56" s="120"/>
      <c r="D56" s="122"/>
      <c r="E56" s="122"/>
      <c r="F56" s="2231"/>
      <c r="G56" s="728"/>
    </row>
    <row r="57" spans="1:7">
      <c r="A57" s="575"/>
      <c r="B57" s="576"/>
      <c r="C57" s="120"/>
      <c r="D57" s="122"/>
      <c r="E57" s="122"/>
      <c r="F57" s="2231"/>
      <c r="G57" s="728"/>
    </row>
    <row r="58" spans="1:7">
      <c r="A58" s="575"/>
      <c r="B58" s="576"/>
      <c r="C58" s="126"/>
      <c r="D58" s="122"/>
      <c r="E58" s="122"/>
      <c r="F58" s="2231"/>
      <c r="G58" s="728"/>
    </row>
    <row r="59" spans="1:7">
      <c r="A59" s="575"/>
      <c r="B59" s="576"/>
      <c r="C59" s="120"/>
      <c r="D59" s="122"/>
      <c r="E59" s="122"/>
      <c r="F59" s="2231"/>
      <c r="G59" s="728"/>
    </row>
    <row r="60" spans="1:7">
      <c r="A60" s="575"/>
      <c r="B60" s="576"/>
      <c r="C60" s="120"/>
      <c r="D60" s="122"/>
      <c r="E60" s="122"/>
      <c r="F60" s="2231"/>
      <c r="G60" s="728"/>
    </row>
    <row r="61" spans="1:7">
      <c r="A61" s="575"/>
      <c r="B61" s="576"/>
      <c r="C61" s="120"/>
      <c r="D61" s="122"/>
      <c r="E61" s="122"/>
      <c r="F61" s="2231"/>
      <c r="G61" s="728"/>
    </row>
    <row r="62" spans="1:7">
      <c r="A62" s="575"/>
      <c r="B62" s="576"/>
      <c r="C62" s="120"/>
      <c r="D62" s="122"/>
      <c r="E62" s="122"/>
      <c r="F62" s="2231"/>
      <c r="G62" s="728"/>
    </row>
  </sheetData>
  <mergeCells count="4">
    <mergeCell ref="A1:F1"/>
    <mergeCell ref="A3:I3"/>
    <mergeCell ref="A18:I18"/>
    <mergeCell ref="A33:I33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76">
    <tabColor rgb="FFFFFF00"/>
  </sheetPr>
  <dimension ref="A1:S82"/>
  <sheetViews>
    <sheetView zoomScale="130" zoomScaleNormal="130" workbookViewId="0">
      <selection activeCell="M21" sqref="M21"/>
    </sheetView>
  </sheetViews>
  <sheetFormatPr defaultColWidth="9.109375" defaultRowHeight="13.2"/>
  <cols>
    <col min="1" max="1" width="12.44140625" style="228" customWidth="1"/>
    <col min="2" max="2" width="13.5546875" style="5" customWidth="1"/>
    <col min="3" max="5" width="9.109375" style="5"/>
    <col min="6" max="6" width="10.33203125" style="5" customWidth="1"/>
    <col min="7" max="7" width="9.109375" style="2233"/>
    <col min="8" max="8" width="12.44140625" style="502" customWidth="1"/>
    <col min="9" max="9" width="9.109375" style="502"/>
    <col min="10" max="10" width="11.5546875" style="135" customWidth="1"/>
    <col min="11" max="16384" width="9.109375" style="3"/>
  </cols>
  <sheetData>
    <row r="1" spans="1:10" ht="24">
      <c r="A1" s="3220" t="s">
        <v>541</v>
      </c>
      <c r="B1" s="3220"/>
      <c r="C1" s="3220"/>
      <c r="D1" s="3220"/>
      <c r="E1" s="3220"/>
      <c r="F1" s="3220"/>
    </row>
    <row r="2" spans="1:10" ht="24">
      <c r="B2" s="943"/>
      <c r="C2" s="943"/>
      <c r="D2" s="943"/>
      <c r="E2" s="943"/>
      <c r="F2" s="943"/>
    </row>
    <row r="3" spans="1:10">
      <c r="A3" s="50"/>
      <c r="B3" s="29"/>
      <c r="C3" s="29"/>
      <c r="D3" s="29"/>
      <c r="E3" s="29"/>
      <c r="F3" s="29"/>
      <c r="G3" s="2250"/>
      <c r="H3" s="564"/>
      <c r="I3" s="564"/>
      <c r="J3" s="62"/>
    </row>
    <row r="4" spans="1:10" ht="15">
      <c r="A4" s="3099" t="s">
        <v>1</v>
      </c>
      <c r="B4" s="3100"/>
      <c r="C4" s="3100"/>
      <c r="D4" s="3100"/>
      <c r="E4" s="3100"/>
      <c r="F4" s="3100"/>
      <c r="G4" s="3100"/>
      <c r="H4" s="3100"/>
      <c r="I4" s="3100"/>
      <c r="J4" s="3189"/>
    </row>
    <row r="5" spans="1:10" s="292" customFormat="1" ht="29.1" customHeight="1">
      <c r="A5" s="1173" t="s">
        <v>2</v>
      </c>
      <c r="B5" s="344" t="s">
        <v>240</v>
      </c>
      <c r="C5" s="353" t="s">
        <v>4</v>
      </c>
      <c r="D5" s="353" t="s">
        <v>431</v>
      </c>
      <c r="E5" s="353"/>
      <c r="F5" s="354" t="s">
        <v>6</v>
      </c>
      <c r="G5" s="2405" t="s">
        <v>7</v>
      </c>
      <c r="H5" s="1168" t="s">
        <v>241</v>
      </c>
      <c r="I5" s="1168" t="s">
        <v>242</v>
      </c>
      <c r="J5" s="1482" t="s">
        <v>243</v>
      </c>
    </row>
    <row r="6" spans="1:10" ht="15" customHeight="1">
      <c r="A6" s="162">
        <v>44784</v>
      </c>
      <c r="B6" s="55">
        <v>25000</v>
      </c>
      <c r="C6" s="55">
        <f>B6*0.02</f>
        <v>500</v>
      </c>
      <c r="D6" s="55"/>
      <c r="E6" s="55"/>
      <c r="F6" s="25">
        <v>12</v>
      </c>
      <c r="G6" s="2248">
        <v>29598</v>
      </c>
      <c r="H6" s="55">
        <f>B6/F6</f>
        <v>2083.3333333333298</v>
      </c>
      <c r="I6" s="55">
        <f>B6*0.83%</f>
        <v>207.5</v>
      </c>
      <c r="J6" s="55">
        <f>B6</f>
        <v>25000</v>
      </c>
    </row>
    <row r="7" spans="1:10" ht="15" customHeight="1">
      <c r="A7" s="50">
        <v>44800</v>
      </c>
      <c r="B7" s="44"/>
      <c r="C7" s="149"/>
      <c r="D7" s="149"/>
      <c r="E7" s="149"/>
      <c r="F7" s="945">
        <v>1</v>
      </c>
      <c r="G7" s="2229">
        <v>75786</v>
      </c>
      <c r="H7" s="30">
        <v>2083.33</v>
      </c>
      <c r="I7" s="30">
        <v>207.5</v>
      </c>
      <c r="J7" s="62">
        <f>J6-H7</f>
        <v>22916.67</v>
      </c>
    </row>
    <row r="8" spans="1:10" ht="15" customHeight="1">
      <c r="A8" s="50">
        <v>44832</v>
      </c>
      <c r="B8" s="32"/>
      <c r="C8" s="33"/>
      <c r="D8" s="33"/>
      <c r="E8" s="33"/>
      <c r="F8" s="945">
        <v>2</v>
      </c>
      <c r="G8" s="2195">
        <v>76160</v>
      </c>
      <c r="H8" s="35">
        <v>2083.33</v>
      </c>
      <c r="I8" s="35">
        <v>207.5</v>
      </c>
      <c r="J8" s="62">
        <f t="shared" ref="J8:J18" si="0">J7-H8</f>
        <v>20833.34</v>
      </c>
    </row>
    <row r="9" spans="1:10" ht="15" customHeight="1">
      <c r="A9" s="50">
        <v>44862</v>
      </c>
      <c r="B9" s="32"/>
      <c r="C9" s="33"/>
      <c r="D9" s="33"/>
      <c r="E9" s="33"/>
      <c r="F9" s="945">
        <v>3</v>
      </c>
      <c r="G9" s="2195">
        <v>76462</v>
      </c>
      <c r="H9" s="35">
        <v>2083.33</v>
      </c>
      <c r="I9" s="35">
        <v>207.5</v>
      </c>
      <c r="J9" s="62">
        <f t="shared" si="0"/>
        <v>18750.009999999998</v>
      </c>
    </row>
    <row r="10" spans="1:10" ht="15" customHeight="1">
      <c r="A10" s="50">
        <v>44894</v>
      </c>
      <c r="B10" s="32"/>
      <c r="C10" s="33"/>
      <c r="D10" s="33"/>
      <c r="E10" s="33"/>
      <c r="F10" s="945">
        <v>4</v>
      </c>
      <c r="G10" s="2195">
        <v>76900</v>
      </c>
      <c r="H10" s="35">
        <v>2083.33</v>
      </c>
      <c r="I10" s="35">
        <v>207.5</v>
      </c>
      <c r="J10" s="62">
        <f t="shared" si="0"/>
        <v>16666.68</v>
      </c>
    </row>
    <row r="11" spans="1:10" ht="15" customHeight="1">
      <c r="A11" s="50">
        <v>44912</v>
      </c>
      <c r="B11" s="32"/>
      <c r="C11" s="33"/>
      <c r="D11" s="33"/>
      <c r="E11" s="33"/>
      <c r="F11" s="945">
        <v>5</v>
      </c>
      <c r="G11" s="2195">
        <v>77064</v>
      </c>
      <c r="H11" s="35">
        <v>2083.33</v>
      </c>
      <c r="I11" s="35">
        <v>207.5</v>
      </c>
      <c r="J11" s="62">
        <f t="shared" si="0"/>
        <v>14583.35</v>
      </c>
    </row>
    <row r="12" spans="1:10" ht="15" customHeight="1">
      <c r="A12" s="285">
        <v>44954</v>
      </c>
      <c r="B12" s="78"/>
      <c r="C12" s="30"/>
      <c r="D12" s="30"/>
      <c r="E12" s="29"/>
      <c r="F12" s="945">
        <v>6</v>
      </c>
      <c r="G12" s="2195">
        <v>77487</v>
      </c>
      <c r="H12" s="30">
        <v>2083.33</v>
      </c>
      <c r="I12" s="30">
        <v>207.5</v>
      </c>
      <c r="J12" s="62">
        <f t="shared" si="0"/>
        <v>12500.02</v>
      </c>
    </row>
    <row r="13" spans="1:10" ht="15" customHeight="1">
      <c r="A13" s="285">
        <v>44985</v>
      </c>
      <c r="B13" s="78"/>
      <c r="C13" s="30"/>
      <c r="D13" s="30"/>
      <c r="E13" s="29"/>
      <c r="F13" s="945">
        <v>7</v>
      </c>
      <c r="G13" s="2195">
        <v>77890</v>
      </c>
      <c r="H13" s="30">
        <v>2073.33</v>
      </c>
      <c r="I13" s="30">
        <v>207.5</v>
      </c>
      <c r="J13" s="62">
        <f t="shared" si="0"/>
        <v>10426.69</v>
      </c>
    </row>
    <row r="14" spans="1:10" ht="15" customHeight="1">
      <c r="A14" s="285">
        <v>45016</v>
      </c>
      <c r="B14" s="78"/>
      <c r="C14" s="30"/>
      <c r="D14" s="30"/>
      <c r="E14" s="29"/>
      <c r="F14" s="945">
        <v>8</v>
      </c>
      <c r="G14" s="2195">
        <v>78124</v>
      </c>
      <c r="H14" s="30">
        <v>2083.33</v>
      </c>
      <c r="I14" s="30">
        <v>207.5</v>
      </c>
      <c r="J14" s="62">
        <f t="shared" si="0"/>
        <v>8343.3599999999897</v>
      </c>
    </row>
    <row r="15" spans="1:10" ht="15" customHeight="1">
      <c r="A15" s="50">
        <v>45044</v>
      </c>
      <c r="B15" s="78"/>
      <c r="C15" s="59"/>
      <c r="D15" s="59"/>
      <c r="E15" s="57"/>
      <c r="F15" s="945">
        <v>9</v>
      </c>
      <c r="G15" s="2195">
        <v>78479</v>
      </c>
      <c r="H15" s="59">
        <v>2083.33</v>
      </c>
      <c r="I15" s="59">
        <v>207.5</v>
      </c>
      <c r="J15" s="62">
        <f t="shared" si="0"/>
        <v>6260.0299999999897</v>
      </c>
    </row>
    <row r="16" spans="1:10" ht="15" customHeight="1">
      <c r="A16" s="50">
        <v>45079</v>
      </c>
      <c r="B16" s="57"/>
      <c r="C16" s="57"/>
      <c r="D16" s="57"/>
      <c r="E16" s="57"/>
      <c r="F16" s="945">
        <v>10</v>
      </c>
      <c r="G16" s="2195">
        <v>78974</v>
      </c>
      <c r="H16" s="62">
        <v>2083.33</v>
      </c>
      <c r="I16" s="62">
        <v>207.5</v>
      </c>
      <c r="J16" s="62">
        <f t="shared" si="0"/>
        <v>4176.6999999999898</v>
      </c>
    </row>
    <row r="17" spans="1:10" ht="15" customHeight="1">
      <c r="A17" s="50">
        <v>45105</v>
      </c>
      <c r="B17" s="57"/>
      <c r="C17" s="57"/>
      <c r="D17" s="57"/>
      <c r="E17" s="57"/>
      <c r="F17" s="945">
        <v>11</v>
      </c>
      <c r="G17" s="2195">
        <v>79272</v>
      </c>
      <c r="H17" s="62">
        <v>2083.33</v>
      </c>
      <c r="I17" s="62">
        <v>207.5</v>
      </c>
      <c r="J17" s="62">
        <f t="shared" si="0"/>
        <v>2093.3699999999899</v>
      </c>
    </row>
    <row r="18" spans="1:10" ht="15" customHeight="1">
      <c r="A18" s="50">
        <v>45114</v>
      </c>
      <c r="B18" s="133"/>
      <c r="C18" s="133"/>
      <c r="D18" s="57"/>
      <c r="E18" s="57"/>
      <c r="F18" s="57"/>
      <c r="G18" s="2229">
        <v>31594</v>
      </c>
      <c r="H18" s="59">
        <v>2093.37</v>
      </c>
      <c r="I18" s="135"/>
      <c r="J18" s="62">
        <f t="shared" si="0"/>
        <v>-6.3664629124105001E-12</v>
      </c>
    </row>
    <row r="19" spans="1:10" ht="15" customHeight="1"/>
    <row r="20" spans="1:10" ht="15" customHeight="1"/>
    <row r="21" spans="1:10" ht="15" customHeight="1"/>
    <row r="22" spans="1:10" ht="15" customHeight="1">
      <c r="A22" s="3099" t="s">
        <v>1</v>
      </c>
      <c r="B22" s="3100"/>
      <c r="C22" s="3100"/>
      <c r="D22" s="3100"/>
      <c r="E22" s="3100"/>
      <c r="F22" s="3100"/>
      <c r="G22" s="3100"/>
      <c r="H22" s="3100"/>
      <c r="I22" s="3100"/>
      <c r="J22" s="3189"/>
    </row>
    <row r="23" spans="1:10" ht="15" customHeight="1">
      <c r="A23" s="1173" t="s">
        <v>2</v>
      </c>
      <c r="B23" s="344" t="s">
        <v>240</v>
      </c>
      <c r="C23" s="353" t="s">
        <v>4</v>
      </c>
      <c r="D23" s="353" t="s">
        <v>431</v>
      </c>
      <c r="E23" s="353"/>
      <c r="F23" s="354" t="s">
        <v>6</v>
      </c>
      <c r="G23" s="2405" t="s">
        <v>7</v>
      </c>
      <c r="H23" s="1168" t="s">
        <v>241</v>
      </c>
      <c r="I23" s="1168" t="s">
        <v>242</v>
      </c>
      <c r="J23" s="1482" t="s">
        <v>243</v>
      </c>
    </row>
    <row r="24" spans="1:10" ht="21" customHeight="1">
      <c r="A24" s="162">
        <v>45114</v>
      </c>
      <c r="B24" s="55">
        <v>25000</v>
      </c>
      <c r="C24" s="55">
        <f>B24*0.02</f>
        <v>500</v>
      </c>
      <c r="D24" s="55"/>
      <c r="E24" s="55"/>
      <c r="F24" s="25">
        <v>12</v>
      </c>
      <c r="G24" s="2248">
        <v>31594</v>
      </c>
      <c r="H24" s="55">
        <f>B24/F24</f>
        <v>2083.3333333333298</v>
      </c>
      <c r="I24" s="55">
        <f>B24*0.83%</f>
        <v>207.5</v>
      </c>
      <c r="J24" s="55">
        <f>B24</f>
        <v>25000</v>
      </c>
    </row>
    <row r="25" spans="1:10" ht="15" customHeight="1">
      <c r="A25" s="50">
        <v>45135</v>
      </c>
      <c r="B25" s="178"/>
      <c r="C25" s="30"/>
      <c r="D25" s="30"/>
      <c r="E25" s="149"/>
      <c r="F25" s="945">
        <v>1</v>
      </c>
      <c r="G25" s="2229">
        <v>79639</v>
      </c>
      <c r="H25" s="30">
        <v>2083.33</v>
      </c>
      <c r="I25" s="30">
        <v>207.5</v>
      </c>
      <c r="J25" s="62">
        <f>J24-H25</f>
        <v>22916.67</v>
      </c>
    </row>
    <row r="26" spans="1:10" ht="15" customHeight="1">
      <c r="A26" s="50">
        <v>45167</v>
      </c>
      <c r="B26" s="178"/>
      <c r="C26" s="30"/>
      <c r="D26" s="30"/>
      <c r="E26" s="29"/>
      <c r="F26" s="945">
        <v>2</v>
      </c>
      <c r="G26" s="2229">
        <v>80009</v>
      </c>
      <c r="H26" s="30">
        <v>2083.33</v>
      </c>
      <c r="I26" s="30">
        <v>207.5</v>
      </c>
      <c r="J26" s="62">
        <f t="shared" ref="J26:J34" si="1">J25-H26</f>
        <v>20833.34</v>
      </c>
    </row>
    <row r="27" spans="1:10" ht="15" customHeight="1">
      <c r="A27" s="50">
        <v>45197</v>
      </c>
      <c r="B27" s="29"/>
      <c r="C27" s="29"/>
      <c r="D27" s="29"/>
      <c r="E27" s="29"/>
      <c r="F27" s="945">
        <v>3</v>
      </c>
      <c r="G27" s="2229">
        <v>80385</v>
      </c>
      <c r="H27" s="35">
        <v>2083.33</v>
      </c>
      <c r="I27" s="35">
        <v>207.5</v>
      </c>
      <c r="J27" s="62">
        <f t="shared" si="1"/>
        <v>18750.009999999998</v>
      </c>
    </row>
    <row r="28" spans="1:10" ht="15" customHeight="1">
      <c r="A28" s="50">
        <v>45227</v>
      </c>
      <c r="B28" s="29"/>
      <c r="C28" s="29"/>
      <c r="D28" s="29"/>
      <c r="E28" s="29"/>
      <c r="F28" s="945">
        <v>4</v>
      </c>
      <c r="G28" s="2229">
        <v>80735</v>
      </c>
      <c r="H28" s="35">
        <v>2083.33</v>
      </c>
      <c r="I28" s="35">
        <v>207.5</v>
      </c>
      <c r="J28" s="62">
        <f t="shared" si="1"/>
        <v>16666.68</v>
      </c>
    </row>
    <row r="29" spans="1:10" ht="15" customHeight="1">
      <c r="A29" s="50">
        <v>45259</v>
      </c>
      <c r="B29" s="29"/>
      <c r="C29" s="29"/>
      <c r="D29" s="29"/>
      <c r="E29" s="29"/>
      <c r="F29" s="945">
        <v>5</v>
      </c>
      <c r="G29" s="2229">
        <v>81152</v>
      </c>
      <c r="H29" s="35">
        <v>2083.33</v>
      </c>
      <c r="I29" s="35">
        <v>207.5</v>
      </c>
      <c r="J29" s="62">
        <f t="shared" si="1"/>
        <v>14583.35</v>
      </c>
    </row>
    <row r="30" spans="1:10" ht="15" customHeight="1">
      <c r="A30" s="50">
        <v>45289</v>
      </c>
      <c r="B30" s="29"/>
      <c r="C30" s="29"/>
      <c r="D30" s="29"/>
      <c r="E30" s="29"/>
      <c r="F30" s="945">
        <v>6</v>
      </c>
      <c r="G30" s="2229">
        <v>81556</v>
      </c>
      <c r="H30" s="35">
        <v>2083.33</v>
      </c>
      <c r="I30" s="35">
        <v>207.5</v>
      </c>
      <c r="J30" s="62">
        <f t="shared" si="1"/>
        <v>12500.02</v>
      </c>
    </row>
    <row r="31" spans="1:10" ht="15" customHeight="1">
      <c r="A31" s="50">
        <v>45323</v>
      </c>
      <c r="E31" s="29"/>
      <c r="F31" s="945">
        <v>7</v>
      </c>
      <c r="G31" s="2195">
        <v>81930</v>
      </c>
      <c r="H31" s="256">
        <v>2083.33</v>
      </c>
      <c r="I31" s="256">
        <v>207.5</v>
      </c>
      <c r="J31" s="62">
        <f t="shared" si="1"/>
        <v>10416.69</v>
      </c>
    </row>
    <row r="32" spans="1:10" ht="18.75" customHeight="1">
      <c r="A32" s="50">
        <v>45351</v>
      </c>
      <c r="E32" s="29"/>
      <c r="F32" s="945">
        <v>8</v>
      </c>
      <c r="G32" s="2195">
        <v>82243</v>
      </c>
      <c r="H32" s="47">
        <v>2083.33</v>
      </c>
      <c r="I32" s="47">
        <v>207.5</v>
      </c>
      <c r="J32" s="62">
        <f t="shared" si="1"/>
        <v>8333.3599999999897</v>
      </c>
    </row>
    <row r="33" spans="1:10" ht="21.75" customHeight="1">
      <c r="A33" s="50">
        <v>45353</v>
      </c>
      <c r="D33" s="29"/>
      <c r="E33" s="29"/>
      <c r="F33" s="945">
        <v>9</v>
      </c>
      <c r="G33" s="2195">
        <v>33010</v>
      </c>
      <c r="H33" s="35">
        <v>8333.36</v>
      </c>
      <c r="I33" s="62"/>
      <c r="J33" s="62">
        <f t="shared" si="1"/>
        <v>0</v>
      </c>
    </row>
    <row r="34" spans="1:10" ht="15" customHeight="1">
      <c r="A34" s="50"/>
      <c r="B34" s="29"/>
      <c r="C34" s="29"/>
      <c r="D34" s="29"/>
      <c r="E34" s="29"/>
      <c r="F34" s="945">
        <v>10</v>
      </c>
      <c r="G34" s="2250"/>
      <c r="H34" s="62"/>
      <c r="I34" s="62"/>
      <c r="J34" s="62">
        <f t="shared" si="1"/>
        <v>0</v>
      </c>
    </row>
    <row r="35" spans="1:10" ht="15" customHeight="1">
      <c r="A35" s="3099" t="s">
        <v>1</v>
      </c>
      <c r="B35" s="3100"/>
      <c r="C35" s="3100"/>
      <c r="D35" s="3100"/>
      <c r="E35" s="3100"/>
      <c r="F35" s="3100"/>
      <c r="G35" s="3100"/>
      <c r="H35" s="3100"/>
      <c r="I35" s="3100"/>
      <c r="J35" s="3189"/>
    </row>
    <row r="36" spans="1:10" ht="15" customHeight="1">
      <c r="A36" s="1173" t="s">
        <v>2</v>
      </c>
      <c r="B36" s="344" t="s">
        <v>240</v>
      </c>
      <c r="C36" s="353" t="s">
        <v>4</v>
      </c>
      <c r="D36" s="353" t="s">
        <v>431</v>
      </c>
      <c r="E36" s="353"/>
      <c r="F36" s="354" t="s">
        <v>6</v>
      </c>
      <c r="G36" s="2405" t="s">
        <v>7</v>
      </c>
      <c r="H36" s="1168" t="s">
        <v>241</v>
      </c>
      <c r="I36" s="1168" t="s">
        <v>242</v>
      </c>
      <c r="J36" s="1482" t="s">
        <v>243</v>
      </c>
    </row>
    <row r="37" spans="1:10" ht="15" customHeight="1">
      <c r="A37" s="162">
        <v>45353</v>
      </c>
      <c r="B37" s="55">
        <v>25000</v>
      </c>
      <c r="C37" s="55">
        <f>B37*0.02</f>
        <v>500</v>
      </c>
      <c r="D37" s="55"/>
      <c r="E37" s="55"/>
      <c r="F37" s="25">
        <v>12</v>
      </c>
      <c r="G37" s="2248">
        <v>33010</v>
      </c>
      <c r="H37" s="55">
        <f>B37/F37</f>
        <v>2083.3333333333298</v>
      </c>
      <c r="I37" s="55">
        <f>B37*0.83%</f>
        <v>207.5</v>
      </c>
      <c r="J37" s="55">
        <f>B37</f>
        <v>25000</v>
      </c>
    </row>
    <row r="38" spans="1:10" ht="15" customHeight="1">
      <c r="A38" s="50">
        <v>45377</v>
      </c>
      <c r="B38" s="29"/>
      <c r="C38" s="29"/>
      <c r="D38" s="29"/>
      <c r="E38" s="149"/>
      <c r="F38" s="945">
        <v>1</v>
      </c>
      <c r="G38" s="2195">
        <v>82534</v>
      </c>
      <c r="H38" s="30">
        <v>2083.33</v>
      </c>
      <c r="I38" s="30">
        <v>207.5</v>
      </c>
      <c r="J38" s="62">
        <f>J37-H38</f>
        <v>22916.67</v>
      </c>
    </row>
    <row r="39" spans="1:10" ht="15" customHeight="1">
      <c r="A39" s="50">
        <v>45409</v>
      </c>
      <c r="B39" s="29"/>
      <c r="C39" s="29"/>
      <c r="D39" s="29"/>
      <c r="E39" s="29"/>
      <c r="F39" s="945">
        <v>2</v>
      </c>
      <c r="G39" s="2195">
        <v>82924</v>
      </c>
      <c r="H39" s="30">
        <v>2083.33</v>
      </c>
      <c r="I39" s="30">
        <v>207.5</v>
      </c>
      <c r="J39" s="62">
        <f t="shared" ref="J39:J49" si="2">J38-H39</f>
        <v>20833.34</v>
      </c>
    </row>
    <row r="40" spans="1:10" ht="15" customHeight="1">
      <c r="A40" s="50">
        <v>45442</v>
      </c>
      <c r="B40" s="29"/>
      <c r="C40" s="29"/>
      <c r="D40" s="29"/>
      <c r="E40" s="29"/>
      <c r="F40" s="945">
        <v>3</v>
      </c>
      <c r="G40" s="2195">
        <v>83387</v>
      </c>
      <c r="H40" s="30">
        <v>2083.33</v>
      </c>
      <c r="I40" s="30">
        <v>207.5</v>
      </c>
      <c r="J40" s="62">
        <f t="shared" si="2"/>
        <v>18750.009999999998</v>
      </c>
    </row>
    <row r="41" spans="1:10" ht="15" customHeight="1">
      <c r="A41" s="50">
        <v>45471</v>
      </c>
      <c r="B41" s="29"/>
      <c r="C41" s="29"/>
      <c r="D41" s="29"/>
      <c r="E41" s="29"/>
      <c r="F41" s="945">
        <v>4</v>
      </c>
      <c r="G41" s="2195">
        <v>83708</v>
      </c>
      <c r="H41" s="62">
        <v>2083.33</v>
      </c>
      <c r="I41" s="62">
        <v>207.5</v>
      </c>
      <c r="J41" s="62">
        <f t="shared" si="2"/>
        <v>16666.68</v>
      </c>
    </row>
    <row r="42" spans="1:10" ht="15" customHeight="1">
      <c r="A42" s="53">
        <v>45500</v>
      </c>
      <c r="B42" s="29"/>
      <c r="C42" s="29"/>
      <c r="D42" s="29"/>
      <c r="E42" s="29"/>
      <c r="F42" s="945">
        <v>5</v>
      </c>
      <c r="G42" s="2195">
        <v>84033</v>
      </c>
      <c r="H42" s="188">
        <v>2083.33</v>
      </c>
      <c r="I42" s="188">
        <v>207.5</v>
      </c>
      <c r="J42" s="62">
        <f t="shared" si="2"/>
        <v>14583.35</v>
      </c>
    </row>
    <row r="43" spans="1:10" ht="15" customHeight="1">
      <c r="A43" s="53">
        <v>45534</v>
      </c>
      <c r="B43" s="29"/>
      <c r="C43" s="29"/>
      <c r="D43" s="29"/>
      <c r="E43" s="29"/>
      <c r="F43" s="945">
        <v>6</v>
      </c>
      <c r="G43" s="2195">
        <v>84414</v>
      </c>
      <c r="H43" s="188">
        <v>2083.33</v>
      </c>
      <c r="I43" s="188">
        <v>207.5</v>
      </c>
      <c r="J43" s="62">
        <f t="shared" si="2"/>
        <v>12500.02</v>
      </c>
    </row>
    <row r="44" spans="1:10" ht="15" customHeight="1">
      <c r="A44" s="53">
        <v>45562</v>
      </c>
      <c r="B44" s="29"/>
      <c r="C44" s="29"/>
      <c r="D44" s="29"/>
      <c r="E44" s="29"/>
      <c r="F44" s="945">
        <v>7</v>
      </c>
      <c r="G44" s="2195">
        <v>84792</v>
      </c>
      <c r="H44" s="188">
        <v>2083.33</v>
      </c>
      <c r="I44" s="188">
        <v>207.5</v>
      </c>
      <c r="J44" s="62">
        <f t="shared" si="2"/>
        <v>10416.69</v>
      </c>
    </row>
    <row r="45" spans="1:10" ht="15" customHeight="1">
      <c r="A45" s="50">
        <v>45591</v>
      </c>
      <c r="B45" s="29"/>
      <c r="C45" s="29"/>
      <c r="D45" s="29"/>
      <c r="E45" s="29"/>
      <c r="F45" s="945">
        <v>8</v>
      </c>
      <c r="G45" s="2229">
        <v>85144</v>
      </c>
      <c r="H45" s="188">
        <v>2083.33</v>
      </c>
      <c r="I45" s="188">
        <v>207.5</v>
      </c>
      <c r="J45" s="62">
        <f t="shared" si="2"/>
        <v>8333.3599999999897</v>
      </c>
    </row>
    <row r="46" spans="1:10" ht="13.8">
      <c r="A46" s="167">
        <v>45625</v>
      </c>
      <c r="B46" s="29"/>
      <c r="C46" s="29"/>
      <c r="D46" s="29"/>
      <c r="E46" s="29"/>
      <c r="F46" s="29"/>
      <c r="G46" s="2195">
        <v>85649</v>
      </c>
      <c r="H46" s="54">
        <v>2083.33</v>
      </c>
      <c r="I46" s="54">
        <v>207.5</v>
      </c>
      <c r="J46" s="62">
        <f t="shared" si="2"/>
        <v>6250.0299999999897</v>
      </c>
    </row>
    <row r="47" spans="1:10" ht="13.8">
      <c r="A47" s="235">
        <v>45633</v>
      </c>
      <c r="B47" s="29"/>
      <c r="C47" s="29"/>
      <c r="D47" s="29"/>
      <c r="E47" s="29"/>
      <c r="F47" s="29"/>
      <c r="G47" s="2356">
        <v>34682</v>
      </c>
      <c r="H47" s="47">
        <v>6250.03</v>
      </c>
      <c r="I47" s="564"/>
      <c r="J47" s="62">
        <f t="shared" si="2"/>
        <v>0</v>
      </c>
    </row>
    <row r="48" spans="1:10">
      <c r="J48" s="62">
        <f t="shared" si="2"/>
        <v>0</v>
      </c>
    </row>
    <row r="49" spans="1:19">
      <c r="J49" s="62">
        <f t="shared" si="2"/>
        <v>0</v>
      </c>
    </row>
    <row r="50" spans="1:19" ht="15">
      <c r="A50" s="3099" t="s">
        <v>1</v>
      </c>
      <c r="B50" s="3100"/>
      <c r="C50" s="3100"/>
      <c r="D50" s="3100"/>
      <c r="E50" s="3100"/>
      <c r="F50" s="3100"/>
      <c r="G50" s="3100"/>
      <c r="H50" s="3100"/>
      <c r="I50" s="3100"/>
      <c r="J50" s="3189"/>
    </row>
    <row r="51" spans="1:19" ht="26.4">
      <c r="A51" s="1173" t="s">
        <v>2</v>
      </c>
      <c r="B51" s="344" t="s">
        <v>240</v>
      </c>
      <c r="C51" s="353" t="s">
        <v>4</v>
      </c>
      <c r="D51" s="353" t="s">
        <v>431</v>
      </c>
      <c r="E51" s="353"/>
      <c r="F51" s="354" t="s">
        <v>6</v>
      </c>
      <c r="G51" s="2405" t="s">
        <v>7</v>
      </c>
      <c r="H51" s="1168" t="s">
        <v>241</v>
      </c>
      <c r="I51" s="1168" t="s">
        <v>242</v>
      </c>
      <c r="J51" s="1482" t="s">
        <v>243</v>
      </c>
    </row>
    <row r="52" spans="1:19">
      <c r="A52" s="50">
        <v>45633</v>
      </c>
      <c r="B52" s="55">
        <v>25000</v>
      </c>
      <c r="C52" s="55">
        <f>B52*0.02</f>
        <v>500</v>
      </c>
      <c r="D52" s="55"/>
      <c r="E52" s="55"/>
      <c r="F52" s="25">
        <v>12</v>
      </c>
      <c r="G52" s="2229">
        <v>34682</v>
      </c>
      <c r="H52" s="55">
        <f>B52/F52</f>
        <v>2083.3333333333298</v>
      </c>
      <c r="I52" s="55">
        <f>B52*0.83%</f>
        <v>207.5</v>
      </c>
      <c r="J52" s="55">
        <f>B52</f>
        <v>25000</v>
      </c>
    </row>
    <row r="53" spans="1:19">
      <c r="A53" s="60">
        <v>45653</v>
      </c>
      <c r="B53" s="57"/>
      <c r="C53" s="57"/>
      <c r="D53" s="57"/>
      <c r="E53" s="329"/>
      <c r="F53" s="945">
        <v>1</v>
      </c>
      <c r="G53" s="2229">
        <v>85960</v>
      </c>
      <c r="H53" s="59">
        <v>2083.33</v>
      </c>
      <c r="I53" s="59">
        <v>207.5</v>
      </c>
      <c r="J53" s="62">
        <f>J52-H53</f>
        <v>22916.67</v>
      </c>
    </row>
    <row r="54" spans="1:19">
      <c r="A54" s="50">
        <v>45682</v>
      </c>
      <c r="B54" s="167"/>
      <c r="C54" s="522"/>
      <c r="D54" s="57"/>
      <c r="E54" s="57"/>
      <c r="F54" s="945">
        <v>2</v>
      </c>
      <c r="G54" s="2229">
        <v>86253</v>
      </c>
      <c r="H54" s="845">
        <v>2083.33</v>
      </c>
      <c r="I54" s="59">
        <v>207.5</v>
      </c>
      <c r="J54" s="62">
        <f t="shared" ref="J54:J66" si="3">J53-H54</f>
        <v>20833.34</v>
      </c>
      <c r="L54" s="339"/>
      <c r="M54" s="613"/>
      <c r="N54" s="464"/>
      <c r="O54" s="615"/>
      <c r="P54" s="615"/>
      <c r="Q54" s="615"/>
      <c r="R54" s="617"/>
      <c r="S54" s="617"/>
    </row>
    <row r="55" spans="1:19">
      <c r="A55" s="50">
        <v>45715</v>
      </c>
      <c r="B55" s="167"/>
      <c r="C55" s="522"/>
      <c r="D55" s="57"/>
      <c r="E55" s="57"/>
      <c r="F55" s="945">
        <v>3</v>
      </c>
      <c r="G55" s="2229">
        <v>86635</v>
      </c>
      <c r="H55" s="845">
        <v>2083.33</v>
      </c>
      <c r="I55" s="59">
        <v>207.5</v>
      </c>
      <c r="J55" s="62">
        <f t="shared" si="3"/>
        <v>18750.009999999998</v>
      </c>
      <c r="L55" s="339"/>
      <c r="M55" s="613"/>
      <c r="N55" s="464"/>
      <c r="O55" s="615"/>
      <c r="P55" s="615"/>
      <c r="Q55" s="615"/>
      <c r="R55" s="617"/>
      <c r="S55" s="617"/>
    </row>
    <row r="56" spans="1:19">
      <c r="A56" s="50">
        <v>45745</v>
      </c>
      <c r="B56" s="167"/>
      <c r="C56" s="522"/>
      <c r="D56" s="57"/>
      <c r="E56" s="57"/>
      <c r="F56" s="945">
        <v>4</v>
      </c>
      <c r="G56" s="2229">
        <v>87037</v>
      </c>
      <c r="H56" s="845">
        <v>2083.33</v>
      </c>
      <c r="I56" s="59">
        <v>207.5</v>
      </c>
      <c r="J56" s="62">
        <f t="shared" si="3"/>
        <v>16666.68</v>
      </c>
      <c r="L56" s="339"/>
      <c r="M56" s="613"/>
      <c r="N56" s="464"/>
      <c r="O56" s="615"/>
      <c r="P56" s="615"/>
      <c r="Q56" s="615"/>
      <c r="R56" s="617"/>
      <c r="S56" s="617"/>
    </row>
    <row r="57" spans="1:19">
      <c r="A57" s="50">
        <v>45776</v>
      </c>
      <c r="B57" s="167"/>
      <c r="C57" s="522"/>
      <c r="D57" s="57"/>
      <c r="E57" s="57"/>
      <c r="F57" s="945">
        <v>5</v>
      </c>
      <c r="G57" s="2229">
        <v>87390</v>
      </c>
      <c r="H57" s="845">
        <v>2083.33</v>
      </c>
      <c r="I57" s="62">
        <v>207.5</v>
      </c>
      <c r="J57" s="62">
        <f t="shared" si="3"/>
        <v>14583.35</v>
      </c>
      <c r="L57" s="339"/>
      <c r="M57" s="613"/>
      <c r="N57" s="464"/>
      <c r="O57" s="615"/>
      <c r="P57" s="615"/>
      <c r="Q57" s="615"/>
      <c r="R57" s="617"/>
      <c r="S57" s="617"/>
    </row>
    <row r="58" spans="1:19">
      <c r="A58" s="50">
        <v>45807</v>
      </c>
      <c r="B58" s="167"/>
      <c r="C58" s="57"/>
      <c r="D58" s="57"/>
      <c r="E58" s="57"/>
      <c r="F58" s="945">
        <v>6</v>
      </c>
      <c r="G58" s="2229" t="s">
        <v>542</v>
      </c>
      <c r="H58" s="845">
        <v>2083.33</v>
      </c>
      <c r="I58" s="62">
        <v>207.5</v>
      </c>
      <c r="J58" s="62">
        <f t="shared" si="3"/>
        <v>12500.02</v>
      </c>
      <c r="L58" s="339"/>
      <c r="M58" s="613"/>
      <c r="N58" s="340"/>
      <c r="O58" s="615"/>
      <c r="P58" s="615"/>
      <c r="Q58" s="615"/>
      <c r="R58" s="617"/>
      <c r="S58" s="617"/>
    </row>
    <row r="59" spans="1:19">
      <c r="A59" s="50">
        <v>45836</v>
      </c>
      <c r="B59" s="167"/>
      <c r="C59" s="57"/>
      <c r="D59" s="57"/>
      <c r="E59" s="57"/>
      <c r="F59" s="945">
        <v>7</v>
      </c>
      <c r="G59" s="2229" t="s">
        <v>543</v>
      </c>
      <c r="H59" s="845">
        <v>2083.33</v>
      </c>
      <c r="I59" s="62">
        <v>207.5</v>
      </c>
      <c r="J59" s="62">
        <f t="shared" si="3"/>
        <v>10416.69</v>
      </c>
      <c r="L59" s="339"/>
      <c r="M59" s="613"/>
      <c r="N59" s="340"/>
      <c r="O59" s="615"/>
      <c r="P59" s="615"/>
      <c r="Q59" s="615"/>
      <c r="R59" s="617"/>
      <c r="S59" s="617"/>
    </row>
    <row r="60" spans="1:19">
      <c r="A60" s="50">
        <v>45867</v>
      </c>
      <c r="B60" s="167"/>
      <c r="C60" s="29"/>
      <c r="D60" s="29"/>
      <c r="E60" s="29"/>
      <c r="F60" s="945">
        <v>8</v>
      </c>
      <c r="G60" s="2229" t="s">
        <v>544</v>
      </c>
      <c r="H60" s="845">
        <v>2083.33</v>
      </c>
      <c r="I60" s="62">
        <v>207.5</v>
      </c>
      <c r="J60" s="62">
        <f t="shared" si="3"/>
        <v>8333.3599999999897</v>
      </c>
      <c r="L60" s="339"/>
      <c r="M60" s="613"/>
      <c r="N60" s="340"/>
      <c r="O60" s="615"/>
      <c r="P60" s="615"/>
      <c r="Q60" s="615"/>
      <c r="R60" s="617"/>
      <c r="S60" s="617"/>
    </row>
    <row r="61" spans="1:19" ht="13.8">
      <c r="A61" s="167">
        <v>45898</v>
      </c>
      <c r="B61" s="167"/>
      <c r="C61" s="29"/>
      <c r="D61" s="29"/>
      <c r="E61" s="29"/>
      <c r="F61" s="945">
        <v>9</v>
      </c>
      <c r="G61" s="2196" t="s">
        <v>545</v>
      </c>
      <c r="H61" s="845">
        <v>2083.33</v>
      </c>
      <c r="I61" s="450">
        <v>207.5</v>
      </c>
      <c r="J61" s="62">
        <f t="shared" si="3"/>
        <v>6250.0299999999897</v>
      </c>
      <c r="L61" s="339"/>
      <c r="M61" s="613"/>
      <c r="N61" s="2182"/>
      <c r="O61" s="615"/>
      <c r="P61" s="615"/>
      <c r="Q61" s="615"/>
      <c r="R61" s="617"/>
      <c r="S61" s="617"/>
    </row>
    <row r="62" spans="1:19" ht="13.8">
      <c r="A62" s="167">
        <v>45930</v>
      </c>
      <c r="B62" s="167"/>
      <c r="C62" s="29"/>
      <c r="D62" s="29"/>
      <c r="E62" s="29"/>
      <c r="F62" s="945">
        <v>10</v>
      </c>
      <c r="G62" s="2195" t="s">
        <v>546</v>
      </c>
      <c r="H62" s="845">
        <v>2083.33</v>
      </c>
      <c r="I62" s="450">
        <v>207.5</v>
      </c>
      <c r="J62" s="62">
        <f t="shared" si="3"/>
        <v>4166.6999999999898</v>
      </c>
      <c r="L62" s="339"/>
      <c r="M62" s="613"/>
      <c r="N62" s="340"/>
      <c r="O62" s="615"/>
      <c r="P62" s="615"/>
      <c r="Q62" s="615"/>
      <c r="R62" s="617"/>
      <c r="S62" s="617"/>
    </row>
    <row r="63" spans="1:19" ht="13.8">
      <c r="A63" s="167">
        <v>45959</v>
      </c>
      <c r="B63" s="167"/>
      <c r="C63" s="29"/>
      <c r="D63" s="29"/>
      <c r="E63" s="29"/>
      <c r="F63" s="945">
        <v>11</v>
      </c>
      <c r="G63" s="2195" t="s">
        <v>547</v>
      </c>
      <c r="H63" s="845">
        <v>2083.33</v>
      </c>
      <c r="I63" s="450">
        <v>207.5</v>
      </c>
      <c r="J63" s="62">
        <f t="shared" si="3"/>
        <v>2083.3699999999899</v>
      </c>
      <c r="L63" s="339"/>
      <c r="M63" s="613"/>
      <c r="N63" s="340"/>
      <c r="O63" s="615"/>
      <c r="P63" s="615"/>
      <c r="Q63" s="615"/>
      <c r="R63" s="617"/>
      <c r="S63" s="617"/>
    </row>
    <row r="64" spans="1:19">
      <c r="A64" s="575">
        <v>45969</v>
      </c>
      <c r="B64" s="29"/>
      <c r="C64" s="29"/>
      <c r="D64" s="29"/>
      <c r="E64" s="29"/>
      <c r="F64" s="945">
        <v>12</v>
      </c>
      <c r="G64" s="2424">
        <v>36747</v>
      </c>
      <c r="H64" s="1935">
        <v>2083.37</v>
      </c>
      <c r="I64" s="564"/>
      <c r="J64" s="62">
        <f t="shared" si="3"/>
        <v>-6.3664629124105001E-12</v>
      </c>
      <c r="L64" s="339"/>
      <c r="M64" s="613"/>
      <c r="N64" s="467"/>
      <c r="O64" s="615"/>
      <c r="P64" s="615"/>
      <c r="Q64" s="615"/>
      <c r="R64" s="618">
        <v>25000</v>
      </c>
      <c r="S64" s="618">
        <v>2083.37</v>
      </c>
    </row>
    <row r="65" spans="1:19">
      <c r="J65" s="62">
        <f t="shared" si="3"/>
        <v>-6.3664629124105001E-12</v>
      </c>
      <c r="L65" s="339"/>
      <c r="M65" s="616"/>
      <c r="N65" s="340"/>
      <c r="O65" s="615"/>
      <c r="P65" s="615"/>
      <c r="Q65" s="615"/>
      <c r="R65" s="617"/>
      <c r="S65" s="617"/>
    </row>
    <row r="66" spans="1:19">
      <c r="J66" s="62">
        <f t="shared" si="3"/>
        <v>-6.3664629124105001E-12</v>
      </c>
      <c r="L66" s="339"/>
      <c r="M66" s="613"/>
      <c r="N66" s="340"/>
      <c r="O66" s="615"/>
      <c r="P66" s="615"/>
      <c r="Q66" s="615"/>
      <c r="R66" s="617"/>
      <c r="S66" s="617"/>
    </row>
    <row r="68" spans="1:19" ht="15">
      <c r="A68" s="3099" t="s">
        <v>1</v>
      </c>
      <c r="B68" s="3100"/>
      <c r="C68" s="3100"/>
      <c r="D68" s="3100"/>
      <c r="E68" s="3100"/>
      <c r="F68" s="3100"/>
      <c r="G68" s="3100"/>
      <c r="H68" s="3100"/>
      <c r="I68" s="3100"/>
      <c r="J68" s="3189"/>
    </row>
    <row r="69" spans="1:19" ht="26.4">
      <c r="A69" s="1173" t="s">
        <v>2</v>
      </c>
      <c r="B69" s="344" t="s">
        <v>240</v>
      </c>
      <c r="C69" s="353" t="s">
        <v>4</v>
      </c>
      <c r="D69" s="353" t="s">
        <v>431</v>
      </c>
      <c r="E69" s="353"/>
      <c r="F69" s="354" t="s">
        <v>6</v>
      </c>
      <c r="G69" s="2405" t="s">
        <v>7</v>
      </c>
      <c r="H69" s="1168" t="s">
        <v>241</v>
      </c>
      <c r="I69" s="1168" t="s">
        <v>242</v>
      </c>
      <c r="J69" s="1482" t="s">
        <v>243</v>
      </c>
    </row>
    <row r="70" spans="1:19">
      <c r="A70" s="167">
        <v>45969</v>
      </c>
      <c r="B70" s="1715">
        <v>25000</v>
      </c>
      <c r="C70" s="55">
        <f>B70*0.02</f>
        <v>500</v>
      </c>
      <c r="D70" s="55"/>
      <c r="E70" s="55"/>
      <c r="F70" s="25">
        <v>12</v>
      </c>
      <c r="G70" s="2424">
        <v>36747</v>
      </c>
      <c r="H70" s="452">
        <f>B70/F70</f>
        <v>2083.3333333333298</v>
      </c>
      <c r="I70" s="452">
        <f>B70*0.83%</f>
        <v>207.5</v>
      </c>
      <c r="J70" s="55">
        <f>B70</f>
        <v>25000</v>
      </c>
    </row>
    <row r="71" spans="1:19" ht="13.8">
      <c r="A71" s="167">
        <v>45990</v>
      </c>
      <c r="B71" s="522"/>
      <c r="C71" s="57"/>
      <c r="D71" s="57"/>
      <c r="E71" s="329"/>
      <c r="F71" s="945">
        <v>1</v>
      </c>
      <c r="G71" s="2195" t="s">
        <v>548</v>
      </c>
      <c r="H71" s="450">
        <v>2083.33</v>
      </c>
      <c r="I71" s="450">
        <v>207.5</v>
      </c>
      <c r="J71" s="62">
        <f>J70-H71</f>
        <v>22916.67</v>
      </c>
    </row>
    <row r="72" spans="1:19" ht="13.8">
      <c r="A72" s="167">
        <v>46017</v>
      </c>
      <c r="B72" s="1065"/>
      <c r="C72" s="522"/>
      <c r="D72" s="57"/>
      <c r="E72" s="57"/>
      <c r="F72" s="945">
        <v>2</v>
      </c>
      <c r="G72" s="2195" t="s">
        <v>549</v>
      </c>
      <c r="H72" s="450">
        <v>2083.33</v>
      </c>
      <c r="I72" s="450">
        <v>207.5</v>
      </c>
      <c r="J72" s="62">
        <f>J71-H72</f>
        <v>20833.34</v>
      </c>
    </row>
    <row r="73" spans="1:19" ht="13.8">
      <c r="A73" s="167"/>
      <c r="B73" s="126"/>
      <c r="C73" s="122"/>
      <c r="D73" s="122"/>
      <c r="E73" s="122"/>
      <c r="F73" s="728"/>
    </row>
    <row r="74" spans="1:19" ht="13.8">
      <c r="A74" s="575"/>
      <c r="B74" s="120"/>
      <c r="C74" s="122"/>
      <c r="D74" s="122"/>
      <c r="E74" s="122"/>
      <c r="F74" s="728"/>
    </row>
    <row r="75" spans="1:19" ht="13.8">
      <c r="A75" s="575"/>
      <c r="B75" s="120"/>
      <c r="C75" s="122"/>
      <c r="D75" s="122"/>
      <c r="E75" s="122"/>
      <c r="F75" s="728"/>
    </row>
    <row r="76" spans="1:19" ht="13.8">
      <c r="A76" s="575"/>
      <c r="B76" s="120"/>
      <c r="C76" s="122"/>
      <c r="D76" s="122"/>
      <c r="E76" s="122"/>
      <c r="F76" s="728"/>
    </row>
    <row r="77" spans="1:19" ht="13.8">
      <c r="A77" s="575"/>
      <c r="B77" s="126"/>
      <c r="C77" s="122"/>
      <c r="D77" s="122"/>
      <c r="E77" s="122"/>
      <c r="F77" s="728"/>
    </row>
    <row r="78" spans="1:19" ht="13.8">
      <c r="A78" s="575"/>
      <c r="B78" s="120"/>
      <c r="C78" s="122"/>
      <c r="D78" s="122"/>
      <c r="E78" s="122"/>
      <c r="F78" s="728"/>
    </row>
    <row r="79" spans="1:19" ht="13.8">
      <c r="A79" s="575"/>
      <c r="B79" s="120"/>
      <c r="C79" s="122"/>
      <c r="D79" s="122"/>
      <c r="E79" s="122"/>
      <c r="F79" s="728"/>
    </row>
    <row r="80" spans="1:19">
      <c r="A80" s="575"/>
      <c r="B80" s="161"/>
      <c r="C80" s="122"/>
      <c r="D80" s="122"/>
      <c r="E80" s="122"/>
      <c r="F80" s="604"/>
    </row>
    <row r="81" spans="1:6" ht="13.8">
      <c r="A81" s="575"/>
      <c r="B81" s="120"/>
      <c r="C81" s="122"/>
      <c r="D81" s="122"/>
      <c r="E81" s="122"/>
      <c r="F81" s="728"/>
    </row>
    <row r="82" spans="1:6" ht="13.8">
      <c r="A82" s="575"/>
      <c r="B82" s="120"/>
      <c r="C82" s="122"/>
      <c r="D82" s="122"/>
      <c r="E82" s="122"/>
      <c r="F82" s="728"/>
    </row>
  </sheetData>
  <mergeCells count="6">
    <mergeCell ref="A68:J68"/>
    <mergeCell ref="A1:F1"/>
    <mergeCell ref="A4:J4"/>
    <mergeCell ref="A22:J22"/>
    <mergeCell ref="A35:J35"/>
    <mergeCell ref="A50:J50"/>
  </mergeCells>
  <pageMargins left="0.5" right="0.5" top="1" bottom="1" header="0.5" footer="0.5"/>
  <pageSetup paperSize="5" orientation="landscape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116">
    <tabColor rgb="FFFFFF00"/>
  </sheetPr>
  <dimension ref="A1:AB84"/>
  <sheetViews>
    <sheetView topLeftCell="A4" zoomScale="130" zoomScaleNormal="130" workbookViewId="0">
      <selection activeCell="A12" sqref="A12"/>
    </sheetView>
  </sheetViews>
  <sheetFormatPr defaultColWidth="9.109375" defaultRowHeight="13.8"/>
  <cols>
    <col min="1" max="1" width="13.33203125" style="228" customWidth="1"/>
    <col min="2" max="2" width="14.33203125" style="3" customWidth="1"/>
    <col min="3" max="3" width="10" style="3" customWidth="1"/>
    <col min="4" max="4" width="9.109375" style="3"/>
    <col min="5" max="5" width="11.109375" style="551" customWidth="1"/>
    <col min="6" max="6" width="9.33203125" style="2233" customWidth="1"/>
    <col min="7" max="9" width="13.88671875" style="2242" customWidth="1"/>
    <col min="10" max="10" width="11.6640625" style="2" customWidth="1"/>
    <col min="11" max="11" width="11.5546875" style="6" customWidth="1"/>
    <col min="12" max="12" width="8.88671875" style="6" customWidth="1"/>
    <col min="13" max="13" width="8.88671875" style="10" customWidth="1"/>
    <col min="14" max="14" width="12.5546875" style="2541" customWidth="1"/>
    <col min="15" max="15" width="12.33203125" style="6" customWidth="1"/>
    <col min="16" max="17" width="11.33203125" style="6" customWidth="1"/>
    <col min="18" max="18" width="10.33203125" style="1579" hidden="1" customWidth="1"/>
    <col min="19" max="19" width="10.88671875" style="6" hidden="1" customWidth="1"/>
    <col min="20" max="20" width="11" style="6" hidden="1" customWidth="1"/>
    <col min="21" max="21" width="10.44140625" style="1649" hidden="1" customWidth="1"/>
    <col min="22" max="22" width="12.6640625" style="6" hidden="1" customWidth="1"/>
    <col min="23" max="23" width="11.33203125" style="6" hidden="1" customWidth="1"/>
    <col min="24" max="24" width="11.6640625" style="3" hidden="1" customWidth="1"/>
    <col min="25" max="25" width="10.88671875" style="3" hidden="1" customWidth="1"/>
    <col min="26" max="26" width="12.44140625" style="3" hidden="1" customWidth="1"/>
    <col min="27" max="27" width="10.5546875" style="3" hidden="1" customWidth="1"/>
    <col min="28" max="28" width="13.44140625" style="3" customWidth="1"/>
    <col min="29" max="16384" width="9.109375" style="3"/>
  </cols>
  <sheetData>
    <row r="1" spans="1:27" ht="24">
      <c r="A1" s="3120" t="s">
        <v>550</v>
      </c>
      <c r="B1" s="3120"/>
      <c r="C1" s="3120"/>
      <c r="D1" s="3120"/>
      <c r="E1" s="3120"/>
      <c r="J1" s="131"/>
      <c r="K1" s="484"/>
      <c r="L1" s="484"/>
      <c r="M1" s="558"/>
      <c r="N1" s="2540"/>
      <c r="O1" s="484"/>
      <c r="P1" s="484"/>
      <c r="Q1" s="484"/>
      <c r="R1" s="1907"/>
      <c r="S1" s="484"/>
      <c r="T1" s="484"/>
      <c r="U1" s="1922"/>
      <c r="X1" s="95"/>
      <c r="Y1" s="97"/>
      <c r="Z1" s="99"/>
      <c r="AA1" s="99"/>
    </row>
    <row r="2" spans="1:27" s="1" customFormat="1" ht="15">
      <c r="A2" s="241"/>
      <c r="E2" s="551"/>
      <c r="F2" s="2550"/>
      <c r="G2" s="2458"/>
      <c r="H2" s="2458"/>
      <c r="I2" s="2458"/>
      <c r="J2" s="228"/>
      <c r="K2" s="242"/>
      <c r="L2" s="242"/>
      <c r="M2" s="558"/>
      <c r="N2" s="2540"/>
      <c r="O2" s="242"/>
      <c r="P2" s="242"/>
      <c r="Q2" s="242"/>
      <c r="R2" s="1923"/>
      <c r="S2" s="242"/>
      <c r="T2" s="242"/>
      <c r="U2" s="1924"/>
      <c r="V2" s="727"/>
      <c r="W2" s="727"/>
      <c r="X2" s="100"/>
      <c r="Y2" s="99"/>
      <c r="Z2" s="99"/>
      <c r="AA2" s="99"/>
    </row>
    <row r="3" spans="1:27" ht="15">
      <c r="A3" s="3204" t="s">
        <v>1</v>
      </c>
      <c r="B3" s="3205"/>
      <c r="C3" s="3205"/>
      <c r="D3" s="3205"/>
      <c r="E3" s="3205"/>
      <c r="F3" s="3205"/>
      <c r="G3" s="3205"/>
      <c r="H3" s="3205"/>
      <c r="I3" s="3221"/>
      <c r="J3" s="3216" t="s">
        <v>20</v>
      </c>
      <c r="K3" s="3217"/>
      <c r="L3" s="3217"/>
      <c r="M3" s="3217"/>
      <c r="N3" s="3217"/>
      <c r="O3" s="3217"/>
      <c r="P3" s="3217"/>
      <c r="Q3" s="3218"/>
      <c r="R3" s="3222" t="s">
        <v>105</v>
      </c>
      <c r="S3" s="3223"/>
      <c r="T3" s="3223"/>
      <c r="U3" s="3223"/>
      <c r="V3" s="3223"/>
      <c r="W3" s="3224"/>
      <c r="X3" s="3225" t="s">
        <v>551</v>
      </c>
      <c r="Y3" s="3226"/>
      <c r="Z3" s="3226"/>
      <c r="AA3" s="3227"/>
    </row>
    <row r="4" spans="1:27" ht="29.1" customHeight="1">
      <c r="A4" s="444" t="s">
        <v>2</v>
      </c>
      <c r="B4" s="562" t="s">
        <v>3</v>
      </c>
      <c r="C4" s="472" t="s">
        <v>4</v>
      </c>
      <c r="D4" s="562" t="s">
        <v>362</v>
      </c>
      <c r="E4" s="1913" t="s">
        <v>7</v>
      </c>
      <c r="F4" s="2551" t="s">
        <v>6</v>
      </c>
      <c r="G4" s="2495" t="s">
        <v>176</v>
      </c>
      <c r="H4" s="2495" t="s">
        <v>177</v>
      </c>
      <c r="I4" s="2493" t="s">
        <v>10</v>
      </c>
      <c r="J4" s="796" t="s">
        <v>21</v>
      </c>
      <c r="K4" s="70" t="s">
        <v>22</v>
      </c>
      <c r="L4" s="70" t="s">
        <v>5</v>
      </c>
      <c r="M4" s="294"/>
      <c r="O4" s="103" t="s">
        <v>24</v>
      </c>
      <c r="P4" s="103" t="s">
        <v>25</v>
      </c>
      <c r="Q4" s="1574" t="s">
        <v>26</v>
      </c>
      <c r="R4" s="1910" t="s">
        <v>21</v>
      </c>
      <c r="S4" s="70" t="s">
        <v>22</v>
      </c>
      <c r="T4" s="70" t="s">
        <v>25</v>
      </c>
      <c r="U4" s="1925" t="s">
        <v>5</v>
      </c>
      <c r="V4" s="70" t="s">
        <v>24</v>
      </c>
      <c r="W4" s="101" t="s">
        <v>26</v>
      </c>
      <c r="X4" s="102" t="s">
        <v>21</v>
      </c>
      <c r="Y4" s="104" t="s">
        <v>552</v>
      </c>
      <c r="Z4" s="106" t="s">
        <v>553</v>
      </c>
      <c r="AA4" s="107" t="s">
        <v>10</v>
      </c>
    </row>
    <row r="5" spans="1:27" ht="15" customHeight="1">
      <c r="A5" s="510">
        <v>44778</v>
      </c>
      <c r="B5" s="505">
        <v>255000</v>
      </c>
      <c r="C5" s="505">
        <f>B5*0.02</f>
        <v>5100</v>
      </c>
      <c r="D5" s="505"/>
      <c r="E5" s="1914">
        <v>29569</v>
      </c>
      <c r="F5" s="2552">
        <v>48</v>
      </c>
      <c r="G5" s="2553">
        <f>+B5/F5</f>
        <v>5312.5</v>
      </c>
      <c r="H5" s="2554">
        <f>B5*0.0083</f>
        <v>2116.5</v>
      </c>
      <c r="I5" s="2554">
        <f>B5</f>
        <v>255000</v>
      </c>
      <c r="J5" s="1915"/>
      <c r="K5" s="43"/>
      <c r="L5" s="43"/>
      <c r="M5" s="538"/>
      <c r="N5" s="2481"/>
      <c r="O5" s="43"/>
      <c r="P5" s="43"/>
      <c r="Q5" s="210"/>
      <c r="R5" s="1582">
        <v>42328</v>
      </c>
      <c r="S5" s="532">
        <v>10000</v>
      </c>
      <c r="T5" s="532">
        <v>1200</v>
      </c>
      <c r="U5" s="1666"/>
      <c r="V5" s="532"/>
      <c r="W5" s="537">
        <v>10000</v>
      </c>
      <c r="X5" s="109">
        <v>42338</v>
      </c>
      <c r="Y5" s="110">
        <v>8500</v>
      </c>
      <c r="Z5" s="110"/>
      <c r="AA5" s="111">
        <v>8500</v>
      </c>
    </row>
    <row r="6" spans="1:27" ht="15" customHeight="1">
      <c r="A6" s="50">
        <v>44800</v>
      </c>
      <c r="B6" s="27"/>
      <c r="C6" s="27"/>
      <c r="D6" s="27"/>
      <c r="E6" s="178">
        <v>75816</v>
      </c>
      <c r="F6" s="2250">
        <v>1</v>
      </c>
      <c r="G6" s="2219">
        <v>5312.5</v>
      </c>
      <c r="H6" s="2219">
        <v>2116.5</v>
      </c>
      <c r="I6" s="2219">
        <f>I5-G6</f>
        <v>249687.5</v>
      </c>
      <c r="J6" s="1916">
        <v>45036</v>
      </c>
      <c r="K6" s="21">
        <v>10000</v>
      </c>
      <c r="L6" s="21"/>
      <c r="M6" s="73">
        <v>12</v>
      </c>
      <c r="N6" s="2542">
        <v>31075</v>
      </c>
      <c r="O6" s="21">
        <v>833.33</v>
      </c>
      <c r="P6" s="21">
        <v>200</v>
      </c>
      <c r="Q6" s="108">
        <v>10000</v>
      </c>
      <c r="R6" s="1583">
        <v>42508</v>
      </c>
      <c r="S6" s="39"/>
      <c r="T6" s="39"/>
      <c r="U6" s="1671"/>
      <c r="V6" s="39">
        <v>10000</v>
      </c>
      <c r="W6" s="112">
        <f>W5-V6+S6</f>
        <v>0</v>
      </c>
      <c r="X6" s="113">
        <v>42365</v>
      </c>
      <c r="Y6" s="114"/>
      <c r="Z6" s="114">
        <v>4000</v>
      </c>
      <c r="AA6" s="116">
        <f>AA5-Z6</f>
        <v>4500</v>
      </c>
    </row>
    <row r="7" spans="1:27" ht="15" customHeight="1">
      <c r="A7" s="167">
        <v>44832</v>
      </c>
      <c r="B7" s="32"/>
      <c r="C7" s="33"/>
      <c r="D7" s="33"/>
      <c r="E7" s="178">
        <v>76139</v>
      </c>
      <c r="F7" s="2250">
        <v>2</v>
      </c>
      <c r="G7" s="2276">
        <v>5312.5</v>
      </c>
      <c r="H7" s="2276">
        <v>2116.5</v>
      </c>
      <c r="I7" s="2219">
        <f t="shared" ref="I7:I12" si="0">I6-G7</f>
        <v>244375</v>
      </c>
      <c r="J7" s="1915">
        <v>45105</v>
      </c>
      <c r="K7" s="43"/>
      <c r="L7" s="43"/>
      <c r="M7" s="538">
        <v>1</v>
      </c>
      <c r="N7" s="2195">
        <v>79269</v>
      </c>
      <c r="O7" s="43">
        <v>833.33</v>
      </c>
      <c r="P7" s="43">
        <v>183.33</v>
      </c>
      <c r="Q7" s="210">
        <f>Q6-O7</f>
        <v>9166.67</v>
      </c>
      <c r="R7" s="1583"/>
      <c r="S7" s="39"/>
      <c r="T7" s="39"/>
      <c r="U7" s="1671"/>
      <c r="V7" s="39"/>
      <c r="W7" s="112"/>
      <c r="X7" s="113">
        <v>42424</v>
      </c>
      <c r="Y7" s="114"/>
      <c r="Z7" s="114">
        <v>4500</v>
      </c>
      <c r="AA7" s="116">
        <f>AA6-Z7</f>
        <v>0</v>
      </c>
    </row>
    <row r="8" spans="1:27" ht="15" customHeight="1">
      <c r="A8" s="167">
        <v>44862</v>
      </c>
      <c r="B8" s="32"/>
      <c r="C8" s="33"/>
      <c r="D8" s="33"/>
      <c r="E8" s="178">
        <v>76454</v>
      </c>
      <c r="F8" s="2250">
        <v>3</v>
      </c>
      <c r="G8" s="2276">
        <v>5312.5</v>
      </c>
      <c r="H8" s="2276">
        <v>2116.5</v>
      </c>
      <c r="I8" s="2219">
        <f t="shared" si="0"/>
        <v>239062.5</v>
      </c>
      <c r="J8" s="1915">
        <v>45134</v>
      </c>
      <c r="K8" s="43"/>
      <c r="L8" s="43"/>
      <c r="M8" s="538">
        <v>2</v>
      </c>
      <c r="N8" s="2195"/>
      <c r="O8" s="43">
        <v>833.33</v>
      </c>
      <c r="P8" s="43">
        <v>183.33</v>
      </c>
      <c r="Q8" s="210">
        <f>Q7-O8</f>
        <v>8333.34</v>
      </c>
      <c r="R8" s="1583">
        <v>42524</v>
      </c>
      <c r="S8" s="39">
        <v>12000</v>
      </c>
      <c r="T8" s="39">
        <v>1200</v>
      </c>
      <c r="U8" s="1671"/>
      <c r="V8" s="39"/>
      <c r="W8" s="112">
        <v>12000</v>
      </c>
      <c r="X8" s="113"/>
      <c r="Y8" s="114"/>
      <c r="Z8" s="114"/>
      <c r="AA8" s="116"/>
    </row>
    <row r="9" spans="1:27" ht="15" customHeight="1">
      <c r="A9" s="167">
        <v>44890</v>
      </c>
      <c r="B9" s="32"/>
      <c r="C9" s="33"/>
      <c r="D9" s="33"/>
      <c r="E9" s="178">
        <v>76843</v>
      </c>
      <c r="F9" s="2250">
        <v>4</v>
      </c>
      <c r="G9" s="2276">
        <v>5312.5</v>
      </c>
      <c r="H9" s="2276">
        <v>2116.5</v>
      </c>
      <c r="I9" s="2219">
        <f t="shared" si="0"/>
        <v>233750</v>
      </c>
      <c r="J9" s="131">
        <v>45141</v>
      </c>
      <c r="K9" s="43"/>
      <c r="L9" s="43"/>
      <c r="M9" s="538">
        <v>3</v>
      </c>
      <c r="N9" s="2481">
        <v>79760</v>
      </c>
      <c r="O9" s="43">
        <v>8333.34</v>
      </c>
      <c r="P9" s="43"/>
      <c r="Q9" s="210">
        <f>Q8-O9</f>
        <v>0</v>
      </c>
      <c r="R9" s="1583">
        <v>42559</v>
      </c>
      <c r="S9" s="39">
        <v>8000</v>
      </c>
      <c r="T9" s="39">
        <f>8000*0.08</f>
        <v>640</v>
      </c>
      <c r="U9" s="1671"/>
      <c r="V9" s="39"/>
      <c r="W9" s="112">
        <f>W8+S9-V9</f>
        <v>20000</v>
      </c>
      <c r="X9" s="113"/>
      <c r="Y9" s="114"/>
      <c r="Z9" s="114"/>
      <c r="AA9" s="116"/>
    </row>
    <row r="10" spans="1:27" ht="15" customHeight="1">
      <c r="A10" s="167">
        <v>44921</v>
      </c>
      <c r="B10" s="32"/>
      <c r="C10" s="33"/>
      <c r="D10" s="33"/>
      <c r="E10" s="178">
        <v>77149</v>
      </c>
      <c r="F10" s="2250">
        <v>5</v>
      </c>
      <c r="G10" s="2276">
        <v>5312.5</v>
      </c>
      <c r="H10" s="2276">
        <v>2116.5</v>
      </c>
      <c r="I10" s="2219">
        <f t="shared" si="0"/>
        <v>228437.5</v>
      </c>
      <c r="J10" s="1915"/>
      <c r="K10" s="43"/>
      <c r="L10" s="43"/>
      <c r="M10" s="538"/>
      <c r="N10" s="2481"/>
      <c r="O10" s="43"/>
      <c r="P10" s="43"/>
      <c r="Q10" s="210"/>
      <c r="R10" s="1583">
        <v>42691</v>
      </c>
      <c r="S10" s="39"/>
      <c r="T10" s="39"/>
      <c r="U10" s="1671"/>
      <c r="V10" s="39">
        <v>20000</v>
      </c>
      <c r="W10" s="112">
        <f t="shared" ref="W10:W29" si="1">W9+S10-V10</f>
        <v>0</v>
      </c>
      <c r="X10" s="113"/>
      <c r="Y10" s="114"/>
      <c r="Z10" s="114"/>
      <c r="AA10" s="116"/>
    </row>
    <row r="11" spans="1:27" ht="15" customHeight="1">
      <c r="A11" s="50">
        <v>44953</v>
      </c>
      <c r="B11" s="27"/>
      <c r="C11" s="27"/>
      <c r="D11" s="27"/>
      <c r="E11" s="178">
        <v>77464</v>
      </c>
      <c r="F11" s="2250">
        <v>6</v>
      </c>
      <c r="G11" s="2219">
        <v>5312.5</v>
      </c>
      <c r="H11" s="2219">
        <v>2116.5</v>
      </c>
      <c r="I11" s="2219">
        <f t="shared" si="0"/>
        <v>223125</v>
      </c>
      <c r="J11" s="1916">
        <v>45227</v>
      </c>
      <c r="K11" s="21">
        <v>10000</v>
      </c>
      <c r="L11" s="21"/>
      <c r="M11" s="73">
        <v>12</v>
      </c>
      <c r="N11" s="2542">
        <v>32286</v>
      </c>
      <c r="O11" s="21">
        <v>833.33</v>
      </c>
      <c r="P11" s="21">
        <v>200</v>
      </c>
      <c r="Q11" s="108">
        <v>10000</v>
      </c>
      <c r="R11" s="1583"/>
      <c r="S11" s="39"/>
      <c r="T11" s="39"/>
      <c r="U11" s="1671"/>
      <c r="V11" s="39"/>
      <c r="W11" s="112">
        <f t="shared" si="1"/>
        <v>0</v>
      </c>
      <c r="X11" s="113"/>
      <c r="Y11" s="114"/>
      <c r="Z11" s="114"/>
      <c r="AA11" s="116"/>
    </row>
    <row r="12" spans="1:27" ht="15" customHeight="1">
      <c r="A12" s="50">
        <v>44981</v>
      </c>
      <c r="B12" s="27"/>
      <c r="C12" s="27"/>
      <c r="D12" s="27"/>
      <c r="E12" s="178">
        <v>30788</v>
      </c>
      <c r="F12" s="2250">
        <v>7</v>
      </c>
      <c r="G12" s="2219">
        <v>223125</v>
      </c>
      <c r="H12" s="2219"/>
      <c r="I12" s="2219">
        <f t="shared" si="0"/>
        <v>0</v>
      </c>
      <c r="J12" s="1915">
        <v>45244</v>
      </c>
      <c r="K12" s="43"/>
      <c r="L12" s="43"/>
      <c r="M12" s="538">
        <v>1</v>
      </c>
      <c r="N12" s="2195">
        <v>80902</v>
      </c>
      <c r="O12" s="43">
        <v>10000</v>
      </c>
      <c r="P12" s="43"/>
      <c r="Q12" s="210">
        <f>Q11-O12</f>
        <v>0</v>
      </c>
      <c r="R12" s="1583">
        <v>42696</v>
      </c>
      <c r="S12" s="39">
        <v>15000</v>
      </c>
      <c r="T12" s="39">
        <v>1800</v>
      </c>
      <c r="U12" s="1671"/>
      <c r="V12" s="39"/>
      <c r="W12" s="112">
        <f t="shared" si="1"/>
        <v>15000</v>
      </c>
      <c r="X12" s="113"/>
      <c r="Y12" s="114"/>
      <c r="Z12" s="114"/>
      <c r="AA12" s="116"/>
    </row>
    <row r="13" spans="1:27" ht="15" customHeight="1">
      <c r="J13" s="1915"/>
      <c r="K13" s="43"/>
      <c r="L13" s="43"/>
      <c r="M13" s="538"/>
      <c r="N13" s="2481"/>
      <c r="O13" s="43"/>
      <c r="P13" s="43"/>
      <c r="Q13" s="210"/>
      <c r="R13" s="1583">
        <v>42742</v>
      </c>
      <c r="S13" s="39">
        <v>5000</v>
      </c>
      <c r="T13" s="39">
        <v>500</v>
      </c>
      <c r="U13" s="1671"/>
      <c r="V13" s="39"/>
      <c r="W13" s="112">
        <f t="shared" si="1"/>
        <v>20000</v>
      </c>
      <c r="X13" s="113"/>
      <c r="Y13" s="114"/>
      <c r="Z13" s="114"/>
      <c r="AA13" s="116"/>
    </row>
    <row r="14" spans="1:27" ht="15" customHeight="1">
      <c r="J14" s="1915"/>
      <c r="K14" s="43"/>
      <c r="L14" s="43"/>
      <c r="M14" s="538"/>
      <c r="N14" s="2481"/>
      <c r="O14" s="43"/>
      <c r="P14" s="43"/>
      <c r="Q14" s="210"/>
      <c r="R14" s="1583">
        <v>42872</v>
      </c>
      <c r="S14" s="39"/>
      <c r="T14" s="39"/>
      <c r="U14" s="1671"/>
      <c r="V14" s="39">
        <v>20000</v>
      </c>
      <c r="W14" s="112">
        <f t="shared" si="1"/>
        <v>0</v>
      </c>
      <c r="X14" s="113"/>
      <c r="Y14" s="114"/>
      <c r="Z14" s="114"/>
      <c r="AA14" s="116"/>
    </row>
    <row r="15" spans="1:27" ht="15" customHeight="1">
      <c r="J15" s="1917">
        <v>45311</v>
      </c>
      <c r="K15" s="21">
        <v>15000</v>
      </c>
      <c r="L15" s="21"/>
      <c r="M15" s="73">
        <v>12</v>
      </c>
      <c r="N15" s="2543">
        <v>81788</v>
      </c>
      <c r="O15" s="21">
        <v>1250</v>
      </c>
      <c r="P15" s="21">
        <v>300</v>
      </c>
      <c r="Q15" s="108">
        <v>15000</v>
      </c>
      <c r="R15" s="1583"/>
      <c r="S15" s="39"/>
      <c r="T15" s="39"/>
      <c r="U15" s="1671"/>
      <c r="V15" s="39"/>
      <c r="W15" s="112">
        <f t="shared" si="1"/>
        <v>0</v>
      </c>
      <c r="X15" s="113"/>
      <c r="Y15" s="114"/>
      <c r="Z15" s="114"/>
      <c r="AA15" s="116"/>
    </row>
    <row r="16" spans="1:27" ht="22.5" customHeight="1">
      <c r="A16" s="3204" t="s">
        <v>1</v>
      </c>
      <c r="B16" s="3205"/>
      <c r="C16" s="3205"/>
      <c r="D16" s="3205"/>
      <c r="E16" s="3205"/>
      <c r="F16" s="3205"/>
      <c r="G16" s="3205"/>
      <c r="H16" s="3205"/>
      <c r="I16" s="3221"/>
      <c r="J16" s="1918">
        <v>45350</v>
      </c>
      <c r="K16" s="43"/>
      <c r="L16" s="43"/>
      <c r="M16" s="538">
        <v>1</v>
      </c>
      <c r="N16" s="2197">
        <v>82224</v>
      </c>
      <c r="O16" s="43">
        <v>1250</v>
      </c>
      <c r="P16" s="43">
        <v>275</v>
      </c>
      <c r="Q16" s="210">
        <f>Q15-O16</f>
        <v>13750</v>
      </c>
      <c r="R16" s="1583"/>
      <c r="S16" s="39"/>
      <c r="T16" s="39"/>
      <c r="U16" s="1671"/>
      <c r="V16" s="39"/>
      <c r="W16" s="112">
        <f t="shared" si="1"/>
        <v>0</v>
      </c>
      <c r="X16" s="113"/>
      <c r="Y16" s="114"/>
      <c r="Z16" s="114"/>
      <c r="AA16" s="116"/>
    </row>
    <row r="17" spans="1:28" ht="18.75" customHeight="1">
      <c r="A17" s="444" t="s">
        <v>2</v>
      </c>
      <c r="B17" s="562" t="s">
        <v>3</v>
      </c>
      <c r="C17" s="472" t="s">
        <v>4</v>
      </c>
      <c r="D17" s="562" t="s">
        <v>362</v>
      </c>
      <c r="E17" s="1913" t="s">
        <v>7</v>
      </c>
      <c r="F17" s="2551" t="s">
        <v>6</v>
      </c>
      <c r="G17" s="2495" t="s">
        <v>176</v>
      </c>
      <c r="H17" s="2495" t="s">
        <v>177</v>
      </c>
      <c r="I17" s="2493" t="s">
        <v>10</v>
      </c>
      <c r="J17" s="1918">
        <v>45385</v>
      </c>
      <c r="K17" s="43"/>
      <c r="L17" s="43"/>
      <c r="M17" s="538">
        <v>2</v>
      </c>
      <c r="N17" s="2197">
        <v>82666</v>
      </c>
      <c r="O17" s="43">
        <v>1250</v>
      </c>
      <c r="P17" s="43">
        <v>250</v>
      </c>
      <c r="Q17" s="210">
        <f t="shared" ref="Q17:Q27" si="2">Q16-O17</f>
        <v>12500</v>
      </c>
      <c r="R17" s="1583">
        <v>42875</v>
      </c>
      <c r="S17" s="39">
        <v>10000</v>
      </c>
      <c r="T17" s="39">
        <v>1200</v>
      </c>
      <c r="U17" s="1671">
        <v>33694</v>
      </c>
      <c r="V17" s="39"/>
      <c r="W17" s="112">
        <f t="shared" si="1"/>
        <v>10000</v>
      </c>
      <c r="X17" s="113"/>
      <c r="Y17" s="114"/>
      <c r="Z17" s="114"/>
      <c r="AA17" s="116"/>
    </row>
    <row r="18" spans="1:28" ht="15" customHeight="1">
      <c r="A18" s="510">
        <v>44981</v>
      </c>
      <c r="B18" s="505">
        <v>255000</v>
      </c>
      <c r="C18" s="505">
        <f>B18*0.02</f>
        <v>5100</v>
      </c>
      <c r="D18" s="505"/>
      <c r="E18" s="1914">
        <v>30788</v>
      </c>
      <c r="F18" s="2552">
        <v>48</v>
      </c>
      <c r="G18" s="2553">
        <f>+B18/F18</f>
        <v>5312.5</v>
      </c>
      <c r="H18" s="2554">
        <f>B18*0.0083</f>
        <v>2116.5</v>
      </c>
      <c r="I18" s="2554">
        <f>B18</f>
        <v>255000</v>
      </c>
      <c r="J18" s="1918">
        <v>45409</v>
      </c>
      <c r="K18" s="43"/>
      <c r="L18" s="43"/>
      <c r="M18" s="538">
        <v>3</v>
      </c>
      <c r="N18" s="2197">
        <v>82931</v>
      </c>
      <c r="O18" s="43">
        <v>1250</v>
      </c>
      <c r="P18" s="43">
        <v>225</v>
      </c>
      <c r="Q18" s="210">
        <f t="shared" si="2"/>
        <v>11250</v>
      </c>
      <c r="R18" s="1583">
        <v>42896</v>
      </c>
      <c r="S18" s="39">
        <v>5000</v>
      </c>
      <c r="T18" s="39">
        <v>500</v>
      </c>
      <c r="U18" s="1671">
        <v>33812</v>
      </c>
      <c r="V18" s="39"/>
      <c r="W18" s="112">
        <f t="shared" si="1"/>
        <v>15000</v>
      </c>
      <c r="X18" s="113"/>
      <c r="Y18" s="114"/>
      <c r="Z18" s="114"/>
      <c r="AA18" s="116"/>
    </row>
    <row r="19" spans="1:28" ht="15" customHeight="1">
      <c r="A19" s="50">
        <v>44982</v>
      </c>
      <c r="B19" s="78"/>
      <c r="C19" s="30"/>
      <c r="D19" s="30"/>
      <c r="E19" s="178">
        <v>77865</v>
      </c>
      <c r="F19" s="2250">
        <v>1</v>
      </c>
      <c r="G19" s="2275">
        <v>5312</v>
      </c>
      <c r="H19" s="2275">
        <v>2116.5</v>
      </c>
      <c r="I19" s="2219">
        <f>I18-G19</f>
        <v>249688</v>
      </c>
      <c r="J19" s="1918">
        <v>45442</v>
      </c>
      <c r="K19" s="43"/>
      <c r="L19" s="43"/>
      <c r="M19" s="538">
        <v>4</v>
      </c>
      <c r="N19" s="2197">
        <v>83375</v>
      </c>
      <c r="O19" s="43">
        <v>1250</v>
      </c>
      <c r="P19" s="43">
        <v>200</v>
      </c>
      <c r="Q19" s="210">
        <f t="shared" si="2"/>
        <v>10000</v>
      </c>
      <c r="R19" s="1583">
        <v>42916</v>
      </c>
      <c r="S19" s="39">
        <v>5000</v>
      </c>
      <c r="T19" s="39">
        <v>500</v>
      </c>
      <c r="U19" s="1671"/>
      <c r="V19" s="39"/>
      <c r="W19" s="112">
        <f t="shared" si="1"/>
        <v>20000</v>
      </c>
      <c r="X19" s="113"/>
      <c r="Y19" s="114"/>
      <c r="Z19" s="114"/>
      <c r="AA19" s="116"/>
    </row>
    <row r="20" spans="1:28" ht="15" customHeight="1">
      <c r="A20" s="50">
        <v>45014</v>
      </c>
      <c r="B20" s="78"/>
      <c r="C20" s="30"/>
      <c r="D20" s="30"/>
      <c r="E20" s="178">
        <v>78081</v>
      </c>
      <c r="F20" s="2250">
        <v>2</v>
      </c>
      <c r="G20" s="2275">
        <v>5312.5</v>
      </c>
      <c r="H20" s="2275">
        <v>2116.5</v>
      </c>
      <c r="I20" s="2219">
        <f t="shared" ref="I20:I28" si="3">I19-G20</f>
        <v>244375.5</v>
      </c>
      <c r="J20" s="1918">
        <v>45470</v>
      </c>
      <c r="K20" s="43"/>
      <c r="L20" s="43"/>
      <c r="M20" s="538">
        <v>5</v>
      </c>
      <c r="N20" s="2481">
        <v>83699</v>
      </c>
      <c r="O20" s="43">
        <v>1250</v>
      </c>
      <c r="P20" s="43">
        <v>175</v>
      </c>
      <c r="Q20" s="210">
        <f t="shared" si="2"/>
        <v>8750</v>
      </c>
      <c r="R20" s="1583" t="s">
        <v>266</v>
      </c>
      <c r="S20" s="39"/>
      <c r="T20" s="39"/>
      <c r="U20" s="1671"/>
      <c r="V20" s="39">
        <v>20000</v>
      </c>
      <c r="W20" s="112">
        <f t="shared" si="1"/>
        <v>0</v>
      </c>
      <c r="X20" s="113"/>
      <c r="Y20" s="114"/>
      <c r="Z20" s="114"/>
      <c r="AA20" s="116"/>
    </row>
    <row r="21" spans="1:28" ht="15" customHeight="1">
      <c r="A21" s="50">
        <v>45042</v>
      </c>
      <c r="B21" s="78"/>
      <c r="C21" s="30"/>
      <c r="D21" s="30"/>
      <c r="E21" s="178">
        <v>78407</v>
      </c>
      <c r="F21" s="2250">
        <v>3</v>
      </c>
      <c r="G21" s="2275">
        <v>5312.5</v>
      </c>
      <c r="H21" s="2275">
        <v>2116.5</v>
      </c>
      <c r="I21" s="2219">
        <f t="shared" si="3"/>
        <v>239063</v>
      </c>
      <c r="J21" s="1915">
        <v>45504</v>
      </c>
      <c r="K21" s="43"/>
      <c r="L21" s="43"/>
      <c r="M21" s="538">
        <v>6</v>
      </c>
      <c r="N21" s="2195">
        <v>84074</v>
      </c>
      <c r="O21" s="43">
        <v>1250</v>
      </c>
      <c r="P21" s="43">
        <v>150</v>
      </c>
      <c r="Q21" s="210">
        <f t="shared" si="2"/>
        <v>7500</v>
      </c>
      <c r="R21" s="1583"/>
      <c r="S21" s="39"/>
      <c r="T21" s="39"/>
      <c r="U21" s="1671"/>
      <c r="V21" s="39"/>
      <c r="W21" s="112">
        <f t="shared" si="1"/>
        <v>0</v>
      </c>
      <c r="X21" s="113"/>
      <c r="Y21" s="114"/>
      <c r="Z21" s="114"/>
      <c r="AA21" s="116"/>
    </row>
    <row r="22" spans="1:28" ht="15" customHeight="1">
      <c r="A22" s="50">
        <v>45076</v>
      </c>
      <c r="B22" s="78"/>
      <c r="C22" s="30"/>
      <c r="D22" s="30"/>
      <c r="E22" s="178">
        <v>78858</v>
      </c>
      <c r="F22" s="2250">
        <v>4</v>
      </c>
      <c r="G22" s="2275">
        <v>5312.5</v>
      </c>
      <c r="H22" s="2275">
        <v>2116.5</v>
      </c>
      <c r="I22" s="2219">
        <f t="shared" si="3"/>
        <v>233750.5</v>
      </c>
      <c r="J22" s="1919">
        <v>45533</v>
      </c>
      <c r="K22" s="43"/>
      <c r="L22" s="43"/>
      <c r="M22" s="538">
        <v>7</v>
      </c>
      <c r="N22" s="2195">
        <v>84390</v>
      </c>
      <c r="O22" s="43">
        <v>1250</v>
      </c>
      <c r="P22" s="43">
        <v>150</v>
      </c>
      <c r="Q22" s="210">
        <f t="shared" si="2"/>
        <v>6250</v>
      </c>
      <c r="R22" s="1583"/>
      <c r="S22" s="39"/>
      <c r="T22" s="39"/>
      <c r="U22" s="1671"/>
      <c r="V22" s="39"/>
      <c r="W22" s="112">
        <f t="shared" si="1"/>
        <v>0</v>
      </c>
      <c r="X22" s="113"/>
      <c r="Y22" s="114"/>
      <c r="Z22" s="114"/>
      <c r="AA22" s="116"/>
    </row>
    <row r="23" spans="1:28" ht="15" customHeight="1">
      <c r="A23" s="50">
        <v>45105</v>
      </c>
      <c r="B23" s="178"/>
      <c r="C23" s="57"/>
      <c r="D23" s="57"/>
      <c r="E23" s="178">
        <v>79269</v>
      </c>
      <c r="F23" s="2229">
        <v>5</v>
      </c>
      <c r="G23" s="2226">
        <v>5312.5</v>
      </c>
      <c r="H23" s="2226">
        <v>2116.5</v>
      </c>
      <c r="I23" s="2226">
        <f t="shared" si="3"/>
        <v>228438</v>
      </c>
      <c r="J23" s="50">
        <v>45561</v>
      </c>
      <c r="K23" s="39"/>
      <c r="L23" s="39"/>
      <c r="M23" s="538">
        <v>8</v>
      </c>
      <c r="N23" s="2195">
        <v>84736</v>
      </c>
      <c r="O23" s="188">
        <v>1250</v>
      </c>
      <c r="P23" s="188">
        <v>100</v>
      </c>
      <c r="Q23" s="210">
        <f t="shared" si="2"/>
        <v>5000</v>
      </c>
      <c r="R23" s="1583">
        <v>43057</v>
      </c>
      <c r="S23" s="39">
        <v>20000</v>
      </c>
      <c r="T23" s="39"/>
      <c r="U23" s="1671">
        <v>34498</v>
      </c>
      <c r="V23" s="39"/>
      <c r="W23" s="112">
        <f t="shared" si="1"/>
        <v>20000</v>
      </c>
      <c r="X23" s="113"/>
      <c r="Y23" s="114"/>
      <c r="Z23" s="114"/>
      <c r="AA23" s="782"/>
    </row>
    <row r="24" spans="1:28" ht="15" customHeight="1">
      <c r="A24" s="50">
        <v>45134</v>
      </c>
      <c r="B24" s="178"/>
      <c r="C24" s="57"/>
      <c r="D24" s="57"/>
      <c r="E24" s="178">
        <v>79618</v>
      </c>
      <c r="F24" s="2229">
        <v>6</v>
      </c>
      <c r="G24" s="2226">
        <v>5312.5</v>
      </c>
      <c r="H24" s="2226">
        <v>2116.5</v>
      </c>
      <c r="I24" s="2226">
        <f t="shared" si="3"/>
        <v>223125.5</v>
      </c>
      <c r="J24" s="50">
        <v>45594</v>
      </c>
      <c r="K24" s="39"/>
      <c r="L24" s="39"/>
      <c r="M24" s="538">
        <v>9</v>
      </c>
      <c r="N24" s="2195">
        <v>85168</v>
      </c>
      <c r="O24" s="188">
        <v>1250</v>
      </c>
      <c r="P24" s="188">
        <v>75</v>
      </c>
      <c r="Q24" s="210">
        <f t="shared" si="2"/>
        <v>3750</v>
      </c>
      <c r="R24" s="1583">
        <v>43207</v>
      </c>
      <c r="S24" s="39">
        <v>10000</v>
      </c>
      <c r="T24" s="39"/>
      <c r="U24" s="1671">
        <v>20315</v>
      </c>
      <c r="V24" s="39"/>
      <c r="W24" s="112">
        <f t="shared" si="1"/>
        <v>30000</v>
      </c>
      <c r="X24" s="113"/>
      <c r="Y24" s="114"/>
      <c r="Z24" s="114"/>
      <c r="AA24" s="116"/>
      <c r="AB24" s="3">
        <f>3750*2%</f>
        <v>75</v>
      </c>
    </row>
    <row r="25" spans="1:28" ht="15" customHeight="1">
      <c r="A25" s="50">
        <v>45141</v>
      </c>
      <c r="B25" s="27"/>
      <c r="C25" s="27"/>
      <c r="D25" s="57"/>
      <c r="E25" s="178">
        <v>31747</v>
      </c>
      <c r="F25" s="2250"/>
      <c r="G25" s="2275">
        <v>223125.5</v>
      </c>
      <c r="H25" s="2226"/>
      <c r="I25" s="2226">
        <f t="shared" si="3"/>
        <v>0</v>
      </c>
      <c r="J25" s="50">
        <v>45623</v>
      </c>
      <c r="K25" s="39"/>
      <c r="L25" s="39"/>
      <c r="M25" s="538">
        <v>10</v>
      </c>
      <c r="N25" s="2195">
        <v>85596</v>
      </c>
      <c r="O25" s="188">
        <v>1250</v>
      </c>
      <c r="P25" s="188">
        <v>50</v>
      </c>
      <c r="Q25" s="210">
        <f t="shared" si="2"/>
        <v>2500</v>
      </c>
      <c r="R25" s="1583">
        <v>43239</v>
      </c>
      <c r="S25" s="39"/>
      <c r="T25" s="39"/>
      <c r="U25" s="1671">
        <v>60840</v>
      </c>
      <c r="V25" s="39">
        <v>20000</v>
      </c>
      <c r="W25" s="112">
        <f t="shared" si="1"/>
        <v>10000</v>
      </c>
      <c r="X25" s="113"/>
      <c r="Y25" s="114"/>
      <c r="Z25" s="114"/>
      <c r="AA25" s="116"/>
    </row>
    <row r="26" spans="1:28" ht="15" customHeight="1">
      <c r="A26" s="50"/>
      <c r="B26" s="57"/>
      <c r="C26" s="57"/>
      <c r="D26" s="57"/>
      <c r="E26" s="178"/>
      <c r="F26" s="2229"/>
      <c r="G26" s="2226"/>
      <c r="H26" s="2226"/>
      <c r="I26" s="2226">
        <f t="shared" si="3"/>
        <v>0</v>
      </c>
      <c r="J26" s="50">
        <v>45654</v>
      </c>
      <c r="K26" s="39"/>
      <c r="L26" s="39"/>
      <c r="M26" s="538">
        <v>11</v>
      </c>
      <c r="N26" s="2356">
        <v>86019</v>
      </c>
      <c r="O26" s="43">
        <v>1250</v>
      </c>
      <c r="P26" s="43">
        <v>25</v>
      </c>
      <c r="Q26" s="210">
        <f t="shared" si="2"/>
        <v>1250</v>
      </c>
      <c r="R26" s="1583">
        <v>43259</v>
      </c>
      <c r="S26" s="39">
        <v>10000</v>
      </c>
      <c r="T26" s="39"/>
      <c r="U26" s="1671">
        <v>20605</v>
      </c>
      <c r="V26" s="39"/>
      <c r="W26" s="112">
        <f t="shared" si="1"/>
        <v>20000</v>
      </c>
      <c r="X26" s="113"/>
      <c r="Y26" s="114"/>
      <c r="Z26" s="114"/>
      <c r="AA26" s="116"/>
    </row>
    <row r="27" spans="1:28" ht="15" customHeight="1">
      <c r="B27" s="133"/>
      <c r="C27" s="133"/>
      <c r="D27" s="133"/>
      <c r="F27" s="2308"/>
      <c r="G27" s="2267"/>
      <c r="H27" s="2267"/>
      <c r="I27" s="2413">
        <f t="shared" si="3"/>
        <v>0</v>
      </c>
      <c r="J27" s="1915">
        <v>45668</v>
      </c>
      <c r="K27" s="43"/>
      <c r="L27" s="43"/>
      <c r="M27" s="538">
        <v>12</v>
      </c>
      <c r="N27" s="2481">
        <v>86157</v>
      </c>
      <c r="O27" s="43">
        <v>1250</v>
      </c>
      <c r="P27" s="43">
        <v>200</v>
      </c>
      <c r="Q27" s="210">
        <f t="shared" si="2"/>
        <v>0</v>
      </c>
      <c r="R27" s="1583">
        <v>43420</v>
      </c>
      <c r="S27" s="39"/>
      <c r="T27" s="39"/>
      <c r="U27" s="1671">
        <v>62191</v>
      </c>
      <c r="V27" s="39">
        <v>20000</v>
      </c>
      <c r="W27" s="112">
        <f t="shared" si="1"/>
        <v>0</v>
      </c>
      <c r="X27" s="113"/>
      <c r="Y27" s="114"/>
      <c r="Z27" s="114"/>
      <c r="AA27" s="116"/>
    </row>
    <row r="28" spans="1:28" ht="15" customHeight="1">
      <c r="B28" s="133"/>
      <c r="C28" s="133"/>
      <c r="D28" s="133"/>
      <c r="F28" s="2308"/>
      <c r="G28" s="2267"/>
      <c r="H28" s="2267"/>
      <c r="I28" s="2226">
        <f t="shared" si="3"/>
        <v>0</v>
      </c>
      <c r="J28" s="1920"/>
      <c r="K28" s="39"/>
      <c r="L28" s="39"/>
      <c r="M28" s="81"/>
      <c r="N28" s="2544"/>
      <c r="O28" s="43"/>
      <c r="P28" s="43"/>
      <c r="Q28" s="112"/>
      <c r="R28" s="1583"/>
      <c r="S28" s="39"/>
      <c r="T28" s="39"/>
      <c r="U28" s="1671"/>
      <c r="V28" s="39"/>
      <c r="W28" s="112">
        <f t="shared" si="1"/>
        <v>0</v>
      </c>
      <c r="X28" s="113"/>
      <c r="Y28" s="114"/>
      <c r="Z28" s="114"/>
      <c r="AA28" s="116"/>
    </row>
    <row r="29" spans="1:28" ht="15" customHeight="1">
      <c r="A29" s="3204" t="s">
        <v>1</v>
      </c>
      <c r="B29" s="3205"/>
      <c r="C29" s="3205"/>
      <c r="D29" s="3205"/>
      <c r="E29" s="3205"/>
      <c r="F29" s="3205"/>
      <c r="G29" s="3205"/>
      <c r="H29" s="3205"/>
      <c r="I29" s="3221"/>
      <c r="J29" s="3216" t="s">
        <v>20</v>
      </c>
      <c r="K29" s="3217"/>
      <c r="L29" s="3217"/>
      <c r="M29" s="3217"/>
      <c r="N29" s="3217"/>
      <c r="O29" s="3217"/>
      <c r="P29" s="3217"/>
      <c r="Q29" s="3218"/>
      <c r="R29" s="1583"/>
      <c r="S29" s="39"/>
      <c r="T29" s="39"/>
      <c r="U29" s="1671"/>
      <c r="V29" s="39"/>
      <c r="W29" s="112">
        <f t="shared" si="1"/>
        <v>0</v>
      </c>
      <c r="X29" s="113"/>
      <c r="Y29" s="114"/>
      <c r="Z29" s="114"/>
      <c r="AA29" s="116"/>
    </row>
    <row r="30" spans="1:28" ht="15" customHeight="1">
      <c r="A30" s="444" t="s">
        <v>2</v>
      </c>
      <c r="B30" s="562" t="s">
        <v>3</v>
      </c>
      <c r="C30" s="472" t="s">
        <v>4</v>
      </c>
      <c r="D30" s="562" t="s">
        <v>362</v>
      </c>
      <c r="E30" s="1913" t="s">
        <v>6</v>
      </c>
      <c r="F30" s="2551" t="s">
        <v>7</v>
      </c>
      <c r="G30" s="2495" t="s">
        <v>176</v>
      </c>
      <c r="H30" s="2495" t="s">
        <v>177</v>
      </c>
      <c r="I30" s="2493" t="s">
        <v>10</v>
      </c>
      <c r="J30" s="796" t="s">
        <v>21</v>
      </c>
      <c r="K30" s="70" t="s">
        <v>22</v>
      </c>
      <c r="L30" s="70" t="s">
        <v>5</v>
      </c>
      <c r="M30" s="294"/>
      <c r="O30" s="103" t="s">
        <v>24</v>
      </c>
      <c r="P30" s="103" t="s">
        <v>25</v>
      </c>
      <c r="Q30" s="1574" t="s">
        <v>26</v>
      </c>
      <c r="R30" s="1583"/>
      <c r="S30" s="39"/>
      <c r="T30" s="39"/>
      <c r="U30" s="1671"/>
      <c r="V30" s="39"/>
      <c r="W30" s="112"/>
      <c r="X30" s="113"/>
      <c r="Y30" s="114"/>
      <c r="Z30" s="114"/>
      <c r="AA30" s="116"/>
    </row>
    <row r="31" spans="1:28" ht="15" customHeight="1">
      <c r="A31" s="510">
        <v>45141</v>
      </c>
      <c r="B31" s="505">
        <v>260000</v>
      </c>
      <c r="C31" s="505">
        <f>B31*0.02</f>
        <v>5200</v>
      </c>
      <c r="D31" s="505"/>
      <c r="E31" s="1914">
        <v>48</v>
      </c>
      <c r="F31" s="2552">
        <v>31747</v>
      </c>
      <c r="G31" s="2553">
        <f>+B31/E31</f>
        <v>5416.6666666666697</v>
      </c>
      <c r="H31" s="2554">
        <f>B31*0.0083</f>
        <v>2158</v>
      </c>
      <c r="I31" s="2554">
        <f>B31</f>
        <v>260000</v>
      </c>
      <c r="J31" s="1915"/>
      <c r="K31" s="43"/>
      <c r="L31" s="43"/>
      <c r="M31" s="538"/>
      <c r="N31" s="2481"/>
      <c r="O31" s="43"/>
      <c r="P31" s="43"/>
      <c r="Q31" s="210"/>
      <c r="R31" s="1926"/>
      <c r="S31" s="39"/>
      <c r="T31" s="39"/>
      <c r="U31" s="1671"/>
      <c r="V31" s="39"/>
      <c r="W31" s="112"/>
      <c r="X31" s="113"/>
      <c r="Y31" s="114"/>
      <c r="Z31" s="114"/>
      <c r="AA31" s="116"/>
    </row>
    <row r="32" spans="1:28" ht="15" customHeight="1">
      <c r="A32" s="50">
        <v>45167</v>
      </c>
      <c r="B32" s="27"/>
      <c r="C32" s="27"/>
      <c r="D32" s="27"/>
      <c r="E32" s="178">
        <v>1</v>
      </c>
      <c r="F32" s="2229">
        <v>79988</v>
      </c>
      <c r="G32" s="2275">
        <v>5416.67</v>
      </c>
      <c r="H32" s="2275">
        <v>2158</v>
      </c>
      <c r="I32" s="2219">
        <f>I31-G32</f>
        <v>254583.33</v>
      </c>
      <c r="J32" s="1917">
        <v>45668</v>
      </c>
      <c r="K32" s="55">
        <v>10000</v>
      </c>
      <c r="L32" s="55"/>
      <c r="M32" s="73">
        <v>12</v>
      </c>
      <c r="N32" s="2248"/>
      <c r="O32" s="55">
        <v>833.33</v>
      </c>
      <c r="P32" s="55">
        <v>200</v>
      </c>
      <c r="Q32" s="108">
        <v>10000</v>
      </c>
      <c r="R32" s="1926"/>
      <c r="S32" s="39"/>
      <c r="T32" s="39"/>
      <c r="U32" s="1671"/>
      <c r="V32" s="39"/>
      <c r="W32" s="112"/>
      <c r="X32" s="113"/>
      <c r="Y32" s="114"/>
      <c r="Z32" s="114"/>
      <c r="AA32" s="116"/>
    </row>
    <row r="33" spans="1:28" ht="15" customHeight="1">
      <c r="A33" s="50">
        <v>45196</v>
      </c>
      <c r="B33" s="27"/>
      <c r="C33" s="27"/>
      <c r="D33" s="27"/>
      <c r="E33" s="178">
        <v>2</v>
      </c>
      <c r="F33" s="2229">
        <v>80329</v>
      </c>
      <c r="G33" s="2276">
        <v>5416.67</v>
      </c>
      <c r="H33" s="2276">
        <v>2158</v>
      </c>
      <c r="I33" s="2219">
        <f t="shared" ref="I33:I39" si="4">I32-G33</f>
        <v>249166.66</v>
      </c>
      <c r="J33" s="50">
        <v>45685</v>
      </c>
      <c r="K33" s="62"/>
      <c r="L33" s="62"/>
      <c r="M33" s="538">
        <v>1</v>
      </c>
      <c r="N33" s="2481"/>
      <c r="O33" s="62">
        <v>833.33</v>
      </c>
      <c r="P33" s="62">
        <v>183.33</v>
      </c>
      <c r="Q33" s="62">
        <f>Q32-O33</f>
        <v>9166.67</v>
      </c>
      <c r="R33" s="1926"/>
      <c r="S33" s="39"/>
      <c r="T33" s="39"/>
      <c r="U33" s="1671"/>
      <c r="V33" s="39"/>
      <c r="W33" s="112"/>
      <c r="X33" s="113"/>
      <c r="Y33" s="114"/>
      <c r="Z33" s="114"/>
      <c r="AA33" s="116"/>
    </row>
    <row r="34" spans="1:28" ht="15" customHeight="1">
      <c r="A34" s="50">
        <v>45225</v>
      </c>
      <c r="B34" s="27"/>
      <c r="C34" s="27"/>
      <c r="D34" s="27"/>
      <c r="E34" s="178">
        <v>3</v>
      </c>
      <c r="F34" s="2229">
        <v>80668</v>
      </c>
      <c r="G34" s="2276">
        <v>5416.67</v>
      </c>
      <c r="H34" s="2276">
        <v>2158</v>
      </c>
      <c r="I34" s="2219">
        <f t="shared" si="4"/>
        <v>243749.99</v>
      </c>
      <c r="J34" s="50">
        <v>45703</v>
      </c>
      <c r="K34" s="62"/>
      <c r="L34" s="62"/>
      <c r="M34" s="538"/>
      <c r="N34" s="2481">
        <v>86440</v>
      </c>
      <c r="O34" s="62">
        <v>9166.67</v>
      </c>
      <c r="P34" s="62"/>
      <c r="Q34" s="62">
        <f>Q33-O34</f>
        <v>0</v>
      </c>
      <c r="R34" s="1926"/>
      <c r="S34" s="39"/>
      <c r="T34" s="39"/>
      <c r="U34" s="1671"/>
      <c r="V34" s="39"/>
      <c r="W34" s="112"/>
      <c r="X34" s="113"/>
      <c r="Y34" s="114"/>
      <c r="Z34" s="114"/>
      <c r="AA34" s="116"/>
    </row>
    <row r="35" spans="1:28" ht="15" customHeight="1">
      <c r="A35" s="167">
        <v>45260</v>
      </c>
      <c r="B35" s="178"/>
      <c r="C35" s="35"/>
      <c r="D35" s="35"/>
      <c r="E35" s="178">
        <v>4</v>
      </c>
      <c r="F35" s="2229">
        <v>81188</v>
      </c>
      <c r="G35" s="2276">
        <v>5416.67</v>
      </c>
      <c r="H35" s="2276">
        <v>2158</v>
      </c>
      <c r="I35" s="2354">
        <f t="shared" si="4"/>
        <v>238333.32</v>
      </c>
      <c r="J35" s="228"/>
      <c r="K35" s="191"/>
      <c r="L35" s="191"/>
      <c r="M35" s="802"/>
      <c r="N35" s="2545"/>
      <c r="O35" s="191"/>
      <c r="P35" s="191"/>
      <c r="Q35" s="191"/>
      <c r="R35" s="1926"/>
      <c r="S35" s="39"/>
      <c r="T35" s="39"/>
      <c r="U35" s="1671"/>
      <c r="V35" s="39"/>
      <c r="W35" s="112"/>
      <c r="X35" s="113"/>
      <c r="Y35" s="114"/>
      <c r="Z35" s="114"/>
      <c r="AA35" s="116"/>
    </row>
    <row r="36" spans="1:28" ht="15" customHeight="1">
      <c r="A36" s="167">
        <v>45289</v>
      </c>
      <c r="B36" s="178"/>
      <c r="C36" s="35"/>
      <c r="D36" s="35"/>
      <c r="E36" s="178">
        <v>5</v>
      </c>
      <c r="F36" s="2229">
        <v>81576</v>
      </c>
      <c r="G36" s="2276">
        <v>5416.67</v>
      </c>
      <c r="H36" s="2276">
        <v>2158</v>
      </c>
      <c r="I36" s="2354">
        <f t="shared" si="4"/>
        <v>232916.65</v>
      </c>
      <c r="J36" s="3216" t="s">
        <v>20</v>
      </c>
      <c r="K36" s="3217"/>
      <c r="L36" s="3217"/>
      <c r="M36" s="3217"/>
      <c r="N36" s="3217"/>
      <c r="O36" s="3217"/>
      <c r="P36" s="3217"/>
      <c r="Q36" s="3218"/>
      <c r="R36" s="1926"/>
      <c r="S36" s="39"/>
      <c r="T36" s="39"/>
      <c r="U36" s="1671"/>
      <c r="V36" s="39"/>
      <c r="W36" s="112"/>
      <c r="X36" s="113"/>
      <c r="Y36" s="114"/>
      <c r="Z36" s="114"/>
      <c r="AA36" s="116"/>
    </row>
    <row r="37" spans="1:28" ht="15" customHeight="1">
      <c r="A37" s="50">
        <v>45322</v>
      </c>
      <c r="B37" s="27"/>
      <c r="C37" s="27"/>
      <c r="D37" s="27"/>
      <c r="E37" s="178">
        <v>6</v>
      </c>
      <c r="F37" s="2197">
        <v>81899</v>
      </c>
      <c r="G37" s="2219">
        <v>5416.67</v>
      </c>
      <c r="H37" s="2219">
        <v>2158</v>
      </c>
      <c r="I37" s="2354">
        <f t="shared" si="4"/>
        <v>227499.98</v>
      </c>
      <c r="J37" s="796" t="s">
        <v>21</v>
      </c>
      <c r="K37" s="70" t="s">
        <v>22</v>
      </c>
      <c r="L37" s="70" t="s">
        <v>5</v>
      </c>
      <c r="M37" s="294"/>
      <c r="O37" s="103" t="s">
        <v>24</v>
      </c>
      <c r="P37" s="103" t="s">
        <v>25</v>
      </c>
      <c r="Q37" s="1574" t="s">
        <v>26</v>
      </c>
      <c r="R37" s="1926"/>
      <c r="S37" s="39"/>
      <c r="T37" s="39"/>
      <c r="U37" s="1671"/>
      <c r="V37" s="39"/>
      <c r="W37" s="112"/>
      <c r="X37" s="113"/>
      <c r="Y37" s="114"/>
      <c r="Z37" s="114"/>
      <c r="AA37" s="116"/>
    </row>
    <row r="38" spans="1:28" ht="15" customHeight="1">
      <c r="A38" s="50">
        <v>45350</v>
      </c>
      <c r="B38" s="27"/>
      <c r="C38" s="27"/>
      <c r="D38" s="27"/>
      <c r="E38" s="178">
        <v>7</v>
      </c>
      <c r="F38" s="2197">
        <v>82224</v>
      </c>
      <c r="G38" s="2219">
        <v>5416.67</v>
      </c>
      <c r="H38" s="2219">
        <v>2158</v>
      </c>
      <c r="I38" s="2354">
        <f t="shared" si="4"/>
        <v>222083.31</v>
      </c>
      <c r="J38" s="1915"/>
      <c r="K38" s="43"/>
      <c r="L38" s="43"/>
      <c r="M38" s="538"/>
      <c r="N38" s="2481"/>
      <c r="O38" s="43"/>
      <c r="P38" s="43"/>
      <c r="Q38" s="210"/>
      <c r="R38" s="1926"/>
      <c r="S38" s="39"/>
      <c r="T38" s="39"/>
      <c r="U38" s="1671"/>
      <c r="V38" s="39"/>
      <c r="W38" s="112"/>
      <c r="X38" s="113"/>
      <c r="Y38" s="114"/>
      <c r="Z38" s="114"/>
      <c r="AA38" s="116"/>
    </row>
    <row r="39" spans="1:28" ht="15" customHeight="1">
      <c r="A39" s="50">
        <v>45365</v>
      </c>
      <c r="B39" s="27"/>
      <c r="C39" s="27"/>
      <c r="D39" s="27"/>
      <c r="E39" s="178"/>
      <c r="F39" s="2356">
        <v>33082</v>
      </c>
      <c r="G39" s="2276">
        <v>222083.31</v>
      </c>
      <c r="H39" s="2219"/>
      <c r="I39" s="2219">
        <f t="shared" si="4"/>
        <v>0</v>
      </c>
      <c r="J39" s="1917">
        <v>45703</v>
      </c>
      <c r="K39" s="55">
        <v>20000</v>
      </c>
      <c r="L39" s="55"/>
      <c r="M39" s="73">
        <v>12</v>
      </c>
      <c r="N39" s="2248">
        <v>35081</v>
      </c>
      <c r="O39" s="55">
        <v>1666.67</v>
      </c>
      <c r="P39" s="55">
        <v>200</v>
      </c>
      <c r="Q39" s="108">
        <v>20000</v>
      </c>
      <c r="R39" s="1583"/>
      <c r="S39" s="39"/>
      <c r="T39" s="39"/>
      <c r="U39" s="1671"/>
      <c r="V39" s="39"/>
      <c r="W39" s="112"/>
      <c r="X39" s="113"/>
      <c r="Y39" s="114"/>
      <c r="Z39" s="114"/>
      <c r="AA39" s="116"/>
    </row>
    <row r="40" spans="1:28" ht="15" customHeight="1">
      <c r="J40" s="50">
        <v>45715</v>
      </c>
      <c r="K40" s="43"/>
      <c r="L40" s="43"/>
      <c r="M40" s="538">
        <v>1</v>
      </c>
      <c r="N40" s="2191">
        <v>86624</v>
      </c>
      <c r="O40" s="47">
        <v>833.33</v>
      </c>
      <c r="P40" s="47">
        <v>166.67</v>
      </c>
      <c r="Q40" s="43">
        <f>Q39-O40</f>
        <v>19166.669999999998</v>
      </c>
      <c r="R40" s="1926"/>
      <c r="S40" s="39"/>
      <c r="T40" s="39"/>
      <c r="U40" s="1671"/>
      <c r="V40" s="39"/>
      <c r="W40" s="112"/>
      <c r="X40" s="113"/>
      <c r="Y40" s="114"/>
      <c r="Z40" s="114"/>
      <c r="AA40" s="116"/>
    </row>
    <row r="41" spans="1:28" ht="15" customHeight="1">
      <c r="J41" s="50">
        <v>45744</v>
      </c>
      <c r="K41" s="43"/>
      <c r="L41" s="43"/>
      <c r="M41" s="538">
        <v>2</v>
      </c>
      <c r="N41" s="2191">
        <v>87030</v>
      </c>
      <c r="O41" s="47">
        <v>1666.87</v>
      </c>
      <c r="P41" s="47">
        <v>366.67</v>
      </c>
      <c r="Q41" s="43">
        <f t="shared" ref="Q41:Q50" si="5">Q40-O41</f>
        <v>17499.8</v>
      </c>
      <c r="R41" s="1926"/>
      <c r="S41" s="39"/>
      <c r="T41" s="39"/>
      <c r="U41" s="1671"/>
      <c r="V41" s="39"/>
      <c r="W41" s="112"/>
      <c r="X41" s="113"/>
      <c r="Y41" s="114"/>
      <c r="Z41" s="114"/>
      <c r="AA41" s="116"/>
    </row>
    <row r="42" spans="1:28" ht="15" customHeight="1">
      <c r="A42" s="3204" t="s">
        <v>1</v>
      </c>
      <c r="B42" s="3205"/>
      <c r="C42" s="3205"/>
      <c r="D42" s="3205"/>
      <c r="E42" s="3205"/>
      <c r="F42" s="3205"/>
      <c r="G42" s="3205"/>
      <c r="H42" s="3205"/>
      <c r="I42" s="3205"/>
      <c r="J42" s="50">
        <v>45776</v>
      </c>
      <c r="K42" s="43"/>
      <c r="L42" s="43"/>
      <c r="M42" s="538">
        <v>3</v>
      </c>
      <c r="N42" s="2191">
        <v>87371</v>
      </c>
      <c r="O42" s="47">
        <v>1666.67</v>
      </c>
      <c r="P42" s="47">
        <v>333.33</v>
      </c>
      <c r="Q42" s="43">
        <f t="shared" si="5"/>
        <v>15833.13</v>
      </c>
      <c r="R42" s="1926"/>
      <c r="S42" s="39"/>
      <c r="T42" s="39"/>
      <c r="U42" s="1671"/>
      <c r="V42" s="39"/>
      <c r="W42" s="112"/>
      <c r="X42" s="113"/>
      <c r="Y42" s="114"/>
      <c r="Z42" s="114"/>
      <c r="AA42" s="116"/>
    </row>
    <row r="43" spans="1:28" ht="17.25" customHeight="1">
      <c r="A43" s="444" t="s">
        <v>2</v>
      </c>
      <c r="B43" s="562" t="s">
        <v>3</v>
      </c>
      <c r="C43" s="472" t="s">
        <v>4</v>
      </c>
      <c r="D43" s="562" t="s">
        <v>362</v>
      </c>
      <c r="E43" s="1913" t="s">
        <v>6</v>
      </c>
      <c r="F43" s="2551" t="s">
        <v>7</v>
      </c>
      <c r="G43" s="2495" t="s">
        <v>176</v>
      </c>
      <c r="H43" s="2495" t="s">
        <v>177</v>
      </c>
      <c r="I43" s="2493" t="s">
        <v>10</v>
      </c>
      <c r="J43" s="50">
        <v>45805</v>
      </c>
      <c r="K43" s="62"/>
      <c r="L43" s="62"/>
      <c r="M43" s="538">
        <v>4</v>
      </c>
      <c r="N43" s="2195" t="s">
        <v>554</v>
      </c>
      <c r="O43" s="47">
        <v>1666.67</v>
      </c>
      <c r="P43" s="47">
        <v>300</v>
      </c>
      <c r="Q43" s="43">
        <f t="shared" si="5"/>
        <v>14166.46</v>
      </c>
      <c r="R43" s="1926"/>
      <c r="S43" s="39"/>
      <c r="T43" s="39"/>
      <c r="U43" s="1671"/>
      <c r="V43" s="39"/>
      <c r="W43" s="112"/>
      <c r="X43" s="113"/>
      <c r="Y43" s="114"/>
      <c r="Z43" s="114"/>
      <c r="AA43" s="116"/>
    </row>
    <row r="44" spans="1:28" ht="15" customHeight="1">
      <c r="A44" s="510">
        <v>45365</v>
      </c>
      <c r="B44" s="505">
        <v>260000</v>
      </c>
      <c r="C44" s="505">
        <f>B44*0.02</f>
        <v>5200</v>
      </c>
      <c r="D44" s="505"/>
      <c r="E44" s="1914">
        <v>48</v>
      </c>
      <c r="F44" s="2552">
        <v>33082</v>
      </c>
      <c r="G44" s="2553">
        <f>+B44/E44</f>
        <v>5416.6666666666697</v>
      </c>
      <c r="H44" s="2554">
        <f>B44*0.0083</f>
        <v>2158</v>
      </c>
      <c r="I44" s="2554">
        <f>B44</f>
        <v>260000</v>
      </c>
      <c r="J44" s="50">
        <v>45835</v>
      </c>
      <c r="K44" s="62"/>
      <c r="L44" s="62"/>
      <c r="M44" s="538">
        <v>5</v>
      </c>
      <c r="N44" s="2195" t="s">
        <v>555</v>
      </c>
      <c r="O44" s="47">
        <v>1666.67</v>
      </c>
      <c r="P44" s="47">
        <v>266.67</v>
      </c>
      <c r="Q44" s="43">
        <f t="shared" si="5"/>
        <v>12499.79</v>
      </c>
      <c r="R44" s="1926"/>
      <c r="S44" s="39"/>
      <c r="T44" s="39"/>
      <c r="U44" s="1671"/>
      <c r="V44" s="39"/>
      <c r="W44" s="112"/>
      <c r="X44" s="113"/>
      <c r="Y44" s="114"/>
      <c r="Z44" s="114"/>
      <c r="AA44" s="116"/>
      <c r="AB44" s="99"/>
    </row>
    <row r="45" spans="1:28" ht="15" customHeight="1">
      <c r="A45" s="50">
        <v>45395</v>
      </c>
      <c r="B45" s="27"/>
      <c r="C45" s="27"/>
      <c r="D45" s="27"/>
      <c r="E45" s="178"/>
      <c r="F45" s="2195">
        <v>82666</v>
      </c>
      <c r="G45" s="2275">
        <v>5416.67</v>
      </c>
      <c r="H45" s="2275">
        <v>2158</v>
      </c>
      <c r="I45" s="2219">
        <f>I44-G45</f>
        <v>254583.33</v>
      </c>
      <c r="J45" s="50">
        <v>45867</v>
      </c>
      <c r="L45" s="62"/>
      <c r="M45" s="538">
        <v>6</v>
      </c>
      <c r="N45" s="2195" t="s">
        <v>556</v>
      </c>
      <c r="O45" s="47">
        <v>1666.67</v>
      </c>
      <c r="P45" s="47">
        <v>233.33</v>
      </c>
      <c r="Q45" s="43">
        <f t="shared" si="5"/>
        <v>10833.12</v>
      </c>
      <c r="R45" s="1926"/>
      <c r="S45" s="39"/>
      <c r="T45" s="39"/>
      <c r="U45" s="1671"/>
      <c r="V45" s="39"/>
      <c r="W45" s="112"/>
      <c r="X45" s="113"/>
      <c r="Y45" s="114"/>
      <c r="Z45" s="114"/>
      <c r="AA45" s="116"/>
    </row>
    <row r="46" spans="1:28" ht="18.75" customHeight="1">
      <c r="A46" s="50">
        <v>45409</v>
      </c>
      <c r="B46" s="27"/>
      <c r="C46" s="27"/>
      <c r="D46" s="27"/>
      <c r="E46" s="178"/>
      <c r="F46" s="2195">
        <v>82931</v>
      </c>
      <c r="G46" s="2275">
        <v>5416.67</v>
      </c>
      <c r="H46" s="2275">
        <v>2158</v>
      </c>
      <c r="I46" s="2219">
        <f t="shared" ref="I46:I54" si="6">I45-G46</f>
        <v>249166.66</v>
      </c>
      <c r="J46" s="50">
        <v>45897</v>
      </c>
      <c r="M46" s="538">
        <v>7</v>
      </c>
      <c r="N46" s="2196" t="s">
        <v>557</v>
      </c>
      <c r="O46" s="47">
        <v>1666.67</v>
      </c>
      <c r="P46" s="47">
        <v>200</v>
      </c>
      <c r="Q46" s="43">
        <f t="shared" si="5"/>
        <v>9166.4500000000007</v>
      </c>
      <c r="R46" s="1926"/>
      <c r="S46" s="39"/>
      <c r="T46" s="39"/>
      <c r="U46" s="1671"/>
      <c r="V46" s="39"/>
      <c r="W46" s="112"/>
      <c r="X46" s="113"/>
      <c r="Y46" s="114"/>
      <c r="Z46" s="114"/>
      <c r="AA46" s="116"/>
    </row>
    <row r="47" spans="1:28" ht="15" customHeight="1">
      <c r="A47" s="50">
        <v>45442</v>
      </c>
      <c r="B47" s="27"/>
      <c r="C47" s="27"/>
      <c r="D47" s="27"/>
      <c r="E47" s="178"/>
      <c r="F47" s="2195">
        <v>83375</v>
      </c>
      <c r="G47" s="2275">
        <v>5416.67</v>
      </c>
      <c r="H47" s="2275">
        <v>2158</v>
      </c>
      <c r="I47" s="2219">
        <f t="shared" si="6"/>
        <v>243749.99</v>
      </c>
      <c r="J47" s="50">
        <v>45932</v>
      </c>
      <c r="M47" s="538">
        <v>8</v>
      </c>
      <c r="N47" s="2195" t="s">
        <v>558</v>
      </c>
      <c r="O47" s="256">
        <v>1666.67</v>
      </c>
      <c r="P47" s="256">
        <v>166.67</v>
      </c>
      <c r="Q47" s="43">
        <f t="shared" si="5"/>
        <v>7499.78</v>
      </c>
      <c r="R47" s="1926"/>
      <c r="S47" s="39"/>
      <c r="T47" s="39"/>
      <c r="U47" s="1671"/>
      <c r="V47" s="39"/>
      <c r="W47" s="112"/>
      <c r="X47" s="113"/>
      <c r="Y47" s="114"/>
      <c r="Z47" s="114"/>
      <c r="AA47" s="116"/>
    </row>
    <row r="48" spans="1:28" ht="15" customHeight="1">
      <c r="A48" s="50">
        <v>45470</v>
      </c>
      <c r="B48" s="27"/>
      <c r="C48" s="27"/>
      <c r="D48" s="27"/>
      <c r="E48" s="178"/>
      <c r="F48" s="2229">
        <v>83699</v>
      </c>
      <c r="G48" s="2226">
        <v>5416.67</v>
      </c>
      <c r="H48" s="2226">
        <v>2158</v>
      </c>
      <c r="I48" s="2219">
        <f t="shared" si="6"/>
        <v>238333.32</v>
      </c>
      <c r="J48" s="50">
        <v>45934</v>
      </c>
      <c r="M48" s="538">
        <v>9</v>
      </c>
      <c r="N48" s="2197" t="s">
        <v>559</v>
      </c>
      <c r="O48" s="539">
        <v>7499.98</v>
      </c>
      <c r="P48" s="62"/>
      <c r="Q48" s="43">
        <f t="shared" si="5"/>
        <v>-0.20000000000072801</v>
      </c>
      <c r="R48" s="1926"/>
      <c r="S48" s="39"/>
      <c r="T48" s="39"/>
      <c r="U48" s="1671"/>
      <c r="V48" s="39"/>
      <c r="W48" s="112"/>
      <c r="X48" s="113"/>
      <c r="Y48" s="114"/>
      <c r="Z48" s="114"/>
      <c r="AA48" s="116"/>
    </row>
    <row r="49" spans="1:27" ht="15" customHeight="1">
      <c r="A49" s="50">
        <v>45504</v>
      </c>
      <c r="B49" s="27"/>
      <c r="C49" s="27"/>
      <c r="D49" s="27"/>
      <c r="E49" s="178"/>
      <c r="F49" s="2195">
        <v>84074</v>
      </c>
      <c r="G49" s="2226">
        <v>5416.67</v>
      </c>
      <c r="H49" s="2226">
        <v>2158</v>
      </c>
      <c r="I49" s="2219">
        <f t="shared" si="6"/>
        <v>232916.65</v>
      </c>
      <c r="J49" s="50"/>
      <c r="K49" s="62"/>
      <c r="L49" s="62"/>
      <c r="M49" s="538"/>
      <c r="N49" s="2481"/>
      <c r="O49" s="62"/>
      <c r="P49" s="62"/>
      <c r="Q49" s="43">
        <f t="shared" si="5"/>
        <v>-0.20000000000072801</v>
      </c>
      <c r="R49" s="1926"/>
      <c r="S49" s="39"/>
      <c r="T49" s="39"/>
      <c r="U49" s="1671"/>
      <c r="V49" s="39"/>
      <c r="W49" s="112"/>
      <c r="X49" s="113"/>
      <c r="Y49" s="114"/>
      <c r="Z49" s="114"/>
      <c r="AA49" s="116"/>
    </row>
    <row r="50" spans="1:27" ht="15" customHeight="1">
      <c r="A50" s="50">
        <v>45533</v>
      </c>
      <c r="B50" s="27"/>
      <c r="C50" s="27"/>
      <c r="D50" s="27"/>
      <c r="E50" s="178"/>
      <c r="F50" s="2195">
        <v>84390</v>
      </c>
      <c r="G50" s="2226">
        <v>5416.67</v>
      </c>
      <c r="H50" s="2226">
        <v>2158</v>
      </c>
      <c r="I50" s="2219">
        <f t="shared" si="6"/>
        <v>227499.98</v>
      </c>
      <c r="J50" s="50"/>
      <c r="K50" s="62"/>
      <c r="L50" s="62"/>
      <c r="M50" s="538"/>
      <c r="N50" s="2481"/>
      <c r="O50" s="62"/>
      <c r="P50" s="62"/>
      <c r="Q50" s="43">
        <f t="shared" si="5"/>
        <v>-0.20000000000072801</v>
      </c>
      <c r="R50" s="1926"/>
      <c r="S50" s="39"/>
      <c r="T50" s="39"/>
      <c r="U50" s="1671"/>
      <c r="V50" s="39"/>
      <c r="W50" s="112"/>
      <c r="X50" s="113"/>
      <c r="Y50" s="114"/>
      <c r="Z50" s="114"/>
      <c r="AA50" s="116"/>
    </row>
    <row r="51" spans="1:27" ht="15" customHeight="1">
      <c r="A51" s="50">
        <v>45561</v>
      </c>
      <c r="B51" s="27"/>
      <c r="C51" s="27"/>
      <c r="D51" s="27"/>
      <c r="E51" s="178"/>
      <c r="F51" s="2195">
        <v>84736</v>
      </c>
      <c r="G51" s="2226">
        <v>5416.67</v>
      </c>
      <c r="H51" s="2226">
        <v>2158</v>
      </c>
      <c r="I51" s="2219">
        <f t="shared" si="6"/>
        <v>222083.31</v>
      </c>
      <c r="J51" s="3216" t="s">
        <v>20</v>
      </c>
      <c r="K51" s="3217"/>
      <c r="L51" s="3217"/>
      <c r="M51" s="3217"/>
      <c r="N51" s="3217"/>
      <c r="O51" s="3217"/>
      <c r="P51" s="3217"/>
      <c r="Q51" s="3218"/>
      <c r="R51" s="1926"/>
      <c r="S51" s="39"/>
      <c r="T51" s="39"/>
      <c r="U51" s="1671"/>
      <c r="V51" s="39"/>
      <c r="W51" s="112"/>
      <c r="X51" s="113"/>
      <c r="Y51" s="114"/>
      <c r="Z51" s="114"/>
      <c r="AA51" s="116"/>
    </row>
    <row r="52" spans="1:27" ht="15" customHeight="1">
      <c r="A52" s="156">
        <v>45563</v>
      </c>
      <c r="B52" s="27"/>
      <c r="C52" s="27"/>
      <c r="D52" s="27"/>
      <c r="E52" s="178"/>
      <c r="F52" s="2195">
        <v>34276</v>
      </c>
      <c r="G52" s="2215">
        <v>222083.31</v>
      </c>
      <c r="H52" s="2219"/>
      <c r="I52" s="2219">
        <f t="shared" si="6"/>
        <v>0</v>
      </c>
      <c r="J52" s="244" t="s">
        <v>21</v>
      </c>
      <c r="K52" s="174" t="s">
        <v>22</v>
      </c>
      <c r="L52" s="174" t="s">
        <v>5</v>
      </c>
      <c r="M52" s="321"/>
      <c r="N52" s="2546"/>
      <c r="O52" s="176" t="s">
        <v>24</v>
      </c>
      <c r="P52" s="176" t="s">
        <v>25</v>
      </c>
      <c r="Q52" s="203" t="s">
        <v>26</v>
      </c>
      <c r="R52" s="1583"/>
      <c r="S52" s="39"/>
      <c r="T52" s="39"/>
      <c r="U52" s="1671"/>
      <c r="V52" s="39"/>
      <c r="W52" s="112"/>
      <c r="X52" s="113"/>
      <c r="Y52" s="114"/>
      <c r="Z52" s="114"/>
      <c r="AA52" s="116"/>
    </row>
    <row r="53" spans="1:27" ht="15" customHeight="1">
      <c r="A53" s="50"/>
      <c r="B53" s="27"/>
      <c r="C53" s="27"/>
      <c r="D53" s="27"/>
      <c r="E53" s="178"/>
      <c r="F53" s="2250"/>
      <c r="G53" s="2219"/>
      <c r="H53" s="2219"/>
      <c r="I53" s="2219">
        <f t="shared" si="6"/>
        <v>0</v>
      </c>
      <c r="J53" s="50">
        <v>45934</v>
      </c>
      <c r="K53" s="55">
        <v>20000</v>
      </c>
      <c r="L53" s="55"/>
      <c r="M53" s="73">
        <v>12</v>
      </c>
      <c r="N53" s="2194">
        <v>36522</v>
      </c>
      <c r="O53" s="55">
        <v>1666.67</v>
      </c>
      <c r="P53" s="55">
        <v>200</v>
      </c>
      <c r="Q53" s="108">
        <v>20000</v>
      </c>
      <c r="R53" s="1583"/>
      <c r="S53" s="39"/>
      <c r="T53" s="39"/>
      <c r="U53" s="1671"/>
      <c r="V53" s="39"/>
      <c r="W53" s="112"/>
      <c r="X53" s="113"/>
      <c r="Y53" s="114"/>
      <c r="Z53" s="114"/>
      <c r="AA53" s="116"/>
    </row>
    <row r="54" spans="1:27" ht="15" customHeight="1">
      <c r="I54" s="2555">
        <f t="shared" si="6"/>
        <v>0</v>
      </c>
      <c r="J54" s="50">
        <v>45959</v>
      </c>
      <c r="K54" s="39"/>
      <c r="L54" s="39"/>
      <c r="M54" s="81"/>
      <c r="N54" s="2229" t="s">
        <v>560</v>
      </c>
      <c r="O54" s="539">
        <v>1666.67</v>
      </c>
      <c r="P54" s="539">
        <v>366.67</v>
      </c>
      <c r="Q54" s="43">
        <f>Q53-O54</f>
        <v>18333.330000000002</v>
      </c>
      <c r="R54" s="1926"/>
      <c r="S54" s="39"/>
      <c r="T54" s="39"/>
      <c r="U54" s="1671"/>
      <c r="V54" s="39"/>
      <c r="W54" s="112"/>
      <c r="X54" s="113"/>
      <c r="Y54" s="114"/>
      <c r="Z54" s="114"/>
      <c r="AA54" s="116"/>
    </row>
    <row r="55" spans="1:27" ht="15" customHeight="1">
      <c r="A55" s="3204" t="s">
        <v>1</v>
      </c>
      <c r="B55" s="3205"/>
      <c r="C55" s="3205"/>
      <c r="D55" s="3205"/>
      <c r="E55" s="3205"/>
      <c r="F55" s="3205"/>
      <c r="G55" s="3205"/>
      <c r="H55" s="3205"/>
      <c r="I55" s="3205"/>
      <c r="J55" s="50">
        <v>45988</v>
      </c>
      <c r="K55" s="39"/>
      <c r="L55" s="39"/>
      <c r="M55" s="81"/>
      <c r="N55" s="2229" t="s">
        <v>561</v>
      </c>
      <c r="O55" s="539">
        <v>1666.67</v>
      </c>
      <c r="P55" s="539">
        <v>333.33</v>
      </c>
      <c r="Q55" s="43">
        <f t="shared" ref="Q55:Q62" si="7">Q54-O55</f>
        <v>16666.66</v>
      </c>
      <c r="R55" s="1926"/>
      <c r="S55" s="39"/>
      <c r="T55" s="39"/>
      <c r="U55" s="1671"/>
      <c r="V55" s="39"/>
      <c r="W55" s="112"/>
      <c r="X55" s="113"/>
      <c r="Y55" s="114"/>
      <c r="Z55" s="114"/>
      <c r="AA55" s="116"/>
    </row>
    <row r="56" spans="1:27" ht="21" customHeight="1">
      <c r="A56" s="444" t="s">
        <v>2</v>
      </c>
      <c r="B56" s="562" t="s">
        <v>3</v>
      </c>
      <c r="C56" s="472" t="s">
        <v>4</v>
      </c>
      <c r="D56" s="562" t="s">
        <v>362</v>
      </c>
      <c r="E56" s="1913" t="s">
        <v>6</v>
      </c>
      <c r="F56" s="2551" t="s">
        <v>7</v>
      </c>
      <c r="G56" s="2495" t="s">
        <v>176</v>
      </c>
      <c r="H56" s="2495" t="s">
        <v>177</v>
      </c>
      <c r="I56" s="2493" t="s">
        <v>10</v>
      </c>
      <c r="J56" s="50">
        <v>46020</v>
      </c>
      <c r="K56" s="39"/>
      <c r="L56" s="39"/>
      <c r="M56" s="81"/>
      <c r="N56" s="2229" t="s">
        <v>562</v>
      </c>
      <c r="O56" s="539">
        <v>595.33000000000004</v>
      </c>
      <c r="P56" s="539">
        <v>300</v>
      </c>
      <c r="Q56" s="43">
        <f t="shared" si="7"/>
        <v>16071.33</v>
      </c>
      <c r="R56" s="1926"/>
      <c r="S56" s="39"/>
      <c r="T56" s="39"/>
      <c r="U56" s="1671"/>
      <c r="V56" s="39"/>
      <c r="W56" s="112"/>
      <c r="X56" s="113"/>
      <c r="Y56" s="114"/>
      <c r="Z56" s="114"/>
      <c r="AA56" s="116"/>
    </row>
    <row r="57" spans="1:27" ht="15" customHeight="1">
      <c r="A57" s="510">
        <v>45563</v>
      </c>
      <c r="B57" s="505">
        <v>260000</v>
      </c>
      <c r="C57" s="505">
        <f>B57*0.02</f>
        <v>5200</v>
      </c>
      <c r="D57" s="505"/>
      <c r="E57" s="1914">
        <v>48</v>
      </c>
      <c r="F57" s="2552">
        <v>34276</v>
      </c>
      <c r="G57" s="2553">
        <f>+B57/E57</f>
        <v>5416.6666666666697</v>
      </c>
      <c r="H57" s="2554">
        <f>B57*0.0083</f>
        <v>2158</v>
      </c>
      <c r="I57" s="2556">
        <f>B57</f>
        <v>260000</v>
      </c>
      <c r="J57" s="163">
        <v>46049</v>
      </c>
      <c r="K57" s="39"/>
      <c r="L57" s="39"/>
      <c r="M57" s="81"/>
      <c r="N57" s="2229" t="s">
        <v>563</v>
      </c>
      <c r="O57" s="1921">
        <v>1666.67</v>
      </c>
      <c r="P57" s="1921">
        <v>266.67</v>
      </c>
      <c r="Q57" s="43">
        <f t="shared" si="7"/>
        <v>14404.66</v>
      </c>
      <c r="R57" s="1926"/>
      <c r="S57" s="39"/>
      <c r="T57" s="39"/>
      <c r="U57" s="1671"/>
      <c r="V57" s="39"/>
      <c r="W57" s="112"/>
      <c r="X57" s="113"/>
      <c r="Y57" s="114"/>
      <c r="Z57" s="114"/>
      <c r="AA57" s="116"/>
    </row>
    <row r="58" spans="1:27" ht="15" customHeight="1">
      <c r="A58" s="50">
        <v>45594</v>
      </c>
      <c r="B58" s="57"/>
      <c r="C58" s="57"/>
      <c r="D58" s="57"/>
      <c r="E58" s="178">
        <v>1</v>
      </c>
      <c r="F58" s="2229">
        <v>85168</v>
      </c>
      <c r="G58" s="2274">
        <v>5416.67</v>
      </c>
      <c r="H58" s="2274">
        <v>2158</v>
      </c>
      <c r="I58" s="2355">
        <f>I57-G58</f>
        <v>254583.33</v>
      </c>
      <c r="J58" s="50"/>
      <c r="K58" s="39"/>
      <c r="L58" s="39"/>
      <c r="M58" s="81"/>
      <c r="N58" s="2544"/>
      <c r="O58" s="1921">
        <v>1666.67</v>
      </c>
      <c r="P58" s="39"/>
      <c r="Q58" s="43">
        <f t="shared" si="7"/>
        <v>12737.99</v>
      </c>
      <c r="R58" s="1926"/>
      <c r="S58" s="39"/>
      <c r="T58" s="39"/>
      <c r="U58" s="1671"/>
      <c r="V58" s="39"/>
      <c r="W58" s="112"/>
      <c r="X58" s="113"/>
      <c r="Y58" s="114"/>
      <c r="Z58" s="114"/>
      <c r="AA58" s="116"/>
    </row>
    <row r="59" spans="1:27" ht="15" customHeight="1">
      <c r="A59" s="50">
        <v>45623</v>
      </c>
      <c r="B59" s="57"/>
      <c r="C59" s="57"/>
      <c r="D59" s="57"/>
      <c r="E59" s="178">
        <v>2</v>
      </c>
      <c r="F59" s="2229">
        <v>85596</v>
      </c>
      <c r="G59" s="2274">
        <v>5416.67</v>
      </c>
      <c r="H59" s="2274">
        <v>2158</v>
      </c>
      <c r="I59" s="2355">
        <f>I58-G59</f>
        <v>249166.66</v>
      </c>
      <c r="J59" s="50"/>
      <c r="K59" s="39"/>
      <c r="L59" s="39"/>
      <c r="M59" s="81"/>
      <c r="N59" s="2544"/>
      <c r="O59" s="39"/>
      <c r="P59" s="39"/>
      <c r="Q59" s="43">
        <f t="shared" si="7"/>
        <v>12737.99</v>
      </c>
      <c r="R59" s="1926"/>
      <c r="S59" s="39"/>
      <c r="T59" s="39"/>
      <c r="U59" s="1671"/>
      <c r="V59" s="39"/>
      <c r="W59" s="112"/>
      <c r="X59" s="113"/>
      <c r="Y59" s="114"/>
      <c r="Z59" s="114"/>
      <c r="AA59" s="116"/>
    </row>
    <row r="60" spans="1:27" ht="15" customHeight="1">
      <c r="A60" s="60">
        <v>45654</v>
      </c>
      <c r="B60" s="57"/>
      <c r="C60" s="57"/>
      <c r="D60" s="57"/>
      <c r="E60" s="178">
        <v>3</v>
      </c>
      <c r="F60" s="2229">
        <v>86019</v>
      </c>
      <c r="G60" s="2274">
        <v>5416.67</v>
      </c>
      <c r="H60" s="2274">
        <v>2158</v>
      </c>
      <c r="I60" s="2355">
        <f>I59-G60</f>
        <v>243749.99</v>
      </c>
      <c r="J60" s="50"/>
      <c r="K60" s="39"/>
      <c r="L60" s="39"/>
      <c r="M60" s="81"/>
      <c r="N60" s="2544"/>
      <c r="O60" s="39"/>
      <c r="P60" s="39"/>
      <c r="Q60" s="43">
        <f t="shared" si="7"/>
        <v>12737.99</v>
      </c>
      <c r="R60" s="1926"/>
      <c r="S60" s="39"/>
      <c r="T60" s="39"/>
      <c r="U60" s="1671"/>
      <c r="V60" s="39"/>
      <c r="W60" s="112"/>
      <c r="X60" s="113"/>
      <c r="Y60" s="114"/>
      <c r="Z60" s="114"/>
      <c r="AA60" s="116"/>
    </row>
    <row r="61" spans="1:27" ht="15" customHeight="1">
      <c r="A61" s="50">
        <v>45685</v>
      </c>
      <c r="B61" s="57"/>
      <c r="C61" s="57"/>
      <c r="D61" s="57"/>
      <c r="E61" s="178">
        <v>4</v>
      </c>
      <c r="F61" s="2229">
        <v>86264</v>
      </c>
      <c r="G61" s="2274">
        <v>5416.67</v>
      </c>
      <c r="H61" s="2274">
        <v>2158</v>
      </c>
      <c r="I61" s="2355">
        <f>I60-G61</f>
        <v>238333.32</v>
      </c>
      <c r="J61" s="50"/>
      <c r="K61" s="39"/>
      <c r="L61" s="39"/>
      <c r="M61" s="81"/>
      <c r="N61" s="2544"/>
      <c r="O61" s="39"/>
      <c r="P61" s="39"/>
      <c r="Q61" s="43">
        <f t="shared" si="7"/>
        <v>12737.99</v>
      </c>
      <c r="R61" s="1926"/>
      <c r="S61" s="39"/>
      <c r="T61" s="39"/>
      <c r="U61" s="1671"/>
      <c r="V61" s="39"/>
      <c r="W61" s="112"/>
      <c r="X61" s="113"/>
      <c r="Y61" s="114"/>
      <c r="Z61" s="114"/>
      <c r="AA61" s="116"/>
    </row>
    <row r="62" spans="1:27" ht="15" customHeight="1">
      <c r="A62" s="575">
        <v>45692</v>
      </c>
      <c r="B62" s="57"/>
      <c r="C62" s="57"/>
      <c r="D62" s="57"/>
      <c r="E62" s="178"/>
      <c r="F62" s="2229">
        <v>35027</v>
      </c>
      <c r="G62" s="2226">
        <v>238339.32</v>
      </c>
      <c r="H62" s="2226"/>
      <c r="I62" s="2355">
        <f>I61-G62</f>
        <v>-6.0000000000582103</v>
      </c>
      <c r="J62" s="36"/>
      <c r="K62" s="39"/>
      <c r="L62" s="39"/>
      <c r="M62" s="81"/>
      <c r="N62" s="2544"/>
      <c r="O62" s="39"/>
      <c r="P62" s="39"/>
      <c r="Q62" s="43">
        <f t="shared" si="7"/>
        <v>12737.99</v>
      </c>
      <c r="R62" s="1926"/>
      <c r="S62" s="39"/>
      <c r="T62" s="39"/>
      <c r="U62" s="1671"/>
      <c r="V62" s="39"/>
      <c r="W62" s="112"/>
      <c r="X62" s="113"/>
      <c r="Y62" s="114"/>
      <c r="Z62" s="114"/>
      <c r="AA62" s="116"/>
    </row>
    <row r="63" spans="1:27">
      <c r="J63" s="36"/>
      <c r="K63" s="39"/>
      <c r="L63" s="39"/>
      <c r="M63" s="81"/>
      <c r="N63" s="2544"/>
      <c r="O63" s="39"/>
      <c r="P63" s="39"/>
      <c r="Q63" s="39"/>
    </row>
    <row r="64" spans="1:27" ht="15.6">
      <c r="A64" s="3204" t="s">
        <v>1</v>
      </c>
      <c r="B64" s="3205"/>
      <c r="C64" s="3205"/>
      <c r="D64" s="3205"/>
      <c r="E64" s="3205"/>
      <c r="F64" s="3205"/>
      <c r="G64" s="3205"/>
      <c r="H64" s="3205"/>
      <c r="I64" s="3205"/>
      <c r="J64" s="36"/>
      <c r="K64" s="167"/>
      <c r="L64" s="587"/>
      <c r="M64" s="574"/>
      <c r="N64" s="2537"/>
      <c r="O64" s="450"/>
      <c r="P64" s="450"/>
      <c r="Q64" s="607"/>
      <c r="R64" s="728"/>
    </row>
    <row r="65" spans="1:28" ht="26.4">
      <c r="A65" s="444" t="s">
        <v>2</v>
      </c>
      <c r="B65" s="562" t="s">
        <v>3</v>
      </c>
      <c r="C65" s="472" t="s">
        <v>4</v>
      </c>
      <c r="D65" s="562" t="s">
        <v>362</v>
      </c>
      <c r="E65" s="1913" t="s">
        <v>6</v>
      </c>
      <c r="F65" s="2551" t="s">
        <v>7</v>
      </c>
      <c r="G65" s="2495" t="s">
        <v>176</v>
      </c>
      <c r="H65" s="2495" t="s">
        <v>177</v>
      </c>
      <c r="I65" s="2493" t="s">
        <v>10</v>
      </c>
      <c r="K65" s="575"/>
      <c r="L65" s="576"/>
      <c r="M65" s="161"/>
      <c r="N65" s="2231"/>
      <c r="O65" s="122"/>
      <c r="P65" s="122"/>
      <c r="Q65" s="604"/>
      <c r="R65" s="604"/>
    </row>
    <row r="66" spans="1:28" ht="15.6">
      <c r="A66" s="510">
        <v>45692</v>
      </c>
      <c r="B66" s="505">
        <v>260000</v>
      </c>
      <c r="C66" s="505">
        <f>B66*0.02</f>
        <v>5200</v>
      </c>
      <c r="D66" s="505"/>
      <c r="E66" s="1914">
        <v>48</v>
      </c>
      <c r="F66" s="2552">
        <v>35027</v>
      </c>
      <c r="G66" s="2553">
        <f>+B66/E66</f>
        <v>5416.6666666666697</v>
      </c>
      <c r="H66" s="2554">
        <f>B66*0.0083</f>
        <v>2158</v>
      </c>
      <c r="I66" s="2554">
        <f>B66</f>
        <v>260000</v>
      </c>
      <c r="K66" s="575"/>
      <c r="L66" s="576"/>
      <c r="M66" s="125"/>
      <c r="N66" s="2231"/>
      <c r="O66" s="122"/>
      <c r="P66" s="122"/>
      <c r="Q66" s="728"/>
      <c r="R66" s="728"/>
    </row>
    <row r="67" spans="1:28" ht="14.4">
      <c r="A67" s="50">
        <v>45715</v>
      </c>
      <c r="B67" s="575"/>
      <c r="C67" s="151"/>
      <c r="D67" s="151"/>
      <c r="E67" s="178">
        <v>1</v>
      </c>
      <c r="F67" s="2229">
        <v>86624</v>
      </c>
      <c r="G67" s="2219">
        <v>5416.67</v>
      </c>
      <c r="H67" s="2219">
        <v>2158</v>
      </c>
      <c r="I67" s="2219">
        <f>I66-G67</f>
        <v>254583.33</v>
      </c>
      <c r="K67" s="575"/>
      <c r="L67" s="576"/>
      <c r="M67" s="126"/>
      <c r="N67" s="2231"/>
      <c r="O67" s="122"/>
      <c r="P67" s="122"/>
      <c r="Q67" s="728"/>
      <c r="R67" s="728"/>
    </row>
    <row r="68" spans="1:28" ht="14.4">
      <c r="A68" s="50">
        <v>45744</v>
      </c>
      <c r="B68" s="575"/>
      <c r="C68" s="151"/>
      <c r="D68" s="151"/>
      <c r="E68" s="178">
        <v>2</v>
      </c>
      <c r="F68" s="2229">
        <v>87030</v>
      </c>
      <c r="G68" s="2219">
        <v>5416.67</v>
      </c>
      <c r="H68" s="2219">
        <v>2158</v>
      </c>
      <c r="I68" s="2219">
        <f t="shared" ref="I68:I73" si="8">I67-G68</f>
        <v>249166.66</v>
      </c>
      <c r="K68" s="575"/>
      <c r="L68" s="576"/>
      <c r="M68" s="126"/>
      <c r="N68" s="2231"/>
      <c r="O68" s="122"/>
      <c r="P68" s="122"/>
      <c r="Q68" s="728"/>
      <c r="R68" s="728"/>
    </row>
    <row r="69" spans="1:28" ht="14.4">
      <c r="A69" s="50">
        <v>45776</v>
      </c>
      <c r="B69" s="575"/>
      <c r="C69" s="151"/>
      <c r="D69" s="151"/>
      <c r="E69" s="178">
        <v>3</v>
      </c>
      <c r="F69" s="2229">
        <v>87371</v>
      </c>
      <c r="G69" s="2219">
        <v>5416.67</v>
      </c>
      <c r="H69" s="2219">
        <v>2158</v>
      </c>
      <c r="I69" s="2219">
        <f t="shared" si="8"/>
        <v>243749.99</v>
      </c>
      <c r="K69" s="1054"/>
      <c r="L69" s="1927"/>
      <c r="M69" s="1928"/>
      <c r="N69" s="2547"/>
      <c r="O69" s="1929"/>
      <c r="P69" s="1058"/>
      <c r="Q69" s="1058"/>
      <c r="R69" s="1058"/>
      <c r="S69" s="1934"/>
      <c r="T69" s="1934"/>
    </row>
    <row r="70" spans="1:28" ht="15.6">
      <c r="A70" s="50">
        <v>45805</v>
      </c>
      <c r="B70" s="575"/>
      <c r="C70" s="151"/>
      <c r="D70" s="151"/>
      <c r="E70" s="178">
        <v>4</v>
      </c>
      <c r="F70" s="2229" t="s">
        <v>564</v>
      </c>
      <c r="G70" s="2219">
        <v>5416.67</v>
      </c>
      <c r="H70" s="2219">
        <v>2158</v>
      </c>
      <c r="I70" s="2219">
        <f t="shared" si="8"/>
        <v>238333.32</v>
      </c>
      <c r="K70" s="1054"/>
      <c r="L70" s="1927"/>
      <c r="M70" s="1930"/>
      <c r="N70" s="2548"/>
      <c r="O70" s="1931"/>
      <c r="P70" s="1058"/>
      <c r="Q70" s="1058"/>
      <c r="R70" s="1058"/>
      <c r="S70" s="1934"/>
      <c r="T70" s="1934"/>
      <c r="AB70" s="1106"/>
    </row>
    <row r="71" spans="1:28" ht="14.4">
      <c r="A71" s="50">
        <v>45835</v>
      </c>
      <c r="B71" s="575"/>
      <c r="C71" s="151"/>
      <c r="D71" s="151"/>
      <c r="E71" s="178">
        <v>5</v>
      </c>
      <c r="F71" s="2229" t="s">
        <v>555</v>
      </c>
      <c r="G71" s="2219">
        <v>5416.67</v>
      </c>
      <c r="H71" s="2219">
        <v>2158</v>
      </c>
      <c r="I71" s="2219">
        <f t="shared" si="8"/>
        <v>232916.65</v>
      </c>
      <c r="K71" s="1054"/>
      <c r="L71" s="1927"/>
      <c r="M71" s="1056"/>
      <c r="N71" s="2549"/>
      <c r="O71" s="1057"/>
      <c r="P71" s="1058"/>
      <c r="Q71" s="1058"/>
      <c r="R71" s="1058"/>
      <c r="S71" s="1069"/>
      <c r="T71" s="1069"/>
      <c r="AB71" s="1106"/>
    </row>
    <row r="72" spans="1:28" ht="15.6">
      <c r="A72" s="50">
        <v>45867</v>
      </c>
      <c r="B72" s="575"/>
      <c r="C72" s="151"/>
      <c r="D72" s="151"/>
      <c r="E72" s="178">
        <v>6</v>
      </c>
      <c r="F72" s="2229" t="s">
        <v>556</v>
      </c>
      <c r="G72" s="2219">
        <v>5416.67</v>
      </c>
      <c r="H72" s="2219">
        <v>2158</v>
      </c>
      <c r="I72" s="2219">
        <f t="shared" si="8"/>
        <v>227499.98</v>
      </c>
      <c r="K72" s="1054"/>
      <c r="L72" s="1927"/>
      <c r="M72" s="1930"/>
      <c r="N72" s="2548"/>
      <c r="O72" s="1931"/>
      <c r="P72" s="1058"/>
      <c r="Q72" s="1058"/>
      <c r="R72" s="1058"/>
      <c r="S72" s="1934"/>
      <c r="T72" s="1934"/>
      <c r="AB72" s="1106"/>
    </row>
    <row r="73" spans="1:28" ht="14.4">
      <c r="A73" s="50">
        <v>45870</v>
      </c>
      <c r="B73" s="151"/>
      <c r="C73" s="151"/>
      <c r="D73" s="151"/>
      <c r="E73" s="178">
        <v>7</v>
      </c>
      <c r="F73" s="2229" t="s">
        <v>565</v>
      </c>
      <c r="G73" s="2219">
        <v>227499.98</v>
      </c>
      <c r="H73" s="2219"/>
      <c r="I73" s="2219">
        <f t="shared" si="8"/>
        <v>0</v>
      </c>
      <c r="K73" s="1054"/>
      <c r="L73" s="1927"/>
      <c r="M73" s="1932"/>
      <c r="N73" s="2547"/>
      <c r="O73" s="1929"/>
      <c r="P73" s="1058"/>
      <c r="Q73" s="1058"/>
      <c r="R73" s="1058"/>
      <c r="S73" s="1934"/>
      <c r="T73" s="1934"/>
      <c r="AB73" s="1106"/>
    </row>
    <row r="74" spans="1:28" ht="14.4">
      <c r="A74" s="50"/>
      <c r="B74" s="151"/>
      <c r="C74" s="151"/>
      <c r="D74" s="151"/>
      <c r="E74" s="178"/>
      <c r="F74" s="2229"/>
      <c r="G74" s="2219"/>
      <c r="H74" s="2219"/>
      <c r="I74" s="2219"/>
      <c r="K74" s="1054"/>
      <c r="L74" s="1927"/>
      <c r="M74" s="1932"/>
      <c r="N74" s="2547"/>
      <c r="O74" s="1929"/>
      <c r="P74" s="1058"/>
      <c r="Q74" s="1058"/>
      <c r="R74" s="1058"/>
      <c r="S74" s="1934"/>
      <c r="T74" s="1934"/>
      <c r="AB74" s="1106"/>
    </row>
    <row r="75" spans="1:28" ht="14.4">
      <c r="K75" s="1054"/>
      <c r="L75" s="1927"/>
      <c r="M75" s="1928"/>
      <c r="N75" s="2547"/>
      <c r="O75" s="1929"/>
      <c r="P75" s="1058"/>
      <c r="Q75" s="1058"/>
      <c r="R75" s="1058"/>
      <c r="S75" s="1934"/>
      <c r="T75" s="1934"/>
      <c r="AB75" s="1106"/>
    </row>
    <row r="76" spans="1:28" ht="15.6">
      <c r="A76" s="3204" t="s">
        <v>1</v>
      </c>
      <c r="B76" s="3205"/>
      <c r="C76" s="3205"/>
      <c r="D76" s="3205"/>
      <c r="E76" s="3205"/>
      <c r="F76" s="3205"/>
      <c r="G76" s="3205"/>
      <c r="H76" s="3205"/>
      <c r="I76" s="3221"/>
      <c r="K76" s="1054"/>
      <c r="L76" s="1927"/>
      <c r="M76" s="1928"/>
      <c r="N76" s="2547"/>
      <c r="O76" s="1929"/>
      <c r="P76" s="1058"/>
      <c r="Q76" s="1058"/>
      <c r="R76" s="1058"/>
      <c r="S76" s="1934"/>
      <c r="T76" s="1934"/>
      <c r="AB76" s="1106"/>
    </row>
    <row r="77" spans="1:28" ht="26.4">
      <c r="A77" s="444" t="s">
        <v>2</v>
      </c>
      <c r="B77" s="562" t="s">
        <v>3</v>
      </c>
      <c r="C77" s="472" t="s">
        <v>4</v>
      </c>
      <c r="D77" s="562" t="s">
        <v>362</v>
      </c>
      <c r="E77" s="1913" t="s">
        <v>6</v>
      </c>
      <c r="F77" s="2551" t="s">
        <v>7</v>
      </c>
      <c r="G77" s="2495" t="s">
        <v>176</v>
      </c>
      <c r="H77" s="2495" t="s">
        <v>177</v>
      </c>
      <c r="I77" s="2493" t="s">
        <v>10</v>
      </c>
      <c r="K77" s="1054"/>
      <c r="L77" s="1927"/>
      <c r="M77" s="1928"/>
      <c r="N77" s="2547"/>
      <c r="O77" s="1929"/>
      <c r="P77" s="1058"/>
      <c r="Q77" s="1058"/>
      <c r="R77" s="1058"/>
      <c r="S77" s="1934"/>
      <c r="T77" s="1934"/>
      <c r="AB77" s="1106"/>
    </row>
    <row r="78" spans="1:28">
      <c r="A78" s="510">
        <v>45870</v>
      </c>
      <c r="B78" s="505">
        <v>260000</v>
      </c>
      <c r="C78" s="505">
        <f>B78*0.02</f>
        <v>5200</v>
      </c>
      <c r="D78" s="505"/>
      <c r="E78" s="1914">
        <v>48</v>
      </c>
      <c r="F78" s="2552" t="s">
        <v>565</v>
      </c>
      <c r="G78" s="2553">
        <f>+B78/E78</f>
        <v>5416.6666666666697</v>
      </c>
      <c r="H78" s="2554">
        <f>B78*0.0083</f>
        <v>2158</v>
      </c>
      <c r="I78" s="2554">
        <f>B78</f>
        <v>260000</v>
      </c>
      <c r="K78" s="1054"/>
      <c r="L78" s="1927"/>
      <c r="M78" s="1056"/>
      <c r="N78" s="2549"/>
      <c r="O78" s="1057"/>
      <c r="P78" s="1058"/>
      <c r="Q78" s="1058"/>
      <c r="R78" s="1058"/>
      <c r="S78" s="1069"/>
      <c r="T78" s="1069"/>
    </row>
    <row r="79" spans="1:28" ht="14.4">
      <c r="A79" s="167">
        <v>45897</v>
      </c>
      <c r="B79" s="167"/>
      <c r="C79" s="27"/>
      <c r="D79" s="27"/>
      <c r="E79" s="178">
        <v>1</v>
      </c>
      <c r="F79" s="2196" t="s">
        <v>557</v>
      </c>
      <c r="G79" s="2222">
        <v>5416.67</v>
      </c>
      <c r="H79" s="2222">
        <v>2158</v>
      </c>
      <c r="I79" s="2219">
        <f t="shared" ref="I79:I84" si="9">I78-G79</f>
        <v>254583.33</v>
      </c>
      <c r="K79" s="1054"/>
      <c r="L79" s="1927"/>
      <c r="M79" s="1932"/>
      <c r="N79" s="2547"/>
      <c r="O79" s="1929"/>
      <c r="P79" s="1058"/>
      <c r="Q79" s="1058"/>
      <c r="R79" s="1058"/>
      <c r="S79" s="1934"/>
      <c r="T79" s="1934"/>
    </row>
    <row r="80" spans="1:28" ht="14.4">
      <c r="A80" s="167">
        <v>45932</v>
      </c>
      <c r="B80" s="167"/>
      <c r="C80" s="27"/>
      <c r="D80" s="27"/>
      <c r="E80" s="178">
        <v>2</v>
      </c>
      <c r="F80" s="2195" t="s">
        <v>558</v>
      </c>
      <c r="G80" s="2241">
        <v>5416.67</v>
      </c>
      <c r="H80" s="2241">
        <v>2158</v>
      </c>
      <c r="I80" s="2219">
        <f t="shared" si="9"/>
        <v>249166.66</v>
      </c>
      <c r="K80" s="1054"/>
      <c r="L80" s="1927"/>
      <c r="M80" s="1928"/>
      <c r="N80" s="2547"/>
      <c r="O80" s="1929"/>
      <c r="P80" s="1933"/>
      <c r="Q80" s="1933"/>
      <c r="R80" s="1933"/>
      <c r="S80" s="1934"/>
      <c r="T80" s="1934"/>
    </row>
    <row r="81" spans="1:20" ht="14.4">
      <c r="A81" s="167">
        <v>45959</v>
      </c>
      <c r="B81" s="167"/>
      <c r="C81" s="27"/>
      <c r="D81" s="27"/>
      <c r="E81" s="178">
        <v>3</v>
      </c>
      <c r="F81" s="2195" t="s">
        <v>560</v>
      </c>
      <c r="G81" s="2222">
        <v>5416.67</v>
      </c>
      <c r="H81" s="2222">
        <v>2158</v>
      </c>
      <c r="I81" s="2219">
        <f t="shared" si="9"/>
        <v>243749.99</v>
      </c>
      <c r="K81" s="1054"/>
      <c r="L81" s="1927"/>
      <c r="M81" s="1928"/>
      <c r="N81" s="2547"/>
      <c r="O81" s="1929"/>
      <c r="P81" s="1058"/>
      <c r="Q81" s="1058"/>
      <c r="R81" s="1058"/>
      <c r="S81" s="1934"/>
      <c r="T81" s="1934"/>
    </row>
    <row r="82" spans="1:20" ht="14.4">
      <c r="A82" s="167">
        <v>45988</v>
      </c>
      <c r="B82" s="167"/>
      <c r="C82" s="27"/>
      <c r="D82" s="27"/>
      <c r="E82" s="178">
        <v>4</v>
      </c>
      <c r="F82" s="2195" t="s">
        <v>561</v>
      </c>
      <c r="G82" s="2222">
        <v>5416.67</v>
      </c>
      <c r="H82" s="2222">
        <v>2158</v>
      </c>
      <c r="I82" s="2219">
        <f t="shared" si="9"/>
        <v>238333.32</v>
      </c>
      <c r="K82" s="1054"/>
      <c r="L82" s="1927"/>
      <c r="M82" s="1928"/>
      <c r="N82" s="2547"/>
      <c r="O82" s="1929"/>
      <c r="P82" s="1058"/>
      <c r="Q82" s="1058"/>
      <c r="R82" s="1058"/>
      <c r="S82" s="1934"/>
      <c r="T82" s="1934"/>
    </row>
    <row r="83" spans="1:20" ht="14.4">
      <c r="A83" s="167">
        <v>46018</v>
      </c>
      <c r="B83" s="167"/>
      <c r="C83" s="27"/>
      <c r="D83" s="27"/>
      <c r="E83" s="178">
        <v>5</v>
      </c>
      <c r="F83" s="2195" t="s">
        <v>566</v>
      </c>
      <c r="G83" s="2222">
        <v>1542</v>
      </c>
      <c r="H83" s="2222">
        <v>2158</v>
      </c>
      <c r="I83" s="2219">
        <f t="shared" si="9"/>
        <v>236791.32</v>
      </c>
      <c r="K83" s="1054"/>
      <c r="L83" s="1927"/>
      <c r="M83" s="1928"/>
      <c r="N83" s="2547"/>
      <c r="O83" s="1929"/>
      <c r="P83" s="1058"/>
      <c r="Q83" s="1058"/>
      <c r="R83" s="1058"/>
      <c r="S83" s="1934"/>
      <c r="T83" s="1934"/>
    </row>
    <row r="84" spans="1:20" ht="14.4">
      <c r="A84" s="167">
        <v>46020</v>
      </c>
      <c r="B84" s="167"/>
      <c r="C84" s="27"/>
      <c r="D84" s="27"/>
      <c r="E84" s="178">
        <v>6</v>
      </c>
      <c r="F84" s="2195" t="s">
        <v>562</v>
      </c>
      <c r="G84" s="2222">
        <v>3604.67</v>
      </c>
      <c r="H84" s="2219"/>
      <c r="I84" s="2219">
        <f t="shared" si="9"/>
        <v>233186.65</v>
      </c>
      <c r="K84" s="1054"/>
      <c r="L84" s="1927"/>
      <c r="M84" s="1928"/>
      <c r="N84" s="2547"/>
      <c r="O84" s="1929"/>
      <c r="P84" s="1058"/>
      <c r="Q84" s="1058"/>
      <c r="R84" s="1058"/>
      <c r="S84" s="1934"/>
      <c r="T84" s="1934"/>
    </row>
  </sheetData>
  <mergeCells count="14">
    <mergeCell ref="J51:Q51"/>
    <mergeCell ref="A55:I55"/>
    <mergeCell ref="A64:I64"/>
    <mergeCell ref="A76:I76"/>
    <mergeCell ref="A16:I16"/>
    <mergeCell ref="A29:I29"/>
    <mergeCell ref="J29:Q29"/>
    <mergeCell ref="J36:Q36"/>
    <mergeCell ref="A42:I42"/>
    <mergeCell ref="A1:E1"/>
    <mergeCell ref="A3:I3"/>
    <mergeCell ref="J3:Q3"/>
    <mergeCell ref="R3:W3"/>
    <mergeCell ref="X3:AA3"/>
  </mergeCells>
  <pageMargins left="0.5" right="0.5" top="1" bottom="1" header="0.5" footer="0.5"/>
  <pageSetup paperSize="5" orientation="landscape" verticalDpi="36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115">
    <tabColor rgb="FFFFFF00"/>
  </sheetPr>
  <dimension ref="A1:AV187"/>
  <sheetViews>
    <sheetView zoomScale="55" zoomScaleNormal="130" workbookViewId="0">
      <selection activeCell="Y2" sqref="Y2:Z2"/>
    </sheetView>
  </sheetViews>
  <sheetFormatPr defaultColWidth="9.109375" defaultRowHeight="13.2"/>
  <cols>
    <col min="1" max="1" width="10.33203125" style="1875" customWidth="1"/>
    <col min="2" max="2" width="11.5546875" style="319" customWidth="1"/>
    <col min="3" max="3" width="12.6640625" style="292" customWidth="1"/>
    <col min="4" max="4" width="11.5546875" style="292" customWidth="1"/>
    <col min="5" max="5" width="10.5546875" style="1464" customWidth="1"/>
    <col min="6" max="6" width="10.5546875" style="2407" customWidth="1"/>
    <col min="7" max="7" width="13.5546875" style="296" customWidth="1"/>
    <col min="8" max="8" width="12.88671875" style="296" customWidth="1"/>
    <col min="9" max="9" width="17.44140625" style="323" customWidth="1"/>
    <col min="10" max="10" width="18.44140625" style="1876" customWidth="1"/>
    <col min="11" max="11" width="11.6640625" style="1462" customWidth="1"/>
    <col min="12" max="12" width="11" style="100" customWidth="1"/>
    <col min="13" max="13" width="12.5546875" style="6" customWidth="1"/>
    <col min="14" max="14" width="19" style="10" customWidth="1"/>
    <col min="15" max="15" width="13.33203125" style="2308" customWidth="1"/>
    <col min="16" max="16" width="13.109375" style="2242" customWidth="1"/>
    <col min="17" max="17" width="12.88671875" style="2242" customWidth="1"/>
    <col min="18" max="18" width="15.109375" style="6" customWidth="1"/>
    <col min="19" max="19" width="12.109375" style="1538" customWidth="1"/>
    <col min="20" max="21" width="9.6640625" style="1538" customWidth="1"/>
    <col min="22" max="22" width="5.88671875" style="1538" customWidth="1"/>
    <col min="23" max="23" width="11.44140625" style="100" hidden="1" customWidth="1"/>
    <col min="24" max="24" width="12.109375" style="6" hidden="1" customWidth="1"/>
    <col min="25" max="25" width="11.109375" style="6" hidden="1" customWidth="1"/>
    <col min="26" max="26" width="11.44140625" style="6" hidden="1" customWidth="1"/>
    <col min="27" max="28" width="9.5546875" style="6" hidden="1" customWidth="1"/>
    <col min="29" max="29" width="6.33203125" style="5" hidden="1" customWidth="1"/>
    <col min="30" max="31" width="11.5546875" style="6" hidden="1" customWidth="1"/>
    <col min="32" max="32" width="12.33203125" style="6" hidden="1" customWidth="1"/>
    <col min="33" max="33" width="11.44140625" style="3" hidden="1" customWidth="1"/>
    <col min="34" max="35" width="11.44140625" style="6" hidden="1" customWidth="1"/>
    <col min="36" max="36" width="6.33203125" style="5" hidden="1" customWidth="1"/>
    <col min="37" max="37" width="10.88671875" style="6" hidden="1" customWidth="1"/>
    <col min="38" max="38" width="10.6640625" style="6" hidden="1" customWidth="1"/>
    <col min="39" max="39" width="12.33203125" style="6" hidden="1" customWidth="1"/>
    <col min="40" max="40" width="11" style="1579" hidden="1" customWidth="1"/>
    <col min="41" max="41" width="11.5546875" style="6" hidden="1" customWidth="1"/>
    <col min="42" max="42" width="11" style="6" hidden="1" customWidth="1"/>
    <col min="43" max="43" width="12.5546875" style="922" hidden="1" customWidth="1"/>
    <col min="44" max="44" width="10.88671875" style="6" hidden="1" customWidth="1"/>
    <col min="45" max="45" width="11.33203125" style="6" hidden="1" customWidth="1"/>
    <col min="46" max="48" width="11.109375" style="3" customWidth="1"/>
    <col min="49" max="16384" width="9.109375" style="3"/>
  </cols>
  <sheetData>
    <row r="1" spans="1:45" ht="27.6">
      <c r="B1" s="3237" t="s">
        <v>567</v>
      </c>
      <c r="C1" s="3237"/>
      <c r="D1" s="3237"/>
      <c r="E1" s="3237"/>
      <c r="F1" s="3237"/>
      <c r="G1" s="3237"/>
      <c r="H1" s="3237"/>
      <c r="I1" s="3237"/>
      <c r="J1" s="3237"/>
      <c r="K1" s="1886"/>
      <c r="L1" s="589"/>
      <c r="M1" s="484"/>
      <c r="N1" s="558"/>
      <c r="O1" s="2309"/>
      <c r="P1" s="2458"/>
      <c r="Q1" s="2458"/>
      <c r="R1" s="1352"/>
      <c r="S1" s="1890"/>
      <c r="T1" s="1890"/>
      <c r="U1" s="1890"/>
      <c r="V1" s="1890"/>
      <c r="W1" s="874" t="s">
        <v>567</v>
      </c>
      <c r="X1" s="484"/>
      <c r="Y1" s="484"/>
      <c r="Z1" s="484"/>
      <c r="AA1" s="484"/>
      <c r="AB1" s="484"/>
      <c r="AC1" s="460"/>
      <c r="AD1" s="484"/>
      <c r="AE1" s="484"/>
      <c r="AF1" s="484"/>
      <c r="AG1" s="973"/>
      <c r="AH1" s="484"/>
      <c r="AI1" s="484"/>
      <c r="AJ1" s="460"/>
      <c r="AK1" s="484"/>
      <c r="AL1" s="484"/>
      <c r="AM1" s="484"/>
      <c r="AN1" s="1907"/>
      <c r="AO1" s="484"/>
      <c r="AP1" s="484"/>
      <c r="AQ1" s="936"/>
    </row>
    <row r="2" spans="1:45" s="1" customFormat="1" ht="17.399999999999999">
      <c r="A2" s="1875"/>
      <c r="B2" s="3234" t="s">
        <v>1</v>
      </c>
      <c r="C2" s="3235"/>
      <c r="D2" s="3235"/>
      <c r="E2" s="3235"/>
      <c r="F2" s="3235"/>
      <c r="G2" s="3235"/>
      <c r="H2" s="3235"/>
      <c r="I2" s="3236"/>
      <c r="J2" s="1876"/>
      <c r="K2" s="3238" t="s">
        <v>1</v>
      </c>
      <c r="L2" s="3236"/>
      <c r="M2" s="3236"/>
      <c r="N2" s="3236"/>
      <c r="O2" s="3236"/>
      <c r="P2" s="3236"/>
      <c r="Q2" s="3236"/>
      <c r="R2" s="3236"/>
      <c r="S2" s="1538"/>
      <c r="T2" s="1538"/>
      <c r="U2" s="1538"/>
      <c r="V2" s="1538"/>
      <c r="W2" s="342" t="s">
        <v>34</v>
      </c>
      <c r="Y2" s="3141">
        <f>+'[1]mo. cbu 2015'!$R$59</f>
        <v>38438.120000000003</v>
      </c>
      <c r="Z2" s="3141"/>
      <c r="AA2" s="727"/>
      <c r="AB2" s="727"/>
      <c r="AC2" s="1770"/>
      <c r="AD2" s="727"/>
      <c r="AE2" s="1900"/>
      <c r="AF2" s="1900"/>
      <c r="AG2" s="1901"/>
      <c r="AH2" s="242"/>
      <c r="AI2" s="242"/>
      <c r="AJ2" s="1770"/>
      <c r="AK2" s="727"/>
      <c r="AL2" s="1900"/>
      <c r="AM2" s="1900"/>
      <c r="AN2" s="1908"/>
      <c r="AO2" s="727"/>
      <c r="AP2" s="727"/>
      <c r="AQ2" s="922"/>
      <c r="AR2" s="727"/>
      <c r="AS2" s="727"/>
    </row>
    <row r="3" spans="1:45" ht="20.399999999999999">
      <c r="B3" s="324" t="s">
        <v>49</v>
      </c>
      <c r="C3" s="1877" t="s">
        <v>22</v>
      </c>
      <c r="D3" s="1877" t="s">
        <v>51</v>
      </c>
      <c r="E3" s="1878" t="s">
        <v>52</v>
      </c>
      <c r="F3" s="2559" t="s">
        <v>7</v>
      </c>
      <c r="G3" s="1879" t="s">
        <v>53</v>
      </c>
      <c r="H3" s="1880" t="s">
        <v>54</v>
      </c>
      <c r="I3" s="1887" t="s">
        <v>55</v>
      </c>
      <c r="K3" s="324" t="s">
        <v>49</v>
      </c>
      <c r="L3" s="1877" t="s">
        <v>22</v>
      </c>
      <c r="M3" s="1877" t="s">
        <v>51</v>
      </c>
      <c r="N3" s="1878" t="s">
        <v>52</v>
      </c>
      <c r="O3" s="2559" t="s">
        <v>7</v>
      </c>
      <c r="P3" s="2566" t="s">
        <v>53</v>
      </c>
      <c r="Q3" s="2401" t="s">
        <v>54</v>
      </c>
      <c r="R3" s="1891" t="s">
        <v>55</v>
      </c>
      <c r="S3" s="1228"/>
      <c r="T3" s="1228"/>
      <c r="U3" s="1228"/>
      <c r="V3" s="1228"/>
      <c r="W3" s="3146" t="s">
        <v>360</v>
      </c>
      <c r="X3" s="3147"/>
      <c r="Y3" s="3147"/>
      <c r="Z3" s="3147"/>
      <c r="AA3" s="3147"/>
      <c r="AB3" s="3147"/>
      <c r="AC3" s="3147"/>
      <c r="AD3" s="3147"/>
      <c r="AE3" s="3147"/>
      <c r="AF3" s="3148"/>
      <c r="AG3" s="3228" t="s">
        <v>104</v>
      </c>
      <c r="AH3" s="3229"/>
      <c r="AI3" s="3229"/>
      <c r="AJ3" s="3229"/>
      <c r="AK3" s="3229"/>
      <c r="AL3" s="3229"/>
      <c r="AM3" s="3230"/>
      <c r="AN3" s="3231" t="s">
        <v>105</v>
      </c>
      <c r="AO3" s="3232"/>
      <c r="AP3" s="3232"/>
      <c r="AQ3" s="3232"/>
      <c r="AR3" s="3232"/>
      <c r="AS3" s="3233"/>
    </row>
    <row r="4" spans="1:45" ht="24" customHeight="1">
      <c r="B4" s="1881">
        <v>44715</v>
      </c>
      <c r="C4" s="710">
        <v>300000</v>
      </c>
      <c r="D4" s="710"/>
      <c r="E4" s="309">
        <v>48</v>
      </c>
      <c r="F4" s="2406">
        <v>29108</v>
      </c>
      <c r="G4" s="308">
        <f>C4/E4</f>
        <v>6250</v>
      </c>
      <c r="H4" s="1882">
        <f>C4*0.83%</f>
        <v>2490</v>
      </c>
      <c r="I4" s="308">
        <v>300000</v>
      </c>
      <c r="K4" s="50">
        <v>45279</v>
      </c>
      <c r="L4" s="710">
        <v>200000</v>
      </c>
      <c r="M4" s="710"/>
      <c r="N4" s="309">
        <v>24</v>
      </c>
      <c r="O4" s="2229">
        <v>32566</v>
      </c>
      <c r="P4" s="2374">
        <f>L4/N4</f>
        <v>8333.3333333333339</v>
      </c>
      <c r="Q4" s="2374">
        <f>L4*0.83%</f>
        <v>1660</v>
      </c>
      <c r="R4" s="308">
        <f>L4</f>
        <v>200000</v>
      </c>
      <c r="S4" s="1539"/>
      <c r="T4" s="1539"/>
      <c r="U4" s="1539"/>
      <c r="V4" s="1539"/>
      <c r="W4" s="343" t="s">
        <v>2</v>
      </c>
      <c r="X4" s="344" t="s">
        <v>240</v>
      </c>
      <c r="Y4" s="353" t="s">
        <v>4</v>
      </c>
      <c r="Z4" s="344" t="s">
        <v>261</v>
      </c>
      <c r="AA4" s="354" t="s">
        <v>5</v>
      </c>
      <c r="AB4" s="497" t="s">
        <v>143</v>
      </c>
      <c r="AC4" s="354" t="s">
        <v>6</v>
      </c>
      <c r="AD4" s="344" t="s">
        <v>241</v>
      </c>
      <c r="AE4" s="344" t="s">
        <v>242</v>
      </c>
      <c r="AF4" s="355" t="s">
        <v>243</v>
      </c>
      <c r="AG4" s="1902" t="s">
        <v>2</v>
      </c>
      <c r="AH4" s="1903" t="s">
        <v>22</v>
      </c>
      <c r="AI4" s="1903" t="s">
        <v>568</v>
      </c>
      <c r="AJ4" s="1904" t="s">
        <v>263</v>
      </c>
      <c r="AK4" s="1905" t="s">
        <v>569</v>
      </c>
      <c r="AL4" s="1903" t="s">
        <v>264</v>
      </c>
      <c r="AM4" s="1909" t="s">
        <v>26</v>
      </c>
      <c r="AN4" s="1910" t="s">
        <v>21</v>
      </c>
      <c r="AO4" s="70" t="s">
        <v>22</v>
      </c>
      <c r="AP4" s="70" t="s">
        <v>25</v>
      </c>
      <c r="AQ4" s="1864" t="s">
        <v>5</v>
      </c>
      <c r="AR4" s="70" t="s">
        <v>24</v>
      </c>
      <c r="AS4" s="101" t="s">
        <v>26</v>
      </c>
    </row>
    <row r="5" spans="1:45" ht="23.25" customHeight="1">
      <c r="B5" s="324">
        <v>44740</v>
      </c>
      <c r="C5" s="312"/>
      <c r="D5" s="312"/>
      <c r="E5" s="1483">
        <v>1</v>
      </c>
      <c r="F5" s="2228">
        <v>75083</v>
      </c>
      <c r="G5" s="186">
        <v>6250</v>
      </c>
      <c r="H5" s="186">
        <v>2490</v>
      </c>
      <c r="I5" s="186">
        <f>I4-G5</f>
        <v>293750</v>
      </c>
      <c r="K5" s="1040">
        <v>45289</v>
      </c>
      <c r="L5" s="178"/>
      <c r="M5" s="59"/>
      <c r="N5" s="76">
        <v>1</v>
      </c>
      <c r="O5" s="2229">
        <v>81580</v>
      </c>
      <c r="P5" s="2274">
        <v>8333.33</v>
      </c>
      <c r="Q5" s="2274">
        <v>1660</v>
      </c>
      <c r="R5" s="186">
        <f t="shared" ref="R5:R41" si="0">R4-P5</f>
        <v>191666.67</v>
      </c>
      <c r="S5" s="1540"/>
      <c r="T5" s="1540"/>
      <c r="U5" s="1540"/>
      <c r="V5" s="1540"/>
      <c r="W5" s="531">
        <v>42013</v>
      </c>
      <c r="X5" s="532">
        <v>125000</v>
      </c>
      <c r="Y5" s="532">
        <v>2500</v>
      </c>
      <c r="Z5" s="532"/>
      <c r="AA5" s="532"/>
      <c r="AB5" s="698"/>
      <c r="AC5" s="534">
        <v>60</v>
      </c>
      <c r="AD5" s="532">
        <f>+X5/AC5</f>
        <v>2083.3333333333335</v>
      </c>
      <c r="AE5" s="532">
        <f>+AF5*0.12/12</f>
        <v>1250</v>
      </c>
      <c r="AF5" s="537">
        <v>125000</v>
      </c>
      <c r="AG5" s="349"/>
      <c r="AH5" s="39"/>
      <c r="AI5" s="39"/>
      <c r="AJ5" s="29"/>
      <c r="AK5" s="39"/>
      <c r="AL5" s="39"/>
      <c r="AM5" s="112"/>
      <c r="AN5" s="1911">
        <v>42341</v>
      </c>
      <c r="AO5" s="532">
        <v>11000</v>
      </c>
      <c r="AP5" s="532">
        <v>1100</v>
      </c>
      <c r="AQ5" s="938"/>
      <c r="AR5" s="532"/>
      <c r="AS5" s="1384">
        <v>11000</v>
      </c>
    </row>
    <row r="6" spans="1:45" ht="14.25" customHeight="1">
      <c r="B6" s="324">
        <v>44769</v>
      </c>
      <c r="C6" s="312"/>
      <c r="D6" s="312"/>
      <c r="E6" s="1483">
        <v>2</v>
      </c>
      <c r="F6" s="2228">
        <v>75424</v>
      </c>
      <c r="G6" s="186">
        <v>6250</v>
      </c>
      <c r="H6" s="186">
        <v>2490</v>
      </c>
      <c r="I6" s="186">
        <f t="shared" ref="I6:I22" si="1">I5-G6</f>
        <v>287500</v>
      </c>
      <c r="K6" s="1888">
        <v>45322</v>
      </c>
      <c r="L6" s="980"/>
      <c r="M6" s="62"/>
      <c r="N6" s="76">
        <v>2</v>
      </c>
      <c r="O6" s="2229">
        <v>81888</v>
      </c>
      <c r="P6" s="2274">
        <v>8333.33</v>
      </c>
      <c r="Q6" s="2226">
        <v>1660</v>
      </c>
      <c r="R6" s="186">
        <f t="shared" si="0"/>
        <v>183333.34000000003</v>
      </c>
      <c r="S6" s="1541"/>
      <c r="T6" s="1541"/>
      <c r="U6" s="1541"/>
      <c r="V6" s="1541"/>
      <c r="W6" s="535">
        <v>42087</v>
      </c>
      <c r="X6" s="39"/>
      <c r="Y6" s="637"/>
      <c r="Z6" s="637"/>
      <c r="AA6" s="39"/>
      <c r="AB6" s="538"/>
      <c r="AC6" s="29">
        <v>1</v>
      </c>
      <c r="AD6" s="39">
        <v>2083.33</v>
      </c>
      <c r="AE6" s="39">
        <v>1250</v>
      </c>
      <c r="AF6" s="112">
        <f>+AF5-AD6</f>
        <v>122916.67</v>
      </c>
      <c r="AG6" s="349"/>
      <c r="AH6" s="39"/>
      <c r="AI6" s="39"/>
      <c r="AJ6" s="29"/>
      <c r="AK6" s="39"/>
      <c r="AL6" s="39"/>
      <c r="AM6" s="112"/>
      <c r="AN6" s="1583">
        <v>42508</v>
      </c>
      <c r="AO6" s="39"/>
      <c r="AP6" s="39"/>
      <c r="AQ6" s="939"/>
      <c r="AR6" s="39">
        <v>11000</v>
      </c>
      <c r="AS6" s="579">
        <f>AS5+AO6-AR6</f>
        <v>0</v>
      </c>
    </row>
    <row r="7" spans="1:45" ht="15" customHeight="1">
      <c r="B7" s="324">
        <v>44800</v>
      </c>
      <c r="C7" s="312"/>
      <c r="D7" s="312"/>
      <c r="E7" s="1483">
        <v>3</v>
      </c>
      <c r="F7" s="2228">
        <v>75803</v>
      </c>
      <c r="G7" s="186">
        <v>6250</v>
      </c>
      <c r="H7" s="186">
        <v>2490</v>
      </c>
      <c r="I7" s="186">
        <f t="shared" si="1"/>
        <v>281250</v>
      </c>
      <c r="K7" s="1888">
        <v>45349</v>
      </c>
      <c r="L7" s="980"/>
      <c r="M7" s="62"/>
      <c r="N7" s="76">
        <v>3</v>
      </c>
      <c r="O7" s="2229">
        <v>82160</v>
      </c>
      <c r="P7" s="2274">
        <v>3333.33</v>
      </c>
      <c r="Q7" s="2274">
        <v>1660</v>
      </c>
      <c r="R7" s="186">
        <f t="shared" si="0"/>
        <v>180000.01000000004</v>
      </c>
      <c r="S7" s="1542"/>
      <c r="T7" s="1542"/>
      <c r="U7" s="1542"/>
      <c r="V7" s="1542"/>
      <c r="W7" s="535">
        <v>42117</v>
      </c>
      <c r="X7" s="39"/>
      <c r="Y7" s="1894">
        <v>42378</v>
      </c>
      <c r="Z7" s="637">
        <v>12</v>
      </c>
      <c r="AA7" s="39"/>
      <c r="AB7" s="538"/>
      <c r="AC7" s="29">
        <v>2</v>
      </c>
      <c r="AD7" s="39">
        <v>1383.33</v>
      </c>
      <c r="AE7" s="39">
        <v>1216.67</v>
      </c>
      <c r="AF7" s="112">
        <f t="shared" ref="AF7:AF30" si="2">+AF6-AD7</f>
        <v>121533.34</v>
      </c>
      <c r="AG7" s="349"/>
      <c r="AH7" s="39"/>
      <c r="AI7" s="39"/>
      <c r="AJ7" s="29"/>
      <c r="AK7" s="39"/>
      <c r="AL7" s="39"/>
      <c r="AM7" s="112"/>
      <c r="AN7" s="1583">
        <v>42515</v>
      </c>
      <c r="AO7" s="39"/>
      <c r="AP7" s="39">
        <v>1800</v>
      </c>
      <c r="AQ7" s="939"/>
      <c r="AR7" s="39"/>
      <c r="AS7" s="579">
        <v>15000</v>
      </c>
    </row>
    <row r="8" spans="1:45" ht="15" customHeight="1">
      <c r="B8" s="324">
        <v>44831</v>
      </c>
      <c r="C8" s="312"/>
      <c r="D8" s="312"/>
      <c r="E8" s="1483">
        <v>4</v>
      </c>
      <c r="F8" s="2228">
        <v>76116</v>
      </c>
      <c r="G8" s="186">
        <v>2710</v>
      </c>
      <c r="H8" s="186">
        <v>2490</v>
      </c>
      <c r="I8" s="186">
        <f t="shared" si="1"/>
        <v>278540</v>
      </c>
      <c r="K8" s="1888">
        <v>45385</v>
      </c>
      <c r="L8" s="980"/>
      <c r="M8" s="62"/>
      <c r="N8" s="76"/>
      <c r="O8" s="2229">
        <v>82673</v>
      </c>
      <c r="P8" s="2226">
        <v>5040</v>
      </c>
      <c r="Q8" s="2274">
        <v>1660</v>
      </c>
      <c r="R8" s="186">
        <f t="shared" si="0"/>
        <v>174960.01000000004</v>
      </c>
      <c r="W8" s="535">
        <v>42147</v>
      </c>
      <c r="X8" s="39"/>
      <c r="Y8" s="1894">
        <v>42744</v>
      </c>
      <c r="Z8" s="637">
        <v>24</v>
      </c>
      <c r="AA8" s="39"/>
      <c r="AB8" s="538"/>
      <c r="AC8" s="29">
        <v>3</v>
      </c>
      <c r="AD8" s="39"/>
      <c r="AE8" s="39">
        <v>3000</v>
      </c>
      <c r="AF8" s="112">
        <f t="shared" si="2"/>
        <v>121533.34</v>
      </c>
      <c r="AG8" s="349"/>
      <c r="AH8" s="39"/>
      <c r="AI8" s="39"/>
      <c r="AJ8" s="29"/>
      <c r="AK8" s="39"/>
      <c r="AL8" s="39"/>
      <c r="AM8" s="112"/>
      <c r="AN8" s="1583">
        <v>42691</v>
      </c>
      <c r="AO8" s="39"/>
      <c r="AP8" s="39"/>
      <c r="AQ8" s="939"/>
      <c r="AR8" s="39">
        <v>15000</v>
      </c>
      <c r="AS8" s="579">
        <f t="shared" ref="AS8:AS14" si="3">AS7+AO8-AR8</f>
        <v>0</v>
      </c>
    </row>
    <row r="9" spans="1:45" ht="15" customHeight="1">
      <c r="B9" s="50">
        <v>44862</v>
      </c>
      <c r="C9" s="32"/>
      <c r="D9" s="33"/>
      <c r="E9" s="1483">
        <v>5</v>
      </c>
      <c r="F9" s="2229">
        <v>76437</v>
      </c>
      <c r="G9" s="35">
        <v>6250</v>
      </c>
      <c r="H9" s="35">
        <v>2490</v>
      </c>
      <c r="I9" s="186">
        <f t="shared" si="1"/>
        <v>272290</v>
      </c>
      <c r="K9" s="1040">
        <v>45394</v>
      </c>
      <c r="L9" s="980"/>
      <c r="M9" s="62"/>
      <c r="N9" s="76">
        <v>4</v>
      </c>
      <c r="O9" s="2229">
        <v>82753</v>
      </c>
      <c r="P9" s="2274">
        <v>8293.33</v>
      </c>
      <c r="Q9" s="2226"/>
      <c r="R9" s="186">
        <f t="shared" si="0"/>
        <v>166666.68000000005</v>
      </c>
      <c r="S9" s="1892"/>
      <c r="T9" s="1892"/>
      <c r="U9" s="1892"/>
      <c r="V9" s="1892"/>
      <c r="W9" s="1895">
        <v>42179</v>
      </c>
      <c r="X9" s="1896"/>
      <c r="Y9" s="637">
        <v>2</v>
      </c>
      <c r="Z9" s="637"/>
      <c r="AA9" s="39"/>
      <c r="AB9" s="538"/>
      <c r="AC9" s="29">
        <v>4</v>
      </c>
      <c r="AD9" s="39"/>
      <c r="AE9" s="39">
        <v>3000</v>
      </c>
      <c r="AF9" s="112">
        <f t="shared" si="2"/>
        <v>121533.34</v>
      </c>
      <c r="AG9" s="349"/>
      <c r="AH9" s="39"/>
      <c r="AI9" s="39"/>
      <c r="AJ9" s="29"/>
      <c r="AK9" s="39"/>
      <c r="AL9" s="39"/>
      <c r="AM9" s="112"/>
      <c r="AN9" s="1583"/>
      <c r="AO9" s="39"/>
      <c r="AP9" s="39"/>
      <c r="AQ9" s="939"/>
      <c r="AR9" s="39"/>
      <c r="AS9" s="579">
        <f t="shared" si="3"/>
        <v>0</v>
      </c>
    </row>
    <row r="10" spans="1:45" ht="15" customHeight="1">
      <c r="B10" s="50">
        <v>44890</v>
      </c>
      <c r="C10" s="32"/>
      <c r="D10" s="33"/>
      <c r="E10" s="1483">
        <v>6</v>
      </c>
      <c r="F10" s="2229">
        <v>76844</v>
      </c>
      <c r="G10" s="35">
        <v>6250</v>
      </c>
      <c r="H10" s="35">
        <v>2490</v>
      </c>
      <c r="I10" s="186">
        <f t="shared" si="1"/>
        <v>266040</v>
      </c>
      <c r="K10" s="1040">
        <v>45412</v>
      </c>
      <c r="L10" s="980"/>
      <c r="M10" s="62"/>
      <c r="N10" s="76">
        <v>5</v>
      </c>
      <c r="O10" s="2229">
        <v>82957</v>
      </c>
      <c r="P10" s="2274">
        <v>8289.57</v>
      </c>
      <c r="Q10" s="2274">
        <v>1660</v>
      </c>
      <c r="R10" s="186">
        <f t="shared" si="0"/>
        <v>158377.11000000004</v>
      </c>
      <c r="S10" s="1893"/>
      <c r="T10" s="1893"/>
      <c r="U10" s="1893"/>
      <c r="V10" s="1893"/>
      <c r="W10" s="535">
        <v>42210</v>
      </c>
      <c r="X10" s="1896"/>
      <c r="Y10" s="637">
        <v>3</v>
      </c>
      <c r="Z10" s="637"/>
      <c r="AA10" s="39"/>
      <c r="AB10" s="538"/>
      <c r="AC10" s="29">
        <v>5</v>
      </c>
      <c r="AD10" s="1897"/>
      <c r="AE10" s="1897">
        <v>3000</v>
      </c>
      <c r="AF10" s="112">
        <f t="shared" si="2"/>
        <v>121533.34</v>
      </c>
      <c r="AG10" s="349"/>
      <c r="AH10" s="39"/>
      <c r="AI10" s="39"/>
      <c r="AJ10" s="29"/>
      <c r="AK10" s="39"/>
      <c r="AL10" s="39"/>
      <c r="AM10" s="112"/>
      <c r="AN10" s="1583">
        <v>42692</v>
      </c>
      <c r="AO10" s="39">
        <v>19000</v>
      </c>
      <c r="AP10" s="39">
        <f>19000*0.12</f>
        <v>2280</v>
      </c>
      <c r="AQ10" s="939"/>
      <c r="AR10" s="39"/>
      <c r="AS10" s="579">
        <f t="shared" si="3"/>
        <v>19000</v>
      </c>
    </row>
    <row r="11" spans="1:45" ht="15" customHeight="1">
      <c r="B11" s="50">
        <v>44921</v>
      </c>
      <c r="C11" s="32"/>
      <c r="D11" s="33"/>
      <c r="E11" s="1483">
        <v>7</v>
      </c>
      <c r="F11" s="2229">
        <v>77150</v>
      </c>
      <c r="G11" s="35">
        <v>3510</v>
      </c>
      <c r="H11" s="35">
        <v>2490</v>
      </c>
      <c r="I11" s="186">
        <f t="shared" si="1"/>
        <v>262530</v>
      </c>
      <c r="K11" s="1040">
        <v>45451</v>
      </c>
      <c r="L11" s="980"/>
      <c r="M11" s="62"/>
      <c r="N11" s="76">
        <v>6</v>
      </c>
      <c r="O11" s="2229">
        <v>83530</v>
      </c>
      <c r="P11" s="2274">
        <v>8333.33</v>
      </c>
      <c r="Q11" s="2274">
        <v>1660</v>
      </c>
      <c r="R11" s="186">
        <f t="shared" si="0"/>
        <v>150043.78000000006</v>
      </c>
      <c r="W11" s="535">
        <v>42241</v>
      </c>
      <c r="X11" s="1896"/>
      <c r="Y11" s="637">
        <v>4</v>
      </c>
      <c r="Z11" s="637"/>
      <c r="AA11" s="39"/>
      <c r="AB11" s="538"/>
      <c r="AC11" s="29">
        <v>6</v>
      </c>
      <c r="AD11" s="1897">
        <v>1700</v>
      </c>
      <c r="AE11" s="1897">
        <v>1300</v>
      </c>
      <c r="AF11" s="112">
        <f t="shared" si="2"/>
        <v>119833.34</v>
      </c>
      <c r="AG11" s="349"/>
      <c r="AH11" s="39"/>
      <c r="AI11" s="39"/>
      <c r="AJ11" s="29"/>
      <c r="AK11" s="39"/>
      <c r="AL11" s="39"/>
      <c r="AM11" s="112"/>
      <c r="AN11" s="1583">
        <v>42872</v>
      </c>
      <c r="AO11" s="39"/>
      <c r="AP11" s="39" t="s">
        <v>570</v>
      </c>
      <c r="AQ11" s="939"/>
      <c r="AR11" s="39">
        <v>19000</v>
      </c>
      <c r="AS11" s="579">
        <f t="shared" si="3"/>
        <v>0</v>
      </c>
    </row>
    <row r="12" spans="1:45" ht="15" customHeight="1">
      <c r="B12" s="324">
        <v>44953</v>
      </c>
      <c r="C12" s="312"/>
      <c r="D12" s="312"/>
      <c r="E12" s="1483">
        <v>8</v>
      </c>
      <c r="F12" s="2229">
        <v>77465</v>
      </c>
      <c r="G12" s="186">
        <v>3310</v>
      </c>
      <c r="H12" s="35">
        <v>2490</v>
      </c>
      <c r="I12" s="186">
        <f t="shared" si="1"/>
        <v>259220</v>
      </c>
      <c r="K12" s="1888">
        <v>45482</v>
      </c>
      <c r="L12" s="980"/>
      <c r="M12" s="62"/>
      <c r="N12" s="76">
        <v>7</v>
      </c>
      <c r="O12" s="2481">
        <v>83866</v>
      </c>
      <c r="P12" s="2226">
        <v>4040</v>
      </c>
      <c r="Q12" s="2226">
        <v>1660</v>
      </c>
      <c r="R12" s="186">
        <f t="shared" si="0"/>
        <v>146003.78000000006</v>
      </c>
      <c r="W12" s="535">
        <v>42270</v>
      </c>
      <c r="X12" s="1896"/>
      <c r="Y12" s="637">
        <v>28</v>
      </c>
      <c r="Z12" s="637"/>
      <c r="AA12" s="39"/>
      <c r="AB12" s="538"/>
      <c r="AC12" s="29">
        <v>7</v>
      </c>
      <c r="AD12" s="1897">
        <v>1700</v>
      </c>
      <c r="AE12" s="1897">
        <v>1250</v>
      </c>
      <c r="AF12" s="112">
        <f t="shared" si="2"/>
        <v>118133.34</v>
      </c>
      <c r="AG12" s="349"/>
      <c r="AH12" s="39"/>
      <c r="AI12" s="39"/>
      <c r="AJ12" s="29"/>
      <c r="AK12" s="39"/>
      <c r="AL12" s="39"/>
      <c r="AM12" s="112"/>
      <c r="AN12" s="1583"/>
      <c r="AO12" s="39"/>
      <c r="AP12" s="39"/>
      <c r="AQ12" s="939"/>
      <c r="AR12" s="39"/>
      <c r="AS12" s="579">
        <f t="shared" si="3"/>
        <v>0</v>
      </c>
    </row>
    <row r="13" spans="1:45" ht="15" customHeight="1">
      <c r="B13" s="324">
        <v>44982</v>
      </c>
      <c r="C13" s="312"/>
      <c r="D13" s="312"/>
      <c r="E13" s="1483">
        <v>9</v>
      </c>
      <c r="F13" s="2229">
        <v>77866</v>
      </c>
      <c r="G13" s="186">
        <v>4510</v>
      </c>
      <c r="H13" s="35">
        <v>2490</v>
      </c>
      <c r="I13" s="186">
        <f t="shared" si="1"/>
        <v>254710</v>
      </c>
      <c r="K13" s="1888">
        <v>45513</v>
      </c>
      <c r="L13" s="980"/>
      <c r="M13" s="62"/>
      <c r="N13" s="76">
        <v>8</v>
      </c>
      <c r="O13" s="2481">
        <v>84222</v>
      </c>
      <c r="P13" s="2226">
        <v>3940</v>
      </c>
      <c r="Q13" s="2226">
        <v>1660</v>
      </c>
      <c r="R13" s="186">
        <f t="shared" si="0"/>
        <v>142063.78000000006</v>
      </c>
      <c r="W13" s="535">
        <v>42303</v>
      </c>
      <c r="X13" s="1896"/>
      <c r="Y13" s="637"/>
      <c r="Z13" s="637"/>
      <c r="AA13" s="39"/>
      <c r="AB13" s="538"/>
      <c r="AC13" s="29">
        <v>8</v>
      </c>
      <c r="AD13" s="1897">
        <v>1700</v>
      </c>
      <c r="AE13" s="1897">
        <v>1250</v>
      </c>
      <c r="AF13" s="112">
        <f t="shared" si="2"/>
        <v>116433.34</v>
      </c>
      <c r="AG13" s="349"/>
      <c r="AH13" s="39"/>
      <c r="AI13" s="39"/>
      <c r="AJ13" s="29"/>
      <c r="AK13" s="39"/>
      <c r="AL13" s="39"/>
      <c r="AM13" s="112"/>
      <c r="AN13" s="1583"/>
      <c r="AO13" s="39"/>
      <c r="AP13" s="39"/>
      <c r="AQ13" s="939"/>
      <c r="AR13" s="39"/>
      <c r="AS13" s="579">
        <f t="shared" si="3"/>
        <v>0</v>
      </c>
    </row>
    <row r="14" spans="1:45" ht="15" customHeight="1">
      <c r="B14" s="324">
        <v>45016</v>
      </c>
      <c r="C14" s="312"/>
      <c r="D14" s="312"/>
      <c r="E14" s="1483">
        <v>10</v>
      </c>
      <c r="F14" s="2229">
        <v>78128</v>
      </c>
      <c r="G14" s="186">
        <v>6250</v>
      </c>
      <c r="H14" s="35">
        <v>2490</v>
      </c>
      <c r="I14" s="186">
        <f t="shared" si="1"/>
        <v>248460</v>
      </c>
      <c r="K14" s="1888">
        <v>45532</v>
      </c>
      <c r="L14" s="980"/>
      <c r="M14" s="62"/>
      <c r="N14" s="76"/>
      <c r="O14" s="2229">
        <v>84378</v>
      </c>
      <c r="P14" s="2274">
        <v>4433.34</v>
      </c>
      <c r="Q14" s="2226"/>
      <c r="R14" s="186">
        <f t="shared" si="0"/>
        <v>137630.44000000006</v>
      </c>
      <c r="W14" s="535">
        <v>42333</v>
      </c>
      <c r="X14" s="1896"/>
      <c r="Y14" s="637"/>
      <c r="Z14" s="637"/>
      <c r="AA14" s="39"/>
      <c r="AB14" s="538"/>
      <c r="AC14" s="29">
        <v>9</v>
      </c>
      <c r="AD14" s="1897">
        <v>1700</v>
      </c>
      <c r="AE14" s="1897">
        <v>1300</v>
      </c>
      <c r="AF14" s="112">
        <f t="shared" si="2"/>
        <v>114733.34</v>
      </c>
      <c r="AG14" s="349"/>
      <c r="AH14" s="39"/>
      <c r="AI14" s="39"/>
      <c r="AJ14" s="29"/>
      <c r="AK14" s="39"/>
      <c r="AL14" s="39"/>
      <c r="AM14" s="112"/>
      <c r="AN14" s="1583">
        <v>42875</v>
      </c>
      <c r="AO14" s="39">
        <v>19000</v>
      </c>
      <c r="AP14" s="39">
        <v>2280</v>
      </c>
      <c r="AQ14" s="939">
        <v>33693</v>
      </c>
      <c r="AR14" s="39"/>
      <c r="AS14" s="579">
        <f t="shared" si="3"/>
        <v>19000</v>
      </c>
    </row>
    <row r="15" spans="1:45" ht="15" customHeight="1">
      <c r="B15" s="324">
        <v>45042</v>
      </c>
      <c r="C15" s="312"/>
      <c r="D15" s="312"/>
      <c r="E15" s="1483">
        <v>11</v>
      </c>
      <c r="F15" s="2229">
        <v>78411</v>
      </c>
      <c r="G15" s="186">
        <v>3510</v>
      </c>
      <c r="H15" s="35">
        <v>2490</v>
      </c>
      <c r="I15" s="186">
        <f t="shared" si="1"/>
        <v>244950</v>
      </c>
      <c r="K15" s="1040">
        <v>45545</v>
      </c>
      <c r="L15" s="980"/>
      <c r="M15" s="62"/>
      <c r="N15" s="76">
        <v>9</v>
      </c>
      <c r="O15" s="2229">
        <v>84563</v>
      </c>
      <c r="P15" s="2274">
        <v>12630.41</v>
      </c>
      <c r="Q15" s="2274">
        <v>1660</v>
      </c>
      <c r="R15" s="186">
        <f t="shared" si="0"/>
        <v>125000.03000000006</v>
      </c>
      <c r="W15" s="535">
        <v>42361</v>
      </c>
      <c r="X15" s="39"/>
      <c r="Y15" s="637"/>
      <c r="Z15" s="637"/>
      <c r="AA15" s="39"/>
      <c r="AB15" s="538"/>
      <c r="AC15" s="29">
        <v>10</v>
      </c>
      <c r="AD15" s="1897">
        <v>1700</v>
      </c>
      <c r="AE15" s="1897">
        <v>1300</v>
      </c>
      <c r="AF15" s="112">
        <f t="shared" si="2"/>
        <v>113033.34</v>
      </c>
      <c r="AG15" s="349"/>
      <c r="AH15" s="39"/>
      <c r="AI15" s="39"/>
      <c r="AJ15" s="29"/>
      <c r="AK15" s="39"/>
      <c r="AL15" s="39"/>
      <c r="AM15" s="112"/>
      <c r="AN15" s="1583" t="s">
        <v>266</v>
      </c>
      <c r="AO15" s="39"/>
      <c r="AP15" s="39"/>
      <c r="AQ15" s="939"/>
      <c r="AR15" s="39">
        <v>19000</v>
      </c>
      <c r="AS15" s="112">
        <f>AS14-AR15</f>
        <v>0</v>
      </c>
    </row>
    <row r="16" spans="1:45" ht="19.5" customHeight="1">
      <c r="B16" s="324">
        <v>45076</v>
      </c>
      <c r="C16" s="312"/>
      <c r="D16" s="312"/>
      <c r="E16" s="1483">
        <v>12</v>
      </c>
      <c r="F16" s="2228">
        <v>78856</v>
      </c>
      <c r="G16" s="186">
        <v>9610</v>
      </c>
      <c r="H16" s="35">
        <v>2490</v>
      </c>
      <c r="I16" s="186">
        <f t="shared" si="1"/>
        <v>235340</v>
      </c>
      <c r="K16" s="1040">
        <v>45561</v>
      </c>
      <c r="L16" s="980"/>
      <c r="M16" s="62"/>
      <c r="N16" s="76"/>
      <c r="O16" s="2229">
        <v>84766</v>
      </c>
      <c r="P16" s="2274">
        <v>1216.67</v>
      </c>
      <c r="Q16" s="2226"/>
      <c r="R16" s="186">
        <f t="shared" si="0"/>
        <v>123783.36000000006</v>
      </c>
      <c r="W16" s="535">
        <v>42395</v>
      </c>
      <c r="X16" s="39"/>
      <c r="Y16" s="637"/>
      <c r="Z16" s="637"/>
      <c r="AA16" s="39"/>
      <c r="AB16" s="538"/>
      <c r="AC16" s="29">
        <v>11</v>
      </c>
      <c r="AD16" s="637">
        <v>1450</v>
      </c>
      <c r="AE16" s="637">
        <v>1250</v>
      </c>
      <c r="AF16" s="112">
        <f t="shared" si="2"/>
        <v>111583.34</v>
      </c>
      <c r="AG16" s="349"/>
      <c r="AH16" s="39"/>
      <c r="AI16" s="39"/>
      <c r="AJ16" s="29"/>
      <c r="AK16" s="39"/>
      <c r="AL16" s="39"/>
      <c r="AM16" s="112"/>
      <c r="AN16" s="1583"/>
      <c r="AO16" s="39"/>
      <c r="AP16" s="39"/>
      <c r="AQ16" s="939"/>
      <c r="AR16" s="39"/>
      <c r="AS16" s="112"/>
    </row>
    <row r="17" spans="1:45" ht="19.5" customHeight="1">
      <c r="B17" s="50">
        <v>45106</v>
      </c>
      <c r="C17" s="312"/>
      <c r="D17" s="312"/>
      <c r="E17" s="1483">
        <v>13</v>
      </c>
      <c r="F17" s="2229">
        <v>79310</v>
      </c>
      <c r="G17" s="35">
        <v>3410</v>
      </c>
      <c r="H17" s="35">
        <v>2490</v>
      </c>
      <c r="I17" s="186">
        <f t="shared" si="1"/>
        <v>231930</v>
      </c>
      <c r="K17" s="1040">
        <v>45576</v>
      </c>
      <c r="L17" s="980"/>
      <c r="M17" s="62"/>
      <c r="N17" s="76">
        <v>10</v>
      </c>
      <c r="O17" s="2229">
        <v>84971</v>
      </c>
      <c r="P17" s="2274">
        <v>4040</v>
      </c>
      <c r="Q17" s="2274">
        <v>1660</v>
      </c>
      <c r="R17" s="186">
        <f t="shared" si="0"/>
        <v>119743.36000000006</v>
      </c>
      <c r="W17" s="535">
        <v>42424</v>
      </c>
      <c r="X17" s="39"/>
      <c r="Y17" s="637"/>
      <c r="Z17" s="637"/>
      <c r="AA17" s="39"/>
      <c r="AB17" s="538"/>
      <c r="AC17" s="29">
        <v>12</v>
      </c>
      <c r="AD17" s="39">
        <v>2083.33</v>
      </c>
      <c r="AE17" s="39">
        <v>1250</v>
      </c>
      <c r="AF17" s="112">
        <f t="shared" si="2"/>
        <v>109500.01</v>
      </c>
      <c r="AG17" s="349"/>
      <c r="AH17" s="39"/>
      <c r="AI17" s="39"/>
      <c r="AJ17" s="29"/>
      <c r="AK17" s="39"/>
      <c r="AL17" s="39"/>
      <c r="AM17" s="112"/>
      <c r="AN17" s="1583"/>
      <c r="AO17" s="39"/>
      <c r="AP17" s="39"/>
      <c r="AQ17" s="939"/>
      <c r="AR17" s="39"/>
      <c r="AS17" s="112"/>
    </row>
    <row r="18" spans="1:45" ht="15" customHeight="1">
      <c r="A18" s="1883"/>
      <c r="B18" s="50">
        <v>45134</v>
      </c>
      <c r="C18" s="312"/>
      <c r="D18" s="312"/>
      <c r="E18" s="1483">
        <v>14</v>
      </c>
      <c r="F18" s="2229">
        <v>79600</v>
      </c>
      <c r="G18" s="35">
        <v>2710</v>
      </c>
      <c r="H18" s="35">
        <v>2490</v>
      </c>
      <c r="I18" s="186">
        <f t="shared" si="1"/>
        <v>229220</v>
      </c>
      <c r="K18" s="1040">
        <v>45594</v>
      </c>
      <c r="L18" s="980"/>
      <c r="M18" s="62"/>
      <c r="N18" s="76"/>
      <c r="O18" s="2229">
        <v>85200</v>
      </c>
      <c r="P18" s="2274">
        <v>7369.99</v>
      </c>
      <c r="Q18" s="2226"/>
      <c r="R18" s="186">
        <f t="shared" si="0"/>
        <v>112373.37000000005</v>
      </c>
      <c r="W18" s="1634">
        <v>42457</v>
      </c>
      <c r="X18" s="39"/>
      <c r="Y18" s="99"/>
      <c r="Z18" s="637"/>
      <c r="AA18" s="39"/>
      <c r="AB18" s="538"/>
      <c r="AC18" s="29">
        <v>13</v>
      </c>
      <c r="AD18" s="39">
        <v>2083.33</v>
      </c>
      <c r="AE18" s="39">
        <v>1250</v>
      </c>
      <c r="AF18" s="112">
        <f t="shared" si="2"/>
        <v>107416.68</v>
      </c>
      <c r="AG18" s="349"/>
      <c r="AH18" s="39"/>
      <c r="AI18" s="39"/>
      <c r="AJ18" s="29"/>
      <c r="AK18" s="39"/>
      <c r="AL18" s="39"/>
      <c r="AM18" s="112"/>
      <c r="AN18" s="1583">
        <v>43041</v>
      </c>
      <c r="AO18" s="39">
        <v>20000</v>
      </c>
      <c r="AP18" s="39">
        <v>1200</v>
      </c>
      <c r="AQ18" s="939">
        <v>34498</v>
      </c>
      <c r="AR18" s="39"/>
      <c r="AS18" s="112">
        <v>20000</v>
      </c>
    </row>
    <row r="19" spans="1:45" ht="15" customHeight="1">
      <c r="A19" s="1883"/>
      <c r="B19" s="324">
        <v>45167</v>
      </c>
      <c r="C19" s="312"/>
      <c r="D19" s="312"/>
      <c r="E19" s="1483">
        <v>15</v>
      </c>
      <c r="F19" s="2229">
        <v>80000</v>
      </c>
      <c r="G19" s="186">
        <v>5910</v>
      </c>
      <c r="H19" s="186">
        <v>2490</v>
      </c>
      <c r="I19" s="186">
        <f t="shared" si="1"/>
        <v>223310</v>
      </c>
      <c r="K19" s="1040">
        <v>45610</v>
      </c>
      <c r="L19" s="980"/>
      <c r="M19" s="62"/>
      <c r="N19" s="76">
        <v>11</v>
      </c>
      <c r="O19" s="2229">
        <v>85406</v>
      </c>
      <c r="P19" s="2274">
        <v>4040</v>
      </c>
      <c r="Q19" s="2274">
        <v>1660</v>
      </c>
      <c r="R19" s="186">
        <f t="shared" si="0"/>
        <v>108333.37000000005</v>
      </c>
      <c r="W19" s="535">
        <v>42487</v>
      </c>
      <c r="X19" s="39"/>
      <c r="Y19" s="637"/>
      <c r="Z19" s="637"/>
      <c r="AA19" s="39"/>
      <c r="AB19" s="538"/>
      <c r="AC19" s="29">
        <v>14</v>
      </c>
      <c r="AD19" s="39">
        <v>2083.33</v>
      </c>
      <c r="AE19" s="39">
        <v>1250</v>
      </c>
      <c r="AF19" s="112">
        <f t="shared" si="2"/>
        <v>105333.34999999999</v>
      </c>
      <c r="AG19" s="349"/>
      <c r="AH19" s="39"/>
      <c r="AI19" s="39"/>
      <c r="AJ19" s="29"/>
      <c r="AK19" s="39"/>
      <c r="AL19" s="39"/>
      <c r="AM19" s="112"/>
      <c r="AN19" s="1583">
        <v>43239</v>
      </c>
      <c r="AO19" s="39"/>
      <c r="AP19" s="39"/>
      <c r="AQ19" s="939">
        <v>60841</v>
      </c>
      <c r="AR19" s="39">
        <v>20000</v>
      </c>
      <c r="AS19" s="112">
        <f>AS18+AO19-AR19</f>
        <v>0</v>
      </c>
    </row>
    <row r="20" spans="1:45" ht="15" customHeight="1">
      <c r="A20" s="1883"/>
      <c r="B20" s="324">
        <v>45196</v>
      </c>
      <c r="C20" s="312"/>
      <c r="D20" s="312"/>
      <c r="E20" s="1483">
        <v>16</v>
      </c>
      <c r="F20" s="2195">
        <v>80345</v>
      </c>
      <c r="G20" s="186">
        <v>2410</v>
      </c>
      <c r="H20" s="186">
        <v>2490</v>
      </c>
      <c r="I20" s="186">
        <f t="shared" si="1"/>
        <v>220900</v>
      </c>
      <c r="K20" s="50">
        <v>45647</v>
      </c>
      <c r="L20" s="980"/>
      <c r="M20" s="62"/>
      <c r="N20" s="76">
        <v>12</v>
      </c>
      <c r="O20" s="2229">
        <v>85899</v>
      </c>
      <c r="P20" s="2274">
        <v>3340</v>
      </c>
      <c r="Q20" s="2274">
        <v>1660</v>
      </c>
      <c r="R20" s="186">
        <f t="shared" si="0"/>
        <v>104993.37000000005</v>
      </c>
      <c r="W20" s="535">
        <v>42516</v>
      </c>
      <c r="X20" s="39"/>
      <c r="Y20" s="637"/>
      <c r="Z20" s="637"/>
      <c r="AA20" s="39"/>
      <c r="AB20" s="538"/>
      <c r="AC20" s="29">
        <v>15</v>
      </c>
      <c r="AD20" s="39">
        <v>2083.33</v>
      </c>
      <c r="AE20" s="39">
        <v>1250</v>
      </c>
      <c r="AF20" s="112">
        <f t="shared" si="2"/>
        <v>103250.01999999999</v>
      </c>
      <c r="AG20" s="349"/>
      <c r="AH20" s="39"/>
      <c r="AI20" s="39"/>
      <c r="AJ20" s="29"/>
      <c r="AK20" s="39"/>
      <c r="AL20" s="39"/>
      <c r="AM20" s="112"/>
      <c r="AN20" s="1583">
        <v>43242</v>
      </c>
      <c r="AO20" s="39">
        <v>20000</v>
      </c>
      <c r="AP20" s="39"/>
      <c r="AQ20" s="939">
        <v>20508</v>
      </c>
      <c r="AR20" s="39"/>
      <c r="AS20" s="112">
        <f t="shared" ref="AS20:AS25" si="4">AS19+AO20-AR20</f>
        <v>20000</v>
      </c>
    </row>
    <row r="21" spans="1:45" ht="15" customHeight="1">
      <c r="A21" s="1883"/>
      <c r="B21" s="50">
        <v>45216</v>
      </c>
      <c r="E21" s="1483">
        <v>17</v>
      </c>
      <c r="F21" s="2356">
        <v>32207</v>
      </c>
      <c r="G21" s="35">
        <v>220900</v>
      </c>
      <c r="H21" s="332"/>
      <c r="I21" s="186">
        <f t="shared" si="1"/>
        <v>0</v>
      </c>
      <c r="K21" s="60">
        <v>45654</v>
      </c>
      <c r="L21" s="980"/>
      <c r="M21" s="62"/>
      <c r="N21" s="76">
        <v>13</v>
      </c>
      <c r="O21" s="2229">
        <v>86033</v>
      </c>
      <c r="P21" s="2274">
        <v>7233.33</v>
      </c>
      <c r="Q21" s="2226"/>
      <c r="R21" s="186">
        <f t="shared" si="0"/>
        <v>97760.040000000052</v>
      </c>
      <c r="W21" s="535">
        <v>42545</v>
      </c>
      <c r="X21" s="39"/>
      <c r="Y21" s="637"/>
      <c r="Z21" s="637"/>
      <c r="AA21" s="39"/>
      <c r="AB21" s="538"/>
      <c r="AC21" s="29">
        <v>16</v>
      </c>
      <c r="AD21" s="39">
        <v>2083.33</v>
      </c>
      <c r="AE21" s="39">
        <v>1250</v>
      </c>
      <c r="AF21" s="112">
        <f t="shared" si="2"/>
        <v>101166.68999999999</v>
      </c>
      <c r="AG21" s="349"/>
      <c r="AH21" s="39"/>
      <c r="AI21" s="39"/>
      <c r="AJ21" s="29"/>
      <c r="AK21" s="39"/>
      <c r="AL21" s="39"/>
      <c r="AM21" s="112"/>
      <c r="AN21" s="1583">
        <v>43420</v>
      </c>
      <c r="AO21" s="39"/>
      <c r="AP21" s="39"/>
      <c r="AQ21" s="939">
        <v>62192</v>
      </c>
      <c r="AR21" s="39">
        <v>20000</v>
      </c>
      <c r="AS21" s="112">
        <f t="shared" si="4"/>
        <v>0</v>
      </c>
    </row>
    <row r="22" spans="1:45" ht="15" customHeight="1">
      <c r="A22" s="1883"/>
      <c r="B22" s="316"/>
      <c r="C22" s="312"/>
      <c r="D22" s="312"/>
      <c r="E22" s="1483">
        <v>18</v>
      </c>
      <c r="F22" s="2228"/>
      <c r="G22" s="332"/>
      <c r="H22" s="332"/>
      <c r="I22" s="186">
        <f t="shared" si="1"/>
        <v>0</v>
      </c>
      <c r="K22" s="324">
        <v>45665</v>
      </c>
      <c r="L22" s="980"/>
      <c r="M22" s="62"/>
      <c r="N22" s="76">
        <v>14</v>
      </c>
      <c r="O22" s="2481">
        <v>86107</v>
      </c>
      <c r="P22" s="2226">
        <v>11040</v>
      </c>
      <c r="Q22" s="2226">
        <v>1660</v>
      </c>
      <c r="R22" s="186">
        <f t="shared" si="0"/>
        <v>86720.040000000052</v>
      </c>
      <c r="S22" s="125"/>
      <c r="T22" s="577"/>
      <c r="U22" s="577"/>
      <c r="W22" s="1895">
        <v>42574</v>
      </c>
      <c r="X22" s="39"/>
      <c r="Y22" s="637"/>
      <c r="Z22" s="637"/>
      <c r="AA22" s="39"/>
      <c r="AB22" s="538"/>
      <c r="AC22" s="29">
        <v>17</v>
      </c>
      <c r="AD22" s="39">
        <v>2083.33</v>
      </c>
      <c r="AE22" s="39">
        <v>1250</v>
      </c>
      <c r="AF22" s="112">
        <f t="shared" si="2"/>
        <v>99083.359999999986</v>
      </c>
      <c r="AG22" s="349"/>
      <c r="AH22" s="39"/>
      <c r="AI22" s="39"/>
      <c r="AJ22" s="29"/>
      <c r="AK22" s="39"/>
      <c r="AL22" s="39"/>
      <c r="AM22" s="112"/>
      <c r="AN22" s="1583"/>
      <c r="AO22" s="39"/>
      <c r="AP22" s="39"/>
      <c r="AQ22" s="939"/>
      <c r="AR22" s="39"/>
      <c r="AS22" s="112">
        <f t="shared" si="4"/>
        <v>0</v>
      </c>
    </row>
    <row r="23" spans="1:45" ht="15" customHeight="1">
      <c r="A23" s="1883"/>
      <c r="K23" s="324">
        <v>45700</v>
      </c>
      <c r="L23" s="980"/>
      <c r="M23" s="62"/>
      <c r="N23" s="76">
        <v>15</v>
      </c>
      <c r="O23" s="2481">
        <v>86415</v>
      </c>
      <c r="P23" s="2226">
        <v>8333.33</v>
      </c>
      <c r="Q23" s="2226">
        <v>1660</v>
      </c>
      <c r="R23" s="186">
        <f t="shared" si="0"/>
        <v>78386.71000000005</v>
      </c>
      <c r="S23" s="125"/>
      <c r="T23" s="577"/>
      <c r="U23" s="577"/>
      <c r="W23" s="535">
        <v>42607</v>
      </c>
      <c r="X23" s="39"/>
      <c r="Y23" s="637"/>
      <c r="Z23" s="637"/>
      <c r="AA23" s="39"/>
      <c r="AB23" s="538"/>
      <c r="AC23" s="29">
        <v>18</v>
      </c>
      <c r="AD23" s="39">
        <v>2083.33</v>
      </c>
      <c r="AE23" s="39">
        <v>1250</v>
      </c>
      <c r="AF23" s="112">
        <f t="shared" si="2"/>
        <v>97000.029999999984</v>
      </c>
      <c r="AG23" s="349"/>
      <c r="AH23" s="39"/>
      <c r="AI23" s="39"/>
      <c r="AJ23" s="29"/>
      <c r="AK23" s="39"/>
      <c r="AL23" s="39"/>
      <c r="AM23" s="112"/>
      <c r="AN23" s="1583"/>
      <c r="AO23" s="39"/>
      <c r="AP23" s="39"/>
      <c r="AQ23" s="939"/>
      <c r="AR23" s="39"/>
      <c r="AS23" s="112">
        <f t="shared" si="4"/>
        <v>0</v>
      </c>
    </row>
    <row r="24" spans="1:45" ht="15" customHeight="1">
      <c r="A24" s="1883"/>
      <c r="B24" s="3234" t="s">
        <v>1</v>
      </c>
      <c r="C24" s="3235"/>
      <c r="D24" s="3235"/>
      <c r="E24" s="3235"/>
      <c r="F24" s="3235"/>
      <c r="G24" s="3235"/>
      <c r="H24" s="3235"/>
      <c r="I24" s="3236"/>
      <c r="K24" s="324">
        <v>45724</v>
      </c>
      <c r="L24" s="980"/>
      <c r="M24" s="62"/>
      <c r="N24" s="76">
        <v>16</v>
      </c>
      <c r="O24" s="2481">
        <v>86775</v>
      </c>
      <c r="P24" s="2226">
        <v>8333.33</v>
      </c>
      <c r="Q24" s="2226">
        <v>1660</v>
      </c>
      <c r="R24" s="186">
        <f t="shared" si="0"/>
        <v>70053.380000000048</v>
      </c>
      <c r="S24" s="126"/>
      <c r="T24" s="577"/>
      <c r="U24" s="577"/>
      <c r="W24" s="535">
        <v>42636</v>
      </c>
      <c r="X24" s="39"/>
      <c r="Y24" s="637"/>
      <c r="Z24" s="637"/>
      <c r="AA24" s="39"/>
      <c r="AB24" s="538"/>
      <c r="AC24" s="29">
        <v>19</v>
      </c>
      <c r="AD24" s="39">
        <v>2083.33</v>
      </c>
      <c r="AE24" s="39">
        <v>1250</v>
      </c>
      <c r="AF24" s="112">
        <f t="shared" si="2"/>
        <v>94916.699999999983</v>
      </c>
      <c r="AG24" s="349"/>
      <c r="AH24" s="39"/>
      <c r="AI24" s="39"/>
      <c r="AJ24" s="29"/>
      <c r="AK24" s="39"/>
      <c r="AL24" s="39"/>
      <c r="AM24" s="112"/>
      <c r="AN24" s="1583"/>
      <c r="AO24" s="39"/>
      <c r="AP24" s="39"/>
      <c r="AQ24" s="939"/>
      <c r="AR24" s="39"/>
      <c r="AS24" s="112">
        <f t="shared" si="4"/>
        <v>0</v>
      </c>
    </row>
    <row r="25" spans="1:45" ht="15" customHeight="1">
      <c r="A25" s="1883"/>
      <c r="B25" s="324" t="s">
        <v>49</v>
      </c>
      <c r="C25" s="1877" t="s">
        <v>22</v>
      </c>
      <c r="D25" s="1877" t="s">
        <v>51</v>
      </c>
      <c r="E25" s="1878" t="s">
        <v>52</v>
      </c>
      <c r="F25" s="2559" t="s">
        <v>7</v>
      </c>
      <c r="G25" s="1879" t="s">
        <v>53</v>
      </c>
      <c r="H25" s="1880" t="s">
        <v>54</v>
      </c>
      <c r="I25" s="1887" t="s">
        <v>55</v>
      </c>
      <c r="K25" s="324">
        <v>45755</v>
      </c>
      <c r="L25" s="980"/>
      <c r="M25" s="62"/>
      <c r="N25" s="76">
        <v>17</v>
      </c>
      <c r="O25" s="2481">
        <v>87170</v>
      </c>
      <c r="P25" s="2226">
        <v>8333.33</v>
      </c>
      <c r="Q25" s="2226">
        <v>1660</v>
      </c>
      <c r="R25" s="186">
        <f t="shared" si="0"/>
        <v>61720.050000000047</v>
      </c>
      <c r="S25" s="126"/>
      <c r="T25" s="577"/>
      <c r="U25" s="577"/>
      <c r="W25" s="535">
        <v>42665</v>
      </c>
      <c r="X25" s="39"/>
      <c r="Y25" s="637"/>
      <c r="Z25" s="637"/>
      <c r="AA25" s="39"/>
      <c r="AB25" s="538"/>
      <c r="AC25" s="29">
        <v>20</v>
      </c>
      <c r="AD25" s="39">
        <v>2083.33</v>
      </c>
      <c r="AE25" s="39">
        <v>1250</v>
      </c>
      <c r="AF25" s="112">
        <f t="shared" si="2"/>
        <v>92833.369999999981</v>
      </c>
      <c r="AG25" s="349"/>
      <c r="AH25" s="39"/>
      <c r="AI25" s="39"/>
      <c r="AJ25" s="29"/>
      <c r="AK25" s="39"/>
      <c r="AL25" s="39"/>
      <c r="AM25" s="112"/>
      <c r="AN25" s="1583"/>
      <c r="AO25" s="39"/>
      <c r="AP25" s="39"/>
      <c r="AQ25" s="939"/>
      <c r="AR25" s="39"/>
      <c r="AS25" s="112">
        <f t="shared" si="4"/>
        <v>0</v>
      </c>
    </row>
    <row r="26" spans="1:45" ht="15" customHeight="1">
      <c r="A26" s="1883"/>
      <c r="B26" s="50">
        <v>45216</v>
      </c>
      <c r="C26" s="710">
        <v>500000</v>
      </c>
      <c r="D26" s="710"/>
      <c r="E26" s="309">
        <v>60</v>
      </c>
      <c r="F26" s="2248">
        <v>32207</v>
      </c>
      <c r="G26" s="308">
        <f>C26/E26</f>
        <v>8333.3333333333339</v>
      </c>
      <c r="H26" s="308">
        <f>C26*0.83%</f>
        <v>4150</v>
      </c>
      <c r="I26" s="308">
        <f>C26</f>
        <v>500000</v>
      </c>
      <c r="K26" s="324">
        <v>45785</v>
      </c>
      <c r="L26" s="352"/>
      <c r="M26" s="39"/>
      <c r="N26" s="76">
        <v>18</v>
      </c>
      <c r="O26" s="2481" t="s">
        <v>571</v>
      </c>
      <c r="P26" s="2226">
        <v>8333.33</v>
      </c>
      <c r="Q26" s="2226">
        <v>1660</v>
      </c>
      <c r="R26" s="186">
        <f t="shared" si="0"/>
        <v>53386.720000000045</v>
      </c>
      <c r="S26" s="120"/>
      <c r="T26" s="577"/>
      <c r="U26" s="577"/>
      <c r="W26" s="535">
        <v>42727</v>
      </c>
      <c r="X26" s="39"/>
      <c r="Y26" s="637"/>
      <c r="Z26" s="637"/>
      <c r="AA26" s="39"/>
      <c r="AB26" s="538"/>
      <c r="AC26" s="29">
        <v>21</v>
      </c>
      <c r="AD26" s="39">
        <v>516.66</v>
      </c>
      <c r="AE26" s="39">
        <v>1250</v>
      </c>
      <c r="AF26" s="112">
        <f t="shared" si="2"/>
        <v>92316.709999999977</v>
      </c>
      <c r="AG26" s="349"/>
      <c r="AH26" s="39"/>
      <c r="AI26" s="39"/>
      <c r="AJ26" s="29"/>
      <c r="AK26" s="39"/>
      <c r="AL26" s="39"/>
      <c r="AM26" s="112"/>
      <c r="AN26" s="1583"/>
      <c r="AO26" s="39"/>
      <c r="AP26" s="39"/>
      <c r="AQ26" s="939"/>
      <c r="AR26" s="39"/>
      <c r="AS26" s="112"/>
    </row>
    <row r="27" spans="1:45" ht="15" customHeight="1">
      <c r="A27" s="1883"/>
      <c r="B27" s="50">
        <v>45240</v>
      </c>
      <c r="C27" s="178"/>
      <c r="D27" s="59"/>
      <c r="E27" s="76">
        <v>1</v>
      </c>
      <c r="F27" s="2229">
        <v>80885</v>
      </c>
      <c r="G27" s="59">
        <v>5850</v>
      </c>
      <c r="H27" s="59">
        <v>4150</v>
      </c>
      <c r="I27" s="186">
        <f>I26-G27</f>
        <v>494150</v>
      </c>
      <c r="K27" s="324">
        <v>45793</v>
      </c>
      <c r="L27" s="352"/>
      <c r="M27" s="39"/>
      <c r="N27" s="76">
        <v>19</v>
      </c>
      <c r="O27" s="2481" t="s">
        <v>573</v>
      </c>
      <c r="P27" s="2219">
        <v>6524.34</v>
      </c>
      <c r="Q27" s="2219"/>
      <c r="R27" s="186">
        <f t="shared" si="0"/>
        <v>46862.380000000048</v>
      </c>
      <c r="S27" s="120"/>
      <c r="T27" s="122"/>
      <c r="U27" s="577"/>
      <c r="W27" s="535">
        <v>42766</v>
      </c>
      <c r="X27" s="39"/>
      <c r="Y27" s="637"/>
      <c r="Z27" s="637"/>
      <c r="AA27" s="39"/>
      <c r="AB27" s="538"/>
      <c r="AC27" s="29">
        <v>22</v>
      </c>
      <c r="AD27" s="39"/>
      <c r="AE27" s="39">
        <v>1250</v>
      </c>
      <c r="AF27" s="112">
        <f t="shared" si="2"/>
        <v>92316.709999999977</v>
      </c>
      <c r="AG27" s="349"/>
      <c r="AH27" s="39"/>
      <c r="AI27" s="39"/>
      <c r="AJ27" s="29"/>
      <c r="AK27" s="39"/>
      <c r="AL27" s="39"/>
      <c r="AM27" s="112"/>
      <c r="AN27" s="1583"/>
      <c r="AO27" s="39"/>
      <c r="AP27" s="39"/>
      <c r="AQ27" s="939"/>
      <c r="AR27" s="39"/>
      <c r="AS27" s="112"/>
    </row>
    <row r="28" spans="1:45" ht="15" customHeight="1">
      <c r="A28" s="1883"/>
      <c r="B28" s="50">
        <v>45244</v>
      </c>
      <c r="C28" s="178"/>
      <c r="D28" s="59"/>
      <c r="E28" s="76"/>
      <c r="F28" s="2229">
        <v>80911</v>
      </c>
      <c r="G28" s="59">
        <v>2483.33</v>
      </c>
      <c r="H28" s="59"/>
      <c r="I28" s="186">
        <f t="shared" ref="I28:I60" si="5">I27-G28</f>
        <v>491666.67</v>
      </c>
      <c r="K28" s="324">
        <v>45818</v>
      </c>
      <c r="L28" s="352"/>
      <c r="M28" s="39"/>
      <c r="N28" s="76">
        <v>20</v>
      </c>
      <c r="O28" s="2481" t="s">
        <v>575</v>
      </c>
      <c r="P28" s="2219">
        <v>8333.33</v>
      </c>
      <c r="Q28" s="2219">
        <v>1660</v>
      </c>
      <c r="R28" s="186">
        <f t="shared" si="0"/>
        <v>38529.050000000047</v>
      </c>
      <c r="S28" s="120"/>
      <c r="T28" s="577"/>
      <c r="U28" s="577"/>
      <c r="W28" s="535">
        <v>42794</v>
      </c>
      <c r="X28" s="39"/>
      <c r="Y28" s="637"/>
      <c r="Z28" s="637"/>
      <c r="AA28" s="39"/>
      <c r="AB28" s="538"/>
      <c r="AC28" s="29">
        <v>23</v>
      </c>
      <c r="AD28" s="39"/>
      <c r="AE28" s="39">
        <v>1250</v>
      </c>
      <c r="AF28" s="112">
        <f t="shared" si="2"/>
        <v>92316.709999999977</v>
      </c>
      <c r="AG28" s="349"/>
      <c r="AH28" s="39"/>
      <c r="AI28" s="39"/>
      <c r="AJ28" s="29"/>
      <c r="AK28" s="39"/>
      <c r="AL28" s="39"/>
      <c r="AM28" s="112"/>
      <c r="AN28" s="1583"/>
      <c r="AO28" s="39"/>
      <c r="AP28" s="39"/>
      <c r="AQ28" s="939"/>
      <c r="AR28" s="39"/>
      <c r="AS28" s="112"/>
    </row>
    <row r="29" spans="1:45" ht="15" customHeight="1">
      <c r="A29" s="1883"/>
      <c r="B29" s="50">
        <v>45272</v>
      </c>
      <c r="C29" s="178"/>
      <c r="D29" s="59"/>
      <c r="E29" s="76">
        <v>2</v>
      </c>
      <c r="F29" s="2229">
        <v>81342</v>
      </c>
      <c r="G29" s="59">
        <v>8333.33</v>
      </c>
      <c r="H29" s="59">
        <v>4150</v>
      </c>
      <c r="I29" s="186">
        <f t="shared" si="5"/>
        <v>483333.33999999997</v>
      </c>
      <c r="K29" s="449">
        <v>45848</v>
      </c>
      <c r="L29" s="352"/>
      <c r="M29" s="39"/>
      <c r="N29" s="76">
        <v>21</v>
      </c>
      <c r="O29" s="2195" t="s">
        <v>576</v>
      </c>
      <c r="P29" s="2222">
        <v>7340</v>
      </c>
      <c r="Q29" s="2222">
        <v>1660</v>
      </c>
      <c r="R29" s="186">
        <f t="shared" si="0"/>
        <v>31189.050000000047</v>
      </c>
      <c r="S29" s="120"/>
      <c r="T29" s="122"/>
      <c r="U29" s="122"/>
      <c r="W29" s="535">
        <v>42819</v>
      </c>
      <c r="X29" s="39"/>
      <c r="Y29" s="637"/>
      <c r="Z29" s="637"/>
      <c r="AA29" s="39"/>
      <c r="AB29" s="538">
        <v>58073</v>
      </c>
      <c r="AC29" s="29">
        <v>24</v>
      </c>
      <c r="AD29" s="39">
        <v>783.33</v>
      </c>
      <c r="AE29" s="39">
        <v>1250</v>
      </c>
      <c r="AF29" s="112">
        <f t="shared" si="2"/>
        <v>91533.379999999976</v>
      </c>
      <c r="AG29" s="349"/>
      <c r="AH29" s="39"/>
      <c r="AI29" s="39"/>
      <c r="AJ29" s="29"/>
      <c r="AK29" s="39"/>
      <c r="AL29" s="39"/>
      <c r="AM29" s="112"/>
      <c r="AN29" s="1583"/>
      <c r="AO29" s="39"/>
      <c r="AP29" s="39"/>
      <c r="AQ29" s="939"/>
      <c r="AR29" s="39"/>
      <c r="AS29" s="112"/>
    </row>
    <row r="30" spans="1:45" ht="15" customHeight="1">
      <c r="A30" s="1883"/>
      <c r="B30" s="324">
        <v>45322</v>
      </c>
      <c r="C30" s="185"/>
      <c r="D30" s="185"/>
      <c r="E30" s="1483">
        <v>3</v>
      </c>
      <c r="F30" s="2229">
        <v>81887</v>
      </c>
      <c r="G30" s="59">
        <v>5850</v>
      </c>
      <c r="H30" s="59">
        <v>4150</v>
      </c>
      <c r="I30" s="186">
        <f t="shared" si="5"/>
        <v>477483.33999999997</v>
      </c>
      <c r="K30" s="324">
        <v>45877</v>
      </c>
      <c r="L30" s="352"/>
      <c r="M30" s="39"/>
      <c r="N30" s="76">
        <v>22</v>
      </c>
      <c r="O30" s="2481" t="s">
        <v>577</v>
      </c>
      <c r="P30" s="2219">
        <v>7040</v>
      </c>
      <c r="Q30" s="2219">
        <v>1660</v>
      </c>
      <c r="R30" s="186">
        <f t="shared" si="0"/>
        <v>24149.050000000047</v>
      </c>
      <c r="S30" s="2178"/>
      <c r="T30" s="577"/>
      <c r="U30" s="577"/>
      <c r="W30" s="535"/>
      <c r="X30" s="39"/>
      <c r="Y30" s="637"/>
      <c r="Z30" s="637"/>
      <c r="AA30" s="39" t="s">
        <v>578</v>
      </c>
      <c r="AB30" s="538">
        <v>33531</v>
      </c>
      <c r="AC30" s="29"/>
      <c r="AD30" s="39">
        <v>91533.38</v>
      </c>
      <c r="AE30" s="39"/>
      <c r="AF30" s="112">
        <f t="shared" si="2"/>
        <v>0</v>
      </c>
      <c r="AG30" s="349"/>
      <c r="AH30" s="39"/>
      <c r="AI30" s="39"/>
      <c r="AJ30" s="29"/>
      <c r="AK30" s="39"/>
      <c r="AL30" s="39"/>
      <c r="AM30" s="112"/>
      <c r="AN30" s="1583"/>
      <c r="AO30" s="39"/>
      <c r="AP30" s="39"/>
      <c r="AQ30" s="939"/>
      <c r="AR30" s="39"/>
      <c r="AS30" s="112"/>
    </row>
    <row r="31" spans="1:45" ht="15" customHeight="1">
      <c r="A31" s="1883"/>
      <c r="B31" s="324">
        <v>45349</v>
      </c>
      <c r="C31" s="185"/>
      <c r="D31" s="185"/>
      <c r="E31" s="1483">
        <v>4</v>
      </c>
      <c r="F31" s="2229">
        <v>82161</v>
      </c>
      <c r="G31" s="59">
        <v>7056</v>
      </c>
      <c r="H31" s="59">
        <v>4150</v>
      </c>
      <c r="I31" s="186">
        <f t="shared" si="5"/>
        <v>470427.33999999997</v>
      </c>
      <c r="K31" s="167">
        <v>45911</v>
      </c>
      <c r="L31" s="352"/>
      <c r="M31" s="39"/>
      <c r="N31" s="81"/>
      <c r="O31" s="2195" t="s">
        <v>579</v>
      </c>
      <c r="P31" s="2241">
        <v>7240</v>
      </c>
      <c r="Q31" s="2241">
        <v>1660</v>
      </c>
      <c r="R31" s="186">
        <f t="shared" si="0"/>
        <v>16909.050000000047</v>
      </c>
      <c r="S31" s="120"/>
      <c r="T31" s="577"/>
      <c r="U31" s="577"/>
      <c r="W31" s="535"/>
      <c r="X31" s="39"/>
      <c r="Y31" s="637"/>
      <c r="Z31" s="637"/>
      <c r="AA31" s="39"/>
      <c r="AB31" s="538"/>
      <c r="AC31" s="29"/>
      <c r="AD31" s="39"/>
      <c r="AE31" s="39"/>
      <c r="AF31" s="1906" t="s">
        <v>580</v>
      </c>
      <c r="AG31" s="349"/>
      <c r="AH31" s="39"/>
      <c r="AI31" s="39"/>
      <c r="AJ31" s="29"/>
      <c r="AK31" s="39"/>
      <c r="AL31" s="39"/>
      <c r="AM31" s="112"/>
      <c r="AN31" s="1583"/>
      <c r="AO31" s="39"/>
      <c r="AP31" s="39"/>
      <c r="AQ31" s="939"/>
      <c r="AR31" s="39"/>
      <c r="AS31" s="112"/>
    </row>
    <row r="32" spans="1:45" ht="15" customHeight="1">
      <c r="A32" s="1883"/>
      <c r="B32" s="324">
        <v>45368</v>
      </c>
      <c r="C32" s="1884"/>
      <c r="D32" s="1884"/>
      <c r="E32" s="1884"/>
      <c r="F32" s="2229">
        <v>82446</v>
      </c>
      <c r="G32" s="62">
        <v>10120.07</v>
      </c>
      <c r="H32" s="186"/>
      <c r="I32" s="186">
        <f t="shared" si="5"/>
        <v>460307.26999999996</v>
      </c>
      <c r="K32" s="167">
        <v>45940</v>
      </c>
      <c r="L32" s="352"/>
      <c r="M32" s="39"/>
      <c r="N32" s="81"/>
      <c r="O32" s="2195" t="s">
        <v>581</v>
      </c>
      <c r="P32" s="2222">
        <v>7040</v>
      </c>
      <c r="Q32" s="2222">
        <v>1660</v>
      </c>
      <c r="R32" s="186">
        <f t="shared" si="0"/>
        <v>9869.0500000000466</v>
      </c>
      <c r="S32" s="120"/>
      <c r="T32" s="122"/>
      <c r="U32" s="122"/>
      <c r="W32" s="535"/>
      <c r="X32" s="39"/>
      <c r="Y32" s="637"/>
      <c r="Z32" s="637"/>
      <c r="AA32" s="39"/>
      <c r="AB32" s="538"/>
      <c r="AC32" s="29"/>
      <c r="AD32" s="39"/>
      <c r="AE32" s="39"/>
      <c r="AF32" s="112"/>
      <c r="AG32" s="349"/>
      <c r="AH32" s="39"/>
      <c r="AI32" s="39"/>
      <c r="AJ32" s="29"/>
      <c r="AK32" s="39"/>
      <c r="AL32" s="39"/>
      <c r="AM32" s="112"/>
      <c r="AN32" s="1583"/>
      <c r="AO32" s="39"/>
      <c r="AP32" s="39"/>
      <c r="AQ32" s="939"/>
      <c r="AR32" s="39"/>
      <c r="AS32" s="112"/>
    </row>
    <row r="33" spans="1:45" ht="15" customHeight="1">
      <c r="A33" s="1883"/>
      <c r="B33" s="50">
        <v>45385</v>
      </c>
      <c r="C33" s="1885"/>
      <c r="D33" s="1885"/>
      <c r="E33" s="57">
        <v>5</v>
      </c>
      <c r="F33" s="2229">
        <v>82679</v>
      </c>
      <c r="G33" s="186">
        <v>5850</v>
      </c>
      <c r="H33" s="186">
        <v>4150</v>
      </c>
      <c r="I33" s="186">
        <f t="shared" si="5"/>
        <v>454457.26999999996</v>
      </c>
      <c r="K33" s="167">
        <v>45969</v>
      </c>
      <c r="L33" s="352"/>
      <c r="M33" s="39"/>
      <c r="N33" s="81"/>
      <c r="O33" s="2195" t="s">
        <v>582</v>
      </c>
      <c r="P33" s="2241">
        <v>7140</v>
      </c>
      <c r="Q33" s="2241">
        <v>1660</v>
      </c>
      <c r="R33" s="186">
        <f t="shared" si="0"/>
        <v>2729.0500000000466</v>
      </c>
      <c r="S33" s="120"/>
      <c r="T33" s="577"/>
      <c r="U33" s="577"/>
      <c r="W33" s="535"/>
      <c r="X33" s="39"/>
      <c r="Y33" s="637"/>
      <c r="Z33" s="637"/>
      <c r="AA33" s="39"/>
      <c r="AB33" s="538"/>
      <c r="AC33" s="29"/>
      <c r="AD33" s="39"/>
      <c r="AE33" s="39"/>
      <c r="AF33" s="112"/>
      <c r="AG33" s="349"/>
      <c r="AH33" s="39"/>
      <c r="AI33" s="39"/>
      <c r="AJ33" s="29"/>
      <c r="AK33" s="39"/>
      <c r="AL33" s="39"/>
      <c r="AM33" s="112"/>
      <c r="AN33" s="1583"/>
      <c r="AO33" s="39"/>
      <c r="AP33" s="39"/>
      <c r="AQ33" s="939"/>
      <c r="AR33" s="39"/>
      <c r="AS33" s="112"/>
    </row>
    <row r="34" spans="1:45" ht="15" customHeight="1">
      <c r="A34" s="1883"/>
      <c r="B34" s="50">
        <v>45394</v>
      </c>
      <c r="C34" s="185"/>
      <c r="D34" s="185"/>
      <c r="E34" s="1483">
        <v>6</v>
      </c>
      <c r="F34" s="2229">
        <v>82754</v>
      </c>
      <c r="G34" s="59">
        <v>4457.25</v>
      </c>
      <c r="H34" s="59">
        <v>4150</v>
      </c>
      <c r="I34" s="186">
        <f t="shared" si="5"/>
        <v>450000.01999999996</v>
      </c>
      <c r="K34" s="167">
        <v>46000</v>
      </c>
      <c r="L34" s="352"/>
      <c r="M34" s="39"/>
      <c r="N34" s="81"/>
      <c r="O34" s="2195" t="s">
        <v>583</v>
      </c>
      <c r="P34" s="2241">
        <v>2729.05</v>
      </c>
      <c r="Q34" s="2241">
        <v>1660</v>
      </c>
      <c r="R34" s="186">
        <f t="shared" si="0"/>
        <v>4.638422979041934E-11</v>
      </c>
      <c r="S34" s="120"/>
      <c r="T34" s="577"/>
      <c r="U34" s="577"/>
      <c r="W34" s="535"/>
      <c r="X34" s="39"/>
      <c r="Y34" s="637"/>
      <c r="Z34" s="637"/>
      <c r="AA34" s="39"/>
      <c r="AB34" s="538"/>
      <c r="AC34" s="29"/>
      <c r="AD34" s="39"/>
      <c r="AE34" s="39"/>
      <c r="AF34" s="112"/>
      <c r="AG34" s="349"/>
      <c r="AH34" s="39"/>
      <c r="AI34" s="39"/>
      <c r="AJ34" s="29"/>
      <c r="AK34" s="39"/>
      <c r="AL34" s="39"/>
      <c r="AM34" s="112"/>
      <c r="AN34" s="1583"/>
      <c r="AO34" s="39"/>
      <c r="AP34" s="39"/>
      <c r="AQ34" s="939"/>
      <c r="AR34" s="39"/>
      <c r="AS34" s="112"/>
    </row>
    <row r="35" spans="1:45" ht="15" customHeight="1">
      <c r="A35" s="1883"/>
      <c r="B35" s="50">
        <v>45412</v>
      </c>
      <c r="C35" s="185"/>
      <c r="D35" s="185"/>
      <c r="E35" s="1483">
        <v>7</v>
      </c>
      <c r="F35" s="2229">
        <v>82956</v>
      </c>
      <c r="G35" s="59">
        <v>8333.33</v>
      </c>
      <c r="H35" s="59">
        <v>4150</v>
      </c>
      <c r="I35" s="186">
        <f t="shared" si="5"/>
        <v>441666.68999999994</v>
      </c>
      <c r="K35" s="324"/>
      <c r="L35" s="352"/>
      <c r="M35" s="39"/>
      <c r="N35" s="81"/>
      <c r="O35" s="2481"/>
      <c r="P35" s="2219"/>
      <c r="Q35" s="2219"/>
      <c r="R35" s="186">
        <f t="shared" si="0"/>
        <v>4.638422979041934E-11</v>
      </c>
      <c r="W35" s="535"/>
      <c r="X35" s="39"/>
      <c r="Y35" s="637"/>
      <c r="Z35" s="637"/>
      <c r="AA35" s="39"/>
      <c r="AB35" s="538"/>
      <c r="AC35" s="29"/>
      <c r="AD35" s="39"/>
      <c r="AE35" s="39"/>
      <c r="AF35" s="112"/>
      <c r="AG35" s="349"/>
      <c r="AH35" s="39"/>
      <c r="AI35" s="39"/>
      <c r="AJ35" s="29"/>
      <c r="AK35" s="39"/>
      <c r="AL35" s="39"/>
      <c r="AM35" s="112"/>
      <c r="AN35" s="1583"/>
      <c r="AO35" s="39"/>
      <c r="AP35" s="39"/>
      <c r="AQ35" s="939"/>
      <c r="AR35" s="39"/>
      <c r="AS35" s="112"/>
    </row>
    <row r="36" spans="1:45" ht="15" customHeight="1">
      <c r="A36" s="1883"/>
      <c r="B36" s="50">
        <v>45441</v>
      </c>
      <c r="C36" s="185"/>
      <c r="D36" s="185"/>
      <c r="E36" s="1483">
        <v>8</v>
      </c>
      <c r="F36" s="2229">
        <v>83365</v>
      </c>
      <c r="G36" s="59">
        <v>8333.33</v>
      </c>
      <c r="H36" s="59">
        <v>4150</v>
      </c>
      <c r="I36" s="186">
        <f t="shared" si="5"/>
        <v>433333.35999999993</v>
      </c>
      <c r="K36" s="324"/>
      <c r="L36" s="352"/>
      <c r="M36" s="39"/>
      <c r="N36" s="81"/>
      <c r="O36" s="2481"/>
      <c r="P36" s="2219"/>
      <c r="Q36" s="2219"/>
      <c r="R36" s="186">
        <f t="shared" si="0"/>
        <v>4.638422979041934E-11</v>
      </c>
      <c r="W36" s="535"/>
      <c r="X36" s="39"/>
      <c r="Y36" s="637"/>
      <c r="Z36" s="637"/>
      <c r="AA36" s="39"/>
      <c r="AB36" s="538"/>
      <c r="AC36" s="29"/>
      <c r="AD36" s="39"/>
      <c r="AE36" s="39"/>
      <c r="AF36" s="112"/>
      <c r="AG36" s="349"/>
      <c r="AH36" s="39"/>
      <c r="AI36" s="39"/>
      <c r="AJ36" s="29"/>
      <c r="AK36" s="39"/>
      <c r="AL36" s="39"/>
      <c r="AM36" s="112"/>
      <c r="AN36" s="1583"/>
      <c r="AO36" s="39"/>
      <c r="AP36" s="39"/>
      <c r="AQ36" s="939"/>
      <c r="AR36" s="39"/>
      <c r="AS36" s="112"/>
    </row>
    <row r="37" spans="1:45" ht="15" customHeight="1">
      <c r="A37" s="1883"/>
      <c r="B37" s="50">
        <v>45475</v>
      </c>
      <c r="C37" s="1885"/>
      <c r="D37" s="62"/>
      <c r="E37" s="1483">
        <v>9</v>
      </c>
      <c r="F37" s="2228">
        <v>83866</v>
      </c>
      <c r="G37" s="186">
        <v>8333.33</v>
      </c>
      <c r="H37" s="186">
        <v>4150</v>
      </c>
      <c r="I37" s="186">
        <f t="shared" si="5"/>
        <v>425000.02999999991</v>
      </c>
      <c r="O37" s="2546"/>
      <c r="R37" s="2565">
        <f t="shared" si="0"/>
        <v>4.638422979041934E-11</v>
      </c>
      <c r="W37" s="535"/>
      <c r="X37" s="39"/>
      <c r="Y37" s="637"/>
      <c r="Z37" s="637"/>
      <c r="AA37" s="1898"/>
      <c r="AB37" s="538"/>
      <c r="AC37" s="29"/>
      <c r="AD37" s="1899"/>
      <c r="AE37" s="39"/>
      <c r="AF37" s="112"/>
      <c r="AG37" s="349"/>
      <c r="AH37" s="39"/>
      <c r="AI37" s="39"/>
      <c r="AJ37" s="29"/>
      <c r="AK37" s="39"/>
      <c r="AL37" s="39"/>
      <c r="AM37" s="112"/>
      <c r="AN37" s="1583"/>
      <c r="AO37" s="39"/>
      <c r="AP37" s="39"/>
      <c r="AQ37" s="939"/>
      <c r="AR37" s="39"/>
      <c r="AS37" s="112"/>
    </row>
    <row r="38" spans="1:45" ht="15" customHeight="1">
      <c r="A38" s="1883"/>
      <c r="B38" s="50">
        <v>45504</v>
      </c>
      <c r="C38" s="1885"/>
      <c r="D38" s="1442"/>
      <c r="E38" s="1483">
        <v>10</v>
      </c>
      <c r="F38" s="2229">
        <v>84093</v>
      </c>
      <c r="G38" s="186">
        <v>7850</v>
      </c>
      <c r="H38" s="186">
        <v>4150</v>
      </c>
      <c r="I38" s="186">
        <f t="shared" si="5"/>
        <v>417150.02999999991</v>
      </c>
      <c r="O38" s="2546"/>
      <c r="R38" s="186">
        <f t="shared" si="0"/>
        <v>4.638422979041934E-11</v>
      </c>
      <c r="W38" s="535"/>
      <c r="X38" s="39"/>
      <c r="Y38" s="637"/>
      <c r="Z38" s="637"/>
      <c r="AA38" s="39"/>
      <c r="AB38" s="538"/>
      <c r="AC38" s="29"/>
      <c r="AD38" s="39"/>
      <c r="AE38" s="39"/>
      <c r="AF38" s="112"/>
      <c r="AG38" s="349"/>
      <c r="AH38" s="39"/>
      <c r="AI38" s="39"/>
      <c r="AJ38" s="29"/>
      <c r="AK38" s="39"/>
      <c r="AL38" s="39"/>
      <c r="AM38" s="112"/>
      <c r="AN38" s="1583"/>
      <c r="AO38" s="39"/>
      <c r="AP38" s="39"/>
      <c r="AQ38" s="939"/>
      <c r="AR38" s="39"/>
      <c r="AS38" s="112"/>
    </row>
    <row r="39" spans="1:45" ht="15" customHeight="1">
      <c r="A39" s="1883"/>
      <c r="B39" s="324">
        <v>45532</v>
      </c>
      <c r="C39" s="185"/>
      <c r="D39" s="185"/>
      <c r="E39" s="1483">
        <v>11</v>
      </c>
      <c r="F39" s="2229">
        <v>84377</v>
      </c>
      <c r="G39" s="59">
        <v>8816.66</v>
      </c>
      <c r="H39" s="59">
        <v>4150</v>
      </c>
      <c r="I39" s="186">
        <f t="shared" si="5"/>
        <v>408333.36999999994</v>
      </c>
      <c r="O39" s="2546"/>
      <c r="R39" s="186">
        <f t="shared" si="0"/>
        <v>4.638422979041934E-11</v>
      </c>
      <c r="W39" s="535"/>
      <c r="X39" s="39"/>
      <c r="Y39" s="637"/>
      <c r="Z39" s="637"/>
      <c r="AA39" s="39"/>
      <c r="AB39" s="538"/>
      <c r="AC39" s="29"/>
      <c r="AD39" s="39"/>
      <c r="AE39" s="39"/>
      <c r="AF39" s="112"/>
      <c r="AG39" s="349"/>
      <c r="AH39" s="39"/>
      <c r="AI39" s="39"/>
      <c r="AJ39" s="29"/>
      <c r="AK39" s="39"/>
      <c r="AL39" s="39"/>
      <c r="AM39" s="112"/>
      <c r="AN39" s="1583"/>
      <c r="AO39" s="39"/>
      <c r="AP39" s="39"/>
      <c r="AQ39" s="939"/>
      <c r="AR39" s="39"/>
      <c r="AS39" s="112"/>
    </row>
    <row r="40" spans="1:45" ht="15" customHeight="1">
      <c r="A40" s="1883"/>
      <c r="B40" s="50">
        <v>45561</v>
      </c>
      <c r="C40" s="185"/>
      <c r="D40" s="185"/>
      <c r="E40" s="1483">
        <v>12</v>
      </c>
      <c r="F40" s="2229">
        <v>84765</v>
      </c>
      <c r="G40" s="59">
        <v>8333.33</v>
      </c>
      <c r="H40" s="59">
        <v>4150</v>
      </c>
      <c r="I40" s="186">
        <f t="shared" si="5"/>
        <v>400000.03999999992</v>
      </c>
      <c r="O40" s="2546"/>
      <c r="R40" s="186">
        <f t="shared" si="0"/>
        <v>4.638422979041934E-11</v>
      </c>
      <c r="W40" s="535"/>
      <c r="X40" s="39"/>
      <c r="Y40" s="637"/>
      <c r="Z40" s="637"/>
      <c r="AA40" s="39"/>
      <c r="AB40" s="39"/>
      <c r="AC40" s="29"/>
      <c r="AD40" s="39"/>
      <c r="AE40" s="39"/>
      <c r="AF40" s="112"/>
      <c r="AG40" s="349"/>
      <c r="AH40" s="39"/>
      <c r="AI40" s="39"/>
      <c r="AJ40" s="29"/>
      <c r="AK40" s="39"/>
      <c r="AL40" s="39"/>
      <c r="AM40" s="112"/>
      <c r="AN40" s="1583"/>
      <c r="AO40" s="39"/>
      <c r="AP40" s="39"/>
      <c r="AQ40" s="939"/>
      <c r="AR40" s="39"/>
      <c r="AS40" s="112"/>
    </row>
    <row r="41" spans="1:45" ht="15" customHeight="1">
      <c r="A41" s="1883"/>
      <c r="B41" s="50">
        <v>45594</v>
      </c>
      <c r="C41" s="185"/>
      <c r="D41" s="185"/>
      <c r="E41" s="1483">
        <v>13</v>
      </c>
      <c r="F41" s="2229">
        <v>85199</v>
      </c>
      <c r="G41" s="59">
        <v>8333.33</v>
      </c>
      <c r="H41" s="59">
        <v>4150</v>
      </c>
      <c r="I41" s="186">
        <f t="shared" si="5"/>
        <v>391666.7099999999</v>
      </c>
      <c r="O41" s="2546"/>
      <c r="R41" s="186">
        <f t="shared" si="0"/>
        <v>4.638422979041934E-11</v>
      </c>
      <c r="W41" s="535"/>
      <c r="X41" s="39"/>
      <c r="Y41" s="637"/>
      <c r="Z41" s="637"/>
      <c r="AA41" s="39"/>
      <c r="AB41" s="39"/>
      <c r="AC41" s="29"/>
      <c r="AD41" s="39"/>
      <c r="AE41" s="39"/>
      <c r="AF41" s="112"/>
      <c r="AG41" s="349"/>
      <c r="AH41" s="39"/>
      <c r="AI41" s="39"/>
      <c r="AJ41" s="29"/>
      <c r="AK41" s="39"/>
      <c r="AL41" s="39"/>
      <c r="AM41" s="112"/>
      <c r="AN41" s="1583"/>
      <c r="AO41" s="39"/>
      <c r="AP41" s="39"/>
      <c r="AQ41" s="939"/>
      <c r="AR41" s="39"/>
      <c r="AS41" s="112"/>
    </row>
    <row r="42" spans="1:45" ht="15" customHeight="1">
      <c r="A42" s="1883"/>
      <c r="B42" s="50">
        <v>45623</v>
      </c>
      <c r="C42" s="185"/>
      <c r="D42" s="185"/>
      <c r="E42" s="1483">
        <v>14</v>
      </c>
      <c r="F42" s="2229">
        <v>85597</v>
      </c>
      <c r="G42" s="59">
        <v>7350</v>
      </c>
      <c r="H42" s="59">
        <v>4150</v>
      </c>
      <c r="I42" s="186">
        <f t="shared" si="5"/>
        <v>384316.7099999999</v>
      </c>
      <c r="O42" s="2546"/>
      <c r="W42" s="535"/>
      <c r="X42" s="39"/>
      <c r="Y42" s="637"/>
      <c r="Z42" s="637"/>
      <c r="AA42" s="39"/>
      <c r="AB42" s="39"/>
      <c r="AC42" s="29"/>
      <c r="AD42" s="39"/>
      <c r="AE42" s="39"/>
      <c r="AF42" s="112"/>
      <c r="AG42" s="349"/>
      <c r="AH42" s="39"/>
      <c r="AI42" s="39"/>
      <c r="AJ42" s="29"/>
      <c r="AK42" s="39"/>
      <c r="AL42" s="39"/>
      <c r="AM42" s="112"/>
      <c r="AN42" s="1583"/>
      <c r="AO42" s="39"/>
      <c r="AP42" s="39"/>
      <c r="AQ42" s="939"/>
      <c r="AR42" s="39"/>
      <c r="AS42" s="112"/>
    </row>
    <row r="43" spans="1:45" ht="15" customHeight="1">
      <c r="A43" s="1883"/>
      <c r="B43" s="50">
        <v>45654</v>
      </c>
      <c r="C43" s="185"/>
      <c r="D43" s="185"/>
      <c r="E43" s="1483">
        <v>15</v>
      </c>
      <c r="F43" s="2229">
        <v>86032</v>
      </c>
      <c r="G43" s="59">
        <v>9316.67</v>
      </c>
      <c r="H43" s="59">
        <v>4150</v>
      </c>
      <c r="I43" s="186">
        <f t="shared" si="5"/>
        <v>375000.03999999992</v>
      </c>
      <c r="O43" s="2546"/>
      <c r="W43" s="535"/>
      <c r="X43" s="39"/>
      <c r="Y43" s="637"/>
      <c r="Z43" s="637"/>
      <c r="AA43" s="39"/>
      <c r="AB43" s="39"/>
      <c r="AC43" s="29"/>
      <c r="AD43" s="39"/>
      <c r="AE43" s="39"/>
      <c r="AF43" s="112"/>
      <c r="AG43" s="349"/>
      <c r="AH43" s="39"/>
      <c r="AI43" s="39"/>
      <c r="AJ43" s="29"/>
      <c r="AK43" s="39"/>
      <c r="AL43" s="39"/>
      <c r="AM43" s="112"/>
      <c r="AN43" s="1583"/>
      <c r="AO43" s="39"/>
      <c r="AP43" s="39"/>
      <c r="AQ43" s="939"/>
      <c r="AR43" s="39"/>
      <c r="AS43" s="112"/>
    </row>
    <row r="44" spans="1:45" ht="15" customHeight="1">
      <c r="A44" s="575"/>
      <c r="B44" s="324">
        <v>45685</v>
      </c>
      <c r="C44" s="167"/>
      <c r="D44" s="450"/>
      <c r="E44" s="1483">
        <v>16</v>
      </c>
      <c r="F44" s="2560">
        <v>86303</v>
      </c>
      <c r="G44" s="450">
        <v>7850</v>
      </c>
      <c r="H44" s="516">
        <v>4150</v>
      </c>
      <c r="I44" s="186">
        <f t="shared" si="5"/>
        <v>367150.03999999992</v>
      </c>
      <c r="J44" s="1889"/>
      <c r="O44" s="2546"/>
      <c r="W44" s="535"/>
      <c r="X44" s="39"/>
      <c r="Y44" s="637"/>
      <c r="Z44" s="637"/>
      <c r="AA44" s="39"/>
      <c r="AB44" s="39"/>
      <c r="AC44" s="29"/>
      <c r="AD44" s="39"/>
      <c r="AE44" s="39"/>
      <c r="AF44" s="112"/>
      <c r="AG44" s="349"/>
      <c r="AH44" s="39"/>
      <c r="AI44" s="39"/>
      <c r="AJ44" s="29"/>
      <c r="AK44" s="39"/>
      <c r="AL44" s="39"/>
      <c r="AM44" s="112"/>
      <c r="AN44" s="1583"/>
      <c r="AO44" s="39"/>
      <c r="AP44" s="39"/>
      <c r="AQ44" s="939"/>
      <c r="AR44" s="39"/>
      <c r="AS44" s="112"/>
    </row>
    <row r="45" spans="1:45" ht="15" customHeight="1">
      <c r="A45" s="575"/>
      <c r="B45" s="324">
        <v>45715</v>
      </c>
      <c r="C45" s="167"/>
      <c r="D45" s="450"/>
      <c r="E45" s="1483">
        <v>17</v>
      </c>
      <c r="F45" s="2560">
        <v>86642</v>
      </c>
      <c r="G45" s="450">
        <v>3150</v>
      </c>
      <c r="H45" s="516">
        <v>4150</v>
      </c>
      <c r="I45" s="186">
        <f t="shared" si="5"/>
        <v>364000.03999999992</v>
      </c>
      <c r="J45" s="1889"/>
      <c r="O45" s="2546"/>
      <c r="W45" s="535"/>
      <c r="X45" s="39"/>
      <c r="Y45" s="637"/>
      <c r="Z45" s="637"/>
      <c r="AA45" s="39"/>
      <c r="AB45" s="39"/>
      <c r="AC45" s="29"/>
      <c r="AD45" s="39"/>
      <c r="AE45" s="39"/>
      <c r="AF45" s="112"/>
      <c r="AG45" s="349"/>
      <c r="AH45" s="39"/>
      <c r="AI45" s="39"/>
      <c r="AJ45" s="29"/>
      <c r="AK45" s="39"/>
      <c r="AL45" s="39"/>
      <c r="AM45" s="112"/>
      <c r="AN45" s="1583"/>
      <c r="AO45" s="39"/>
      <c r="AP45" s="39"/>
      <c r="AQ45" s="939"/>
      <c r="AR45" s="39"/>
      <c r="AS45" s="112"/>
    </row>
    <row r="46" spans="1:45" ht="15" customHeight="1">
      <c r="A46" s="575"/>
      <c r="B46" s="324">
        <v>45738</v>
      </c>
      <c r="C46" s="167"/>
      <c r="D46" s="450"/>
      <c r="E46" s="1483"/>
      <c r="F46" s="2560">
        <v>86901</v>
      </c>
      <c r="G46" s="450">
        <v>14657.65</v>
      </c>
      <c r="H46" s="516"/>
      <c r="I46" s="186">
        <f t="shared" si="5"/>
        <v>349342.3899999999</v>
      </c>
      <c r="J46" s="1889"/>
      <c r="O46" s="2546"/>
      <c r="W46" s="535"/>
      <c r="X46" s="39"/>
      <c r="Y46" s="637"/>
      <c r="Z46" s="637"/>
      <c r="AA46" s="39"/>
      <c r="AB46" s="39"/>
      <c r="AC46" s="29"/>
      <c r="AD46" s="39"/>
      <c r="AE46" s="39"/>
      <c r="AF46" s="112"/>
      <c r="AG46" s="349"/>
      <c r="AH46" s="39"/>
      <c r="AI46" s="39"/>
      <c r="AJ46" s="29"/>
      <c r="AK46" s="39"/>
      <c r="AL46" s="39"/>
      <c r="AM46" s="112"/>
      <c r="AN46" s="1583"/>
      <c r="AO46" s="39"/>
      <c r="AP46" s="39"/>
      <c r="AQ46" s="939"/>
      <c r="AR46" s="39"/>
      <c r="AS46" s="112"/>
    </row>
    <row r="47" spans="1:45" ht="15" customHeight="1">
      <c r="A47" s="575"/>
      <c r="B47" s="324">
        <v>45744</v>
      </c>
      <c r="C47" s="167"/>
      <c r="D47" s="450"/>
      <c r="E47" s="1483">
        <v>18</v>
      </c>
      <c r="F47" s="2560">
        <v>87001</v>
      </c>
      <c r="G47" s="450">
        <v>8250</v>
      </c>
      <c r="H47" s="516">
        <v>4150</v>
      </c>
      <c r="I47" s="186">
        <f t="shared" si="5"/>
        <v>341092.3899999999</v>
      </c>
      <c r="J47" s="1889"/>
      <c r="O47" s="2546"/>
      <c r="W47" s="535"/>
      <c r="X47" s="39"/>
      <c r="Y47" s="637"/>
      <c r="Z47" s="637"/>
      <c r="AA47" s="39"/>
      <c r="AB47" s="39"/>
      <c r="AC47" s="29"/>
      <c r="AD47" s="39"/>
      <c r="AE47" s="39"/>
      <c r="AF47" s="112">
        <f>SUM(AF34:AF46)</f>
        <v>0</v>
      </c>
      <c r="AG47" s="349"/>
      <c r="AH47" s="39"/>
      <c r="AI47" s="39"/>
      <c r="AJ47" s="29"/>
      <c r="AK47" s="39"/>
      <c r="AL47" s="39"/>
      <c r="AM47" s="112"/>
      <c r="AN47" s="1583"/>
      <c r="AO47" s="39"/>
      <c r="AP47" s="39"/>
      <c r="AQ47" s="939"/>
      <c r="AR47" s="39"/>
      <c r="AS47" s="112"/>
    </row>
    <row r="48" spans="1:45" ht="15" customHeight="1">
      <c r="A48" s="575"/>
      <c r="B48" s="324">
        <v>45766</v>
      </c>
      <c r="C48" s="167"/>
      <c r="D48" s="450"/>
      <c r="E48" s="1483">
        <v>19</v>
      </c>
      <c r="F48" s="2560">
        <v>87264</v>
      </c>
      <c r="G48" s="450">
        <v>5000</v>
      </c>
      <c r="H48" s="516"/>
      <c r="I48" s="186">
        <f t="shared" si="5"/>
        <v>336092.3899999999</v>
      </c>
      <c r="J48" s="1889"/>
      <c r="O48" s="2546"/>
      <c r="W48" s="535"/>
      <c r="X48" s="39"/>
      <c r="Y48" s="637"/>
      <c r="Z48" s="637"/>
      <c r="AA48" s="39"/>
      <c r="AB48" s="39"/>
      <c r="AC48" s="29"/>
      <c r="AD48" s="39"/>
      <c r="AE48" s="39"/>
      <c r="AF48" s="112"/>
      <c r="AG48" s="349"/>
      <c r="AH48" s="39"/>
      <c r="AI48" s="39"/>
      <c r="AJ48" s="29"/>
      <c r="AK48" s="39"/>
      <c r="AL48" s="39"/>
      <c r="AM48" s="112"/>
      <c r="AN48" s="1583"/>
      <c r="AO48" s="39"/>
      <c r="AP48" s="39"/>
      <c r="AQ48" s="939"/>
      <c r="AR48" s="39"/>
      <c r="AS48" s="112"/>
    </row>
    <row r="49" spans="1:48" ht="15" customHeight="1">
      <c r="A49" s="575"/>
      <c r="B49" s="324">
        <v>45776</v>
      </c>
      <c r="C49" s="167"/>
      <c r="D49" s="450"/>
      <c r="E49" s="1483"/>
      <c r="F49" s="2560">
        <v>87368</v>
      </c>
      <c r="G49" s="450">
        <v>950</v>
      </c>
      <c r="H49" s="516">
        <v>4150</v>
      </c>
      <c r="I49" s="186">
        <f t="shared" si="5"/>
        <v>335142.3899999999</v>
      </c>
      <c r="J49" s="1889"/>
      <c r="O49" s="2546"/>
      <c r="W49" s="535"/>
      <c r="X49" s="39"/>
      <c r="Y49" s="637"/>
      <c r="Z49" s="637"/>
      <c r="AA49" s="39"/>
      <c r="AB49" s="39"/>
      <c r="AC49" s="29"/>
      <c r="AD49" s="39"/>
      <c r="AE49" s="39"/>
      <c r="AF49" s="112"/>
      <c r="AG49" s="349"/>
      <c r="AH49" s="39"/>
      <c r="AI49" s="39"/>
      <c r="AJ49" s="29"/>
      <c r="AK49" s="39"/>
      <c r="AL49" s="39"/>
      <c r="AM49" s="112"/>
      <c r="AN49" s="1583"/>
      <c r="AO49" s="39"/>
      <c r="AP49" s="39"/>
      <c r="AQ49" s="939"/>
      <c r="AR49" s="39"/>
      <c r="AS49" s="112"/>
    </row>
    <row r="50" spans="1:48" ht="15" customHeight="1">
      <c r="A50" s="575"/>
      <c r="B50" s="324">
        <v>45793</v>
      </c>
      <c r="C50" s="167"/>
      <c r="D50" s="450"/>
      <c r="E50" s="1483">
        <v>20</v>
      </c>
      <c r="F50" s="2560" t="s">
        <v>584</v>
      </c>
      <c r="G50" s="450">
        <v>4946.67</v>
      </c>
      <c r="H50" s="516"/>
      <c r="I50" s="186">
        <f t="shared" si="5"/>
        <v>330195.71999999991</v>
      </c>
      <c r="J50" s="1889"/>
      <c r="O50" s="2546"/>
      <c r="W50" s="535"/>
      <c r="X50" s="39"/>
      <c r="Y50" s="637"/>
      <c r="Z50" s="637"/>
      <c r="AA50" s="39"/>
      <c r="AB50" s="39"/>
      <c r="AC50" s="29"/>
      <c r="AD50" s="39"/>
      <c r="AE50" s="39"/>
      <c r="AF50" s="112"/>
      <c r="AG50" s="349"/>
      <c r="AH50" s="39"/>
      <c r="AI50" s="39"/>
      <c r="AJ50" s="29"/>
      <c r="AK50" s="39"/>
      <c r="AL50" s="39"/>
      <c r="AM50" s="112"/>
      <c r="AN50" s="1583"/>
      <c r="AO50" s="39"/>
      <c r="AP50" s="39"/>
      <c r="AQ50" s="939"/>
      <c r="AR50" s="39"/>
      <c r="AS50" s="112"/>
    </row>
    <row r="51" spans="1:48" ht="15" customHeight="1">
      <c r="A51" s="575"/>
      <c r="B51" s="324">
        <v>45805</v>
      </c>
      <c r="C51" s="167"/>
      <c r="D51" s="450"/>
      <c r="E51" s="1483"/>
      <c r="F51" s="2561" t="s">
        <v>585</v>
      </c>
      <c r="G51" s="1427">
        <v>8333.33</v>
      </c>
      <c r="H51" s="2558">
        <v>4150</v>
      </c>
      <c r="I51" s="1471">
        <f t="shared" si="5"/>
        <v>321862.3899999999</v>
      </c>
      <c r="J51" s="1889"/>
      <c r="O51" s="2546"/>
      <c r="W51" s="535"/>
      <c r="X51" s="39"/>
      <c r="Y51" s="637"/>
      <c r="Z51" s="637"/>
      <c r="AA51" s="39"/>
      <c r="AB51" s="39"/>
      <c r="AC51" s="29"/>
      <c r="AD51" s="39"/>
      <c r="AE51" s="39"/>
      <c r="AF51" s="112"/>
      <c r="AG51" s="349"/>
      <c r="AH51" s="39"/>
      <c r="AI51" s="39"/>
      <c r="AJ51" s="29"/>
      <c r="AK51" s="39"/>
      <c r="AL51" s="39"/>
      <c r="AM51" s="112"/>
      <c r="AN51" s="1583"/>
      <c r="AO51" s="39"/>
      <c r="AP51" s="39"/>
      <c r="AQ51" s="939"/>
      <c r="AR51" s="39"/>
      <c r="AS51" s="112"/>
    </row>
    <row r="52" spans="1:48" ht="15" customHeight="1">
      <c r="A52" s="575"/>
      <c r="B52" s="324">
        <v>45835</v>
      </c>
      <c r="C52" s="167"/>
      <c r="D52" s="450"/>
      <c r="E52" s="1483"/>
      <c r="F52" s="2228" t="s">
        <v>586</v>
      </c>
      <c r="G52" s="450">
        <v>5850</v>
      </c>
      <c r="H52" s="186">
        <v>4150</v>
      </c>
      <c r="I52" s="186">
        <f t="shared" si="5"/>
        <v>316012.3899999999</v>
      </c>
      <c r="J52" s="1889"/>
      <c r="M52" s="12"/>
      <c r="N52" s="90"/>
      <c r="O52" s="2545"/>
      <c r="P52" s="2567"/>
      <c r="W52" s="535"/>
      <c r="X52" s="39"/>
      <c r="Y52" s="637"/>
      <c r="Z52" s="637"/>
      <c r="AA52" s="39"/>
      <c r="AB52" s="39"/>
      <c r="AC52" s="29"/>
      <c r="AD52" s="39"/>
      <c r="AE52" s="39"/>
      <c r="AF52" s="112"/>
      <c r="AG52" s="349"/>
      <c r="AH52" s="39"/>
      <c r="AI52" s="39"/>
      <c r="AJ52" s="29"/>
      <c r="AK52" s="39"/>
      <c r="AL52" s="39"/>
      <c r="AM52" s="112"/>
      <c r="AN52" s="1583"/>
      <c r="AO52" s="39"/>
      <c r="AP52" s="39"/>
      <c r="AQ52" s="939"/>
      <c r="AR52" s="39"/>
      <c r="AS52" s="112"/>
    </row>
    <row r="53" spans="1:48" ht="15" customHeight="1">
      <c r="A53" s="575"/>
      <c r="B53" s="324">
        <v>45867</v>
      </c>
      <c r="C53" s="167"/>
      <c r="D53" s="450"/>
      <c r="E53" s="1483"/>
      <c r="F53" s="2228" t="s">
        <v>587</v>
      </c>
      <c r="G53" s="450">
        <v>5850</v>
      </c>
      <c r="H53" s="186">
        <v>4150</v>
      </c>
      <c r="I53" s="186">
        <f t="shared" si="5"/>
        <v>310162.3899999999</v>
      </c>
      <c r="J53" s="1889"/>
      <c r="M53" s="12"/>
      <c r="N53" s="90"/>
      <c r="O53" s="2563"/>
      <c r="P53" s="2567"/>
      <c r="W53" s="535"/>
      <c r="X53" s="39"/>
      <c r="Y53" s="637"/>
      <c r="Z53" s="637"/>
      <c r="AA53" s="39"/>
      <c r="AB53" s="39"/>
      <c r="AC53" s="29"/>
      <c r="AD53" s="39"/>
      <c r="AE53" s="39"/>
      <c r="AF53" s="112"/>
      <c r="AG53" s="349"/>
      <c r="AH53" s="39"/>
      <c r="AI53" s="39"/>
      <c r="AJ53" s="29"/>
      <c r="AK53" s="39"/>
      <c r="AL53" s="39"/>
      <c r="AM53" s="112"/>
      <c r="AN53" s="1583"/>
      <c r="AO53" s="39"/>
      <c r="AP53" s="39"/>
      <c r="AQ53" s="939"/>
      <c r="AR53" s="39"/>
      <c r="AS53" s="112"/>
    </row>
    <row r="54" spans="1:48" ht="15" customHeight="1">
      <c r="A54" s="575"/>
      <c r="B54" s="167">
        <v>45897</v>
      </c>
      <c r="C54" s="167"/>
      <c r="D54" s="450"/>
      <c r="E54" s="1483"/>
      <c r="F54" s="2196" t="s">
        <v>588</v>
      </c>
      <c r="G54" s="450">
        <v>7600</v>
      </c>
      <c r="H54" s="186"/>
      <c r="I54" s="186">
        <f t="shared" si="5"/>
        <v>302562.3899999999</v>
      </c>
      <c r="J54" s="1889"/>
      <c r="M54" s="12"/>
      <c r="N54" s="90"/>
      <c r="O54" s="2545"/>
      <c r="P54" s="2567"/>
      <c r="W54" s="535"/>
      <c r="X54" s="39"/>
      <c r="Y54" s="637"/>
      <c r="Z54" s="637"/>
      <c r="AA54" s="39"/>
      <c r="AB54" s="39"/>
      <c r="AC54" s="29"/>
      <c r="AD54" s="39"/>
      <c r="AE54" s="39"/>
      <c r="AF54" s="112"/>
      <c r="AG54" s="349"/>
      <c r="AH54" s="39"/>
      <c r="AI54" s="39"/>
      <c r="AJ54" s="29"/>
      <c r="AK54" s="39"/>
      <c r="AL54" s="39"/>
      <c r="AM54" s="112"/>
      <c r="AN54" s="1583"/>
      <c r="AO54" s="39"/>
      <c r="AP54" s="39"/>
      <c r="AQ54" s="939"/>
      <c r="AR54" s="39"/>
      <c r="AS54" s="112"/>
    </row>
    <row r="55" spans="1:48" ht="15" customHeight="1">
      <c r="A55" s="575"/>
      <c r="B55" s="167">
        <v>45932</v>
      </c>
      <c r="C55" s="167"/>
      <c r="D55" s="168"/>
      <c r="E55" s="1483"/>
      <c r="F55" s="2195" t="s">
        <v>589</v>
      </c>
      <c r="G55" s="168">
        <v>1850</v>
      </c>
      <c r="H55" s="168">
        <v>4150</v>
      </c>
      <c r="I55" s="186">
        <f t="shared" si="5"/>
        <v>300712.3899999999</v>
      </c>
      <c r="J55" s="1889"/>
      <c r="M55" s="12"/>
      <c r="N55" s="90"/>
      <c r="O55" s="2545"/>
      <c r="P55" s="2567"/>
      <c r="W55" s="535"/>
      <c r="X55" s="39"/>
      <c r="Y55" s="637"/>
      <c r="Z55" s="637"/>
      <c r="AA55" s="39"/>
      <c r="AB55" s="39"/>
      <c r="AC55" s="29"/>
      <c r="AD55" s="39"/>
      <c r="AE55" s="39"/>
      <c r="AF55" s="112"/>
      <c r="AG55" s="1638"/>
      <c r="AH55" s="39"/>
      <c r="AI55" s="39"/>
      <c r="AJ55" s="29"/>
      <c r="AK55" s="39"/>
      <c r="AL55" s="39"/>
      <c r="AM55" s="112"/>
      <c r="AN55" s="1583"/>
      <c r="AO55" s="39"/>
      <c r="AP55" s="39"/>
      <c r="AQ55" s="939"/>
      <c r="AR55" s="39"/>
      <c r="AS55" s="112"/>
    </row>
    <row r="56" spans="1:48" ht="15" customHeight="1">
      <c r="A56" s="575"/>
      <c r="B56" s="324">
        <v>45959</v>
      </c>
      <c r="C56" s="167"/>
      <c r="D56" s="450"/>
      <c r="E56" s="1483"/>
      <c r="F56" s="2195" t="s">
        <v>590</v>
      </c>
      <c r="G56" s="450">
        <v>3550</v>
      </c>
      <c r="H56" s="186">
        <v>4150</v>
      </c>
      <c r="I56" s="186">
        <f t="shared" si="5"/>
        <v>297162.3899999999</v>
      </c>
      <c r="J56" s="1889"/>
      <c r="M56" s="12"/>
      <c r="N56" s="90"/>
      <c r="P56" s="2567"/>
      <c r="Q56" s="2390">
        <v>45665</v>
      </c>
      <c r="R56" s="248">
        <v>86107</v>
      </c>
      <c r="S56" s="62">
        <v>11040</v>
      </c>
      <c r="W56" s="535"/>
      <c r="X56" s="39"/>
      <c r="Y56" s="637"/>
      <c r="Z56" s="637"/>
      <c r="AA56" s="39"/>
      <c r="AB56" s="39"/>
      <c r="AC56" s="29"/>
      <c r="AD56" s="39"/>
      <c r="AE56" s="39"/>
      <c r="AF56" s="112"/>
      <c r="AG56" s="1638"/>
      <c r="AH56" s="39"/>
      <c r="AI56" s="39"/>
      <c r="AJ56" s="29"/>
      <c r="AK56" s="39"/>
      <c r="AL56" s="39"/>
      <c r="AM56" s="112"/>
      <c r="AN56" s="1583"/>
      <c r="AO56" s="39"/>
      <c r="AP56" s="39"/>
      <c r="AQ56" s="939"/>
      <c r="AR56" s="575">
        <v>45665</v>
      </c>
      <c r="AS56" s="576" t="s">
        <v>591</v>
      </c>
      <c r="AT56" s="125">
        <v>86107</v>
      </c>
      <c r="AU56" s="577">
        <v>11040</v>
      </c>
      <c r="AV56" s="577">
        <v>1660</v>
      </c>
    </row>
    <row r="57" spans="1:48" ht="15" customHeight="1">
      <c r="A57" s="575"/>
      <c r="B57" s="167">
        <v>45987</v>
      </c>
      <c r="C57" s="167"/>
      <c r="D57" s="450"/>
      <c r="E57" s="1483"/>
      <c r="F57" s="2195" t="s">
        <v>592</v>
      </c>
      <c r="G57" s="450">
        <v>10000</v>
      </c>
      <c r="H57" s="186"/>
      <c r="I57" s="186">
        <f t="shared" si="5"/>
        <v>287162.3899999999</v>
      </c>
      <c r="J57" s="1889"/>
      <c r="L57" s="575"/>
      <c r="M57" s="576"/>
      <c r="N57" s="125"/>
      <c r="O57" s="2231"/>
      <c r="P57" s="2341"/>
      <c r="Q57" s="2390">
        <v>45700</v>
      </c>
      <c r="R57" s="248">
        <v>86415</v>
      </c>
      <c r="S57" s="62">
        <v>8333.33</v>
      </c>
      <c r="W57" s="535"/>
      <c r="X57" s="39"/>
      <c r="Y57" s="637"/>
      <c r="Z57" s="637"/>
      <c r="AA57" s="39"/>
      <c r="AB57" s="39"/>
      <c r="AC57" s="29"/>
      <c r="AD57" s="39"/>
      <c r="AE57" s="39"/>
      <c r="AF57" s="112"/>
      <c r="AG57" s="1638"/>
      <c r="AH57" s="39"/>
      <c r="AI57" s="39"/>
      <c r="AJ57" s="29"/>
      <c r="AK57" s="39"/>
      <c r="AL57" s="39"/>
      <c r="AM57" s="112"/>
      <c r="AN57" s="1583"/>
      <c r="AO57" s="39"/>
      <c r="AP57" s="39"/>
      <c r="AQ57" s="939"/>
      <c r="AR57" s="575">
        <v>45700</v>
      </c>
      <c r="AS57" s="576" t="s">
        <v>591</v>
      </c>
      <c r="AT57" s="125">
        <v>86415</v>
      </c>
      <c r="AU57" s="577">
        <v>8333.33</v>
      </c>
      <c r="AV57" s="577">
        <v>1660</v>
      </c>
    </row>
    <row r="58" spans="1:48" ht="15" customHeight="1">
      <c r="A58" s="575"/>
      <c r="B58" s="167">
        <v>45988</v>
      </c>
      <c r="C58" s="167"/>
      <c r="D58" s="450"/>
      <c r="E58" s="1483"/>
      <c r="F58" s="2195" t="s">
        <v>593</v>
      </c>
      <c r="G58" s="450">
        <v>8000</v>
      </c>
      <c r="H58" s="186"/>
      <c r="I58" s="186">
        <f t="shared" si="5"/>
        <v>279162.3899999999</v>
      </c>
      <c r="J58" s="1889"/>
      <c r="L58" s="575"/>
      <c r="M58" s="576"/>
      <c r="N58" s="125"/>
      <c r="O58" s="2231"/>
      <c r="P58" s="2341"/>
      <c r="Q58" s="2390">
        <v>45724</v>
      </c>
      <c r="R58" s="248">
        <v>86775</v>
      </c>
      <c r="S58" s="62">
        <v>8333.33</v>
      </c>
      <c r="W58" s="535"/>
      <c r="X58" s="39"/>
      <c r="Y58" s="637"/>
      <c r="Z58" s="637"/>
      <c r="AA58" s="39"/>
      <c r="AB58" s="39"/>
      <c r="AC58" s="29"/>
      <c r="AD58" s="39"/>
      <c r="AE58" s="39"/>
      <c r="AF58" s="112"/>
      <c r="AG58" s="1638"/>
      <c r="AH58" s="39"/>
      <c r="AI58" s="39"/>
      <c r="AJ58" s="29"/>
      <c r="AK58" s="39"/>
      <c r="AL58" s="39"/>
      <c r="AM58" s="112"/>
      <c r="AN58" s="1583"/>
      <c r="AO58" s="39"/>
      <c r="AP58" s="39"/>
      <c r="AQ58" s="939"/>
      <c r="AR58" s="575">
        <v>45724</v>
      </c>
      <c r="AS58" s="576" t="s">
        <v>591</v>
      </c>
      <c r="AT58" s="126">
        <v>86775</v>
      </c>
      <c r="AU58" s="577">
        <v>8333.33</v>
      </c>
      <c r="AV58" s="577">
        <v>1660</v>
      </c>
    </row>
    <row r="59" spans="1:48" ht="15" customHeight="1">
      <c r="A59" s="575"/>
      <c r="B59" s="167">
        <v>46018</v>
      </c>
      <c r="C59" s="167"/>
      <c r="D59" s="168"/>
      <c r="E59" s="1483"/>
      <c r="F59" s="2195" t="s">
        <v>594</v>
      </c>
      <c r="G59" s="168"/>
      <c r="H59" s="450">
        <v>2000</v>
      </c>
      <c r="I59" s="186">
        <f t="shared" si="5"/>
        <v>279162.3899999999</v>
      </c>
      <c r="J59" s="1889"/>
      <c r="L59" s="575"/>
      <c r="M59" s="576"/>
      <c r="N59" s="126"/>
      <c r="O59" s="2231"/>
      <c r="P59" s="2341"/>
      <c r="Q59" s="2390">
        <v>45755</v>
      </c>
      <c r="R59" s="248">
        <v>87170</v>
      </c>
      <c r="S59" s="62">
        <v>8333.33</v>
      </c>
      <c r="W59" s="535"/>
      <c r="X59" s="39"/>
      <c r="Y59" s="637"/>
      <c r="Z59" s="637"/>
      <c r="AA59" s="39"/>
      <c r="AB59" s="39"/>
      <c r="AC59" s="29"/>
      <c r="AD59" s="39"/>
      <c r="AE59" s="39"/>
      <c r="AF59" s="112"/>
      <c r="AG59" s="1638"/>
      <c r="AH59" s="39"/>
      <c r="AI59" s="39"/>
      <c r="AJ59" s="29"/>
      <c r="AK59" s="39"/>
      <c r="AL59" s="39"/>
      <c r="AM59" s="112"/>
      <c r="AN59" s="1583"/>
      <c r="AO59" s="39"/>
      <c r="AP59" s="39"/>
      <c r="AQ59" s="939"/>
      <c r="AR59" s="39"/>
      <c r="AS59" s="575">
        <v>45751</v>
      </c>
      <c r="AT59" s="126">
        <v>87170</v>
      </c>
      <c r="AU59" s="577">
        <v>8333.33</v>
      </c>
      <c r="AV59" s="577">
        <v>1660</v>
      </c>
    </row>
    <row r="60" spans="1:48" ht="15" customHeight="1">
      <c r="A60" s="575"/>
      <c r="B60" s="167">
        <v>46020</v>
      </c>
      <c r="C60" s="167"/>
      <c r="D60" s="450"/>
      <c r="E60" s="1483"/>
      <c r="F60" s="2195" t="s">
        <v>595</v>
      </c>
      <c r="G60" s="450">
        <v>550</v>
      </c>
      <c r="H60" s="450">
        <v>2150</v>
      </c>
      <c r="I60" s="186">
        <f t="shared" si="5"/>
        <v>278612.3899999999</v>
      </c>
      <c r="J60" s="1889"/>
      <c r="L60" s="575"/>
      <c r="M60" s="576"/>
      <c r="N60" s="126"/>
      <c r="O60" s="2231"/>
      <c r="P60" s="2341"/>
      <c r="Q60" s="2390">
        <v>45785</v>
      </c>
      <c r="R60" s="636" t="s">
        <v>571</v>
      </c>
      <c r="S60" s="62">
        <v>8333.33</v>
      </c>
      <c r="W60" s="535"/>
      <c r="X60" s="39"/>
      <c r="Y60" s="637"/>
      <c r="Z60" s="637"/>
      <c r="AA60" s="39"/>
      <c r="AB60" s="39"/>
      <c r="AC60" s="29"/>
      <c r="AD60" s="39"/>
      <c r="AE60" s="39"/>
      <c r="AF60" s="112"/>
      <c r="AG60" s="1638"/>
      <c r="AH60" s="39"/>
      <c r="AI60" s="39"/>
      <c r="AJ60" s="29"/>
      <c r="AK60" s="39"/>
      <c r="AL60" s="39"/>
      <c r="AM60" s="112"/>
      <c r="AN60" s="1583"/>
      <c r="AO60" s="39"/>
      <c r="AP60" s="39"/>
      <c r="AQ60" s="939"/>
      <c r="AR60" s="575">
        <v>45785</v>
      </c>
      <c r="AS60" s="576" t="s">
        <v>591</v>
      </c>
      <c r="AT60" s="120" t="s">
        <v>572</v>
      </c>
      <c r="AU60" s="577">
        <v>8333.33</v>
      </c>
      <c r="AV60" s="577">
        <v>1660</v>
      </c>
    </row>
    <row r="61" spans="1:48" ht="15" customHeight="1">
      <c r="B61" s="316"/>
      <c r="C61" s="312"/>
      <c r="D61" s="312"/>
      <c r="E61" s="1483"/>
      <c r="F61" s="2228"/>
      <c r="G61" s="332"/>
      <c r="H61" s="332"/>
      <c r="I61" s="186"/>
      <c r="L61" s="575"/>
      <c r="M61" s="576"/>
      <c r="N61" s="126"/>
      <c r="O61" s="2231"/>
      <c r="P61" s="2341"/>
      <c r="Q61" s="2390">
        <v>45793</v>
      </c>
      <c r="R61" s="636" t="s">
        <v>573</v>
      </c>
      <c r="S61" s="39">
        <v>6524.34</v>
      </c>
      <c r="W61" s="535"/>
      <c r="X61" s="39"/>
      <c r="Y61" s="637"/>
      <c r="Z61" s="637"/>
      <c r="AA61" s="39"/>
      <c r="AB61" s="39"/>
      <c r="AC61" s="29"/>
      <c r="AD61" s="39"/>
      <c r="AE61" s="39"/>
      <c r="AF61" s="112"/>
      <c r="AG61" s="1638"/>
      <c r="AH61" s="39"/>
      <c r="AI61" s="39"/>
      <c r="AJ61" s="29"/>
      <c r="AK61" s="39"/>
      <c r="AL61" s="39"/>
      <c r="AM61" s="112"/>
      <c r="AN61" s="1583"/>
      <c r="AO61" s="39"/>
      <c r="AP61" s="39"/>
      <c r="AQ61" s="939"/>
      <c r="AR61" s="39"/>
      <c r="AS61" s="575">
        <v>45793</v>
      </c>
      <c r="AT61" s="120" t="s">
        <v>574</v>
      </c>
      <c r="AU61" s="122">
        <v>6524.34</v>
      </c>
      <c r="AV61" s="577">
        <v>1660</v>
      </c>
    </row>
    <row r="62" spans="1:48" ht="15" customHeight="1">
      <c r="L62" s="575"/>
      <c r="M62" s="576"/>
      <c r="N62" s="126"/>
      <c r="O62" s="2231"/>
      <c r="P62" s="2341"/>
      <c r="Q62" s="2390">
        <v>45818</v>
      </c>
      <c r="R62" s="636" t="s">
        <v>575</v>
      </c>
      <c r="S62" s="39">
        <v>8333.33</v>
      </c>
      <c r="W62" s="535"/>
      <c r="X62" s="39"/>
      <c r="Y62" s="637"/>
      <c r="Z62" s="637"/>
      <c r="AA62" s="39"/>
      <c r="AB62" s="39"/>
      <c r="AC62" s="29"/>
      <c r="AD62" s="39"/>
      <c r="AE62" s="39"/>
      <c r="AF62" s="112"/>
      <c r="AG62" s="1638"/>
      <c r="AH62" s="39"/>
      <c r="AI62" s="39"/>
      <c r="AJ62" s="29"/>
      <c r="AK62" s="39"/>
      <c r="AL62" s="39"/>
      <c r="AM62" s="112"/>
      <c r="AN62" s="1583"/>
      <c r="AO62" s="39"/>
      <c r="AP62" s="39"/>
      <c r="AQ62" s="939"/>
      <c r="AR62" s="575">
        <v>45818</v>
      </c>
      <c r="AS62" s="576" t="s">
        <v>591</v>
      </c>
      <c r="AT62" s="120" t="s">
        <v>575</v>
      </c>
      <c r="AU62" s="577">
        <v>8333.33</v>
      </c>
      <c r="AV62" s="577">
        <v>1660</v>
      </c>
    </row>
    <row r="63" spans="1:48" ht="15" customHeight="1">
      <c r="L63" s="575"/>
      <c r="M63" s="576"/>
      <c r="N63" s="120"/>
      <c r="O63" s="2231"/>
      <c r="P63" s="2341"/>
      <c r="Q63" s="2412">
        <v>45848</v>
      </c>
      <c r="R63" s="52" t="s">
        <v>576</v>
      </c>
      <c r="S63" s="450">
        <v>7340</v>
      </c>
      <c r="W63" s="535"/>
      <c r="X63" s="39"/>
      <c r="Y63" s="637"/>
      <c r="Z63" s="637"/>
      <c r="AA63" s="39"/>
      <c r="AB63" s="39"/>
      <c r="AC63" s="29"/>
      <c r="AD63" s="39"/>
      <c r="AE63" s="39"/>
      <c r="AF63" s="112"/>
      <c r="AG63" s="1638"/>
      <c r="AH63" s="39"/>
      <c r="AI63" s="39"/>
      <c r="AJ63" s="29"/>
      <c r="AK63" s="39"/>
      <c r="AL63" s="39"/>
      <c r="AM63" s="112"/>
      <c r="AN63" s="1583"/>
      <c r="AO63" s="39"/>
      <c r="AP63" s="39"/>
      <c r="AQ63" s="939"/>
      <c r="AR63" s="575">
        <v>45848</v>
      </c>
      <c r="AS63" s="576" t="s">
        <v>591</v>
      </c>
      <c r="AT63" s="120" t="s">
        <v>576</v>
      </c>
      <c r="AU63" s="122">
        <v>7340</v>
      </c>
      <c r="AV63" s="122">
        <v>1660</v>
      </c>
    </row>
    <row r="64" spans="1:48" ht="15" customHeight="1">
      <c r="L64" s="575"/>
      <c r="M64" s="576"/>
      <c r="N64" s="120"/>
      <c r="O64" s="2231"/>
      <c r="P64" s="2341"/>
      <c r="Q64" s="2390">
        <v>45877</v>
      </c>
      <c r="R64" s="636" t="s">
        <v>577</v>
      </c>
      <c r="S64" s="39">
        <v>7040</v>
      </c>
      <c r="W64" s="535"/>
      <c r="X64" s="39"/>
      <c r="Y64" s="637"/>
      <c r="Z64" s="637"/>
      <c r="AA64" s="39"/>
      <c r="AB64" s="39"/>
      <c r="AC64" s="29"/>
      <c r="AD64" s="39"/>
      <c r="AE64" s="39"/>
      <c r="AF64" s="112"/>
      <c r="AG64" s="1638"/>
      <c r="AH64" s="39"/>
      <c r="AI64" s="39"/>
      <c r="AJ64" s="29"/>
      <c r="AK64" s="39"/>
      <c r="AL64" s="39"/>
      <c r="AM64" s="112"/>
      <c r="AN64" s="1583"/>
      <c r="AO64" s="39"/>
      <c r="AP64" s="39"/>
      <c r="AQ64" s="939"/>
      <c r="AR64" s="575">
        <v>45877</v>
      </c>
      <c r="AS64" s="576" t="s">
        <v>591</v>
      </c>
      <c r="AT64" s="2178" t="s">
        <v>577</v>
      </c>
      <c r="AU64" s="577">
        <v>7040</v>
      </c>
      <c r="AV64" s="577">
        <v>1660</v>
      </c>
    </row>
    <row r="65" spans="11:48" ht="15" customHeight="1">
      <c r="L65" s="575"/>
      <c r="M65" s="576"/>
      <c r="N65" s="120"/>
      <c r="O65" s="2231"/>
      <c r="P65" s="2341"/>
      <c r="Q65" s="2221">
        <v>45911</v>
      </c>
      <c r="R65" s="52" t="s">
        <v>579</v>
      </c>
      <c r="S65" s="168">
        <v>7240</v>
      </c>
      <c r="W65" s="535"/>
      <c r="X65" s="39"/>
      <c r="Y65" s="637"/>
      <c r="Z65" s="637"/>
      <c r="AA65" s="39"/>
      <c r="AB65" s="39"/>
      <c r="AC65" s="29"/>
      <c r="AD65" s="39"/>
      <c r="AE65" s="39"/>
      <c r="AF65" s="112"/>
      <c r="AG65" s="1638"/>
      <c r="AH65" s="39"/>
      <c r="AI65" s="39"/>
      <c r="AJ65" s="29"/>
      <c r="AK65" s="39"/>
      <c r="AL65" s="39"/>
      <c r="AM65" s="112"/>
      <c r="AN65" s="1583"/>
      <c r="AO65" s="39"/>
      <c r="AP65" s="39"/>
      <c r="AQ65" s="939"/>
      <c r="AR65" s="575">
        <v>45911</v>
      </c>
      <c r="AS65" s="576" t="s">
        <v>591</v>
      </c>
      <c r="AT65" s="120" t="s">
        <v>579</v>
      </c>
      <c r="AU65" s="577">
        <v>7240</v>
      </c>
      <c r="AV65" s="577">
        <v>1660</v>
      </c>
    </row>
    <row r="66" spans="11:48" ht="15" customHeight="1">
      <c r="L66" s="575"/>
      <c r="M66" s="576"/>
      <c r="N66" s="120"/>
      <c r="O66" s="2231"/>
      <c r="P66" s="2341"/>
      <c r="Q66" s="2221">
        <v>45940</v>
      </c>
      <c r="R66" s="52" t="s">
        <v>581</v>
      </c>
      <c r="S66" s="450">
        <v>7040</v>
      </c>
      <c r="W66" s="535"/>
      <c r="X66" s="39"/>
      <c r="Y66" s="637"/>
      <c r="Z66" s="637"/>
      <c r="AA66" s="39"/>
      <c r="AB66" s="39"/>
      <c r="AC66" s="29"/>
      <c r="AD66" s="39"/>
      <c r="AE66" s="39"/>
      <c r="AF66" s="112"/>
      <c r="AG66" s="1638"/>
      <c r="AH66" s="39"/>
      <c r="AI66" s="39"/>
      <c r="AJ66" s="29"/>
      <c r="AK66" s="39"/>
      <c r="AL66" s="39"/>
      <c r="AM66" s="112"/>
      <c r="AN66" s="1583"/>
      <c r="AO66" s="39"/>
      <c r="AP66" s="39"/>
      <c r="AQ66" s="939"/>
      <c r="AR66" s="575">
        <v>45940</v>
      </c>
      <c r="AS66" s="576" t="s">
        <v>591</v>
      </c>
      <c r="AT66" s="120" t="s">
        <v>581</v>
      </c>
      <c r="AU66" s="122">
        <v>7040</v>
      </c>
      <c r="AV66" s="122">
        <v>1660</v>
      </c>
    </row>
    <row r="67" spans="11:48" ht="15" customHeight="1">
      <c r="L67" s="575"/>
      <c r="M67" s="576"/>
      <c r="N67" s="2178"/>
      <c r="O67" s="2231"/>
      <c r="P67" s="2341"/>
      <c r="Q67" s="2221">
        <v>45969</v>
      </c>
      <c r="R67" s="52" t="s">
        <v>582</v>
      </c>
      <c r="S67" s="168">
        <v>7140</v>
      </c>
      <c r="V67" s="535"/>
      <c r="W67" s="39"/>
      <c r="X67" s="637"/>
      <c r="Y67" s="637"/>
      <c r="Z67" s="39"/>
      <c r="AA67" s="39"/>
      <c r="AB67" s="29"/>
      <c r="AC67" s="39"/>
      <c r="AD67" s="39"/>
      <c r="AE67" s="112"/>
      <c r="AF67" s="1638"/>
      <c r="AG67" s="39"/>
      <c r="AH67" s="39"/>
      <c r="AI67" s="29"/>
      <c r="AJ67" s="39"/>
      <c r="AK67" s="39"/>
      <c r="AL67" s="112"/>
      <c r="AM67" s="1583"/>
      <c r="AN67" s="39"/>
      <c r="AO67" s="39"/>
      <c r="AP67" s="939"/>
      <c r="AQ67" s="39"/>
      <c r="AR67" s="575">
        <v>45969</v>
      </c>
      <c r="AS67" s="576" t="s">
        <v>591</v>
      </c>
      <c r="AT67" s="120" t="s">
        <v>582</v>
      </c>
      <c r="AU67" s="577">
        <v>7140</v>
      </c>
      <c r="AV67" s="577">
        <v>1660</v>
      </c>
    </row>
    <row r="68" spans="11:48" ht="15" customHeight="1">
      <c r="L68" s="575"/>
      <c r="M68" s="576"/>
      <c r="N68" s="120"/>
      <c r="O68" s="2232"/>
      <c r="P68" s="2347"/>
      <c r="Q68" s="2324">
        <v>46000</v>
      </c>
      <c r="R68" s="120" t="s">
        <v>583</v>
      </c>
      <c r="S68" s="577">
        <v>2729.05</v>
      </c>
      <c r="V68" s="535"/>
      <c r="W68" s="39"/>
      <c r="X68" s="637"/>
      <c r="Y68" s="637"/>
      <c r="Z68" s="39"/>
      <c r="AA68" s="39"/>
      <c r="AB68" s="29"/>
      <c r="AC68" s="39"/>
      <c r="AD68" s="39"/>
      <c r="AE68" s="112"/>
      <c r="AF68" s="1638"/>
      <c r="AG68" s="39"/>
      <c r="AH68" s="39"/>
      <c r="AI68" s="29"/>
      <c r="AJ68" s="39"/>
      <c r="AK68" s="39"/>
      <c r="AL68" s="112"/>
      <c r="AM68" s="1583"/>
      <c r="AN68" s="39"/>
      <c r="AO68" s="39"/>
      <c r="AP68" s="939"/>
      <c r="AQ68" s="39"/>
      <c r="AR68" s="575">
        <v>46000</v>
      </c>
      <c r="AS68" s="576" t="s">
        <v>591</v>
      </c>
      <c r="AT68" s="120" t="s">
        <v>583</v>
      </c>
      <c r="AU68" s="577">
        <v>2729.05</v>
      </c>
      <c r="AV68" s="577">
        <v>1660</v>
      </c>
    </row>
    <row r="69" spans="11:48" ht="15" customHeight="1">
      <c r="L69" s="575"/>
      <c r="M69" s="576"/>
      <c r="N69" s="120"/>
      <c r="O69" s="2231"/>
      <c r="P69" s="2341"/>
      <c r="V69" s="535"/>
      <c r="W69" s="39"/>
      <c r="X69" s="637"/>
      <c r="Y69" s="637"/>
      <c r="Z69" s="39"/>
      <c r="AA69" s="39"/>
      <c r="AB69" s="29"/>
      <c r="AC69" s="39"/>
      <c r="AD69" s="39"/>
      <c r="AE69" s="112"/>
      <c r="AF69" s="1638"/>
      <c r="AG69" s="39"/>
      <c r="AH69" s="39"/>
      <c r="AI69" s="29"/>
      <c r="AJ69" s="39"/>
      <c r="AK69" s="39"/>
      <c r="AL69" s="112"/>
      <c r="AM69" s="1583"/>
      <c r="AN69" s="39"/>
      <c r="AO69" s="39"/>
      <c r="AP69" s="939"/>
      <c r="AQ69" s="39"/>
      <c r="AR69" s="112"/>
      <c r="AS69" s="3"/>
    </row>
    <row r="70" spans="11:48" ht="15" customHeight="1">
      <c r="L70" s="575"/>
      <c r="M70" s="576"/>
      <c r="N70" s="120"/>
      <c r="O70" s="2231"/>
      <c r="P70" s="2341"/>
      <c r="Q70" s="2347"/>
      <c r="R70" s="728"/>
      <c r="S70" s="728"/>
      <c r="V70" s="535"/>
      <c r="W70" s="39"/>
      <c r="X70" s="637"/>
      <c r="Y70" s="637"/>
      <c r="Z70" s="39"/>
      <c r="AA70" s="39"/>
      <c r="AB70" s="29"/>
      <c r="AC70" s="39"/>
      <c r="AD70" s="39"/>
      <c r="AE70" s="112"/>
      <c r="AF70" s="1638"/>
      <c r="AG70" s="39"/>
      <c r="AH70" s="39"/>
      <c r="AI70" s="29"/>
      <c r="AJ70" s="39"/>
      <c r="AK70" s="39"/>
      <c r="AL70" s="112"/>
      <c r="AM70" s="1583"/>
      <c r="AN70" s="39"/>
      <c r="AO70" s="39"/>
      <c r="AP70" s="939"/>
      <c r="AQ70" s="39"/>
      <c r="AR70" s="112"/>
      <c r="AS70" s="3"/>
    </row>
    <row r="71" spans="11:48" ht="15" customHeight="1">
      <c r="K71" s="2557"/>
      <c r="L71" s="575"/>
      <c r="M71" s="576"/>
      <c r="N71" s="120"/>
      <c r="O71" s="2231"/>
      <c r="P71" s="2341"/>
      <c r="Q71" s="2341"/>
      <c r="R71" s="728"/>
      <c r="S71" s="728"/>
      <c r="V71" s="535"/>
      <c r="W71" s="39"/>
      <c r="X71" s="637"/>
      <c r="Y71" s="637"/>
      <c r="Z71" s="39"/>
      <c r="AA71" s="39"/>
      <c r="AB71" s="29"/>
      <c r="AC71" s="39"/>
      <c r="AD71" s="39"/>
      <c r="AE71" s="112"/>
      <c r="AF71" s="1638"/>
      <c r="AG71" s="39"/>
      <c r="AH71" s="39"/>
      <c r="AI71" s="29"/>
      <c r="AJ71" s="39"/>
      <c r="AK71" s="39"/>
      <c r="AL71" s="112"/>
      <c r="AM71" s="1583"/>
      <c r="AN71" s="39"/>
      <c r="AO71" s="39"/>
      <c r="AP71" s="939"/>
      <c r="AQ71" s="39"/>
      <c r="AR71" s="112"/>
      <c r="AS71" s="3"/>
      <c r="AU71" s="99">
        <f>SUM(AU56:AU70)</f>
        <v>97760.040000000008</v>
      </c>
    </row>
    <row r="72" spans="11:48" ht="15" customHeight="1">
      <c r="L72" s="575"/>
      <c r="M72" s="576"/>
      <c r="N72" s="120"/>
      <c r="O72" s="2232"/>
      <c r="P72" s="2341"/>
      <c r="Q72" s="2341"/>
      <c r="R72" s="728"/>
      <c r="S72" s="728"/>
      <c r="V72" s="535"/>
      <c r="W72" s="39"/>
      <c r="X72" s="637"/>
      <c r="Y72" s="637"/>
      <c r="Z72" s="39"/>
      <c r="AA72" s="39"/>
      <c r="AB72" s="29"/>
      <c r="AC72" s="39"/>
      <c r="AD72" s="39"/>
      <c r="AE72" s="112"/>
      <c r="AF72" s="1638"/>
      <c r="AG72" s="39"/>
      <c r="AH72" s="39"/>
      <c r="AI72" s="29"/>
      <c r="AJ72" s="39"/>
      <c r="AK72" s="39"/>
      <c r="AL72" s="112"/>
      <c r="AM72" s="1583"/>
      <c r="AN72" s="39"/>
      <c r="AO72" s="39"/>
      <c r="AP72" s="939"/>
      <c r="AQ72" s="39"/>
      <c r="AR72" s="112"/>
      <c r="AS72" s="3"/>
    </row>
    <row r="73" spans="11:48" ht="15" customHeight="1">
      <c r="K73" s="575"/>
      <c r="L73" s="575"/>
      <c r="M73" s="576"/>
      <c r="N73" s="120"/>
      <c r="O73" s="2231"/>
      <c r="P73" s="2341"/>
      <c r="Q73" s="2341"/>
      <c r="R73" s="728"/>
      <c r="S73" s="728"/>
      <c r="V73" s="535"/>
      <c r="W73" s="39"/>
      <c r="X73" s="637"/>
      <c r="Y73" s="637"/>
      <c r="Z73" s="39"/>
      <c r="AA73" s="39"/>
      <c r="AB73" s="29"/>
      <c r="AC73" s="39"/>
      <c r="AD73" s="39"/>
      <c r="AE73" s="112"/>
      <c r="AF73" s="1638"/>
      <c r="AG73" s="39"/>
      <c r="AH73" s="39"/>
      <c r="AI73" s="29"/>
      <c r="AJ73" s="39"/>
      <c r="AK73" s="39"/>
      <c r="AL73" s="112"/>
      <c r="AM73" s="1583"/>
      <c r="AN73" s="39"/>
      <c r="AO73" s="39"/>
      <c r="AP73" s="939"/>
      <c r="AQ73" s="39"/>
      <c r="AR73" s="112"/>
      <c r="AS73" s="3"/>
    </row>
    <row r="74" spans="11:48" ht="15" customHeight="1">
      <c r="K74" s="575"/>
      <c r="M74" s="12"/>
      <c r="N74" s="90"/>
      <c r="P74" s="2567"/>
      <c r="Q74" s="2347"/>
      <c r="R74" s="728"/>
      <c r="S74" s="728"/>
      <c r="V74" s="535"/>
      <c r="W74" s="39"/>
      <c r="X74" s="637"/>
      <c r="Y74" s="637"/>
      <c r="Z74" s="39"/>
      <c r="AA74" s="39"/>
      <c r="AB74" s="29"/>
      <c r="AC74" s="39"/>
      <c r="AD74" s="39"/>
      <c r="AE74" s="112"/>
      <c r="AF74" s="1638"/>
      <c r="AG74" s="39"/>
      <c r="AH74" s="39"/>
      <c r="AI74" s="29"/>
      <c r="AJ74" s="39"/>
      <c r="AK74" s="39"/>
      <c r="AL74" s="112"/>
      <c r="AM74" s="1583"/>
      <c r="AN74" s="39"/>
      <c r="AO74" s="39"/>
      <c r="AP74" s="939"/>
      <c r="AQ74" s="39"/>
      <c r="AR74" s="112"/>
      <c r="AS74" s="3"/>
    </row>
    <row r="75" spans="11:48" ht="15" customHeight="1">
      <c r="K75" s="575"/>
      <c r="M75" s="12"/>
      <c r="N75" s="90"/>
      <c r="O75" s="2564"/>
      <c r="P75" s="2567"/>
      <c r="Q75" s="2341"/>
      <c r="R75" s="728"/>
      <c r="S75" s="728"/>
      <c r="Y75" s="787"/>
      <c r="Z75" s="787"/>
    </row>
    <row r="76" spans="11:48" ht="15" customHeight="1">
      <c r="K76" s="575"/>
      <c r="Q76" s="2347"/>
      <c r="R76" s="728"/>
      <c r="S76" s="728"/>
      <c r="Y76" s="787"/>
      <c r="Z76" s="787"/>
    </row>
    <row r="77" spans="11:48" ht="15" customHeight="1">
      <c r="Q77" s="2347"/>
      <c r="R77" s="728"/>
      <c r="S77" s="728"/>
      <c r="Y77" s="787"/>
      <c r="Z77" s="787"/>
    </row>
    <row r="78" spans="11:48" ht="15" customHeight="1">
      <c r="N78" s="621"/>
      <c r="P78" s="2341"/>
      <c r="Q78" s="2341"/>
      <c r="R78" s="728"/>
      <c r="S78" s="728"/>
      <c r="Y78" s="787"/>
      <c r="Z78" s="787"/>
    </row>
    <row r="79" spans="11:48" ht="15" customHeight="1">
      <c r="Q79" s="2341"/>
      <c r="R79" s="728"/>
      <c r="S79" s="728"/>
      <c r="Y79" s="787"/>
      <c r="Z79" s="787"/>
    </row>
    <row r="80" spans="11:48" ht="15" customHeight="1">
      <c r="Q80" s="2347"/>
      <c r="R80" s="728"/>
      <c r="S80" s="728"/>
      <c r="Y80" s="787"/>
      <c r="Z80" s="787"/>
    </row>
    <row r="81" spans="13:26" ht="15" customHeight="1">
      <c r="Q81" s="2341"/>
      <c r="R81" s="728"/>
      <c r="S81" s="728"/>
      <c r="Y81" s="787"/>
      <c r="Z81" s="787"/>
    </row>
    <row r="82" spans="13:26" ht="15" customHeight="1">
      <c r="Q82" s="2341"/>
      <c r="R82" s="728"/>
      <c r="S82" s="728"/>
      <c r="Y82" s="787"/>
      <c r="Z82" s="787"/>
    </row>
    <row r="83" spans="13:26" ht="15" customHeight="1">
      <c r="Q83" s="2347"/>
      <c r="R83" s="728"/>
      <c r="S83" s="728"/>
      <c r="Y83" s="787"/>
      <c r="Z83" s="787"/>
    </row>
    <row r="84" spans="13:26" ht="15" customHeight="1">
      <c r="Q84" s="2341"/>
      <c r="R84" s="728"/>
      <c r="S84" s="728"/>
      <c r="Y84" s="787"/>
      <c r="Z84" s="787"/>
    </row>
    <row r="85" spans="13:26" ht="15" customHeight="1">
      <c r="Q85" s="2341"/>
      <c r="R85" s="728"/>
      <c r="S85" s="728"/>
      <c r="Y85" s="787"/>
      <c r="Z85" s="787"/>
    </row>
    <row r="86" spans="13:26" ht="15" customHeight="1">
      <c r="M86" s="575"/>
      <c r="N86" s="576"/>
      <c r="O86" s="2466"/>
      <c r="P86" s="2347"/>
      <c r="Q86" s="2347"/>
      <c r="R86" s="577"/>
      <c r="S86" s="728"/>
      <c r="Y86" s="787"/>
      <c r="Z86" s="787"/>
    </row>
    <row r="87" spans="13:26" ht="15" customHeight="1">
      <c r="M87" s="575"/>
      <c r="N87" s="576"/>
      <c r="O87" s="2547">
        <f>SUM(O56:O86)</f>
        <v>0</v>
      </c>
      <c r="P87" s="2347"/>
      <c r="Q87" s="2347"/>
      <c r="R87" s="577"/>
      <c r="S87" s="728"/>
      <c r="Y87" s="787"/>
      <c r="Z87" s="787"/>
    </row>
    <row r="88" spans="13:26" ht="15" customHeight="1">
      <c r="M88" s="575"/>
      <c r="N88" s="576"/>
      <c r="O88" s="2466"/>
      <c r="P88" s="2341"/>
      <c r="Q88" s="2341"/>
      <c r="R88" s="122"/>
      <c r="S88" s="728"/>
      <c r="Y88" s="787"/>
      <c r="Z88" s="787"/>
    </row>
    <row r="89" spans="13:26" ht="15" customHeight="1">
      <c r="M89" s="575"/>
      <c r="N89" s="576"/>
      <c r="O89" s="2547">
        <f>O53-O87</f>
        <v>0</v>
      </c>
      <c r="P89" s="2347"/>
      <c r="Q89" s="2347"/>
      <c r="R89" s="577"/>
      <c r="S89" s="728"/>
      <c r="Y89" s="787"/>
      <c r="Z89" s="787"/>
    </row>
    <row r="90" spans="13:26" ht="15" customHeight="1">
      <c r="M90" s="575"/>
      <c r="N90" s="576"/>
      <c r="O90" s="2466"/>
      <c r="P90" s="2347"/>
      <c r="Q90" s="2347"/>
      <c r="R90" s="577"/>
      <c r="S90" s="728"/>
      <c r="Y90" s="787"/>
      <c r="Z90" s="787"/>
    </row>
    <row r="91" spans="13:26" ht="15" customHeight="1">
      <c r="M91" s="575"/>
      <c r="N91" s="576"/>
      <c r="O91" s="2466"/>
      <c r="P91" s="2341"/>
      <c r="Q91" s="2341"/>
      <c r="R91" s="122"/>
      <c r="S91" s="728"/>
      <c r="Y91" s="787"/>
      <c r="Z91" s="787"/>
    </row>
    <row r="92" spans="13:26" ht="15" customHeight="1">
      <c r="M92" s="575"/>
      <c r="N92" s="576"/>
      <c r="O92" s="2466"/>
      <c r="P92" s="2347"/>
      <c r="Q92" s="2347"/>
      <c r="R92" s="577"/>
      <c r="S92" s="728"/>
      <c r="Y92" s="787"/>
      <c r="Z92" s="787"/>
    </row>
    <row r="93" spans="13:26" ht="15" customHeight="1">
      <c r="N93" s="576"/>
      <c r="R93" s="577"/>
      <c r="S93" s="728"/>
      <c r="Y93" s="787"/>
      <c r="Z93" s="787"/>
    </row>
    <row r="94" spans="13:26" ht="15" customHeight="1">
      <c r="Y94" s="787"/>
      <c r="Z94" s="787"/>
    </row>
    <row r="95" spans="13:26" ht="15" customHeight="1">
      <c r="Y95" s="787"/>
      <c r="Z95" s="787"/>
    </row>
    <row r="96" spans="13:26" ht="15" customHeight="1">
      <c r="Y96" s="787"/>
      <c r="Z96" s="787"/>
    </row>
    <row r="97" spans="25:26" ht="15" customHeight="1">
      <c r="Y97" s="787"/>
      <c r="Z97" s="787"/>
    </row>
    <row r="98" spans="25:26" ht="15" customHeight="1">
      <c r="Y98" s="787"/>
      <c r="Z98" s="787"/>
    </row>
    <row r="99" spans="25:26" ht="15" customHeight="1">
      <c r="Y99" s="787"/>
      <c r="Z99" s="787"/>
    </row>
    <row r="100" spans="25:26" ht="15" customHeight="1">
      <c r="Y100" s="787"/>
      <c r="Z100" s="787"/>
    </row>
    <row r="101" spans="25:26" ht="15" customHeight="1">
      <c r="Y101" s="787"/>
      <c r="Z101" s="787"/>
    </row>
    <row r="102" spans="25:26" ht="15" customHeight="1">
      <c r="Y102" s="787"/>
      <c r="Z102" s="787"/>
    </row>
    <row r="103" spans="25:26" ht="15" customHeight="1">
      <c r="Y103" s="787"/>
      <c r="Z103" s="787"/>
    </row>
    <row r="104" spans="25:26" ht="15" customHeight="1">
      <c r="Y104" s="787"/>
      <c r="Z104" s="787"/>
    </row>
    <row r="105" spans="25:26" ht="15" customHeight="1">
      <c r="Y105" s="787"/>
      <c r="Z105" s="787"/>
    </row>
    <row r="106" spans="25:26" ht="15" customHeight="1">
      <c r="Y106" s="787"/>
      <c r="Z106" s="787"/>
    </row>
    <row r="107" spans="25:26" ht="15" customHeight="1">
      <c r="Y107" s="787"/>
      <c r="Z107" s="787"/>
    </row>
    <row r="108" spans="25:26" ht="15" customHeight="1">
      <c r="Y108" s="787"/>
      <c r="Z108" s="787"/>
    </row>
    <row r="109" spans="25:26" ht="15" customHeight="1">
      <c r="Y109" s="787"/>
      <c r="Z109" s="787"/>
    </row>
    <row r="110" spans="25:26" ht="15" customHeight="1">
      <c r="Y110" s="787"/>
      <c r="Z110" s="787"/>
    </row>
    <row r="111" spans="25:26" ht="15" customHeight="1">
      <c r="Y111" s="787"/>
      <c r="Z111" s="787"/>
    </row>
    <row r="112" spans="25:26" ht="15" customHeight="1">
      <c r="Y112" s="787"/>
      <c r="Z112" s="787"/>
    </row>
    <row r="113" spans="25:26" ht="15" customHeight="1">
      <c r="Y113" s="787"/>
      <c r="Z113" s="787"/>
    </row>
    <row r="114" spans="25:26" ht="15" customHeight="1">
      <c r="Y114" s="787"/>
      <c r="Z114" s="787"/>
    </row>
    <row r="115" spans="25:26" ht="15" customHeight="1">
      <c r="Y115" s="787"/>
      <c r="Z115" s="787"/>
    </row>
    <row r="116" spans="25:26" ht="15" customHeight="1">
      <c r="Y116" s="787"/>
      <c r="Z116" s="787"/>
    </row>
    <row r="117" spans="25:26" ht="15" customHeight="1">
      <c r="Y117" s="787"/>
      <c r="Z117" s="787"/>
    </row>
    <row r="118" spans="25:26" ht="15" customHeight="1">
      <c r="Y118" s="787"/>
      <c r="Z118" s="787"/>
    </row>
    <row r="119" spans="25:26" ht="15" customHeight="1">
      <c r="Y119" s="787"/>
      <c r="Z119" s="787"/>
    </row>
    <row r="120" spans="25:26" ht="15" customHeight="1">
      <c r="Y120" s="787"/>
      <c r="Z120" s="787"/>
    </row>
    <row r="121" spans="25:26" ht="15" customHeight="1">
      <c r="Y121" s="787"/>
      <c r="Z121" s="787"/>
    </row>
    <row r="122" spans="25:26" ht="15" customHeight="1">
      <c r="Y122" s="787"/>
      <c r="Z122" s="787"/>
    </row>
    <row r="123" spans="25:26" ht="15" customHeight="1">
      <c r="Y123" s="787"/>
      <c r="Z123" s="787"/>
    </row>
    <row r="124" spans="25:26" ht="15" customHeight="1">
      <c r="Y124" s="787"/>
      <c r="Z124" s="787"/>
    </row>
    <row r="125" spans="25:26" ht="15" customHeight="1">
      <c r="Y125" s="787"/>
      <c r="Z125" s="787"/>
    </row>
    <row r="126" spans="25:26" ht="15" customHeight="1">
      <c r="Y126" s="787"/>
      <c r="Z126" s="787"/>
    </row>
    <row r="127" spans="25:26" ht="15" customHeight="1">
      <c r="Y127" s="787"/>
      <c r="Z127" s="787"/>
    </row>
    <row r="128" spans="25:26" ht="15" customHeight="1">
      <c r="Y128" s="787"/>
      <c r="Z128" s="787"/>
    </row>
    <row r="129" spans="25:26" ht="15" customHeight="1">
      <c r="Y129" s="787"/>
      <c r="Z129" s="787"/>
    </row>
    <row r="130" spans="25:26" ht="15" customHeight="1">
      <c r="Y130" s="787"/>
      <c r="Z130" s="787"/>
    </row>
    <row r="131" spans="25:26" ht="15" customHeight="1">
      <c r="Y131" s="787"/>
      <c r="Z131" s="787"/>
    </row>
    <row r="132" spans="25:26" ht="15" customHeight="1">
      <c r="Y132" s="787"/>
      <c r="Z132" s="787"/>
    </row>
    <row r="133" spans="25:26" ht="15" customHeight="1">
      <c r="Y133" s="787"/>
      <c r="Z133" s="787"/>
    </row>
    <row r="134" spans="25:26" ht="15" customHeight="1">
      <c r="Y134" s="787"/>
      <c r="Z134" s="787"/>
    </row>
    <row r="135" spans="25:26" ht="15" customHeight="1">
      <c r="Y135" s="787"/>
      <c r="Z135" s="787"/>
    </row>
    <row r="136" spans="25:26" ht="15" customHeight="1">
      <c r="Y136" s="787"/>
      <c r="Z136" s="787"/>
    </row>
    <row r="137" spans="25:26" ht="15" customHeight="1">
      <c r="Y137" s="787"/>
      <c r="Z137" s="787"/>
    </row>
    <row r="138" spans="25:26" ht="15" customHeight="1">
      <c r="Y138" s="787"/>
      <c r="Z138" s="787"/>
    </row>
    <row r="139" spans="25:26" ht="15" customHeight="1"/>
    <row r="140" spans="25:26" ht="15" customHeight="1"/>
    <row r="141" spans="25:26" ht="15" customHeight="1"/>
    <row r="142" spans="25:26" ht="15" customHeight="1"/>
    <row r="143" spans="25:26" ht="15" customHeight="1"/>
    <row r="144" spans="25:26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</sheetData>
  <sortState xmlns:xlrd2="http://schemas.microsoft.com/office/spreadsheetml/2017/richdata2" ref="L57:P85">
    <sortCondition ref="L57:L85"/>
  </sortState>
  <mergeCells count="8">
    <mergeCell ref="AG3:AM3"/>
    <mergeCell ref="AN3:AS3"/>
    <mergeCell ref="B24:I24"/>
    <mergeCell ref="B1:J1"/>
    <mergeCell ref="B2:I2"/>
    <mergeCell ref="K2:R2"/>
    <mergeCell ref="Y2:Z2"/>
    <mergeCell ref="W3:AF3"/>
  </mergeCells>
  <pageMargins left="0.23" right="0.12" top="1" bottom="1" header="0.5" footer="0.5"/>
  <pageSetup paperSize="5" orientation="portrait" verticalDpi="36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10">
    <tabColor rgb="FFFFFF00"/>
  </sheetPr>
  <dimension ref="A1:Q116"/>
  <sheetViews>
    <sheetView topLeftCell="A19" zoomScale="130" zoomScaleNormal="130" workbookViewId="0">
      <selection activeCell="J47" sqref="J47"/>
    </sheetView>
  </sheetViews>
  <sheetFormatPr defaultColWidth="9.109375" defaultRowHeight="13.8"/>
  <cols>
    <col min="1" max="1" width="11.5546875" style="1462" customWidth="1"/>
    <col min="2" max="2" width="16" style="292" customWidth="1"/>
    <col min="3" max="3" width="10.5546875" style="293" customWidth="1"/>
    <col min="4" max="4" width="9.88671875" style="294" customWidth="1"/>
    <col min="5" max="5" width="7.6640625" style="294" customWidth="1"/>
    <col min="6" max="6" width="12.33203125" style="2571" customWidth="1"/>
    <col min="7" max="7" width="13" style="323" customWidth="1"/>
    <col min="8" max="8" width="13" style="135" customWidth="1"/>
    <col min="9" max="9" width="14.33203125" style="1176" customWidth="1"/>
    <col min="10" max="10" width="12.33203125" style="100" customWidth="1"/>
    <col min="11" max="12" width="12" style="6" customWidth="1"/>
    <col min="13" max="13" width="12" style="9" customWidth="1"/>
    <col min="14" max="14" width="10.5546875" style="10" customWidth="1"/>
    <col min="15" max="15" width="14.88671875" style="6" customWidth="1"/>
    <col min="16" max="16" width="11.5546875" style="6" customWidth="1"/>
    <col min="17" max="17" width="12.33203125" style="6" customWidth="1"/>
    <col min="18" max="16384" width="9.109375" style="3"/>
  </cols>
  <sheetData>
    <row r="1" spans="1:17" ht="27.6">
      <c r="A1" s="3237" t="s">
        <v>596</v>
      </c>
      <c r="B1" s="3237"/>
      <c r="C1" s="3237"/>
      <c r="D1" s="3237"/>
      <c r="E1" s="3237"/>
      <c r="F1" s="3237"/>
      <c r="G1" s="3237"/>
      <c r="J1" s="589"/>
      <c r="K1" s="484"/>
      <c r="L1" s="484"/>
      <c r="M1" s="530"/>
      <c r="N1" s="558"/>
      <c r="O1" s="484"/>
      <c r="P1" s="484"/>
      <c r="Q1" s="484"/>
    </row>
    <row r="3" spans="1:17" ht="20.399999999999999">
      <c r="A3" s="3239" t="s">
        <v>1</v>
      </c>
      <c r="B3" s="3240"/>
      <c r="C3" s="3240"/>
      <c r="D3" s="3240"/>
      <c r="E3" s="3240"/>
      <c r="F3" s="3240"/>
      <c r="G3" s="3240"/>
      <c r="H3" s="3240"/>
      <c r="I3" s="3241"/>
      <c r="J3" s="3242" t="s">
        <v>20</v>
      </c>
      <c r="K3" s="3243"/>
      <c r="L3" s="3244"/>
      <c r="M3" s="3244"/>
      <c r="N3" s="3244"/>
      <c r="O3" s="3243"/>
      <c r="P3" s="3243"/>
      <c r="Q3" s="3245"/>
    </row>
    <row r="4" spans="1:17" ht="29.1" customHeight="1">
      <c r="A4" s="493" t="s">
        <v>2</v>
      </c>
      <c r="B4" s="495" t="s">
        <v>35</v>
      </c>
      <c r="C4" s="503" t="s">
        <v>4</v>
      </c>
      <c r="D4" s="497" t="s">
        <v>5</v>
      </c>
      <c r="E4" s="497" t="s">
        <v>6</v>
      </c>
      <c r="F4" s="2568" t="s">
        <v>36</v>
      </c>
      <c r="G4" s="504" t="s">
        <v>37</v>
      </c>
      <c r="H4" s="504" t="s">
        <v>38</v>
      </c>
      <c r="I4" s="1871" t="s">
        <v>39</v>
      </c>
      <c r="J4" s="493" t="s">
        <v>2</v>
      </c>
      <c r="K4" s="495" t="s">
        <v>35</v>
      </c>
      <c r="L4" s="503" t="s">
        <v>4</v>
      </c>
      <c r="M4" s="497" t="s">
        <v>6</v>
      </c>
      <c r="N4" s="1866" t="s">
        <v>36</v>
      </c>
      <c r="O4" s="494" t="s">
        <v>37</v>
      </c>
      <c r="P4" s="494" t="s">
        <v>38</v>
      </c>
      <c r="Q4" s="1718" t="s">
        <v>39</v>
      </c>
    </row>
    <row r="5" spans="1:17" ht="17.25" customHeight="1">
      <c r="A5" s="510">
        <v>44750</v>
      </c>
      <c r="B5" s="1867">
        <v>300000</v>
      </c>
      <c r="C5" s="1867">
        <f>B5*0.02</f>
        <v>6000</v>
      </c>
      <c r="D5" s="1868"/>
      <c r="E5" s="1869">
        <v>48</v>
      </c>
      <c r="F5" s="2569">
        <v>29389</v>
      </c>
      <c r="G5" s="1870">
        <f>+B5/E5</f>
        <v>6250</v>
      </c>
      <c r="H5" s="1870">
        <v>2490</v>
      </c>
      <c r="I5" s="1872">
        <v>300000</v>
      </c>
      <c r="J5" s="1873">
        <v>44966</v>
      </c>
      <c r="K5" s="55">
        <v>20000</v>
      </c>
      <c r="L5" s="55"/>
      <c r="M5" s="73">
        <v>30692</v>
      </c>
      <c r="N5" s="73">
        <v>12</v>
      </c>
      <c r="O5" s="1715">
        <f>K5/N5</f>
        <v>1666.6666666666699</v>
      </c>
      <c r="P5" s="55">
        <v>400</v>
      </c>
      <c r="Q5" s="1262">
        <v>20000</v>
      </c>
    </row>
    <row r="6" spans="1:17" ht="17.25" customHeight="1">
      <c r="A6" s="324">
        <v>44769</v>
      </c>
      <c r="B6" s="312"/>
      <c r="C6" s="313"/>
      <c r="D6" s="314"/>
      <c r="E6" s="314">
        <v>1</v>
      </c>
      <c r="F6" s="2570">
        <v>75424</v>
      </c>
      <c r="G6" s="186">
        <v>6250</v>
      </c>
      <c r="H6" s="62">
        <v>2490</v>
      </c>
      <c r="I6" s="991">
        <f>I5-G6</f>
        <v>293750</v>
      </c>
      <c r="J6" s="50">
        <v>44982</v>
      </c>
      <c r="K6" s="43"/>
      <c r="L6" s="43"/>
      <c r="M6" s="358">
        <v>77867</v>
      </c>
      <c r="N6" s="538">
        <v>1</v>
      </c>
      <c r="O6" s="189">
        <v>1666.67</v>
      </c>
      <c r="P6" s="43">
        <v>366.67</v>
      </c>
      <c r="Q6" s="210">
        <f>Q5-O6</f>
        <v>18333.330000000002</v>
      </c>
    </row>
    <row r="7" spans="1:17" ht="17.25" customHeight="1">
      <c r="A7" s="324">
        <v>44799</v>
      </c>
      <c r="B7" s="312"/>
      <c r="C7" s="313"/>
      <c r="D7" s="314"/>
      <c r="E7" s="314">
        <v>2</v>
      </c>
      <c r="F7" s="2191">
        <v>75784</v>
      </c>
      <c r="G7" s="186">
        <v>6250</v>
      </c>
      <c r="H7" s="62">
        <v>2490</v>
      </c>
      <c r="I7" s="991">
        <f t="shared" ref="I7:I12" si="0">I6-G7</f>
        <v>287500</v>
      </c>
      <c r="J7" s="50">
        <v>45020</v>
      </c>
      <c r="K7" s="43"/>
      <c r="L7" s="43"/>
      <c r="M7" s="358">
        <v>78238</v>
      </c>
      <c r="N7" s="538">
        <v>2</v>
      </c>
      <c r="O7" s="189">
        <v>1666.67</v>
      </c>
      <c r="P7" s="43">
        <f>Q7*0.02</f>
        <v>333.33319999999998</v>
      </c>
      <c r="Q7" s="210">
        <f t="shared" ref="Q7:Q14" si="1">Q6-O7</f>
        <v>16666.66</v>
      </c>
    </row>
    <row r="8" spans="1:17" ht="17.25" customHeight="1">
      <c r="A8" s="50">
        <v>44831</v>
      </c>
      <c r="B8" s="312"/>
      <c r="C8" s="313"/>
      <c r="D8" s="314"/>
      <c r="E8" s="314">
        <v>3</v>
      </c>
      <c r="F8" s="2191">
        <v>76131</v>
      </c>
      <c r="G8" s="35">
        <v>6250</v>
      </c>
      <c r="H8" s="35">
        <v>2490</v>
      </c>
      <c r="I8" s="991">
        <f t="shared" si="0"/>
        <v>281250</v>
      </c>
      <c r="J8" s="50">
        <v>45043</v>
      </c>
      <c r="K8" s="151"/>
      <c r="L8" s="43"/>
      <c r="M8" s="358">
        <v>78455</v>
      </c>
      <c r="N8" s="538">
        <v>3</v>
      </c>
      <c r="O8" s="189">
        <v>1666.67</v>
      </c>
      <c r="P8" s="43">
        <f>Q8*0.02</f>
        <v>299.99979999999999</v>
      </c>
      <c r="Q8" s="210">
        <f t="shared" si="1"/>
        <v>14999.99</v>
      </c>
    </row>
    <row r="9" spans="1:17" ht="17.25" customHeight="1">
      <c r="A9" s="50">
        <v>44862</v>
      </c>
      <c r="B9" s="312"/>
      <c r="C9" s="313"/>
      <c r="D9" s="314"/>
      <c r="E9" s="314">
        <v>4</v>
      </c>
      <c r="F9" s="2191">
        <v>76447</v>
      </c>
      <c r="G9" s="35">
        <v>6250</v>
      </c>
      <c r="H9" s="35">
        <v>2490</v>
      </c>
      <c r="I9" s="991">
        <f t="shared" si="0"/>
        <v>275000</v>
      </c>
      <c r="J9" s="50">
        <v>45076</v>
      </c>
      <c r="K9" s="151"/>
      <c r="L9" s="43"/>
      <c r="M9" s="358">
        <v>78871</v>
      </c>
      <c r="N9" s="538">
        <v>4</v>
      </c>
      <c r="O9" s="189">
        <v>1666.67</v>
      </c>
      <c r="P9" s="43">
        <f>Q9*0.02</f>
        <v>266.66640000000001</v>
      </c>
      <c r="Q9" s="210">
        <f t="shared" si="1"/>
        <v>13333.32</v>
      </c>
    </row>
    <row r="10" spans="1:17" ht="17.25" customHeight="1">
      <c r="A10" s="50">
        <v>44890</v>
      </c>
      <c r="B10" s="312"/>
      <c r="C10" s="313"/>
      <c r="D10" s="314"/>
      <c r="E10" s="314">
        <v>5</v>
      </c>
      <c r="F10" s="2191">
        <v>76852</v>
      </c>
      <c r="G10" s="35">
        <v>6250</v>
      </c>
      <c r="H10" s="35">
        <v>2490</v>
      </c>
      <c r="I10" s="991">
        <f t="shared" si="0"/>
        <v>268750</v>
      </c>
      <c r="J10" s="1646">
        <v>45106</v>
      </c>
      <c r="K10" s="43"/>
      <c r="L10" s="43"/>
      <c r="M10" s="947"/>
      <c r="N10" s="538">
        <v>5</v>
      </c>
      <c r="O10" s="189">
        <v>1666.67</v>
      </c>
      <c r="P10" s="43">
        <f>Q10*0.02</f>
        <v>233.333</v>
      </c>
      <c r="Q10" s="210">
        <f t="shared" si="1"/>
        <v>11666.65</v>
      </c>
    </row>
    <row r="11" spans="1:17" ht="17.25" customHeight="1">
      <c r="A11" s="50">
        <v>44921</v>
      </c>
      <c r="B11" s="312"/>
      <c r="C11" s="313"/>
      <c r="D11" s="314"/>
      <c r="E11" s="314">
        <v>6</v>
      </c>
      <c r="F11" s="2191">
        <v>77151</v>
      </c>
      <c r="G11" s="35">
        <v>6250</v>
      </c>
      <c r="H11" s="35">
        <v>2490</v>
      </c>
      <c r="I11" s="991">
        <f t="shared" si="0"/>
        <v>262500</v>
      </c>
      <c r="J11" s="1646">
        <v>45134</v>
      </c>
      <c r="K11" s="43"/>
      <c r="L11" s="43"/>
      <c r="M11" s="358">
        <v>79610</v>
      </c>
      <c r="N11" s="538">
        <v>6</v>
      </c>
      <c r="O11" s="189">
        <v>1666.67</v>
      </c>
      <c r="P11" s="43">
        <v>233.33</v>
      </c>
      <c r="Q11" s="210">
        <f t="shared" si="1"/>
        <v>9999.98</v>
      </c>
    </row>
    <row r="12" spans="1:17" ht="17.25" customHeight="1">
      <c r="A12" s="1462">
        <v>44951</v>
      </c>
      <c r="E12" s="294">
        <v>7</v>
      </c>
      <c r="F12" s="2571">
        <v>30595</v>
      </c>
      <c r="G12" s="323">
        <v>262500</v>
      </c>
      <c r="I12" s="991">
        <f t="shared" si="0"/>
        <v>0</v>
      </c>
      <c r="J12" s="1646">
        <v>45220</v>
      </c>
      <c r="K12" s="43"/>
      <c r="L12" s="43"/>
      <c r="M12" s="1874">
        <v>80637</v>
      </c>
      <c r="N12" s="538">
        <v>7</v>
      </c>
      <c r="O12" s="189">
        <v>1666.67</v>
      </c>
      <c r="P12" s="43">
        <v>200</v>
      </c>
      <c r="Q12" s="210">
        <f t="shared" si="1"/>
        <v>8333.31</v>
      </c>
    </row>
    <row r="13" spans="1:17" ht="17.25" customHeight="1">
      <c r="J13" s="167">
        <v>45612</v>
      </c>
      <c r="M13" s="358">
        <v>85485</v>
      </c>
      <c r="O13" s="188">
        <v>2000</v>
      </c>
      <c r="P13" s="43"/>
      <c r="Q13" s="210">
        <f t="shared" si="1"/>
        <v>6333.31</v>
      </c>
    </row>
    <row r="14" spans="1:17" ht="17.25" customHeight="1">
      <c r="A14" s="3239" t="s">
        <v>1</v>
      </c>
      <c r="B14" s="3240"/>
      <c r="C14" s="3240"/>
      <c r="D14" s="3240"/>
      <c r="E14" s="3240"/>
      <c r="F14" s="3240"/>
      <c r="G14" s="3240"/>
      <c r="H14" s="3240"/>
      <c r="I14" s="3241"/>
      <c r="J14" s="1646"/>
      <c r="K14" s="43"/>
      <c r="L14" s="43"/>
      <c r="M14" s="947"/>
      <c r="N14" s="538"/>
      <c r="O14" s="189"/>
      <c r="P14" s="43"/>
      <c r="Q14" s="210">
        <f t="shared" si="1"/>
        <v>6333.31</v>
      </c>
    </row>
    <row r="15" spans="1:17" ht="17.25" customHeight="1">
      <c r="A15" s="493" t="s">
        <v>2</v>
      </c>
      <c r="B15" s="495" t="s">
        <v>35</v>
      </c>
      <c r="C15" s="503" t="s">
        <v>4</v>
      </c>
      <c r="D15" s="497" t="s">
        <v>5</v>
      </c>
      <c r="E15" s="497" t="s">
        <v>6</v>
      </c>
      <c r="F15" s="2568" t="s">
        <v>36</v>
      </c>
      <c r="G15" s="504" t="s">
        <v>37</v>
      </c>
      <c r="H15" s="504" t="s">
        <v>38</v>
      </c>
      <c r="I15" s="1871" t="s">
        <v>39</v>
      </c>
      <c r="J15" s="1646"/>
      <c r="K15" s="43"/>
      <c r="L15" s="43"/>
      <c r="M15" s="947"/>
      <c r="N15" s="538"/>
      <c r="O15" s="189"/>
      <c r="P15" s="43"/>
      <c r="Q15" s="210"/>
    </row>
    <row r="16" spans="1:17" ht="17.25" customHeight="1">
      <c r="A16" s="510">
        <v>44951</v>
      </c>
      <c r="B16" s="1867">
        <v>300000</v>
      </c>
      <c r="C16" s="1867">
        <f>B16*0.02</f>
        <v>6000</v>
      </c>
      <c r="D16" s="1868"/>
      <c r="E16" s="1869">
        <v>48</v>
      </c>
      <c r="F16" s="2569">
        <v>29389</v>
      </c>
      <c r="G16" s="1870">
        <f>+B16/E16</f>
        <v>6250</v>
      </c>
      <c r="H16" s="1870">
        <v>2490</v>
      </c>
      <c r="I16" s="1872">
        <v>300000</v>
      </c>
      <c r="J16" s="1634"/>
      <c r="K16" s="39"/>
      <c r="L16" s="39"/>
      <c r="M16" s="80"/>
      <c r="N16" s="81"/>
      <c r="O16" s="1593"/>
      <c r="P16" s="39"/>
      <c r="Q16" s="112"/>
    </row>
    <row r="17" spans="1:17" ht="17.25" customHeight="1">
      <c r="A17" s="50">
        <v>44958</v>
      </c>
      <c r="B17" s="185"/>
      <c r="C17" s="313"/>
      <c r="D17" s="185"/>
      <c r="E17" s="185">
        <v>1</v>
      </c>
      <c r="F17" s="2192">
        <v>77564</v>
      </c>
      <c r="G17" s="59">
        <v>6250</v>
      </c>
      <c r="H17" s="59">
        <v>2490</v>
      </c>
      <c r="I17" s="62">
        <f>I16-G17</f>
        <v>293750</v>
      </c>
      <c r="J17" s="535"/>
      <c r="K17" s="39"/>
      <c r="L17" s="39"/>
      <c r="M17" s="80"/>
      <c r="N17" s="81"/>
      <c r="O17" s="1593"/>
      <c r="P17" s="39"/>
      <c r="Q17" s="112"/>
    </row>
    <row r="18" spans="1:17" ht="17.25" customHeight="1">
      <c r="A18" s="50">
        <v>44982</v>
      </c>
      <c r="B18" s="185"/>
      <c r="C18" s="313"/>
      <c r="D18" s="185"/>
      <c r="E18" s="185">
        <v>2</v>
      </c>
      <c r="F18" s="2192">
        <v>77867</v>
      </c>
      <c r="G18" s="59">
        <v>6250</v>
      </c>
      <c r="H18" s="59">
        <v>2490</v>
      </c>
      <c r="I18" s="62">
        <f t="shared" ref="I18:I38" si="2">I17-G18</f>
        <v>287500</v>
      </c>
      <c r="J18" s="535"/>
      <c r="K18" s="39"/>
      <c r="L18" s="39"/>
      <c r="M18" s="80"/>
      <c r="N18" s="81"/>
      <c r="O18" s="1593"/>
      <c r="P18" s="39"/>
      <c r="Q18" s="112"/>
    </row>
    <row r="19" spans="1:17" ht="15" customHeight="1">
      <c r="A19" s="50">
        <v>45020</v>
      </c>
      <c r="B19" s="185"/>
      <c r="C19" s="313"/>
      <c r="D19" s="185"/>
      <c r="E19" s="185">
        <v>3</v>
      </c>
      <c r="F19" s="2192">
        <v>78238</v>
      </c>
      <c r="G19" s="59">
        <v>6250</v>
      </c>
      <c r="H19" s="59">
        <v>2490</v>
      </c>
      <c r="I19" s="62">
        <f t="shared" si="2"/>
        <v>281250</v>
      </c>
      <c r="J19" s="535"/>
      <c r="K19" s="39"/>
      <c r="L19" s="39"/>
      <c r="M19" s="80"/>
      <c r="N19" s="81"/>
      <c r="O19" s="1593"/>
      <c r="P19" s="39"/>
      <c r="Q19" s="112"/>
    </row>
    <row r="20" spans="1:17" ht="15" customHeight="1">
      <c r="A20" s="50">
        <v>45043</v>
      </c>
      <c r="B20" s="185"/>
      <c r="C20" s="313"/>
      <c r="D20" s="185"/>
      <c r="E20" s="185">
        <v>4</v>
      </c>
      <c r="F20" s="2192">
        <v>78455</v>
      </c>
      <c r="G20" s="59">
        <v>6250</v>
      </c>
      <c r="H20" s="59">
        <v>2490</v>
      </c>
      <c r="I20" s="62">
        <f t="shared" si="2"/>
        <v>275000</v>
      </c>
      <c r="J20" s="535"/>
      <c r="K20" s="39"/>
      <c r="L20" s="39"/>
      <c r="M20" s="80"/>
      <c r="N20" s="81"/>
      <c r="O20" s="1593"/>
      <c r="P20" s="39"/>
      <c r="Q20" s="112"/>
    </row>
    <row r="21" spans="1:17" ht="15" customHeight="1">
      <c r="A21" s="50">
        <v>45076</v>
      </c>
      <c r="B21" s="185"/>
      <c r="C21" s="313"/>
      <c r="D21" s="185"/>
      <c r="E21" s="185">
        <v>5</v>
      </c>
      <c r="F21" s="2192">
        <v>78871</v>
      </c>
      <c r="G21" s="59">
        <v>6250</v>
      </c>
      <c r="H21" s="59">
        <v>2490</v>
      </c>
      <c r="I21" s="62">
        <f t="shared" si="2"/>
        <v>268750</v>
      </c>
      <c r="J21" s="535"/>
      <c r="K21" s="39"/>
      <c r="L21" s="39"/>
      <c r="M21" s="80"/>
      <c r="N21" s="81"/>
      <c r="O21" s="1593"/>
      <c r="P21" s="39"/>
      <c r="Q21" s="112"/>
    </row>
    <row r="22" spans="1:17" ht="15" customHeight="1">
      <c r="A22" s="50">
        <v>45106</v>
      </c>
      <c r="B22" s="185"/>
      <c r="C22" s="59"/>
      <c r="D22" s="59"/>
      <c r="E22" s="185">
        <v>6</v>
      </c>
      <c r="F22" s="2192">
        <v>79322</v>
      </c>
      <c r="G22" s="59">
        <v>6250</v>
      </c>
      <c r="H22" s="59">
        <v>2490</v>
      </c>
      <c r="I22" s="62">
        <f t="shared" si="2"/>
        <v>262500</v>
      </c>
      <c r="J22" s="535"/>
      <c r="K22" s="39"/>
      <c r="L22" s="39"/>
      <c r="M22" s="80"/>
      <c r="N22" s="81"/>
      <c r="O22" s="1593"/>
      <c r="P22" s="39"/>
      <c r="Q22" s="112"/>
    </row>
    <row r="23" spans="1:17" ht="15" customHeight="1">
      <c r="A23" s="50">
        <v>45134</v>
      </c>
      <c r="B23" s="185"/>
      <c r="C23" s="59"/>
      <c r="D23" s="59"/>
      <c r="E23" s="185">
        <v>7</v>
      </c>
      <c r="F23" s="2192">
        <v>79610</v>
      </c>
      <c r="G23" s="59">
        <v>6250</v>
      </c>
      <c r="H23" s="59">
        <v>2490</v>
      </c>
      <c r="I23" s="62">
        <f t="shared" si="2"/>
        <v>256250</v>
      </c>
      <c r="J23" s="535"/>
      <c r="K23" s="39"/>
      <c r="L23" s="39"/>
      <c r="M23" s="80"/>
      <c r="N23" s="81"/>
      <c r="O23" s="1593"/>
      <c r="P23" s="39"/>
      <c r="Q23" s="112"/>
    </row>
    <row r="24" spans="1:17" ht="15" customHeight="1">
      <c r="A24" s="50">
        <v>45220</v>
      </c>
      <c r="B24" s="185"/>
      <c r="C24" s="313"/>
      <c r="D24" s="185"/>
      <c r="E24" s="185">
        <v>8</v>
      </c>
      <c r="F24" s="2192">
        <v>80637</v>
      </c>
      <c r="G24" s="59">
        <v>6250</v>
      </c>
      <c r="H24" s="59">
        <v>2490</v>
      </c>
      <c r="I24" s="62">
        <f t="shared" si="2"/>
        <v>250000</v>
      </c>
      <c r="J24" s="535"/>
      <c r="K24" s="39"/>
      <c r="L24" s="39"/>
      <c r="M24" s="80"/>
      <c r="N24" s="81"/>
      <c r="O24" s="1593"/>
      <c r="P24" s="39"/>
      <c r="Q24" s="112"/>
    </row>
    <row r="25" spans="1:17" ht="15" customHeight="1">
      <c r="A25" s="50">
        <v>45345</v>
      </c>
      <c r="B25" s="185"/>
      <c r="C25" s="313"/>
      <c r="D25" s="185"/>
      <c r="E25" s="185">
        <v>9</v>
      </c>
      <c r="F25" s="2192">
        <v>82135</v>
      </c>
      <c r="G25" s="59">
        <v>5000</v>
      </c>
      <c r="H25" s="59"/>
      <c r="I25" s="62">
        <f t="shared" si="2"/>
        <v>245000</v>
      </c>
      <c r="J25" s="535"/>
      <c r="K25" s="39"/>
      <c r="L25" s="39"/>
      <c r="M25" s="80"/>
      <c r="N25" s="81"/>
      <c r="O25" s="1593"/>
      <c r="P25" s="39"/>
      <c r="Q25" s="112"/>
    </row>
    <row r="26" spans="1:17" ht="15" customHeight="1">
      <c r="A26" s="50">
        <v>45368</v>
      </c>
      <c r="B26" s="185"/>
      <c r="C26" s="313"/>
      <c r="D26" s="185"/>
      <c r="E26" s="185">
        <v>10</v>
      </c>
      <c r="F26" s="2192">
        <v>82454</v>
      </c>
      <c r="G26" s="59">
        <v>3963.95</v>
      </c>
      <c r="H26" s="59">
        <v>2490</v>
      </c>
      <c r="I26" s="62">
        <f t="shared" si="2"/>
        <v>241036.05</v>
      </c>
      <c r="J26" s="535"/>
      <c r="K26" s="39"/>
      <c r="L26" s="39"/>
      <c r="M26" s="80"/>
      <c r="N26" s="81"/>
      <c r="O26" s="1593"/>
      <c r="P26" s="39"/>
      <c r="Q26" s="112"/>
    </row>
    <row r="27" spans="1:17" ht="15" customHeight="1">
      <c r="A27" s="50">
        <v>45461</v>
      </c>
      <c r="B27" s="185"/>
      <c r="C27" s="313"/>
      <c r="D27" s="185"/>
      <c r="E27" s="185">
        <v>11</v>
      </c>
      <c r="F27" s="2192">
        <v>83588</v>
      </c>
      <c r="G27" s="59">
        <v>3510</v>
      </c>
      <c r="H27" s="59">
        <v>2490</v>
      </c>
      <c r="I27" s="62">
        <f t="shared" si="2"/>
        <v>237526.05</v>
      </c>
      <c r="J27" s="535"/>
      <c r="K27" s="39"/>
      <c r="L27" s="39"/>
      <c r="M27" s="80"/>
      <c r="N27" s="81"/>
      <c r="O27" s="1593"/>
      <c r="P27" s="39"/>
      <c r="Q27" s="112"/>
    </row>
    <row r="28" spans="1:17" ht="15" customHeight="1">
      <c r="A28" s="50">
        <v>45540</v>
      </c>
      <c r="B28" s="185"/>
      <c r="C28" s="313"/>
      <c r="D28" s="185"/>
      <c r="E28" s="185">
        <v>12</v>
      </c>
      <c r="F28" s="2192">
        <v>84527</v>
      </c>
      <c r="G28" s="59">
        <v>5000</v>
      </c>
      <c r="H28" s="62"/>
      <c r="I28" s="62">
        <f t="shared" si="2"/>
        <v>232526.05</v>
      </c>
      <c r="J28" s="535"/>
      <c r="K28" s="39"/>
      <c r="L28" s="39"/>
      <c r="M28" s="80"/>
      <c r="N28" s="81"/>
      <c r="O28" s="1593"/>
      <c r="P28" s="39"/>
      <c r="Q28" s="112"/>
    </row>
    <row r="29" spans="1:17" ht="15" customHeight="1">
      <c r="A29" s="50">
        <v>45567</v>
      </c>
      <c r="B29" s="185"/>
      <c r="C29" s="313"/>
      <c r="D29" s="185"/>
      <c r="E29" s="185">
        <v>13</v>
      </c>
      <c r="F29" s="2192">
        <v>84863</v>
      </c>
      <c r="G29" s="59">
        <v>5000</v>
      </c>
      <c r="H29" s="62"/>
      <c r="I29" s="62">
        <f t="shared" si="2"/>
        <v>227526.05</v>
      </c>
      <c r="J29" s="535"/>
      <c r="K29" s="39"/>
      <c r="L29" s="39"/>
      <c r="M29" s="80"/>
      <c r="N29" s="81"/>
      <c r="O29" s="1593"/>
      <c r="P29" s="39"/>
      <c r="Q29" s="112"/>
    </row>
    <row r="30" spans="1:17" ht="15" customHeight="1">
      <c r="A30" s="50">
        <v>45612</v>
      </c>
      <c r="B30" s="185"/>
      <c r="C30" s="313"/>
      <c r="D30" s="185"/>
      <c r="E30" s="185">
        <v>14</v>
      </c>
      <c r="F30" s="2192">
        <v>85485</v>
      </c>
      <c r="G30" s="59">
        <v>510</v>
      </c>
      <c r="H30" s="59">
        <v>2490</v>
      </c>
      <c r="I30" s="62">
        <f t="shared" si="2"/>
        <v>227016.05</v>
      </c>
      <c r="J30" s="2573"/>
      <c r="K30" s="39"/>
      <c r="L30" s="39"/>
      <c r="M30" s="80"/>
      <c r="N30" s="81"/>
      <c r="O30" s="1593"/>
      <c r="P30" s="39"/>
      <c r="Q30" s="112"/>
    </row>
    <row r="31" spans="1:17" ht="15" customHeight="1">
      <c r="A31" s="324">
        <v>45665</v>
      </c>
      <c r="B31" s="185"/>
      <c r="C31" s="313"/>
      <c r="D31" s="168"/>
      <c r="E31" s="185">
        <v>15</v>
      </c>
      <c r="F31" s="2572">
        <v>86115</v>
      </c>
      <c r="G31" s="186">
        <v>5000</v>
      </c>
      <c r="H31" s="62"/>
      <c r="I31" s="62">
        <f t="shared" si="2"/>
        <v>222016.05</v>
      </c>
      <c r="J31" s="535"/>
      <c r="K31" s="39"/>
      <c r="L31" s="39"/>
      <c r="M31" s="80"/>
      <c r="N31" s="81"/>
      <c r="O31" s="1593"/>
      <c r="P31" s="39"/>
      <c r="Q31" s="112"/>
    </row>
    <row r="32" spans="1:17" ht="15" customHeight="1">
      <c r="A32" s="324">
        <v>45715</v>
      </c>
      <c r="B32" s="185"/>
      <c r="C32" s="313"/>
      <c r="D32" s="450"/>
      <c r="E32" s="185">
        <v>16</v>
      </c>
      <c r="F32" s="2572">
        <v>86602</v>
      </c>
      <c r="G32" s="186">
        <v>5000</v>
      </c>
      <c r="H32" s="62"/>
      <c r="I32" s="62">
        <f t="shared" si="2"/>
        <v>217016.05</v>
      </c>
      <c r="J32" s="535"/>
      <c r="K32" s="39"/>
      <c r="L32" s="39"/>
      <c r="M32" s="80"/>
      <c r="N32" s="81"/>
      <c r="O32" s="1593"/>
      <c r="P32" s="39"/>
      <c r="Q32" s="112"/>
    </row>
    <row r="33" spans="1:17" ht="15" customHeight="1">
      <c r="A33" s="324">
        <v>45738</v>
      </c>
      <c r="B33" s="185"/>
      <c r="C33" s="313"/>
      <c r="D33" s="450"/>
      <c r="E33" s="185"/>
      <c r="F33" s="2572">
        <v>86902</v>
      </c>
      <c r="G33" s="186">
        <v>3994.26</v>
      </c>
      <c r="H33" s="62"/>
      <c r="I33" s="62">
        <f t="shared" si="2"/>
        <v>213021.79</v>
      </c>
      <c r="J33" s="535"/>
      <c r="K33" s="39"/>
      <c r="L33" s="39"/>
      <c r="M33" s="80"/>
      <c r="N33" s="81"/>
      <c r="O33" s="1593"/>
      <c r="P33" s="39"/>
      <c r="Q33" s="112"/>
    </row>
    <row r="34" spans="1:17" ht="15" customHeight="1">
      <c r="A34" s="167">
        <v>45917</v>
      </c>
      <c r="B34" s="185"/>
      <c r="C34" s="313"/>
      <c r="D34" s="450"/>
      <c r="E34" s="185">
        <v>18</v>
      </c>
      <c r="F34" s="2195" t="s">
        <v>597</v>
      </c>
      <c r="G34" s="450">
        <v>5000</v>
      </c>
      <c r="H34" s="62"/>
      <c r="I34" s="62">
        <f t="shared" si="2"/>
        <v>208021.79</v>
      </c>
      <c r="J34" s="535"/>
      <c r="K34" s="39"/>
      <c r="L34" s="39"/>
      <c r="M34" s="80"/>
      <c r="N34" s="81"/>
      <c r="O34" s="1593"/>
      <c r="P34" s="39"/>
      <c r="Q34" s="112"/>
    </row>
    <row r="35" spans="1:17" ht="15" customHeight="1">
      <c r="A35" s="167">
        <v>46007</v>
      </c>
      <c r="B35" s="185"/>
      <c r="C35" s="313"/>
      <c r="D35" s="450"/>
      <c r="E35" s="185">
        <v>19</v>
      </c>
      <c r="F35" s="2195" t="s">
        <v>598</v>
      </c>
      <c r="G35" s="450">
        <v>5000</v>
      </c>
      <c r="H35" s="62"/>
      <c r="I35" s="62">
        <f t="shared" si="2"/>
        <v>203021.79</v>
      </c>
      <c r="J35" s="535"/>
      <c r="K35" s="39"/>
      <c r="L35" s="39"/>
      <c r="M35" s="80"/>
      <c r="N35" s="81"/>
      <c r="O35" s="1593"/>
      <c r="P35" s="39"/>
      <c r="Q35" s="112"/>
    </row>
    <row r="36" spans="1:17" ht="15" customHeight="1">
      <c r="A36" s="324"/>
      <c r="B36" s="312"/>
      <c r="C36" s="313"/>
      <c r="D36" s="314"/>
      <c r="E36" s="314"/>
      <c r="F36" s="2570"/>
      <c r="G36" s="186"/>
      <c r="H36" s="62"/>
      <c r="I36" s="62">
        <f t="shared" si="2"/>
        <v>203021.79</v>
      </c>
      <c r="K36" s="12"/>
      <c r="L36" s="12"/>
      <c r="M36" s="89"/>
      <c r="N36" s="90"/>
      <c r="O36" s="12"/>
      <c r="P36" s="12"/>
      <c r="Q36" s="12"/>
    </row>
    <row r="37" spans="1:17" ht="15" customHeight="1">
      <c r="A37" s="167"/>
      <c r="B37" s="574"/>
      <c r="C37" s="168"/>
      <c r="D37" s="314"/>
      <c r="E37" s="314"/>
      <c r="F37" s="2570"/>
      <c r="G37" s="186"/>
      <c r="H37" s="62"/>
      <c r="I37" s="62">
        <f t="shared" si="2"/>
        <v>203021.79</v>
      </c>
      <c r="K37" s="12"/>
      <c r="L37" s="12"/>
      <c r="M37" s="89"/>
      <c r="N37" s="90"/>
      <c r="O37" s="12"/>
      <c r="P37" s="12"/>
      <c r="Q37" s="12"/>
    </row>
    <row r="38" spans="1:17" ht="15" customHeight="1">
      <c r="A38" s="167"/>
      <c r="B38" s="574"/>
      <c r="C38" s="450"/>
      <c r="D38" s="314"/>
      <c r="E38" s="314"/>
      <c r="F38" s="2570"/>
      <c r="G38" s="186"/>
      <c r="H38" s="62"/>
      <c r="I38" s="62">
        <f t="shared" si="2"/>
        <v>203021.79</v>
      </c>
      <c r="K38" s="12"/>
      <c r="L38" s="12"/>
      <c r="M38" s="89"/>
      <c r="N38" s="90"/>
      <c r="O38" s="12"/>
      <c r="P38" s="12"/>
      <c r="Q38" s="12"/>
    </row>
    <row r="39" spans="1:17" ht="15" customHeight="1">
      <c r="A39" s="575"/>
      <c r="B39" s="126"/>
      <c r="C39" s="122"/>
      <c r="K39" s="12"/>
      <c r="L39" s="12"/>
      <c r="M39" s="89"/>
      <c r="N39" s="90"/>
      <c r="O39" s="12"/>
      <c r="P39" s="12"/>
      <c r="Q39" s="12"/>
    </row>
    <row r="40" spans="1:17" ht="15" customHeight="1">
      <c r="A40" s="575"/>
      <c r="B40" s="120"/>
      <c r="C40" s="122"/>
      <c r="K40" s="12"/>
      <c r="L40" s="12"/>
      <c r="M40" s="89"/>
      <c r="N40" s="90"/>
      <c r="O40" s="12"/>
      <c r="P40" s="12"/>
      <c r="Q40" s="12"/>
    </row>
    <row r="41" spans="1:17" ht="15" customHeight="1">
      <c r="A41" s="575"/>
      <c r="B41" s="120"/>
      <c r="C41" s="122"/>
      <c r="K41" s="12"/>
      <c r="L41" s="12"/>
      <c r="M41" s="89"/>
      <c r="N41" s="90"/>
      <c r="O41" s="12"/>
      <c r="P41" s="12"/>
      <c r="Q41" s="12"/>
    </row>
    <row r="42" spans="1:17" ht="15" customHeight="1">
      <c r="K42" s="12"/>
      <c r="L42" s="12"/>
      <c r="M42" s="89"/>
      <c r="N42" s="90"/>
      <c r="O42" s="12"/>
      <c r="P42" s="12"/>
      <c r="Q42" s="12"/>
    </row>
    <row r="43" spans="1:17" ht="15" customHeight="1">
      <c r="K43" s="12"/>
      <c r="L43" s="12"/>
      <c r="M43" s="89"/>
      <c r="N43" s="90"/>
      <c r="O43" s="12"/>
      <c r="P43" s="12"/>
      <c r="Q43" s="12"/>
    </row>
    <row r="44" spans="1:17" ht="22.5" customHeight="1">
      <c r="K44" s="12"/>
      <c r="L44" s="12"/>
      <c r="M44" s="89"/>
      <c r="N44" s="90"/>
      <c r="O44" s="12"/>
      <c r="P44" s="12"/>
      <c r="Q44" s="12"/>
    </row>
    <row r="45" spans="1:17" ht="15" customHeight="1">
      <c r="K45" s="12"/>
      <c r="L45" s="12"/>
      <c r="M45" s="89"/>
      <c r="N45" s="90"/>
      <c r="O45" s="12"/>
      <c r="P45" s="12"/>
      <c r="Q45" s="12"/>
    </row>
    <row r="46" spans="1:17" ht="15" customHeight="1">
      <c r="K46" s="12"/>
      <c r="L46" s="12"/>
      <c r="M46" s="89"/>
      <c r="N46" s="90"/>
      <c r="O46" s="12"/>
      <c r="P46" s="12"/>
      <c r="Q46" s="12"/>
    </row>
    <row r="47" spans="1:17" ht="15" customHeight="1">
      <c r="K47" s="12"/>
      <c r="L47" s="12"/>
      <c r="M47" s="89"/>
      <c r="N47" s="90"/>
      <c r="O47" s="12"/>
      <c r="P47" s="12"/>
      <c r="Q47" s="12"/>
    </row>
    <row r="48" spans="1:17" ht="15" customHeight="1">
      <c r="K48" s="12"/>
      <c r="L48" s="12"/>
      <c r="M48" s="89"/>
      <c r="N48" s="90"/>
      <c r="O48" s="12"/>
      <c r="P48" s="12"/>
      <c r="Q48" s="12"/>
    </row>
    <row r="49" spans="11:17" ht="15" customHeight="1">
      <c r="K49" s="12"/>
      <c r="L49" s="12"/>
      <c r="M49" s="89"/>
      <c r="N49" s="90"/>
      <c r="O49" s="12"/>
      <c r="P49" s="12"/>
      <c r="Q49" s="12"/>
    </row>
    <row r="50" spans="11:17" ht="15" customHeight="1">
      <c r="K50" s="12"/>
      <c r="L50" s="12"/>
      <c r="M50" s="89"/>
      <c r="N50" s="90"/>
      <c r="O50" s="12"/>
      <c r="P50" s="12"/>
      <c r="Q50" s="12"/>
    </row>
    <row r="51" spans="11:17" ht="22.5" customHeight="1">
      <c r="K51" s="12"/>
      <c r="L51" s="12"/>
      <c r="M51" s="89"/>
      <c r="N51" s="90"/>
      <c r="O51" s="12"/>
      <c r="P51" s="12"/>
      <c r="Q51" s="12"/>
    </row>
    <row r="52" spans="11:17" ht="15" customHeight="1">
      <c r="K52" s="12"/>
      <c r="L52" s="12"/>
      <c r="M52" s="89"/>
      <c r="N52" s="90"/>
      <c r="O52" s="12"/>
      <c r="P52" s="12"/>
      <c r="Q52" s="12"/>
    </row>
    <row r="53" spans="11:17" ht="15" customHeight="1">
      <c r="K53" s="12"/>
      <c r="L53" s="12"/>
      <c r="M53" s="89"/>
      <c r="N53" s="90"/>
      <c r="O53" s="12"/>
      <c r="P53" s="12"/>
      <c r="Q53" s="12"/>
    </row>
    <row r="54" spans="11:17" ht="15" customHeight="1">
      <c r="K54" s="12"/>
      <c r="L54" s="12"/>
      <c r="M54" s="89"/>
      <c r="N54" s="90"/>
      <c r="O54" s="12"/>
      <c r="P54" s="12"/>
      <c r="Q54" s="12"/>
    </row>
    <row r="55" spans="11:17" ht="15" customHeight="1">
      <c r="K55" s="12"/>
      <c r="L55" s="12"/>
      <c r="M55" s="89"/>
      <c r="N55" s="90"/>
      <c r="O55" s="12"/>
      <c r="P55" s="12"/>
      <c r="Q55" s="12"/>
    </row>
    <row r="56" spans="11:17" ht="15" customHeight="1">
      <c r="K56" s="12"/>
      <c r="L56" s="12"/>
      <c r="M56" s="89"/>
      <c r="N56" s="90"/>
      <c r="O56" s="12"/>
      <c r="P56" s="12"/>
      <c r="Q56" s="12"/>
    </row>
    <row r="57" spans="11:17" ht="15" customHeight="1">
      <c r="K57" s="12"/>
      <c r="L57" s="12"/>
      <c r="M57" s="89"/>
      <c r="N57" s="90"/>
      <c r="O57" s="12"/>
      <c r="P57" s="12"/>
      <c r="Q57" s="12"/>
    </row>
    <row r="58" spans="11:17" ht="15" customHeight="1">
      <c r="K58" s="12"/>
      <c r="L58" s="12"/>
      <c r="M58" s="89"/>
      <c r="N58" s="90"/>
      <c r="O58" s="12"/>
      <c r="P58" s="12"/>
      <c r="Q58" s="12"/>
    </row>
    <row r="59" spans="11:17" ht="15" customHeight="1">
      <c r="K59" s="12"/>
      <c r="L59" s="12"/>
      <c r="M59" s="89"/>
      <c r="N59" s="90"/>
      <c r="O59" s="12"/>
      <c r="P59" s="12"/>
      <c r="Q59" s="12"/>
    </row>
    <row r="60" spans="11:17" ht="15" customHeight="1">
      <c r="K60" s="12"/>
      <c r="L60" s="12"/>
      <c r="M60" s="89"/>
      <c r="N60" s="90"/>
      <c r="O60" s="12"/>
      <c r="P60" s="12"/>
      <c r="Q60" s="12"/>
    </row>
    <row r="61" spans="11:17" ht="15" customHeight="1">
      <c r="K61" s="12"/>
      <c r="L61" s="12"/>
      <c r="M61" s="89"/>
      <c r="N61" s="90"/>
      <c r="O61" s="12"/>
      <c r="P61" s="12"/>
      <c r="Q61" s="12"/>
    </row>
    <row r="62" spans="11:17" ht="15" customHeight="1">
      <c r="K62" s="12"/>
      <c r="L62" s="12"/>
      <c r="M62" s="89"/>
      <c r="N62" s="90"/>
      <c r="O62" s="12"/>
      <c r="P62" s="12"/>
      <c r="Q62" s="12"/>
    </row>
    <row r="63" spans="11:17" ht="20.25" customHeight="1">
      <c r="K63" s="12"/>
      <c r="L63" s="12"/>
      <c r="M63" s="89"/>
      <c r="N63" s="90"/>
      <c r="O63" s="12"/>
      <c r="P63" s="12"/>
      <c r="Q63" s="12"/>
    </row>
    <row r="64" spans="11:17" ht="15" customHeight="1">
      <c r="K64" s="12"/>
      <c r="L64" s="12"/>
      <c r="M64" s="89"/>
      <c r="N64" s="90"/>
      <c r="O64" s="12"/>
      <c r="P64" s="12"/>
      <c r="Q64" s="12"/>
    </row>
    <row r="65" spans="11:17" ht="15" customHeight="1">
      <c r="K65" s="12"/>
      <c r="L65" s="12"/>
      <c r="M65" s="89"/>
      <c r="N65" s="90"/>
      <c r="O65" s="12"/>
      <c r="P65" s="12"/>
      <c r="Q65" s="12"/>
    </row>
    <row r="66" spans="11:17" ht="15" customHeight="1">
      <c r="K66" s="12"/>
      <c r="L66" s="12"/>
      <c r="M66" s="89"/>
      <c r="N66" s="90"/>
      <c r="O66" s="12"/>
      <c r="P66" s="12"/>
      <c r="Q66" s="12"/>
    </row>
    <row r="67" spans="11:17" ht="15" customHeight="1">
      <c r="K67" s="12"/>
      <c r="L67" s="12"/>
      <c r="M67" s="89"/>
      <c r="N67" s="90"/>
      <c r="O67" s="12"/>
      <c r="P67" s="12"/>
      <c r="Q67" s="12"/>
    </row>
    <row r="68" spans="11:17" ht="15" customHeight="1">
      <c r="K68" s="12"/>
      <c r="L68" s="12"/>
      <c r="M68" s="89"/>
      <c r="N68" s="90"/>
      <c r="O68" s="12"/>
      <c r="P68" s="12"/>
      <c r="Q68" s="12"/>
    </row>
    <row r="69" spans="11:17" ht="15" customHeight="1">
      <c r="K69" s="12"/>
      <c r="L69" s="12"/>
      <c r="M69" s="89"/>
      <c r="N69" s="90"/>
      <c r="O69" s="12"/>
      <c r="P69" s="12"/>
      <c r="Q69" s="12"/>
    </row>
    <row r="70" spans="11:17" ht="15" customHeight="1">
      <c r="K70" s="12"/>
      <c r="L70" s="12"/>
      <c r="M70" s="89"/>
      <c r="N70" s="90"/>
      <c r="O70" s="12"/>
      <c r="P70" s="12"/>
      <c r="Q70" s="12"/>
    </row>
    <row r="71" spans="11:17" ht="15" customHeight="1">
      <c r="K71" s="12"/>
      <c r="L71" s="12"/>
      <c r="M71" s="89"/>
      <c r="N71" s="90"/>
      <c r="O71" s="12"/>
      <c r="P71" s="12"/>
      <c r="Q71" s="12"/>
    </row>
    <row r="72" spans="11:17" ht="15" customHeight="1">
      <c r="K72" s="12"/>
      <c r="L72" s="12"/>
      <c r="M72" s="89"/>
      <c r="N72" s="90"/>
      <c r="O72" s="12"/>
      <c r="P72" s="12"/>
      <c r="Q72" s="12"/>
    </row>
    <row r="73" spans="11:17" ht="15" customHeight="1">
      <c r="K73" s="12"/>
      <c r="L73" s="12"/>
      <c r="M73" s="89"/>
      <c r="N73" s="90"/>
      <c r="O73" s="12"/>
      <c r="P73" s="12"/>
      <c r="Q73" s="12"/>
    </row>
    <row r="74" spans="11:17" ht="15" customHeight="1">
      <c r="K74" s="12"/>
      <c r="L74" s="12"/>
      <c r="M74" s="89"/>
      <c r="N74" s="90"/>
      <c r="O74" s="12"/>
      <c r="P74" s="12"/>
      <c r="Q74" s="12"/>
    </row>
    <row r="75" spans="11:17" ht="15" customHeight="1">
      <c r="K75" s="12"/>
      <c r="L75" s="12"/>
      <c r="M75" s="89"/>
      <c r="N75" s="90"/>
      <c r="O75" s="12"/>
      <c r="P75" s="12"/>
      <c r="Q75" s="12"/>
    </row>
    <row r="76" spans="11:17" ht="15" customHeight="1"/>
    <row r="77" spans="11:17" ht="15" customHeight="1"/>
    <row r="78" spans="11:17" ht="15" customHeight="1"/>
    <row r="79" spans="11:17" ht="15" customHeight="1"/>
    <row r="80" spans="11:17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1:17" ht="15" customHeight="1"/>
    <row r="98" spans="1:17" ht="15" customHeight="1"/>
    <row r="99" spans="1:17" ht="15" customHeight="1"/>
    <row r="100" spans="1:17" s="100" customFormat="1" ht="15" customHeight="1">
      <c r="A100" s="1462"/>
      <c r="B100" s="292"/>
      <c r="C100" s="293"/>
      <c r="D100" s="294"/>
      <c r="E100" s="294"/>
      <c r="F100" s="2571"/>
      <c r="G100" s="323"/>
      <c r="H100" s="135"/>
      <c r="I100" s="1176"/>
      <c r="K100" s="6"/>
      <c r="L100" s="6"/>
      <c r="M100" s="9"/>
      <c r="N100" s="10"/>
      <c r="O100" s="6"/>
      <c r="P100" s="6"/>
      <c r="Q100" s="6"/>
    </row>
    <row r="101" spans="1:17" s="100" customFormat="1" ht="15" customHeight="1">
      <c r="A101" s="1462"/>
      <c r="B101" s="292"/>
      <c r="C101" s="293"/>
      <c r="D101" s="294"/>
      <c r="E101" s="294"/>
      <c r="F101" s="2571"/>
      <c r="G101" s="323"/>
      <c r="H101" s="135"/>
      <c r="I101" s="1176"/>
      <c r="K101" s="6"/>
      <c r="L101" s="6"/>
      <c r="M101" s="9"/>
      <c r="N101" s="10"/>
      <c r="O101" s="6"/>
      <c r="P101" s="6"/>
      <c r="Q101" s="6"/>
    </row>
    <row r="102" spans="1:17" s="100" customFormat="1" ht="15" customHeight="1">
      <c r="A102" s="1462"/>
      <c r="B102" s="292"/>
      <c r="C102" s="293"/>
      <c r="D102" s="294"/>
      <c r="E102" s="294"/>
      <c r="F102" s="2571"/>
      <c r="G102" s="323"/>
      <c r="H102" s="135"/>
      <c r="I102" s="1176"/>
      <c r="K102" s="6"/>
      <c r="L102" s="6"/>
      <c r="M102" s="9"/>
      <c r="N102" s="10"/>
      <c r="O102" s="6"/>
      <c r="P102" s="6"/>
      <c r="Q102" s="6"/>
    </row>
    <row r="116" ht="44.25" customHeight="1"/>
  </sheetData>
  <mergeCells count="4">
    <mergeCell ref="A1:G1"/>
    <mergeCell ref="A3:I3"/>
    <mergeCell ref="J3:Q3"/>
    <mergeCell ref="A14:I14"/>
  </mergeCells>
  <pageMargins left="0.13" right="0.19" top="0.56000000000000005" bottom="0.25" header="0.35" footer="0.13"/>
  <pageSetup paperSize="256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FF00"/>
  </sheetPr>
  <dimension ref="A1:R38"/>
  <sheetViews>
    <sheetView zoomScale="130" zoomScaleNormal="130" workbookViewId="0">
      <selection activeCell="E2" sqref="E2"/>
    </sheetView>
  </sheetViews>
  <sheetFormatPr defaultColWidth="9" defaultRowHeight="13.2"/>
  <cols>
    <col min="1" max="1" width="13" style="2578" customWidth="1"/>
    <col min="2" max="2" width="13.44140625" customWidth="1"/>
    <col min="3" max="4" width="11.33203125" customWidth="1"/>
    <col min="5" max="5" width="11.33203125" style="2582" customWidth="1"/>
    <col min="6" max="7" width="13" style="840" customWidth="1"/>
    <col min="8" max="8" width="13" style="2519" customWidth="1"/>
    <col min="11" max="11" width="9.109375" customWidth="1"/>
    <col min="13" max="15" width="9.109375" customWidth="1"/>
    <col min="17" max="18" width="9.88671875" customWidth="1"/>
  </cols>
  <sheetData>
    <row r="1" spans="1:18" ht="24">
      <c r="A1" s="3246" t="s">
        <v>599</v>
      </c>
      <c r="B1" s="3246"/>
      <c r="C1" s="3246"/>
      <c r="D1" s="3246"/>
      <c r="E1" s="3246"/>
      <c r="F1" s="502"/>
      <c r="G1" s="502"/>
      <c r="H1" s="2267"/>
    </row>
    <row r="2" spans="1:18">
      <c r="A2" s="2306"/>
      <c r="B2" s="3"/>
      <c r="C2" s="3"/>
      <c r="D2" s="5"/>
      <c r="E2" s="2233"/>
      <c r="F2" s="502"/>
      <c r="G2" s="502"/>
      <c r="H2" s="2267"/>
    </row>
    <row r="3" spans="1:18" ht="15">
      <c r="A3" s="3186" t="s">
        <v>1</v>
      </c>
      <c r="B3" s="3186"/>
      <c r="C3" s="3186"/>
      <c r="D3" s="3186"/>
      <c r="E3" s="3186"/>
      <c r="F3" s="3186"/>
      <c r="G3" s="3186"/>
      <c r="H3" s="3186"/>
    </row>
    <row r="4" spans="1:18">
      <c r="A4" s="2575" t="s">
        <v>49</v>
      </c>
      <c r="B4" s="515" t="s">
        <v>50</v>
      </c>
      <c r="C4" s="515" t="s">
        <v>51</v>
      </c>
      <c r="D4" s="515" t="s">
        <v>52</v>
      </c>
      <c r="E4" s="2530" t="s">
        <v>265</v>
      </c>
      <c r="F4" s="516" t="s">
        <v>53</v>
      </c>
      <c r="G4" s="516" t="s">
        <v>54</v>
      </c>
      <c r="H4" s="2583" t="s">
        <v>55</v>
      </c>
    </row>
    <row r="5" spans="1:18">
      <c r="A5" s="2303">
        <v>45535</v>
      </c>
      <c r="B5" s="834">
        <v>200000</v>
      </c>
      <c r="C5" s="25"/>
      <c r="D5" s="25">
        <v>24</v>
      </c>
      <c r="E5" s="2248">
        <v>30341</v>
      </c>
      <c r="F5" s="55">
        <f>+B5/D5</f>
        <v>8333.3333333333303</v>
      </c>
      <c r="G5" s="55">
        <f>B5*0.83%</f>
        <v>1660</v>
      </c>
      <c r="H5" s="2329">
        <f>B5</f>
        <v>200000</v>
      </c>
    </row>
    <row r="6" spans="1:18">
      <c r="A6" s="2304">
        <v>45552</v>
      </c>
      <c r="B6" s="57"/>
      <c r="C6" s="57"/>
      <c r="D6" s="57">
        <v>1</v>
      </c>
      <c r="E6" s="2229">
        <v>84626</v>
      </c>
      <c r="F6" s="59">
        <v>8333.33</v>
      </c>
      <c r="G6" s="59">
        <v>1660</v>
      </c>
      <c r="H6" s="2226">
        <f>H5-F6</f>
        <v>191666.67</v>
      </c>
    </row>
    <row r="7" spans="1:18">
      <c r="A7" s="2304">
        <v>45602</v>
      </c>
      <c r="B7" s="57"/>
      <c r="C7" s="57"/>
      <c r="D7" s="57">
        <v>2</v>
      </c>
      <c r="E7" s="2229">
        <v>85276</v>
      </c>
      <c r="F7" s="59">
        <v>8333.33</v>
      </c>
      <c r="G7" s="59">
        <v>1660</v>
      </c>
      <c r="H7" s="2226">
        <f t="shared" ref="H7:H16" si="0">H6-F7</f>
        <v>183333.34</v>
      </c>
    </row>
    <row r="8" spans="1:18">
      <c r="A8" s="2304">
        <v>45615</v>
      </c>
      <c r="B8" s="57"/>
      <c r="C8" s="57"/>
      <c r="D8" s="57">
        <v>3</v>
      </c>
      <c r="E8" s="2229">
        <v>85506</v>
      </c>
      <c r="F8" s="59">
        <v>8333.33</v>
      </c>
      <c r="G8" s="59">
        <v>1660</v>
      </c>
      <c r="H8" s="2226">
        <f t="shared" si="0"/>
        <v>175000.01</v>
      </c>
    </row>
    <row r="9" spans="1:18">
      <c r="A9" s="2304">
        <v>45654</v>
      </c>
      <c r="B9" s="57"/>
      <c r="C9" s="57"/>
      <c r="D9" s="57">
        <v>4</v>
      </c>
      <c r="E9" s="2229">
        <v>85980</v>
      </c>
      <c r="F9" s="59">
        <v>8333.33</v>
      </c>
      <c r="G9" s="59">
        <v>1660</v>
      </c>
      <c r="H9" s="2226">
        <f t="shared" si="0"/>
        <v>166666.68</v>
      </c>
    </row>
    <row r="10" spans="1:18">
      <c r="A10" s="2304">
        <v>45675</v>
      </c>
      <c r="B10" s="57"/>
      <c r="C10" s="57"/>
      <c r="D10" s="57">
        <v>5</v>
      </c>
      <c r="E10" s="2229">
        <v>86204</v>
      </c>
      <c r="F10" s="845">
        <v>8333.33</v>
      </c>
      <c r="G10" s="59">
        <v>1660</v>
      </c>
      <c r="H10" s="2226">
        <f t="shared" si="0"/>
        <v>158333.35</v>
      </c>
      <c r="K10" s="339"/>
      <c r="L10" s="613"/>
      <c r="M10" s="464"/>
      <c r="N10" s="615"/>
      <c r="O10" s="615"/>
      <c r="P10" s="615"/>
      <c r="Q10" s="617"/>
      <c r="R10" s="617"/>
    </row>
    <row r="11" spans="1:18">
      <c r="A11" s="2304">
        <v>45713</v>
      </c>
      <c r="B11" s="57"/>
      <c r="C11" s="57"/>
      <c r="D11" s="57">
        <v>6</v>
      </c>
      <c r="E11" s="2229">
        <v>86592</v>
      </c>
      <c r="F11" s="845">
        <v>8333.33</v>
      </c>
      <c r="G11" s="59">
        <v>1660</v>
      </c>
      <c r="H11" s="2226">
        <f t="shared" si="0"/>
        <v>150000.01999999999</v>
      </c>
      <c r="K11" s="339"/>
      <c r="L11" s="613"/>
      <c r="M11" s="464"/>
      <c r="N11" s="615"/>
      <c r="O11" s="615"/>
      <c r="P11" s="615"/>
      <c r="Q11" s="617"/>
      <c r="R11" s="617"/>
    </row>
    <row r="12" spans="1:18">
      <c r="A12" s="2304">
        <v>45751</v>
      </c>
      <c r="B12" s="57"/>
      <c r="C12" s="57"/>
      <c r="D12" s="57">
        <v>7</v>
      </c>
      <c r="E12" s="2229">
        <v>87146</v>
      </c>
      <c r="F12" s="1865">
        <v>8333.33</v>
      </c>
      <c r="G12" s="62">
        <v>1660</v>
      </c>
      <c r="H12" s="2226">
        <f t="shared" si="0"/>
        <v>141666.69</v>
      </c>
      <c r="K12" s="339"/>
      <c r="L12" s="613"/>
      <c r="M12" s="464"/>
      <c r="N12" s="614"/>
      <c r="O12" s="614"/>
      <c r="P12" s="614"/>
      <c r="Q12" s="617"/>
      <c r="R12" s="617"/>
    </row>
    <row r="13" spans="1:18">
      <c r="A13" s="2304">
        <v>45777</v>
      </c>
      <c r="B13" s="57"/>
      <c r="C13" s="57"/>
      <c r="D13" s="57">
        <v>8</v>
      </c>
      <c r="E13" s="2229">
        <v>87436</v>
      </c>
      <c r="F13" s="845">
        <v>8333.33</v>
      </c>
      <c r="G13" s="62">
        <v>1660</v>
      </c>
      <c r="H13" s="2226">
        <f t="shared" si="0"/>
        <v>133333.35999999999</v>
      </c>
      <c r="K13" s="339"/>
      <c r="L13" s="613"/>
      <c r="M13" s="464"/>
      <c r="N13" s="615"/>
      <c r="O13" s="615"/>
      <c r="P13" s="615"/>
      <c r="Q13" s="617"/>
      <c r="R13" s="617"/>
    </row>
    <row r="14" spans="1:18">
      <c r="A14" s="2304">
        <v>45805</v>
      </c>
      <c r="B14" s="57"/>
      <c r="C14" s="57"/>
      <c r="D14" s="57">
        <v>9</v>
      </c>
      <c r="E14" s="2229" t="s">
        <v>600</v>
      </c>
      <c r="F14" s="845">
        <v>8333.33</v>
      </c>
      <c r="G14" s="62">
        <v>1660</v>
      </c>
      <c r="H14" s="2226">
        <f t="shared" si="0"/>
        <v>125000.03</v>
      </c>
      <c r="K14" s="339"/>
      <c r="L14" s="613"/>
      <c r="M14" s="340"/>
      <c r="N14" s="615"/>
      <c r="O14" s="615"/>
      <c r="P14" s="615"/>
      <c r="Q14" s="617"/>
      <c r="R14" s="617"/>
    </row>
    <row r="15" spans="1:18">
      <c r="A15" s="2304">
        <v>45836</v>
      </c>
      <c r="B15" s="57"/>
      <c r="C15" s="57"/>
      <c r="D15" s="57">
        <v>10</v>
      </c>
      <c r="E15" s="2229" t="s">
        <v>601</v>
      </c>
      <c r="F15" s="845">
        <v>8333.33</v>
      </c>
      <c r="G15" s="62">
        <v>1660</v>
      </c>
      <c r="H15" s="2226">
        <f t="shared" si="0"/>
        <v>116666.7</v>
      </c>
      <c r="K15" s="339"/>
      <c r="L15" s="613"/>
      <c r="M15" s="340"/>
      <c r="N15" s="615"/>
      <c r="O15" s="615"/>
      <c r="P15" s="615"/>
      <c r="Q15" s="617"/>
      <c r="R15" s="617"/>
    </row>
    <row r="16" spans="1:18">
      <c r="A16" s="2576">
        <v>45850</v>
      </c>
      <c r="B16" s="326"/>
      <c r="C16" s="326"/>
      <c r="D16" s="57">
        <v>11</v>
      </c>
      <c r="E16" s="2192">
        <v>36000</v>
      </c>
      <c r="F16" s="35">
        <v>116666.7</v>
      </c>
      <c r="G16" s="62"/>
      <c r="H16" s="2226">
        <f t="shared" si="0"/>
        <v>0</v>
      </c>
      <c r="K16" s="339"/>
      <c r="L16" s="613"/>
      <c r="M16" s="467"/>
      <c r="N16" s="615"/>
      <c r="O16" s="615"/>
      <c r="P16" s="615"/>
      <c r="Q16" s="618"/>
      <c r="R16" s="618"/>
    </row>
    <row r="17" spans="1:18">
      <c r="A17" s="2577"/>
      <c r="B17" s="326"/>
      <c r="C17" s="326"/>
      <c r="D17" s="326"/>
      <c r="E17" s="2581"/>
      <c r="F17" s="837"/>
      <c r="G17" s="837"/>
      <c r="H17" s="2521"/>
      <c r="K17" s="339"/>
      <c r="L17" s="613"/>
      <c r="M17" s="2182"/>
      <c r="N17" s="614"/>
      <c r="O17" s="614"/>
      <c r="P17" s="614"/>
      <c r="Q17" s="617"/>
      <c r="R17" s="617"/>
    </row>
    <row r="18" spans="1:18">
      <c r="A18" s="2577"/>
      <c r="B18" s="326"/>
      <c r="C18" s="326"/>
      <c r="D18" s="326"/>
      <c r="E18" s="2581"/>
      <c r="F18" s="837"/>
      <c r="G18" s="837"/>
      <c r="H18" s="2521"/>
      <c r="K18" s="339"/>
      <c r="L18" s="613"/>
      <c r="M18" s="2182"/>
      <c r="N18" s="615"/>
      <c r="O18" s="615"/>
      <c r="P18" s="615"/>
      <c r="Q18" s="617"/>
      <c r="R18" s="617"/>
    </row>
    <row r="19" spans="1:18">
      <c r="A19" s="2577"/>
      <c r="B19" s="326"/>
      <c r="C19" s="326"/>
      <c r="D19" s="326"/>
      <c r="E19" s="2581"/>
      <c r="F19" s="837"/>
      <c r="G19" s="837"/>
      <c r="H19" s="2521"/>
      <c r="K19" s="339"/>
      <c r="L19" s="613"/>
      <c r="M19" s="340"/>
      <c r="N19" s="615"/>
      <c r="O19" s="615"/>
      <c r="P19" s="615"/>
      <c r="Q19" s="617"/>
      <c r="R19" s="617"/>
    </row>
    <row r="20" spans="1:18" ht="24">
      <c r="A20" s="3247" t="s">
        <v>599</v>
      </c>
      <c r="B20" s="3247"/>
      <c r="C20" s="3247"/>
      <c r="D20" s="3247"/>
      <c r="E20" s="3247"/>
      <c r="F20" s="502"/>
      <c r="G20" s="502"/>
      <c r="H20" s="2267"/>
      <c r="K20" s="339"/>
      <c r="L20" s="613"/>
      <c r="M20" s="340"/>
      <c r="N20" s="615"/>
      <c r="O20" s="615"/>
      <c r="P20" s="615"/>
      <c r="Q20" s="617"/>
      <c r="R20" s="617"/>
    </row>
    <row r="21" spans="1:18">
      <c r="A21" s="2306"/>
      <c r="B21" s="3"/>
      <c r="C21" s="3"/>
      <c r="D21" s="5"/>
      <c r="E21" s="2233"/>
      <c r="F21" s="502"/>
      <c r="G21" s="502"/>
      <c r="H21" s="2267"/>
      <c r="K21" s="339"/>
      <c r="L21" s="613"/>
      <c r="M21" s="340"/>
      <c r="N21" s="615"/>
      <c r="O21" s="615"/>
      <c r="P21" s="615"/>
      <c r="Q21" s="617"/>
      <c r="R21" s="617"/>
    </row>
    <row r="22" spans="1:18" ht="15">
      <c r="A22" s="3186" t="s">
        <v>1</v>
      </c>
      <c r="B22" s="3186"/>
      <c r="C22" s="3186"/>
      <c r="D22" s="3186"/>
      <c r="E22" s="3186"/>
      <c r="F22" s="3186"/>
      <c r="G22" s="3186"/>
      <c r="H22" s="3186"/>
      <c r="K22" s="339"/>
      <c r="L22" s="613"/>
      <c r="M22" s="340"/>
      <c r="N22" s="615"/>
      <c r="O22" s="615"/>
      <c r="P22" s="615"/>
      <c r="Q22" s="617"/>
      <c r="R22" s="617"/>
    </row>
    <row r="23" spans="1:18">
      <c r="A23" s="2575" t="s">
        <v>49</v>
      </c>
      <c r="B23" s="515" t="s">
        <v>50</v>
      </c>
      <c r="C23" s="515" t="s">
        <v>51</v>
      </c>
      <c r="D23" s="515" t="s">
        <v>52</v>
      </c>
      <c r="E23" s="2530" t="s">
        <v>265</v>
      </c>
      <c r="F23" s="516" t="s">
        <v>53</v>
      </c>
      <c r="G23" s="516" t="s">
        <v>54</v>
      </c>
      <c r="H23" s="2583" t="s">
        <v>55</v>
      </c>
      <c r="K23" s="339"/>
      <c r="L23" s="616"/>
      <c r="M23" s="467"/>
      <c r="N23" s="615"/>
      <c r="O23" s="615"/>
      <c r="P23" s="615"/>
      <c r="Q23" s="618"/>
      <c r="R23" s="618"/>
    </row>
    <row r="24" spans="1:18">
      <c r="A24" s="2303">
        <v>45850</v>
      </c>
      <c r="B24" s="834">
        <v>125000</v>
      </c>
      <c r="C24" s="25"/>
      <c r="D24" s="25">
        <v>12</v>
      </c>
      <c r="E24" s="2248" t="s">
        <v>608</v>
      </c>
      <c r="F24" s="55">
        <f>+B24/D24</f>
        <v>10416.666666666701</v>
      </c>
      <c r="G24" s="55">
        <f>B24*0.83%</f>
        <v>1037.5</v>
      </c>
      <c r="H24" s="2329">
        <f>B24</f>
        <v>125000</v>
      </c>
    </row>
    <row r="25" spans="1:18">
      <c r="A25" s="2577">
        <v>45871</v>
      </c>
      <c r="B25" s="326"/>
      <c r="C25" s="326"/>
      <c r="D25" s="326">
        <v>1</v>
      </c>
      <c r="E25" s="2581" t="s">
        <v>602</v>
      </c>
      <c r="F25" s="168">
        <v>10416.67</v>
      </c>
      <c r="G25" s="837">
        <v>1037.5</v>
      </c>
      <c r="H25" s="2521">
        <f>H24-F25</f>
        <v>114583.33</v>
      </c>
    </row>
    <row r="26" spans="1:18" ht="13.8">
      <c r="A26" s="2221">
        <v>45898</v>
      </c>
      <c r="B26" s="326"/>
      <c r="C26" s="326"/>
      <c r="D26" s="326"/>
      <c r="E26" s="2196" t="s">
        <v>603</v>
      </c>
      <c r="F26" s="450">
        <v>10416.67</v>
      </c>
      <c r="G26" s="450">
        <v>1037.5</v>
      </c>
      <c r="H26" s="2521">
        <f t="shared" ref="H26:H34" si="1">H25-F26</f>
        <v>104166.66</v>
      </c>
    </row>
    <row r="27" spans="1:18" ht="13.8">
      <c r="A27" s="2221">
        <v>45930</v>
      </c>
      <c r="B27" s="326"/>
      <c r="C27" s="326"/>
      <c r="D27" s="326"/>
      <c r="E27" s="2195" t="s">
        <v>604</v>
      </c>
      <c r="F27" s="450">
        <v>10416.67</v>
      </c>
      <c r="G27" s="450">
        <v>1037.5</v>
      </c>
      <c r="H27" s="2521">
        <f t="shared" si="1"/>
        <v>93749.99</v>
      </c>
    </row>
    <row r="28" spans="1:18" ht="13.8">
      <c r="A28" s="2221">
        <v>45959</v>
      </c>
      <c r="B28" s="326"/>
      <c r="C28" s="326"/>
      <c r="D28" s="326"/>
      <c r="E28" s="2195" t="s">
        <v>605</v>
      </c>
      <c r="F28" s="450">
        <v>10416.67</v>
      </c>
      <c r="G28" s="1427">
        <v>1037.5</v>
      </c>
      <c r="H28" s="2584">
        <f t="shared" si="1"/>
        <v>83333.320000000007</v>
      </c>
    </row>
    <row r="29" spans="1:18" ht="13.8">
      <c r="A29" s="2221">
        <v>45986</v>
      </c>
      <c r="B29" s="326"/>
      <c r="C29" s="326"/>
      <c r="D29" s="326"/>
      <c r="E29" s="2195" t="s">
        <v>606</v>
      </c>
      <c r="F29" s="450">
        <v>10416.67</v>
      </c>
      <c r="G29" s="450">
        <v>1037.5</v>
      </c>
      <c r="H29" s="2521">
        <f t="shared" si="1"/>
        <v>72916.649999999994</v>
      </c>
    </row>
    <row r="30" spans="1:18">
      <c r="A30" s="2577">
        <v>46008</v>
      </c>
      <c r="B30" s="326"/>
      <c r="C30" s="326"/>
      <c r="D30" s="326"/>
      <c r="E30" s="2580" t="s">
        <v>607</v>
      </c>
      <c r="F30" s="450">
        <v>10416.67</v>
      </c>
      <c r="G30" s="837">
        <v>1037.5</v>
      </c>
      <c r="H30" s="2521">
        <f t="shared" si="1"/>
        <v>62499.98</v>
      </c>
    </row>
    <row r="31" spans="1:18">
      <c r="A31" s="2577">
        <v>46017</v>
      </c>
      <c r="B31" s="326"/>
      <c r="C31" s="326"/>
      <c r="D31" s="326"/>
      <c r="E31" s="2580" t="s">
        <v>609</v>
      </c>
      <c r="F31" s="837">
        <v>62499.98</v>
      </c>
      <c r="G31" s="837"/>
      <c r="H31" s="2521">
        <f t="shared" si="1"/>
        <v>0</v>
      </c>
    </row>
    <row r="32" spans="1:18">
      <c r="H32" s="2585">
        <f t="shared" si="1"/>
        <v>0</v>
      </c>
    </row>
    <row r="33" spans="1:8">
      <c r="H33" s="2521">
        <f t="shared" si="1"/>
        <v>0</v>
      </c>
    </row>
    <row r="34" spans="1:8">
      <c r="H34" s="2521">
        <f t="shared" si="1"/>
        <v>0</v>
      </c>
    </row>
    <row r="35" spans="1:8" ht="15">
      <c r="A35" s="3186" t="s">
        <v>1</v>
      </c>
      <c r="B35" s="3186"/>
      <c r="C35" s="3186"/>
      <c r="D35" s="3186"/>
      <c r="E35" s="3186"/>
      <c r="F35" s="3186"/>
      <c r="G35" s="3186"/>
      <c r="H35" s="3186"/>
    </row>
    <row r="36" spans="1:8">
      <c r="A36" s="2575" t="s">
        <v>49</v>
      </c>
      <c r="B36" s="515" t="s">
        <v>50</v>
      </c>
      <c r="C36" s="515" t="s">
        <v>51</v>
      </c>
      <c r="D36" s="515" t="s">
        <v>52</v>
      </c>
      <c r="E36" s="2530" t="s">
        <v>265</v>
      </c>
      <c r="F36" s="516" t="s">
        <v>53</v>
      </c>
      <c r="G36" s="516" t="s">
        <v>54</v>
      </c>
      <c r="H36" s="2583" t="s">
        <v>55</v>
      </c>
    </row>
    <row r="37" spans="1:8">
      <c r="A37" s="2303">
        <v>46017</v>
      </c>
      <c r="B37" s="834">
        <v>275000</v>
      </c>
      <c r="C37" s="25"/>
      <c r="D37" s="25">
        <v>24</v>
      </c>
      <c r="E37" s="2248" t="s">
        <v>608</v>
      </c>
      <c r="F37" s="55">
        <f>+B37/D37</f>
        <v>11458.333333333299</v>
      </c>
      <c r="G37" s="55">
        <f>B37*0.83%</f>
        <v>2282.5</v>
      </c>
      <c r="H37" s="2329">
        <f>B37</f>
        <v>275000</v>
      </c>
    </row>
    <row r="38" spans="1:8">
      <c r="A38" s="2577"/>
      <c r="B38" s="326"/>
      <c r="C38" s="326"/>
      <c r="D38" s="326"/>
      <c r="E38" s="2581"/>
      <c r="F38" s="837"/>
      <c r="G38" s="837"/>
      <c r="H38" s="2521">
        <f>H37-F38</f>
        <v>275000</v>
      </c>
    </row>
  </sheetData>
  <mergeCells count="5">
    <mergeCell ref="A3:H3"/>
    <mergeCell ref="A22:H22"/>
    <mergeCell ref="A35:H35"/>
    <mergeCell ref="A1:E1"/>
    <mergeCell ref="A20:E20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37">
    <tabColor rgb="FFFFFF00"/>
  </sheetPr>
  <dimension ref="A1:H34"/>
  <sheetViews>
    <sheetView topLeftCell="A20" zoomScale="130" zoomScaleNormal="130" workbookViewId="0">
      <selection activeCell="E28" sqref="E28"/>
    </sheetView>
  </sheetViews>
  <sheetFormatPr defaultColWidth="9.109375" defaultRowHeight="13.2"/>
  <cols>
    <col min="1" max="1" width="13.33203125" style="131" customWidth="1"/>
    <col min="2" max="2" width="14.88671875" style="3" customWidth="1"/>
    <col min="3" max="3" width="7.44140625" style="3" customWidth="1"/>
    <col min="4" max="4" width="8.6640625" style="5" customWidth="1"/>
    <col min="5" max="5" width="11" style="5" customWidth="1"/>
    <col min="6" max="6" width="14.44140625" style="135" customWidth="1"/>
    <col min="7" max="7" width="16.44140625" style="135" customWidth="1"/>
    <col min="8" max="8" width="16.44140625" style="681" customWidth="1"/>
    <col min="9" max="16384" width="9.109375" style="3"/>
  </cols>
  <sheetData>
    <row r="1" spans="1:8" ht="24">
      <c r="A1" s="11" t="s">
        <v>610</v>
      </c>
    </row>
    <row r="3" spans="1:8" ht="15">
      <c r="A3" s="3186" t="s">
        <v>1</v>
      </c>
      <c r="B3" s="3186"/>
      <c r="C3" s="3186"/>
      <c r="D3" s="3186"/>
      <c r="E3" s="3186"/>
      <c r="F3" s="3186"/>
      <c r="G3" s="3186"/>
      <c r="H3" s="3186"/>
    </row>
    <row r="4" spans="1:8">
      <c r="A4" s="184" t="s">
        <v>49</v>
      </c>
      <c r="B4" s="515" t="s">
        <v>50</v>
      </c>
      <c r="C4" s="515" t="s">
        <v>51</v>
      </c>
      <c r="D4" s="515" t="s">
        <v>52</v>
      </c>
      <c r="E4" s="515" t="s">
        <v>265</v>
      </c>
      <c r="F4" s="516" t="s">
        <v>53</v>
      </c>
      <c r="G4" s="516" t="s">
        <v>54</v>
      </c>
      <c r="H4" s="1628" t="s">
        <v>55</v>
      </c>
    </row>
    <row r="5" spans="1:8" ht="13.8">
      <c r="A5" s="162">
        <v>44898</v>
      </c>
      <c r="B5" s="834">
        <v>100000</v>
      </c>
      <c r="C5" s="25"/>
      <c r="D5" s="25">
        <v>12</v>
      </c>
      <c r="E5" s="1673">
        <v>30341</v>
      </c>
      <c r="F5" s="55">
        <f>+B5/D5</f>
        <v>8333.3333333333303</v>
      </c>
      <c r="G5" s="55">
        <f>B5*0.83%</f>
        <v>830</v>
      </c>
      <c r="H5" s="834">
        <v>100000</v>
      </c>
    </row>
    <row r="6" spans="1:8" ht="13.8">
      <c r="A6" s="167">
        <v>44922</v>
      </c>
      <c r="B6" s="32"/>
      <c r="C6" s="33"/>
      <c r="D6" s="715">
        <v>1</v>
      </c>
      <c r="E6" s="78">
        <v>77189</v>
      </c>
      <c r="F6" s="30">
        <v>16666.669999999998</v>
      </c>
      <c r="G6" s="59">
        <v>830</v>
      </c>
      <c r="H6" s="686">
        <f>H5-F6</f>
        <v>83333.33</v>
      </c>
    </row>
    <row r="7" spans="1:8" ht="13.8">
      <c r="A7" s="50">
        <v>44954</v>
      </c>
      <c r="B7" s="27"/>
      <c r="C7" s="27"/>
      <c r="D7" s="715">
        <v>2</v>
      </c>
      <c r="E7" s="78">
        <v>77516</v>
      </c>
      <c r="F7" s="62">
        <v>8333.33</v>
      </c>
      <c r="G7" s="59">
        <v>830</v>
      </c>
      <c r="H7" s="686">
        <f t="shared" ref="H7:H16" si="0">H6-F7</f>
        <v>75000</v>
      </c>
    </row>
    <row r="8" spans="1:8" ht="13.8">
      <c r="A8" s="50">
        <v>44982</v>
      </c>
      <c r="B8" s="27"/>
      <c r="C8" s="27"/>
      <c r="D8" s="715">
        <v>3</v>
      </c>
      <c r="E8" s="78">
        <v>77732</v>
      </c>
      <c r="F8" s="62">
        <v>8333.33</v>
      </c>
      <c r="G8" s="59">
        <v>830</v>
      </c>
      <c r="H8" s="686">
        <f t="shared" si="0"/>
        <v>66666.67</v>
      </c>
    </row>
    <row r="9" spans="1:8" ht="13.8">
      <c r="A9" s="50">
        <v>45017</v>
      </c>
      <c r="B9" s="27"/>
      <c r="C9" s="27"/>
      <c r="D9" s="715">
        <v>4</v>
      </c>
      <c r="E9" s="78">
        <v>78191</v>
      </c>
      <c r="F9" s="62">
        <v>8333.33</v>
      </c>
      <c r="G9" s="59">
        <v>830</v>
      </c>
      <c r="H9" s="686">
        <f t="shared" si="0"/>
        <v>58333.34</v>
      </c>
    </row>
    <row r="10" spans="1:8" ht="13.8">
      <c r="A10" s="50">
        <v>45044</v>
      </c>
      <c r="B10" s="27"/>
      <c r="C10" s="27"/>
      <c r="D10" s="715">
        <v>5</v>
      </c>
      <c r="E10" s="78">
        <v>78480</v>
      </c>
      <c r="F10" s="62">
        <v>8333.33</v>
      </c>
      <c r="G10" s="59">
        <v>830</v>
      </c>
      <c r="H10" s="686">
        <f t="shared" si="0"/>
        <v>50000.01</v>
      </c>
    </row>
    <row r="11" spans="1:8" ht="13.8">
      <c r="A11" s="50">
        <v>45065</v>
      </c>
      <c r="B11" s="27"/>
      <c r="C11" s="27"/>
      <c r="D11" s="715">
        <v>6</v>
      </c>
      <c r="E11" s="78">
        <v>78740</v>
      </c>
      <c r="F11" s="62">
        <v>8333.33</v>
      </c>
      <c r="G11" s="59">
        <v>830</v>
      </c>
      <c r="H11" s="686">
        <f t="shared" si="0"/>
        <v>41666.68</v>
      </c>
    </row>
    <row r="12" spans="1:8" ht="13.8">
      <c r="A12" s="50">
        <v>45094</v>
      </c>
      <c r="B12" s="27"/>
      <c r="C12" s="27"/>
      <c r="D12" s="715">
        <v>7</v>
      </c>
      <c r="E12" s="78">
        <v>79160</v>
      </c>
      <c r="F12" s="30">
        <v>8333.33</v>
      </c>
      <c r="G12" s="59">
        <v>830</v>
      </c>
      <c r="H12" s="686">
        <f t="shared" si="0"/>
        <v>33333.35</v>
      </c>
    </row>
    <row r="13" spans="1:8" ht="13.8">
      <c r="A13" s="50">
        <v>45135</v>
      </c>
      <c r="B13" s="27"/>
      <c r="C13" s="27"/>
      <c r="D13" s="715">
        <v>8</v>
      </c>
      <c r="E13" s="78">
        <v>79648</v>
      </c>
      <c r="F13" s="30">
        <v>8333.33</v>
      </c>
      <c r="G13" s="59">
        <v>830</v>
      </c>
      <c r="H13" s="686">
        <f t="shared" si="0"/>
        <v>25000.02</v>
      </c>
    </row>
    <row r="14" spans="1:8" ht="13.8">
      <c r="A14" s="50">
        <v>45169</v>
      </c>
      <c r="B14" s="27"/>
      <c r="C14" s="27"/>
      <c r="D14" s="715">
        <v>9</v>
      </c>
      <c r="E14" s="78">
        <v>80053</v>
      </c>
      <c r="F14" s="30">
        <v>8333.33</v>
      </c>
      <c r="G14" s="59">
        <v>830</v>
      </c>
      <c r="H14" s="686">
        <f t="shared" si="0"/>
        <v>16666.689999999999</v>
      </c>
    </row>
    <row r="15" spans="1:8" ht="13.8">
      <c r="A15" s="50">
        <v>45198</v>
      </c>
      <c r="B15" s="27"/>
      <c r="C15" s="27"/>
      <c r="D15" s="715">
        <v>10</v>
      </c>
      <c r="E15" s="78">
        <v>80411</v>
      </c>
      <c r="F15" s="30">
        <v>8333.33</v>
      </c>
      <c r="G15" s="59">
        <v>830</v>
      </c>
      <c r="H15" s="686">
        <f t="shared" si="0"/>
        <v>8333.3599999999897</v>
      </c>
    </row>
    <row r="16" spans="1:8" ht="13.8">
      <c r="A16" s="50">
        <v>45227</v>
      </c>
      <c r="B16" s="27"/>
      <c r="C16" s="27"/>
      <c r="D16" s="715">
        <v>11</v>
      </c>
      <c r="E16" s="78">
        <v>80756</v>
      </c>
      <c r="F16" s="62">
        <v>8333.33</v>
      </c>
      <c r="G16" s="62">
        <v>830</v>
      </c>
      <c r="H16" s="686">
        <f t="shared" si="0"/>
        <v>2.99999999879219E-2</v>
      </c>
    </row>
    <row r="18" spans="1:8" ht="24">
      <c r="A18" s="11"/>
    </row>
    <row r="20" spans="1:8" ht="15">
      <c r="A20" s="3186" t="s">
        <v>1</v>
      </c>
      <c r="B20" s="3186"/>
      <c r="C20" s="3186"/>
      <c r="D20" s="3186"/>
      <c r="E20" s="3186"/>
      <c r="F20" s="3186"/>
      <c r="G20" s="3186"/>
      <c r="H20" s="3186"/>
    </row>
    <row r="21" spans="1:8">
      <c r="A21" s="184" t="s">
        <v>49</v>
      </c>
      <c r="B21" s="515" t="s">
        <v>50</v>
      </c>
      <c r="C21" s="515" t="s">
        <v>51</v>
      </c>
      <c r="D21" s="515" t="s">
        <v>52</v>
      </c>
      <c r="E21" s="515" t="s">
        <v>265</v>
      </c>
      <c r="F21" s="516" t="s">
        <v>53</v>
      </c>
      <c r="G21" s="516" t="s">
        <v>54</v>
      </c>
      <c r="H21" s="1628" t="s">
        <v>55</v>
      </c>
    </row>
    <row r="22" spans="1:8" ht="19.5" customHeight="1">
      <c r="A22" s="162">
        <v>45288</v>
      </c>
      <c r="B22" s="834">
        <v>150000</v>
      </c>
      <c r="C22" s="25"/>
      <c r="D22" s="25">
        <v>12</v>
      </c>
      <c r="E22" s="1673">
        <v>32628</v>
      </c>
      <c r="F22" s="55">
        <f>+B22/D22</f>
        <v>12500</v>
      </c>
      <c r="G22" s="55">
        <f>B22*0.83%</f>
        <v>1245</v>
      </c>
      <c r="H22" s="834">
        <f>B22</f>
        <v>150000</v>
      </c>
    </row>
    <row r="23" spans="1:8" ht="19.5" customHeight="1">
      <c r="A23" s="235">
        <v>45322</v>
      </c>
      <c r="B23" s="27"/>
      <c r="C23" s="27"/>
      <c r="D23" s="29"/>
      <c r="E23" s="78">
        <v>81891</v>
      </c>
      <c r="F23" s="30">
        <v>12500</v>
      </c>
      <c r="G23" s="30">
        <v>1245</v>
      </c>
      <c r="H23" s="686">
        <f>H22-F23</f>
        <v>137500</v>
      </c>
    </row>
    <row r="24" spans="1:8" ht="19.5" customHeight="1">
      <c r="A24" s="235">
        <v>45352</v>
      </c>
      <c r="B24" s="27"/>
      <c r="C24" s="27"/>
      <c r="D24" s="29"/>
      <c r="E24" s="78">
        <v>82267</v>
      </c>
      <c r="F24" s="59">
        <v>12500</v>
      </c>
      <c r="G24" s="59">
        <v>1245</v>
      </c>
      <c r="H24" s="686">
        <f t="shared" ref="H24:H34" si="1">H23-F24</f>
        <v>125000</v>
      </c>
    </row>
    <row r="25" spans="1:8" ht="19.5" customHeight="1">
      <c r="A25" s="235">
        <v>45377</v>
      </c>
      <c r="B25" s="27"/>
      <c r="C25" s="27"/>
      <c r="D25" s="29"/>
      <c r="E25" s="78">
        <v>82545</v>
      </c>
      <c r="F25" s="30">
        <v>12500</v>
      </c>
      <c r="G25" s="30">
        <v>1245</v>
      </c>
      <c r="H25" s="686">
        <f t="shared" si="1"/>
        <v>112500</v>
      </c>
    </row>
    <row r="26" spans="1:8" ht="19.5" customHeight="1">
      <c r="A26" s="235">
        <v>45402</v>
      </c>
      <c r="B26" s="27"/>
      <c r="C26" s="27"/>
      <c r="D26" s="29"/>
      <c r="E26" s="78">
        <v>82849</v>
      </c>
      <c r="F26" s="30">
        <v>12500</v>
      </c>
      <c r="G26" s="30">
        <v>1245</v>
      </c>
      <c r="H26" s="686">
        <f t="shared" si="1"/>
        <v>100000</v>
      </c>
    </row>
    <row r="27" spans="1:8" ht="19.5" customHeight="1">
      <c r="A27" s="235">
        <v>45430</v>
      </c>
      <c r="B27" s="27"/>
      <c r="C27" s="27"/>
      <c r="D27" s="29"/>
      <c r="E27" s="78">
        <v>83227</v>
      </c>
      <c r="F27" s="30">
        <v>12500</v>
      </c>
      <c r="G27" s="30">
        <v>1245</v>
      </c>
      <c r="H27" s="686">
        <f t="shared" si="1"/>
        <v>87500</v>
      </c>
    </row>
    <row r="28" spans="1:8" ht="19.5" customHeight="1">
      <c r="A28" s="235">
        <v>45472</v>
      </c>
      <c r="B28" s="27"/>
      <c r="C28" s="27"/>
      <c r="D28" s="29"/>
      <c r="E28" s="78">
        <v>83766</v>
      </c>
      <c r="F28" s="62">
        <v>12500</v>
      </c>
      <c r="G28" s="62">
        <v>1245</v>
      </c>
      <c r="H28" s="686">
        <f t="shared" si="1"/>
        <v>75000</v>
      </c>
    </row>
    <row r="29" spans="1:8" ht="19.5" customHeight="1">
      <c r="A29" s="53">
        <v>45510</v>
      </c>
      <c r="B29" s="27"/>
      <c r="C29" s="27"/>
      <c r="D29" s="29"/>
      <c r="E29" s="78">
        <v>84196</v>
      </c>
      <c r="F29" s="59">
        <v>12500</v>
      </c>
      <c r="G29" s="59">
        <v>1245</v>
      </c>
      <c r="H29" s="686">
        <f t="shared" si="1"/>
        <v>62500</v>
      </c>
    </row>
    <row r="30" spans="1:8" ht="19.5" customHeight="1">
      <c r="A30" s="53">
        <v>45533</v>
      </c>
      <c r="B30" s="27"/>
      <c r="C30" s="27"/>
      <c r="D30" s="29"/>
      <c r="E30" s="78">
        <v>84396</v>
      </c>
      <c r="F30" s="30">
        <v>12500</v>
      </c>
      <c r="G30" s="30">
        <v>1245</v>
      </c>
      <c r="H30" s="686">
        <f t="shared" si="1"/>
        <v>50000</v>
      </c>
    </row>
    <row r="31" spans="1:8" ht="19.5" customHeight="1">
      <c r="A31" s="53">
        <v>45552</v>
      </c>
      <c r="B31" s="27"/>
      <c r="C31" s="27"/>
      <c r="D31" s="29"/>
      <c r="E31" s="78">
        <v>84625</v>
      </c>
      <c r="F31" s="30">
        <v>12500</v>
      </c>
      <c r="G31" s="30">
        <v>1245</v>
      </c>
      <c r="H31" s="686">
        <f t="shared" si="1"/>
        <v>37500</v>
      </c>
    </row>
    <row r="32" spans="1:8" ht="19.5" customHeight="1">
      <c r="A32" s="167">
        <v>45581</v>
      </c>
      <c r="B32" s="27"/>
      <c r="C32" s="27"/>
      <c r="D32" s="29"/>
      <c r="E32" s="358">
        <v>84999</v>
      </c>
      <c r="F32" s="30">
        <v>12500</v>
      </c>
      <c r="G32" s="30">
        <v>1245</v>
      </c>
      <c r="H32" s="686">
        <f t="shared" si="1"/>
        <v>25000</v>
      </c>
    </row>
    <row r="33" spans="1:8" ht="19.5" customHeight="1">
      <c r="A33" s="167">
        <v>45623</v>
      </c>
      <c r="B33" s="27"/>
      <c r="C33" s="27"/>
      <c r="D33" s="29"/>
      <c r="E33" s="358">
        <v>85583</v>
      </c>
      <c r="F33" s="30">
        <v>12500</v>
      </c>
      <c r="G33" s="30">
        <v>1245</v>
      </c>
      <c r="H33" s="686">
        <f t="shared" si="1"/>
        <v>12500</v>
      </c>
    </row>
    <row r="34" spans="1:8">
      <c r="A34" s="50">
        <v>45659</v>
      </c>
      <c r="B34" s="29"/>
      <c r="C34" s="29"/>
      <c r="D34" s="29"/>
      <c r="E34" s="44">
        <v>86047</v>
      </c>
      <c r="F34" s="62">
        <v>12500</v>
      </c>
      <c r="G34" s="62">
        <v>1245</v>
      </c>
      <c r="H34" s="686">
        <f t="shared" si="1"/>
        <v>0</v>
      </c>
    </row>
  </sheetData>
  <mergeCells count="2">
    <mergeCell ref="A3:H3"/>
    <mergeCell ref="A20:H20"/>
  </mergeCells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4">
    <tabColor rgb="FFFFFF00"/>
  </sheetPr>
  <dimension ref="A1:R73"/>
  <sheetViews>
    <sheetView topLeftCell="A40" zoomScale="130" zoomScaleNormal="130" workbookViewId="0">
      <selection activeCell="C65" sqref="C65"/>
    </sheetView>
  </sheetViews>
  <sheetFormatPr defaultColWidth="9.109375" defaultRowHeight="13.2"/>
  <cols>
    <col min="1" max="1" width="14.109375" style="3" customWidth="1"/>
    <col min="2" max="2" width="12.88671875" style="565" customWidth="1"/>
    <col min="3" max="3" width="14.88671875" style="3" customWidth="1"/>
    <col min="4" max="4" width="7.44140625" style="3" customWidth="1"/>
    <col min="5" max="5" width="8.6640625" style="5" customWidth="1"/>
    <col min="6" max="6" width="11" style="4" customWidth="1"/>
    <col min="7" max="7" width="14.44140625" style="502" customWidth="1"/>
    <col min="8" max="9" width="16.44140625" style="626" customWidth="1"/>
    <col min="10" max="10" width="9.109375" style="3"/>
    <col min="11" max="11" width="9.33203125" style="3" customWidth="1"/>
    <col min="12" max="12" width="23.33203125" style="3" customWidth="1"/>
    <col min="13" max="13" width="11.5546875" style="3" customWidth="1"/>
    <col min="14" max="16384" width="9.109375" style="3"/>
  </cols>
  <sheetData>
    <row r="1" spans="1:9" ht="24">
      <c r="B1" s="3134" t="s">
        <v>611</v>
      </c>
      <c r="C1" s="3134"/>
      <c r="D1" s="3134"/>
    </row>
    <row r="3" spans="1:9" s="1" customFormat="1" ht="15">
      <c r="B3" s="3186" t="s">
        <v>1</v>
      </c>
      <c r="C3" s="3186"/>
      <c r="D3" s="3186"/>
      <c r="E3" s="3186"/>
      <c r="F3" s="3186"/>
      <c r="G3" s="3186"/>
      <c r="H3" s="3186"/>
      <c r="I3" s="3186"/>
    </row>
    <row r="4" spans="1:9" ht="29.1" customHeight="1">
      <c r="B4" s="324" t="s">
        <v>49</v>
      </c>
      <c r="C4" s="185" t="s">
        <v>50</v>
      </c>
      <c r="D4" s="185" t="s">
        <v>51</v>
      </c>
      <c r="E4" s="185" t="s">
        <v>52</v>
      </c>
      <c r="F4" s="317" t="s">
        <v>265</v>
      </c>
      <c r="G4" s="186" t="s">
        <v>53</v>
      </c>
      <c r="H4" s="525" t="s">
        <v>54</v>
      </c>
      <c r="I4" s="525" t="s">
        <v>55</v>
      </c>
    </row>
    <row r="5" spans="1:9" ht="15" customHeight="1">
      <c r="A5" s="100"/>
      <c r="B5" s="162">
        <v>43875</v>
      </c>
      <c r="C5" s="55">
        <v>80000</v>
      </c>
      <c r="D5" s="25"/>
      <c r="E5" s="25">
        <v>48</v>
      </c>
      <c r="F5" s="24">
        <v>23391</v>
      </c>
      <c r="G5" s="55">
        <f>C5/E5</f>
        <v>1666.6666666666667</v>
      </c>
      <c r="H5" s="55">
        <v>800</v>
      </c>
      <c r="I5" s="834">
        <v>80000</v>
      </c>
    </row>
    <row r="6" spans="1:9" ht="15" customHeight="1">
      <c r="A6" s="100"/>
      <c r="B6" s="50">
        <v>44015</v>
      </c>
      <c r="C6" s="151"/>
      <c r="D6" s="151"/>
      <c r="E6" s="57">
        <v>1</v>
      </c>
      <c r="F6" s="61">
        <v>67652</v>
      </c>
      <c r="G6" s="62">
        <v>1700</v>
      </c>
      <c r="H6" s="62">
        <v>800</v>
      </c>
      <c r="I6" s="686">
        <f>I5-G6</f>
        <v>78300</v>
      </c>
    </row>
    <row r="7" spans="1:9" ht="15" customHeight="1">
      <c r="A7" s="100"/>
      <c r="B7" s="50">
        <v>44078</v>
      </c>
      <c r="C7" s="151"/>
      <c r="D7" s="151"/>
      <c r="E7" s="57">
        <v>2</v>
      </c>
      <c r="F7" s="61">
        <v>67186</v>
      </c>
      <c r="G7" s="62">
        <v>1700</v>
      </c>
      <c r="H7" s="62">
        <v>800</v>
      </c>
      <c r="I7" s="686">
        <f t="shared" ref="I7:I38" si="0">I6-G7</f>
        <v>76600</v>
      </c>
    </row>
    <row r="8" spans="1:9" ht="15" customHeight="1">
      <c r="A8" s="100"/>
      <c r="B8" s="50">
        <v>44201</v>
      </c>
      <c r="C8" s="151"/>
      <c r="D8" s="151"/>
      <c r="E8" s="57">
        <v>3</v>
      </c>
      <c r="F8" s="61">
        <v>69418</v>
      </c>
      <c r="G8" s="62">
        <v>7600</v>
      </c>
      <c r="H8" s="62">
        <v>2400</v>
      </c>
      <c r="I8" s="686">
        <f t="shared" si="0"/>
        <v>69000</v>
      </c>
    </row>
    <row r="9" spans="1:9" ht="15" customHeight="1">
      <c r="A9" s="100"/>
      <c r="B9" s="50">
        <v>44232</v>
      </c>
      <c r="C9" s="151"/>
      <c r="D9" s="151"/>
      <c r="E9" s="57">
        <v>4</v>
      </c>
      <c r="F9" s="61">
        <v>69716</v>
      </c>
      <c r="G9" s="62">
        <v>1700</v>
      </c>
      <c r="H9" s="62">
        <v>800</v>
      </c>
      <c r="I9" s="686">
        <f t="shared" si="0"/>
        <v>67300</v>
      </c>
    </row>
    <row r="10" spans="1:9" ht="15" customHeight="1">
      <c r="A10" s="100"/>
      <c r="B10" s="50">
        <v>44292</v>
      </c>
      <c r="C10" s="151"/>
      <c r="D10" s="151"/>
      <c r="E10" s="57">
        <v>5</v>
      </c>
      <c r="F10" s="61">
        <v>70254</v>
      </c>
      <c r="G10" s="62">
        <v>1700</v>
      </c>
      <c r="H10" s="62">
        <v>800</v>
      </c>
      <c r="I10" s="686">
        <f t="shared" si="0"/>
        <v>65600</v>
      </c>
    </row>
    <row r="11" spans="1:9" ht="15" customHeight="1">
      <c r="A11" s="100"/>
      <c r="B11" s="50">
        <v>44323</v>
      </c>
      <c r="C11" s="151"/>
      <c r="D11" s="151"/>
      <c r="E11" s="57">
        <v>6</v>
      </c>
      <c r="F11" s="61">
        <v>70541</v>
      </c>
      <c r="G11" s="62">
        <v>1700</v>
      </c>
      <c r="H11" s="62">
        <v>800</v>
      </c>
      <c r="I11" s="686">
        <f t="shared" si="0"/>
        <v>63900</v>
      </c>
    </row>
    <row r="12" spans="1:9" ht="15" customHeight="1">
      <c r="A12" s="100"/>
      <c r="B12" s="50">
        <v>44355</v>
      </c>
      <c r="C12" s="151"/>
      <c r="D12" s="151"/>
      <c r="E12" s="57">
        <v>7</v>
      </c>
      <c r="F12" s="61">
        <v>71002</v>
      </c>
      <c r="G12" s="62">
        <v>1700</v>
      </c>
      <c r="H12" s="62">
        <v>800</v>
      </c>
      <c r="I12" s="686">
        <f t="shared" si="0"/>
        <v>62200</v>
      </c>
    </row>
    <row r="13" spans="1:9" ht="15" customHeight="1">
      <c r="A13" s="100"/>
      <c r="B13" s="50">
        <v>44408</v>
      </c>
      <c r="C13" s="151"/>
      <c r="D13" s="151"/>
      <c r="E13" s="57">
        <v>8</v>
      </c>
      <c r="F13" s="61">
        <v>71542</v>
      </c>
      <c r="G13" s="62">
        <v>1700</v>
      </c>
      <c r="H13" s="62">
        <v>800</v>
      </c>
      <c r="I13" s="686">
        <f t="shared" si="0"/>
        <v>60500</v>
      </c>
    </row>
    <row r="14" spans="1:9" ht="15" customHeight="1">
      <c r="A14" s="100"/>
      <c r="B14" s="50">
        <v>44475</v>
      </c>
      <c r="C14" s="151"/>
      <c r="D14" s="151"/>
      <c r="E14" s="57">
        <v>9</v>
      </c>
      <c r="F14" s="61">
        <v>72122</v>
      </c>
      <c r="G14" s="62">
        <v>1700</v>
      </c>
      <c r="H14" s="62">
        <v>800</v>
      </c>
      <c r="I14" s="686">
        <f t="shared" si="0"/>
        <v>58800</v>
      </c>
    </row>
    <row r="15" spans="1:9" ht="15" customHeight="1">
      <c r="A15" s="100"/>
      <c r="B15" s="50">
        <v>44540</v>
      </c>
      <c r="C15" s="151"/>
      <c r="D15" s="151"/>
      <c r="E15" s="57">
        <v>10</v>
      </c>
      <c r="F15" s="61">
        <v>72846</v>
      </c>
      <c r="G15" s="62">
        <v>1700</v>
      </c>
      <c r="H15" s="62">
        <v>800</v>
      </c>
      <c r="I15" s="686">
        <f t="shared" si="0"/>
        <v>57100</v>
      </c>
    </row>
    <row r="16" spans="1:9" ht="15" customHeight="1">
      <c r="A16" s="100"/>
      <c r="B16" s="50">
        <v>44594</v>
      </c>
      <c r="C16" s="151"/>
      <c r="D16" s="151"/>
      <c r="E16" s="57">
        <v>11</v>
      </c>
      <c r="F16" s="61">
        <v>73481</v>
      </c>
      <c r="G16" s="62">
        <v>3400</v>
      </c>
      <c r="H16" s="62">
        <v>1600</v>
      </c>
      <c r="I16" s="686">
        <f t="shared" si="0"/>
        <v>53700</v>
      </c>
    </row>
    <row r="17" spans="1:9" ht="15" customHeight="1">
      <c r="A17" s="100"/>
      <c r="B17" s="50">
        <v>44722</v>
      </c>
      <c r="C17" s="151"/>
      <c r="D17" s="151"/>
      <c r="E17" s="57">
        <v>12</v>
      </c>
      <c r="F17" s="61">
        <v>74952</v>
      </c>
      <c r="G17" s="62">
        <v>1700</v>
      </c>
      <c r="H17" s="62">
        <v>800</v>
      </c>
      <c r="I17" s="686">
        <f t="shared" si="0"/>
        <v>52000</v>
      </c>
    </row>
    <row r="18" spans="1:9" ht="15" customHeight="1">
      <c r="A18" s="100"/>
      <c r="B18" s="50">
        <v>44932</v>
      </c>
      <c r="C18" s="151"/>
      <c r="D18" s="151"/>
      <c r="E18" s="57">
        <v>13</v>
      </c>
      <c r="F18" s="41">
        <v>77314</v>
      </c>
      <c r="G18" s="59">
        <v>3500</v>
      </c>
      <c r="H18" s="59">
        <v>4000</v>
      </c>
      <c r="I18" s="686">
        <f t="shared" si="0"/>
        <v>48500</v>
      </c>
    </row>
    <row r="19" spans="1:9" ht="15" customHeight="1">
      <c r="A19" s="100"/>
      <c r="B19" s="50">
        <v>44973</v>
      </c>
      <c r="C19" s="151"/>
      <c r="D19" s="151"/>
      <c r="E19" s="57">
        <v>14</v>
      </c>
      <c r="F19" s="41">
        <v>77658</v>
      </c>
      <c r="G19" s="59">
        <v>3400</v>
      </c>
      <c r="H19" s="59">
        <v>4000</v>
      </c>
      <c r="I19" s="686">
        <f t="shared" si="0"/>
        <v>45100</v>
      </c>
    </row>
    <row r="20" spans="1:9" ht="15" customHeight="1">
      <c r="A20" s="100"/>
      <c r="B20" s="50">
        <v>45016</v>
      </c>
      <c r="C20" s="151"/>
      <c r="D20" s="178"/>
      <c r="E20" s="57">
        <v>15</v>
      </c>
      <c r="F20" s="41">
        <v>78139</v>
      </c>
      <c r="G20" s="30">
        <v>1666.67</v>
      </c>
      <c r="H20" s="30">
        <v>1600</v>
      </c>
      <c r="I20" s="686">
        <f t="shared" si="0"/>
        <v>43433.33</v>
      </c>
    </row>
    <row r="21" spans="1:9" ht="28.5" customHeight="1">
      <c r="A21" s="100"/>
      <c r="B21" s="50">
        <v>45037</v>
      </c>
      <c r="C21" s="151"/>
      <c r="D21" s="178"/>
      <c r="E21" s="57">
        <v>16</v>
      </c>
      <c r="F21" s="41">
        <v>78379</v>
      </c>
      <c r="G21" s="30">
        <v>1700</v>
      </c>
      <c r="H21" s="30">
        <v>800</v>
      </c>
      <c r="I21" s="686">
        <f t="shared" si="0"/>
        <v>41733.33</v>
      </c>
    </row>
    <row r="22" spans="1:9" ht="15" customHeight="1">
      <c r="A22" s="100"/>
      <c r="B22" s="50">
        <v>45055</v>
      </c>
      <c r="C22" s="151"/>
      <c r="D22" s="178"/>
      <c r="E22" s="57">
        <v>17</v>
      </c>
      <c r="F22" s="41">
        <v>78599</v>
      </c>
      <c r="G22" s="59">
        <v>1700</v>
      </c>
      <c r="H22" s="59">
        <v>800</v>
      </c>
      <c r="I22" s="686">
        <f t="shared" si="0"/>
        <v>40033.33</v>
      </c>
    </row>
    <row r="23" spans="1:9" ht="15" customHeight="1">
      <c r="A23" s="100"/>
      <c r="B23" s="50">
        <v>45107</v>
      </c>
      <c r="C23" s="151"/>
      <c r="D23" s="151"/>
      <c r="E23" s="57">
        <v>18</v>
      </c>
      <c r="F23" s="42">
        <v>79345</v>
      </c>
      <c r="G23" s="30">
        <v>3400</v>
      </c>
      <c r="H23" s="30">
        <v>1600</v>
      </c>
      <c r="I23" s="686">
        <f t="shared" si="0"/>
        <v>36633.33</v>
      </c>
    </row>
    <row r="24" spans="1:9" ht="15" customHeight="1">
      <c r="A24" s="100"/>
      <c r="B24" s="50">
        <v>45128</v>
      </c>
      <c r="C24" s="151"/>
      <c r="D24" s="151"/>
      <c r="E24" s="57">
        <v>19</v>
      </c>
      <c r="F24" s="42">
        <v>79551</v>
      </c>
      <c r="G24" s="30">
        <v>1700</v>
      </c>
      <c r="H24" s="30">
        <v>800</v>
      </c>
      <c r="I24" s="686">
        <f t="shared" si="0"/>
        <v>34933.33</v>
      </c>
    </row>
    <row r="25" spans="1:9" ht="15" customHeight="1">
      <c r="A25" s="100"/>
      <c r="B25" s="50">
        <v>45170</v>
      </c>
      <c r="C25" s="151"/>
      <c r="D25" s="151"/>
      <c r="E25" s="57">
        <v>20</v>
      </c>
      <c r="F25" s="42">
        <v>80106</v>
      </c>
      <c r="G25" s="59">
        <v>1700</v>
      </c>
      <c r="H25" s="59">
        <v>800</v>
      </c>
      <c r="I25" s="686">
        <f t="shared" si="0"/>
        <v>33233.33</v>
      </c>
    </row>
    <row r="26" spans="1:9" ht="15" customHeight="1">
      <c r="A26" s="100"/>
      <c r="B26" s="50">
        <v>45199</v>
      </c>
      <c r="C26" s="151"/>
      <c r="D26" s="151"/>
      <c r="E26" s="57">
        <v>21</v>
      </c>
      <c r="F26" s="42">
        <v>80420</v>
      </c>
      <c r="G26" s="30">
        <v>1700</v>
      </c>
      <c r="H26" s="30">
        <v>800</v>
      </c>
      <c r="I26" s="686">
        <f t="shared" si="0"/>
        <v>31533.33</v>
      </c>
    </row>
    <row r="27" spans="1:9" ht="15" customHeight="1">
      <c r="A27" s="100"/>
      <c r="B27" s="50">
        <v>45219</v>
      </c>
      <c r="C27" s="151"/>
      <c r="D27" s="151"/>
      <c r="E27" s="57">
        <v>22</v>
      </c>
      <c r="F27" s="42">
        <v>80617</v>
      </c>
      <c r="G27" s="30">
        <v>1700</v>
      </c>
      <c r="H27" s="30">
        <v>800</v>
      </c>
      <c r="I27" s="686">
        <f t="shared" si="0"/>
        <v>29833.33</v>
      </c>
    </row>
    <row r="28" spans="1:9" ht="15" customHeight="1">
      <c r="A28" s="100"/>
      <c r="B28" s="167">
        <v>45251</v>
      </c>
      <c r="C28" s="132"/>
      <c r="D28" s="132"/>
      <c r="E28" s="57">
        <v>23</v>
      </c>
      <c r="F28" s="42">
        <v>81042</v>
      </c>
      <c r="G28" s="30">
        <v>1700</v>
      </c>
      <c r="H28" s="30">
        <v>800</v>
      </c>
      <c r="I28" s="686">
        <f t="shared" si="0"/>
        <v>28133.33</v>
      </c>
    </row>
    <row r="29" spans="1:9" ht="15" customHeight="1">
      <c r="A29" s="100"/>
      <c r="B29" s="167">
        <v>45276</v>
      </c>
      <c r="C29" s="132"/>
      <c r="D29" s="132"/>
      <c r="E29" s="57">
        <v>24</v>
      </c>
      <c r="F29" s="42">
        <v>81395</v>
      </c>
      <c r="G29" s="30">
        <v>1700</v>
      </c>
      <c r="H29" s="30">
        <v>800</v>
      </c>
      <c r="I29" s="686">
        <f t="shared" si="0"/>
        <v>26433.33</v>
      </c>
    </row>
    <row r="30" spans="1:9" ht="15" customHeight="1">
      <c r="A30" s="100"/>
      <c r="B30" s="235">
        <v>45309</v>
      </c>
      <c r="C30" s="132"/>
      <c r="D30" s="132"/>
      <c r="E30" s="57">
        <v>30</v>
      </c>
      <c r="F30" s="41">
        <v>81765</v>
      </c>
      <c r="G30" s="30">
        <v>1700</v>
      </c>
      <c r="H30" s="30">
        <v>800</v>
      </c>
      <c r="I30" s="686">
        <f t="shared" si="0"/>
        <v>24733.33</v>
      </c>
    </row>
    <row r="31" spans="1:9" ht="15" customHeight="1">
      <c r="A31" s="100"/>
      <c r="B31" s="235">
        <v>45350</v>
      </c>
      <c r="C31" s="132"/>
      <c r="D31" s="132"/>
      <c r="E31" s="57">
        <v>31</v>
      </c>
      <c r="F31" s="41">
        <v>82206</v>
      </c>
      <c r="G31" s="30">
        <v>1700</v>
      </c>
      <c r="H31" s="30">
        <v>800</v>
      </c>
      <c r="I31" s="686">
        <f t="shared" si="0"/>
        <v>23033.33</v>
      </c>
    </row>
    <row r="32" spans="1:9" ht="15" customHeight="1">
      <c r="A32" s="100"/>
      <c r="B32" s="1267">
        <v>45401</v>
      </c>
      <c r="C32" s="132"/>
      <c r="D32" s="132"/>
      <c r="E32" s="573">
        <v>32</v>
      </c>
      <c r="F32" s="1860">
        <v>82831</v>
      </c>
      <c r="G32" s="266">
        <v>1700</v>
      </c>
      <c r="H32" s="266">
        <v>800</v>
      </c>
      <c r="I32" s="1862">
        <f t="shared" si="0"/>
        <v>21333.33</v>
      </c>
    </row>
    <row r="33" spans="1:18" ht="15" customHeight="1">
      <c r="A33" s="100"/>
      <c r="B33" s="235">
        <v>45422</v>
      </c>
      <c r="C33" s="151"/>
      <c r="D33" s="151"/>
      <c r="E33" s="57">
        <v>33</v>
      </c>
      <c r="F33" s="41">
        <v>83084</v>
      </c>
      <c r="G33" s="59">
        <v>1700</v>
      </c>
      <c r="H33" s="59">
        <v>800</v>
      </c>
      <c r="I33" s="686">
        <f t="shared" si="0"/>
        <v>19633.330000000002</v>
      </c>
    </row>
    <row r="34" spans="1:18" ht="15" customHeight="1">
      <c r="A34" s="100"/>
      <c r="B34" s="235">
        <v>45450</v>
      </c>
      <c r="C34" s="151"/>
      <c r="D34" s="151"/>
      <c r="E34" s="57">
        <v>34</v>
      </c>
      <c r="F34" s="41">
        <v>83526</v>
      </c>
      <c r="G34" s="59">
        <v>3400</v>
      </c>
      <c r="H34" s="59">
        <v>1600</v>
      </c>
      <c r="I34" s="686">
        <f t="shared" si="0"/>
        <v>16233.330000000002</v>
      </c>
    </row>
    <row r="35" spans="1:18" ht="15" customHeight="1">
      <c r="A35" s="100"/>
      <c r="B35" s="50">
        <v>45482</v>
      </c>
      <c r="C35" s="151"/>
      <c r="D35" s="151"/>
      <c r="E35" s="57">
        <v>35</v>
      </c>
      <c r="F35" s="42">
        <v>83874</v>
      </c>
      <c r="G35" s="62">
        <v>3400</v>
      </c>
      <c r="H35" s="62">
        <v>1600</v>
      </c>
      <c r="I35" s="686">
        <f t="shared" si="0"/>
        <v>12833.330000000002</v>
      </c>
    </row>
    <row r="36" spans="1:18" ht="15" customHeight="1">
      <c r="A36" s="100"/>
      <c r="B36" s="50">
        <v>45510</v>
      </c>
      <c r="C36" s="151"/>
      <c r="D36" s="151"/>
      <c r="E36" s="57">
        <v>36</v>
      </c>
      <c r="F36" s="61">
        <v>84195</v>
      </c>
      <c r="G36" s="62">
        <v>5100</v>
      </c>
      <c r="H36" s="62">
        <v>2400</v>
      </c>
      <c r="I36" s="686">
        <f t="shared" si="0"/>
        <v>7733.3300000000017</v>
      </c>
    </row>
    <row r="37" spans="1:18" ht="15" customHeight="1">
      <c r="A37" s="100"/>
      <c r="B37" s="53">
        <v>45542</v>
      </c>
      <c r="C37" s="27"/>
      <c r="D37" s="27"/>
      <c r="E37" s="29"/>
      <c r="F37" s="41">
        <v>84546</v>
      </c>
      <c r="G37" s="670">
        <v>7733.34</v>
      </c>
      <c r="H37" s="670">
        <v>4000</v>
      </c>
      <c r="I37" s="686">
        <f t="shared" si="0"/>
        <v>-9.9999999983992893E-3</v>
      </c>
    </row>
    <row r="38" spans="1:18" ht="15" customHeight="1">
      <c r="A38" s="100"/>
      <c r="B38" s="50"/>
      <c r="C38" s="151"/>
      <c r="D38" s="151"/>
      <c r="E38" s="57"/>
      <c r="F38" s="61"/>
      <c r="G38" s="62"/>
      <c r="H38" s="62"/>
      <c r="I38" s="686">
        <f t="shared" si="0"/>
        <v>-9.9999999983992893E-3</v>
      </c>
    </row>
    <row r="39" spans="1:18" ht="15" customHeight="1">
      <c r="A39" s="100"/>
      <c r="B39" s="50"/>
      <c r="C39" s="151"/>
      <c r="D39" s="151"/>
      <c r="E39" s="57"/>
      <c r="F39" s="61"/>
      <c r="G39" s="62"/>
      <c r="H39" s="686"/>
      <c r="I39" s="686"/>
    </row>
    <row r="40" spans="1:18" ht="15" customHeight="1">
      <c r="A40" s="100"/>
      <c r="B40" s="3186" t="s">
        <v>1</v>
      </c>
      <c r="C40" s="3186"/>
      <c r="D40" s="3186"/>
      <c r="E40" s="3186"/>
      <c r="F40" s="3186"/>
      <c r="G40" s="3186"/>
      <c r="H40" s="3186"/>
      <c r="I40" s="3186"/>
    </row>
    <row r="41" spans="1:18" ht="15" customHeight="1">
      <c r="A41" s="100"/>
      <c r="B41" s="324" t="s">
        <v>49</v>
      </c>
      <c r="C41" s="185" t="s">
        <v>50</v>
      </c>
      <c r="D41" s="185" t="s">
        <v>51</v>
      </c>
      <c r="E41" s="185" t="s">
        <v>52</v>
      </c>
      <c r="F41" s="317" t="s">
        <v>265</v>
      </c>
      <c r="G41" s="186" t="s">
        <v>53</v>
      </c>
      <c r="H41" s="525" t="s">
        <v>54</v>
      </c>
      <c r="I41" s="525" t="s">
        <v>55</v>
      </c>
    </row>
    <row r="42" spans="1:18" ht="15" customHeight="1">
      <c r="A42" s="100"/>
      <c r="B42" s="162">
        <v>45556</v>
      </c>
      <c r="C42" s="55">
        <v>10000</v>
      </c>
      <c r="D42" s="25"/>
      <c r="E42" s="25">
        <v>12</v>
      </c>
      <c r="F42" s="1679">
        <v>34234</v>
      </c>
      <c r="G42" s="55">
        <f>C42/E42</f>
        <v>833.33333333333337</v>
      </c>
      <c r="H42" s="55">
        <f>C42*0.83%</f>
        <v>83</v>
      </c>
      <c r="I42" s="55">
        <f>C42</f>
        <v>10000</v>
      </c>
    </row>
    <row r="43" spans="1:18" ht="15" customHeight="1">
      <c r="A43" s="100"/>
      <c r="B43" s="50">
        <v>45575</v>
      </c>
      <c r="C43" s="57"/>
      <c r="D43" s="57"/>
      <c r="E43" s="57">
        <v>1</v>
      </c>
      <c r="F43" s="58">
        <v>84950</v>
      </c>
      <c r="G43" s="59">
        <v>833.33</v>
      </c>
      <c r="H43" s="59">
        <v>83</v>
      </c>
      <c r="I43" s="62">
        <f>I42-G43</f>
        <v>9166.67</v>
      </c>
    </row>
    <row r="44" spans="1:18" ht="15" customHeight="1">
      <c r="A44" s="100"/>
      <c r="B44" s="50">
        <v>45605</v>
      </c>
      <c r="C44" s="57"/>
      <c r="D44" s="57"/>
      <c r="E44" s="57">
        <v>2</v>
      </c>
      <c r="F44" s="58">
        <v>85340</v>
      </c>
      <c r="G44" s="59">
        <v>833.33</v>
      </c>
      <c r="H44" s="59">
        <v>83</v>
      </c>
      <c r="I44" s="62">
        <f>I43-G44</f>
        <v>8333.34</v>
      </c>
    </row>
    <row r="45" spans="1:18" ht="15" customHeight="1">
      <c r="A45" s="100"/>
      <c r="B45" s="50">
        <v>45636</v>
      </c>
      <c r="C45" s="57"/>
      <c r="D45" s="57"/>
      <c r="E45" s="57">
        <v>3</v>
      </c>
      <c r="F45" s="58">
        <v>85780</v>
      </c>
      <c r="G45" s="59">
        <v>833.33</v>
      </c>
      <c r="H45" s="59">
        <v>83</v>
      </c>
      <c r="I45" s="62">
        <f t="shared" ref="I45:I54" si="1">I44-G45</f>
        <v>7500.01</v>
      </c>
    </row>
    <row r="46" spans="1:18" ht="15" customHeight="1">
      <c r="A46" s="100"/>
      <c r="B46" s="50">
        <v>45672</v>
      </c>
      <c r="C46" s="57"/>
      <c r="D46" s="57"/>
      <c r="E46" s="57">
        <v>4</v>
      </c>
      <c r="F46" s="61">
        <v>86177</v>
      </c>
      <c r="G46" s="59">
        <v>833.33</v>
      </c>
      <c r="H46" s="59">
        <v>83</v>
      </c>
      <c r="I46" s="62">
        <f t="shared" si="1"/>
        <v>6666.68</v>
      </c>
      <c r="K46" s="339"/>
      <c r="L46" s="613"/>
      <c r="M46" s="464"/>
      <c r="N46" s="615"/>
      <c r="O46" s="615"/>
      <c r="P46" s="615"/>
      <c r="Q46" s="617"/>
      <c r="R46" s="617"/>
    </row>
    <row r="47" spans="1:18" ht="15" customHeight="1">
      <c r="A47" s="100"/>
      <c r="B47" s="50">
        <v>45707</v>
      </c>
      <c r="C47" s="57"/>
      <c r="D47" s="57"/>
      <c r="E47" s="57">
        <v>5</v>
      </c>
      <c r="F47" s="61">
        <v>86524</v>
      </c>
      <c r="G47" s="59">
        <v>833.33</v>
      </c>
      <c r="H47" s="59">
        <v>83</v>
      </c>
      <c r="I47" s="62">
        <f t="shared" si="1"/>
        <v>5833.35</v>
      </c>
      <c r="K47" s="339"/>
      <c r="L47" s="613"/>
      <c r="M47" s="464"/>
      <c r="N47" s="615"/>
      <c r="O47" s="615"/>
      <c r="P47" s="615"/>
      <c r="Q47" s="617"/>
      <c r="R47" s="617"/>
    </row>
    <row r="48" spans="1:18" ht="15" customHeight="1">
      <c r="A48" s="100"/>
      <c r="B48" s="50">
        <v>45723</v>
      </c>
      <c r="C48" s="57"/>
      <c r="D48" s="57"/>
      <c r="E48" s="57">
        <v>6</v>
      </c>
      <c r="F48" s="61">
        <v>86770</v>
      </c>
      <c r="G48" s="62">
        <v>833.33</v>
      </c>
      <c r="H48" s="62">
        <v>83</v>
      </c>
      <c r="I48" s="62">
        <f t="shared" si="1"/>
        <v>5000.0200000000004</v>
      </c>
      <c r="K48" s="339"/>
      <c r="L48" s="750"/>
      <c r="M48" s="464"/>
      <c r="N48" s="614"/>
      <c r="O48" s="614"/>
      <c r="P48" s="614"/>
      <c r="Q48" s="617"/>
      <c r="R48" s="617"/>
    </row>
    <row r="49" spans="1:18">
      <c r="A49" s="100"/>
      <c r="B49" s="50">
        <v>45772</v>
      </c>
      <c r="C49" s="57"/>
      <c r="D49" s="57"/>
      <c r="E49" s="57">
        <v>7</v>
      </c>
      <c r="F49" s="61">
        <v>87306</v>
      </c>
      <c r="G49" s="62">
        <v>833.33</v>
      </c>
      <c r="H49" s="62">
        <v>83</v>
      </c>
      <c r="I49" s="62">
        <f t="shared" si="1"/>
        <v>4166.6900000000005</v>
      </c>
      <c r="K49" s="339"/>
      <c r="L49" s="613"/>
      <c r="M49" s="464"/>
      <c r="N49" s="615"/>
      <c r="O49" s="615"/>
      <c r="P49" s="615"/>
      <c r="Q49" s="617"/>
      <c r="R49" s="617"/>
    </row>
    <row r="50" spans="1:18">
      <c r="A50" s="100"/>
      <c r="B50" s="50">
        <v>45797</v>
      </c>
      <c r="C50" s="57"/>
      <c r="D50" s="57"/>
      <c r="E50" s="57">
        <v>8</v>
      </c>
      <c r="F50" s="61" t="s">
        <v>613</v>
      </c>
      <c r="G50" s="62">
        <v>833.33</v>
      </c>
      <c r="H50" s="62">
        <v>83</v>
      </c>
      <c r="I50" s="62">
        <f t="shared" si="1"/>
        <v>3333.3600000000006</v>
      </c>
      <c r="K50" s="339"/>
      <c r="L50" s="613"/>
      <c r="M50" s="340"/>
      <c r="N50" s="615"/>
      <c r="O50" s="615"/>
      <c r="P50" s="615"/>
      <c r="Q50" s="617"/>
      <c r="R50" s="617"/>
    </row>
    <row r="51" spans="1:18">
      <c r="A51" s="100"/>
      <c r="B51" s="50">
        <v>45829</v>
      </c>
      <c r="C51" s="151"/>
      <c r="D51" s="151"/>
      <c r="E51" s="57">
        <v>9</v>
      </c>
      <c r="F51" s="61" t="s">
        <v>614</v>
      </c>
      <c r="G51" s="62">
        <v>833.33</v>
      </c>
      <c r="H51" s="62">
        <v>83</v>
      </c>
      <c r="I51" s="62">
        <f t="shared" si="1"/>
        <v>2500.0300000000007</v>
      </c>
      <c r="K51" s="339"/>
      <c r="L51" s="613"/>
      <c r="M51" s="340"/>
      <c r="N51" s="615"/>
      <c r="O51" s="615"/>
      <c r="P51" s="615"/>
      <c r="Q51" s="617"/>
      <c r="R51" s="617"/>
    </row>
    <row r="52" spans="1:18">
      <c r="A52" s="100"/>
      <c r="B52" s="50">
        <v>45881</v>
      </c>
      <c r="C52" s="151"/>
      <c r="D52" s="151"/>
      <c r="E52" s="57">
        <v>10</v>
      </c>
      <c r="F52" s="61" t="s">
        <v>615</v>
      </c>
      <c r="G52" s="555">
        <v>1666.66</v>
      </c>
      <c r="H52" s="555">
        <v>166</v>
      </c>
      <c r="I52" s="62">
        <f t="shared" si="1"/>
        <v>833.37000000000057</v>
      </c>
      <c r="K52" s="339"/>
      <c r="L52" s="613"/>
      <c r="M52" s="2182"/>
      <c r="N52" s="615"/>
      <c r="O52" s="615"/>
      <c r="P52" s="615"/>
      <c r="Q52" s="617"/>
      <c r="R52" s="617"/>
    </row>
    <row r="53" spans="1:18" ht="13.8">
      <c r="A53" s="100"/>
      <c r="B53" s="575">
        <v>45910</v>
      </c>
      <c r="C53" s="27"/>
      <c r="D53" s="27"/>
      <c r="E53" s="29"/>
      <c r="F53" s="120" t="s">
        <v>616</v>
      </c>
      <c r="G53" s="1861">
        <v>833.33</v>
      </c>
      <c r="H53" s="1861">
        <v>83</v>
      </c>
      <c r="I53" s="62">
        <f t="shared" si="1"/>
        <v>4.0000000000532054E-2</v>
      </c>
      <c r="K53" s="339"/>
      <c r="L53" s="613"/>
      <c r="M53" s="340"/>
      <c r="N53" s="614"/>
      <c r="O53" s="614"/>
      <c r="P53" s="614"/>
      <c r="Q53" s="617"/>
      <c r="R53" s="617"/>
    </row>
    <row r="54" spans="1:18">
      <c r="A54" s="100"/>
      <c r="B54" s="26"/>
      <c r="C54" s="844"/>
      <c r="D54" s="27"/>
      <c r="E54" s="29"/>
      <c r="F54" s="38"/>
      <c r="G54" s="564"/>
      <c r="H54" s="1171"/>
      <c r="I54" s="62">
        <f t="shared" si="1"/>
        <v>4.0000000000532054E-2</v>
      </c>
      <c r="K54" s="339"/>
      <c r="L54" s="616"/>
      <c r="M54" s="467"/>
      <c r="N54" s="615"/>
      <c r="O54" s="615"/>
      <c r="P54" s="615"/>
      <c r="Q54" s="618"/>
      <c r="R54" s="618"/>
    </row>
    <row r="55" spans="1:18" ht="15">
      <c r="A55" s="100"/>
      <c r="B55" s="3186" t="s">
        <v>1</v>
      </c>
      <c r="C55" s="3186"/>
      <c r="D55" s="3186"/>
      <c r="E55" s="3186"/>
      <c r="F55" s="3186"/>
      <c r="G55" s="3186"/>
      <c r="H55" s="3186"/>
      <c r="I55" s="3186"/>
      <c r="K55" s="339"/>
      <c r="L55" s="613"/>
      <c r="M55" s="340"/>
      <c r="N55" s="614"/>
      <c r="O55" s="614"/>
      <c r="P55" s="614"/>
      <c r="Q55" s="617"/>
      <c r="R55" s="617"/>
    </row>
    <row r="56" spans="1:18">
      <c r="A56" s="100"/>
      <c r="B56" s="324" t="s">
        <v>49</v>
      </c>
      <c r="C56" s="185" t="s">
        <v>50</v>
      </c>
      <c r="D56" s="185" t="s">
        <v>51</v>
      </c>
      <c r="E56" s="185" t="s">
        <v>52</v>
      </c>
      <c r="F56" s="317" t="s">
        <v>265</v>
      </c>
      <c r="G56" s="186" t="s">
        <v>53</v>
      </c>
      <c r="H56" s="525" t="s">
        <v>54</v>
      </c>
      <c r="I56" s="525" t="s">
        <v>55</v>
      </c>
      <c r="K56" s="339"/>
      <c r="L56" s="613"/>
      <c r="M56" s="340"/>
      <c r="N56" s="615"/>
      <c r="O56" s="615"/>
      <c r="P56" s="615"/>
      <c r="Q56" s="617"/>
      <c r="R56" s="617"/>
    </row>
    <row r="57" spans="1:18" ht="13.8">
      <c r="A57" s="100"/>
      <c r="B57" s="167">
        <v>45917</v>
      </c>
      <c r="C57" s="55">
        <v>15000</v>
      </c>
      <c r="D57" s="25"/>
      <c r="E57" s="25">
        <v>12</v>
      </c>
      <c r="F57" s="1679" t="s">
        <v>619</v>
      </c>
      <c r="G57" s="55">
        <f>C57/E57</f>
        <v>1250</v>
      </c>
      <c r="H57" s="55">
        <f>C57*0.83%</f>
        <v>124.5</v>
      </c>
      <c r="I57" s="55">
        <f>C57</f>
        <v>15000</v>
      </c>
      <c r="K57" s="339"/>
      <c r="L57" s="613"/>
      <c r="M57" s="340"/>
      <c r="N57" s="614"/>
      <c r="O57" s="614"/>
      <c r="P57" s="614"/>
      <c r="Q57" s="617"/>
      <c r="R57" s="617"/>
    </row>
    <row r="58" spans="1:18" ht="13.8">
      <c r="A58" s="100"/>
      <c r="B58" s="167">
        <v>45966</v>
      </c>
      <c r="C58" s="57"/>
      <c r="D58" s="57"/>
      <c r="E58" s="57">
        <v>1</v>
      </c>
      <c r="F58" s="52" t="s">
        <v>617</v>
      </c>
      <c r="G58" s="1090">
        <v>1250</v>
      </c>
      <c r="H58" s="1090">
        <v>124.5</v>
      </c>
      <c r="I58" s="62">
        <f>I57-G58</f>
        <v>13750</v>
      </c>
    </row>
    <row r="59" spans="1:18" ht="13.8">
      <c r="A59" s="100"/>
      <c r="B59" s="167">
        <v>45976</v>
      </c>
      <c r="C59" s="27"/>
      <c r="D59" s="27"/>
      <c r="E59" s="29"/>
      <c r="F59" s="52" t="s">
        <v>618</v>
      </c>
      <c r="G59" s="555">
        <v>1250</v>
      </c>
      <c r="H59" s="555">
        <v>124.5</v>
      </c>
      <c r="I59" s="62">
        <f>I58-G59</f>
        <v>12500</v>
      </c>
    </row>
    <row r="60" spans="1:18" ht="13.8">
      <c r="A60" s="100"/>
      <c r="B60" s="167">
        <v>46000</v>
      </c>
      <c r="C60" s="27"/>
      <c r="D60" s="27"/>
      <c r="E60" s="29"/>
      <c r="F60" s="52" t="s">
        <v>620</v>
      </c>
      <c r="G60" s="1090">
        <v>1250</v>
      </c>
      <c r="H60" s="1090">
        <v>124.5</v>
      </c>
      <c r="I60" s="62">
        <f>I59-G60</f>
        <v>11250</v>
      </c>
    </row>
    <row r="61" spans="1:18">
      <c r="A61" s="100"/>
      <c r="B61" s="26"/>
      <c r="C61" s="27"/>
      <c r="D61" s="27"/>
      <c r="E61" s="29"/>
      <c r="F61" s="38"/>
      <c r="G61" s="564"/>
      <c r="H61" s="1171"/>
      <c r="I61" s="62">
        <f>I60-G61</f>
        <v>11250</v>
      </c>
    </row>
    <row r="62" spans="1:18" ht="15">
      <c r="B62" s="167"/>
      <c r="C62" s="587"/>
      <c r="D62" s="574"/>
      <c r="E62" s="555"/>
      <c r="F62" s="555"/>
      <c r="G62" s="555"/>
      <c r="H62" s="607"/>
      <c r="I62" s="62">
        <f>I61-G62</f>
        <v>11250</v>
      </c>
    </row>
    <row r="63" spans="1:18" ht="15">
      <c r="B63" s="167"/>
      <c r="C63" s="587"/>
      <c r="D63" s="574"/>
      <c r="E63" s="555"/>
      <c r="F63" s="555"/>
      <c r="G63" s="555"/>
      <c r="H63" s="607"/>
      <c r="I63" s="1171"/>
    </row>
    <row r="64" spans="1:18" ht="13.8">
      <c r="B64" s="575"/>
      <c r="C64" s="1526"/>
      <c r="D64" s="126"/>
      <c r="E64" s="1861"/>
      <c r="F64" s="1861"/>
      <c r="G64" s="1861"/>
      <c r="H64" s="728"/>
    </row>
    <row r="65" spans="2:8" ht="13.8">
      <c r="B65" s="575"/>
      <c r="C65" s="576"/>
      <c r="D65" s="126"/>
      <c r="E65" s="1859"/>
      <c r="F65" s="1859"/>
      <c r="G65" s="1859"/>
      <c r="H65" s="728"/>
    </row>
    <row r="66" spans="2:8" ht="13.8">
      <c r="B66" s="575"/>
      <c r="C66" s="576"/>
      <c r="D66" s="120"/>
      <c r="E66" s="1859"/>
      <c r="F66" s="1859"/>
      <c r="G66" s="1859"/>
      <c r="H66" s="728"/>
    </row>
    <row r="67" spans="2:8" ht="13.8">
      <c r="B67" s="575"/>
      <c r="C67" s="576"/>
      <c r="D67" s="120"/>
      <c r="E67" s="1859"/>
      <c r="F67" s="1859"/>
      <c r="G67" s="1859"/>
      <c r="H67" s="728"/>
    </row>
    <row r="68" spans="2:8" ht="13.8">
      <c r="B68" s="575"/>
      <c r="C68" s="576"/>
      <c r="D68" s="126"/>
      <c r="E68" s="1859"/>
      <c r="F68" s="1859"/>
      <c r="G68" s="1859"/>
      <c r="H68" s="728"/>
    </row>
    <row r="69" spans="2:8" ht="13.8">
      <c r="B69" s="575"/>
      <c r="C69" s="576"/>
      <c r="D69" s="120"/>
      <c r="E69" s="1861"/>
      <c r="F69" s="1861"/>
      <c r="G69" s="1861"/>
      <c r="H69" s="728"/>
    </row>
    <row r="70" spans="2:8">
      <c r="B70" s="575"/>
      <c r="C70" s="805"/>
      <c r="D70" s="161"/>
      <c r="E70" s="1859"/>
      <c r="F70" s="1859"/>
      <c r="G70" s="1859"/>
      <c r="H70" s="1858"/>
    </row>
    <row r="71" spans="2:8" ht="13.8">
      <c r="B71" s="575"/>
      <c r="C71" s="576"/>
      <c r="D71" s="120"/>
      <c r="E71" s="1861"/>
      <c r="F71" s="1861"/>
      <c r="G71" s="1861"/>
      <c r="H71" s="728"/>
    </row>
    <row r="72" spans="2:8" ht="13.8">
      <c r="B72" s="575"/>
      <c r="C72" s="576"/>
      <c r="D72" s="120"/>
      <c r="E72" s="1859"/>
      <c r="F72" s="1859"/>
      <c r="G72" s="1859"/>
      <c r="H72" s="728"/>
    </row>
    <row r="73" spans="2:8" ht="13.8">
      <c r="B73" s="575"/>
      <c r="C73" s="576"/>
      <c r="D73" s="120"/>
      <c r="E73" s="1861"/>
      <c r="F73" s="1861"/>
      <c r="G73" s="1861"/>
      <c r="H73" s="728"/>
    </row>
  </sheetData>
  <mergeCells count="4">
    <mergeCell ref="B40:I40"/>
    <mergeCell ref="B55:I55"/>
    <mergeCell ref="B1:D1"/>
    <mergeCell ref="B3:I3"/>
  </mergeCells>
  <pageMargins left="0.12" right="0.12" top="1" bottom="1" header="0.5" footer="0.5"/>
  <pageSetup paperSize="256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54">
    <tabColor rgb="FFFFFF00"/>
  </sheetPr>
  <dimension ref="A1:R81"/>
  <sheetViews>
    <sheetView topLeftCell="A22" zoomScale="130" zoomScaleNormal="130" workbookViewId="0">
      <selection activeCell="M18" sqref="M18"/>
    </sheetView>
  </sheetViews>
  <sheetFormatPr defaultColWidth="9.109375" defaultRowHeight="13.2"/>
  <cols>
    <col min="1" max="1" width="13.44140625" style="2306" customWidth="1"/>
    <col min="2" max="2" width="14.109375" style="3" customWidth="1"/>
    <col min="3" max="4" width="9.109375" style="3"/>
    <col min="5" max="5" width="12.88671875" style="2227" customWidth="1"/>
    <col min="6" max="6" width="16" style="6" customWidth="1"/>
    <col min="7" max="7" width="12.33203125" style="6" customWidth="1"/>
    <col min="8" max="8" width="13.6640625" style="2242" customWidth="1"/>
    <col min="9" max="9" width="9.109375" style="3"/>
    <col min="10" max="10" width="11.6640625" style="2301" customWidth="1"/>
    <col min="11" max="11" width="14.109375" style="3" customWidth="1"/>
    <col min="12" max="14" width="10.6640625" style="3" customWidth="1"/>
    <col min="15" max="15" width="10.6640625" style="2242" customWidth="1"/>
    <col min="16" max="16" width="11.88671875" style="2242" customWidth="1"/>
    <col min="17" max="17" width="14.33203125" style="2242" customWidth="1"/>
    <col min="18" max="16384" width="9.109375" style="3"/>
  </cols>
  <sheetData>
    <row r="1" spans="1:17">
      <c r="A1" s="3248" t="s">
        <v>621</v>
      </c>
      <c r="B1" s="3248"/>
      <c r="C1" s="3248"/>
      <c r="D1" s="3248"/>
    </row>
    <row r="2" spans="1:17">
      <c r="A2" s="3248"/>
      <c r="B2" s="3248"/>
      <c r="C2" s="3248"/>
      <c r="D2" s="3248"/>
    </row>
    <row r="5" spans="1:17" ht="20.399999999999999">
      <c r="A5" s="3119" t="s">
        <v>1</v>
      </c>
      <c r="B5" s="3119"/>
      <c r="C5" s="3119"/>
      <c r="D5" s="3119"/>
      <c r="E5" s="3119"/>
      <c r="F5" s="3119"/>
      <c r="G5" s="3119"/>
      <c r="H5" s="3119"/>
      <c r="J5" s="3242" t="s">
        <v>20</v>
      </c>
      <c r="K5" s="3243"/>
      <c r="L5" s="3244"/>
      <c r="M5" s="3244"/>
      <c r="N5" s="3244"/>
      <c r="O5" s="3243"/>
      <c r="P5" s="3243"/>
      <c r="Q5" s="3245"/>
    </row>
    <row r="6" spans="1:17" ht="25.2">
      <c r="A6" s="2439" t="s">
        <v>2</v>
      </c>
      <c r="B6" s="68" t="s">
        <v>96</v>
      </c>
      <c r="C6" s="232" t="s">
        <v>5</v>
      </c>
      <c r="D6" s="232" t="s">
        <v>6</v>
      </c>
      <c r="E6" s="2247" t="s">
        <v>36</v>
      </c>
      <c r="F6" s="68" t="s">
        <v>37</v>
      </c>
      <c r="G6" s="68" t="s">
        <v>38</v>
      </c>
      <c r="H6" s="2378" t="s">
        <v>55</v>
      </c>
      <c r="J6" s="2588" t="s">
        <v>21</v>
      </c>
      <c r="K6" s="174" t="s">
        <v>22</v>
      </c>
      <c r="L6" s="185"/>
      <c r="M6" s="1483" t="s">
        <v>401</v>
      </c>
      <c r="N6" s="1483" t="s">
        <v>187</v>
      </c>
      <c r="O6" s="2448" t="s">
        <v>622</v>
      </c>
      <c r="P6" s="2448" t="s">
        <v>25</v>
      </c>
      <c r="Q6" s="2590" t="s">
        <v>26</v>
      </c>
    </row>
    <row r="7" spans="1:17" ht="18.75" customHeight="1">
      <c r="A7" s="2303">
        <v>44873</v>
      </c>
      <c r="B7" s="21">
        <v>190000</v>
      </c>
      <c r="C7" s="25"/>
      <c r="D7" s="25">
        <v>48</v>
      </c>
      <c r="E7" s="2248">
        <v>30159</v>
      </c>
      <c r="F7" s="21">
        <f>+B7/D7</f>
        <v>3958.3333333333298</v>
      </c>
      <c r="G7" s="21">
        <f>B7*0.83%</f>
        <v>1577</v>
      </c>
      <c r="H7" s="2352">
        <f>B7</f>
        <v>190000</v>
      </c>
      <c r="J7" s="2589">
        <v>44940</v>
      </c>
      <c r="K7" s="21">
        <v>20000</v>
      </c>
      <c r="L7" s="21"/>
      <c r="M7" s="72">
        <v>30546</v>
      </c>
      <c r="N7" s="73">
        <v>12</v>
      </c>
      <c r="O7" s="2352">
        <f>K7/N7</f>
        <v>1666.6666666666699</v>
      </c>
      <c r="P7" s="2352">
        <v>400</v>
      </c>
      <c r="Q7" s="2352">
        <v>20000</v>
      </c>
    </row>
    <row r="8" spans="1:17" ht="18.75" customHeight="1">
      <c r="A8" s="2304">
        <v>44894</v>
      </c>
      <c r="B8" s="27"/>
      <c r="C8" s="27"/>
      <c r="D8" s="29">
        <v>1</v>
      </c>
      <c r="E8" s="2229">
        <v>76920</v>
      </c>
      <c r="F8" s="35">
        <v>3958.83</v>
      </c>
      <c r="G8" s="35">
        <v>1577</v>
      </c>
      <c r="H8" s="2219">
        <f>H7-F8</f>
        <v>186041.17</v>
      </c>
      <c r="J8" s="2223">
        <v>44940</v>
      </c>
      <c r="K8" s="27"/>
      <c r="L8" s="27"/>
      <c r="M8" s="868">
        <v>77374</v>
      </c>
      <c r="N8" s="29">
        <v>1</v>
      </c>
      <c r="O8" s="2219">
        <v>1666.67</v>
      </c>
      <c r="P8" s="2219"/>
      <c r="Q8" s="2219">
        <f>Q7-O8</f>
        <v>18333.330000000002</v>
      </c>
    </row>
    <row r="9" spans="1:17" ht="18.75" customHeight="1">
      <c r="A9" s="2304">
        <v>44924</v>
      </c>
      <c r="B9" s="27"/>
      <c r="C9" s="27"/>
      <c r="D9" s="29">
        <v>2</v>
      </c>
      <c r="E9" s="2229">
        <v>77264</v>
      </c>
      <c r="F9" s="35">
        <v>3958.33</v>
      </c>
      <c r="G9" s="35">
        <v>1577</v>
      </c>
      <c r="H9" s="2219">
        <f t="shared" ref="H9:H14" si="0">H8-F9</f>
        <v>182082.84</v>
      </c>
      <c r="J9" s="2223">
        <v>44985</v>
      </c>
      <c r="K9" s="27"/>
      <c r="L9" s="27"/>
      <c r="M9" s="868">
        <v>77774</v>
      </c>
      <c r="N9" s="29">
        <v>2</v>
      </c>
      <c r="O9" s="2219">
        <v>1666.67</v>
      </c>
      <c r="P9" s="2219">
        <v>333.33</v>
      </c>
      <c r="Q9" s="2219">
        <f>Q8-O9</f>
        <v>16666.66</v>
      </c>
    </row>
    <row r="10" spans="1:17" ht="18.75" customHeight="1">
      <c r="A10" s="2304">
        <v>44957</v>
      </c>
      <c r="B10" s="27"/>
      <c r="C10" s="27"/>
      <c r="D10" s="29">
        <v>3</v>
      </c>
      <c r="E10" s="2229">
        <v>77535</v>
      </c>
      <c r="F10" s="35">
        <v>3958.33</v>
      </c>
      <c r="G10" s="35">
        <v>1577</v>
      </c>
      <c r="H10" s="2219">
        <f t="shared" si="0"/>
        <v>178124.51</v>
      </c>
      <c r="J10" s="2223">
        <v>45045</v>
      </c>
      <c r="K10" s="27"/>
      <c r="L10" s="27"/>
      <c r="M10" s="78">
        <v>78511</v>
      </c>
      <c r="N10" s="29">
        <v>3</v>
      </c>
      <c r="O10" s="2219">
        <v>1666.67</v>
      </c>
      <c r="P10" s="2219">
        <v>333.33</v>
      </c>
      <c r="Q10" s="2219">
        <f t="shared" ref="Q10:Q22" si="1">Q9-O10</f>
        <v>14999.99</v>
      </c>
    </row>
    <row r="11" spans="1:17" ht="18.75" customHeight="1">
      <c r="A11" s="2304">
        <v>44985</v>
      </c>
      <c r="B11" s="27"/>
      <c r="C11" s="27"/>
      <c r="D11" s="29">
        <v>4</v>
      </c>
      <c r="E11" s="2229">
        <v>77774</v>
      </c>
      <c r="F11" s="35">
        <v>3958.33</v>
      </c>
      <c r="G11" s="35">
        <v>1577</v>
      </c>
      <c r="H11" s="2219">
        <f t="shared" si="0"/>
        <v>174166.18</v>
      </c>
      <c r="J11" s="2223">
        <v>45066</v>
      </c>
      <c r="K11" s="27"/>
      <c r="L11" s="27"/>
      <c r="M11" s="178"/>
      <c r="N11" s="29">
        <v>4</v>
      </c>
      <c r="O11" s="2219">
        <v>2000</v>
      </c>
      <c r="P11" s="2219"/>
      <c r="Q11" s="2219">
        <f t="shared" si="1"/>
        <v>12999.99</v>
      </c>
    </row>
    <row r="12" spans="1:17" ht="18.75" customHeight="1">
      <c r="A12" s="2304">
        <v>45016</v>
      </c>
      <c r="B12" s="27"/>
      <c r="C12" s="27"/>
      <c r="D12" s="29">
        <v>5</v>
      </c>
      <c r="E12" s="2229">
        <v>78151</v>
      </c>
      <c r="F12" s="35">
        <v>3958.33</v>
      </c>
      <c r="G12" s="35">
        <v>1577</v>
      </c>
      <c r="H12" s="2219">
        <f t="shared" si="0"/>
        <v>170207.85</v>
      </c>
      <c r="J12" s="2223">
        <v>45077</v>
      </c>
      <c r="K12" s="27"/>
      <c r="L12" s="27"/>
      <c r="M12" s="178"/>
      <c r="N12" s="29">
        <v>5</v>
      </c>
      <c r="O12" s="2219">
        <v>1000</v>
      </c>
      <c r="P12" s="2219">
        <v>240</v>
      </c>
      <c r="Q12" s="2219">
        <f t="shared" si="1"/>
        <v>11999.99</v>
      </c>
    </row>
    <row r="13" spans="1:17" ht="18.75" customHeight="1">
      <c r="A13" s="2304">
        <v>45045</v>
      </c>
      <c r="B13" s="27"/>
      <c r="C13" s="27"/>
      <c r="D13" s="29">
        <v>6</v>
      </c>
      <c r="E13" s="2229">
        <v>78511</v>
      </c>
      <c r="F13" s="35">
        <v>3958.33</v>
      </c>
      <c r="G13" s="35">
        <v>1577</v>
      </c>
      <c r="H13" s="2219">
        <f t="shared" si="0"/>
        <v>166249.51999999999</v>
      </c>
      <c r="J13" s="2223">
        <v>45107</v>
      </c>
      <c r="K13" s="27"/>
      <c r="L13" s="27"/>
      <c r="M13" s="178"/>
      <c r="N13" s="29">
        <v>6</v>
      </c>
      <c r="O13" s="2219">
        <v>1000</v>
      </c>
      <c r="P13" s="2219">
        <v>220</v>
      </c>
      <c r="Q13" s="2219">
        <f t="shared" si="1"/>
        <v>10999.99</v>
      </c>
    </row>
    <row r="14" spans="1:17" ht="18.75" customHeight="1">
      <c r="A14" s="2304">
        <v>45065</v>
      </c>
      <c r="C14" s="1857"/>
      <c r="D14" s="1857"/>
      <c r="E14" s="2252">
        <v>31278</v>
      </c>
      <c r="F14" s="953">
        <v>166249.51999999999</v>
      </c>
      <c r="G14" s="39"/>
      <c r="H14" s="2219">
        <f t="shared" si="0"/>
        <v>0</v>
      </c>
      <c r="J14" s="2223">
        <v>45136</v>
      </c>
      <c r="K14" s="27"/>
      <c r="L14" s="27"/>
      <c r="M14" s="78">
        <v>79684</v>
      </c>
      <c r="N14" s="29">
        <v>7</v>
      </c>
      <c r="O14" s="2219">
        <v>1000</v>
      </c>
      <c r="P14" s="2219">
        <v>200</v>
      </c>
      <c r="Q14" s="2219">
        <f t="shared" si="1"/>
        <v>9999.99</v>
      </c>
    </row>
    <row r="15" spans="1:17" ht="18.75" customHeight="1">
      <c r="A15" s="2304"/>
      <c r="B15" s="27"/>
      <c r="C15" s="27"/>
      <c r="D15" s="27"/>
      <c r="E15" s="2255"/>
      <c r="F15" s="39"/>
      <c r="G15" s="39"/>
      <c r="H15" s="2219"/>
      <c r="J15" s="2223">
        <v>45169</v>
      </c>
      <c r="K15" s="27"/>
      <c r="L15" s="27"/>
      <c r="M15" s="178">
        <v>80074</v>
      </c>
      <c r="N15" s="29">
        <v>8</v>
      </c>
      <c r="O15" s="2219">
        <v>1000</v>
      </c>
      <c r="P15" s="2219">
        <v>180</v>
      </c>
      <c r="Q15" s="2219">
        <f t="shared" si="1"/>
        <v>8999.99</v>
      </c>
    </row>
    <row r="16" spans="1:17" ht="18.75" customHeight="1">
      <c r="A16" s="2304"/>
      <c r="B16" s="27"/>
      <c r="C16" s="27"/>
      <c r="D16" s="27"/>
      <c r="E16" s="2255"/>
      <c r="F16" s="39"/>
      <c r="G16" s="39"/>
      <c r="H16" s="2219"/>
      <c r="J16" s="2223">
        <v>45199</v>
      </c>
      <c r="K16" s="27"/>
      <c r="L16" s="27"/>
      <c r="M16" s="78">
        <v>80438</v>
      </c>
      <c r="N16" s="29">
        <v>9</v>
      </c>
      <c r="O16" s="2219">
        <v>1000</v>
      </c>
      <c r="P16" s="2219">
        <v>160</v>
      </c>
      <c r="Q16" s="2219">
        <f t="shared" si="1"/>
        <v>7999.99</v>
      </c>
    </row>
    <row r="17" spans="1:18" ht="20.399999999999999">
      <c r="A17" s="3119" t="s">
        <v>1</v>
      </c>
      <c r="B17" s="3119"/>
      <c r="C17" s="3119"/>
      <c r="D17" s="3119"/>
      <c r="E17" s="3119"/>
      <c r="F17" s="3119"/>
      <c r="G17" s="3119"/>
      <c r="H17" s="3119"/>
      <c r="J17" s="2223">
        <v>45227</v>
      </c>
      <c r="K17" s="27"/>
      <c r="L17" s="27"/>
      <c r="M17" s="78">
        <v>80751</v>
      </c>
      <c r="N17" s="29">
        <v>10</v>
      </c>
      <c r="O17" s="2219">
        <v>1000</v>
      </c>
      <c r="P17" s="2219">
        <v>140</v>
      </c>
      <c r="Q17" s="2219">
        <f t="shared" si="1"/>
        <v>6999.99</v>
      </c>
    </row>
    <row r="18" spans="1:18" ht="25.2">
      <c r="A18" s="2439" t="s">
        <v>2</v>
      </c>
      <c r="B18" s="68" t="s">
        <v>96</v>
      </c>
      <c r="C18" s="232" t="s">
        <v>5</v>
      </c>
      <c r="D18" s="232" t="s">
        <v>6</v>
      </c>
      <c r="E18" s="2247" t="s">
        <v>36</v>
      </c>
      <c r="F18" s="68" t="s">
        <v>37</v>
      </c>
      <c r="G18" s="68" t="s">
        <v>38</v>
      </c>
      <c r="H18" s="2378" t="s">
        <v>55</v>
      </c>
      <c r="J18" s="2223">
        <v>45258</v>
      </c>
      <c r="K18" s="27"/>
      <c r="L18" s="27"/>
      <c r="M18" s="178">
        <v>81080</v>
      </c>
      <c r="N18" s="29">
        <v>11</v>
      </c>
      <c r="O18" s="2219">
        <v>6999.99</v>
      </c>
      <c r="P18" s="2219"/>
      <c r="Q18" s="2219">
        <f t="shared" si="1"/>
        <v>0</v>
      </c>
    </row>
    <row r="19" spans="1:18">
      <c r="A19" s="2303">
        <v>45065</v>
      </c>
      <c r="B19" s="21">
        <v>190000</v>
      </c>
      <c r="C19" s="25"/>
      <c r="D19" s="25">
        <v>48</v>
      </c>
      <c r="E19" s="2248">
        <v>31278</v>
      </c>
      <c r="F19" s="21">
        <f>+B19/D19</f>
        <v>3958.3333333333298</v>
      </c>
      <c r="G19" s="21">
        <f>B19*0.83%</f>
        <v>1577</v>
      </c>
      <c r="H19" s="2352">
        <f>B19</f>
        <v>190000</v>
      </c>
      <c r="J19" s="2223"/>
      <c r="K19" s="27"/>
      <c r="L19" s="27"/>
      <c r="M19" s="27"/>
      <c r="N19" s="27"/>
      <c r="O19" s="2219"/>
      <c r="P19" s="2219"/>
      <c r="Q19" s="2219">
        <f t="shared" si="1"/>
        <v>0</v>
      </c>
      <c r="R19" s="99"/>
    </row>
    <row r="20" spans="1:18">
      <c r="A20" s="2304">
        <v>45077</v>
      </c>
      <c r="B20" s="27"/>
      <c r="C20" s="27"/>
      <c r="D20" s="27"/>
      <c r="E20" s="2229">
        <v>78945</v>
      </c>
      <c r="F20" s="30">
        <v>3958.83</v>
      </c>
      <c r="G20" s="30">
        <v>1577</v>
      </c>
      <c r="H20" s="2586">
        <f>H19-F20</f>
        <v>186041.17</v>
      </c>
      <c r="J20" s="2223"/>
      <c r="K20" s="27"/>
      <c r="L20" s="27"/>
      <c r="M20" s="27"/>
      <c r="N20" s="27"/>
      <c r="O20" s="2219"/>
      <c r="P20" s="2219"/>
      <c r="Q20" s="2219">
        <f t="shared" si="1"/>
        <v>0</v>
      </c>
    </row>
    <row r="21" spans="1:18">
      <c r="A21" s="2304">
        <v>45107</v>
      </c>
      <c r="B21" s="27"/>
      <c r="C21" s="27"/>
      <c r="D21" s="27"/>
      <c r="E21" s="2229">
        <v>79360</v>
      </c>
      <c r="F21" s="30">
        <v>3958.33</v>
      </c>
      <c r="G21" s="30">
        <v>1577</v>
      </c>
      <c r="H21" s="2586">
        <f t="shared" ref="H21:H27" si="2">H20-F21</f>
        <v>182082.84</v>
      </c>
      <c r="Q21" s="2219">
        <f t="shared" si="1"/>
        <v>0</v>
      </c>
    </row>
    <row r="22" spans="1:18">
      <c r="A22" s="2304">
        <v>45136</v>
      </c>
      <c r="B22" s="27"/>
      <c r="C22" s="27"/>
      <c r="D22" s="27"/>
      <c r="E22" s="2229">
        <v>79684</v>
      </c>
      <c r="F22" s="30">
        <v>3958.33</v>
      </c>
      <c r="G22" s="30">
        <v>1577</v>
      </c>
      <c r="H22" s="2586">
        <f t="shared" si="2"/>
        <v>178124.51</v>
      </c>
      <c r="Q22" s="2219">
        <f t="shared" si="1"/>
        <v>0</v>
      </c>
    </row>
    <row r="23" spans="1:18" ht="15">
      <c r="A23" s="2304">
        <v>45169</v>
      </c>
      <c r="B23" s="27"/>
      <c r="C23" s="27"/>
      <c r="D23" s="27"/>
      <c r="E23" s="2229">
        <v>80074</v>
      </c>
      <c r="F23" s="30">
        <v>3958.83</v>
      </c>
      <c r="G23" s="30">
        <v>1577</v>
      </c>
      <c r="H23" s="2586">
        <f t="shared" si="2"/>
        <v>174165.68</v>
      </c>
      <c r="J23" s="3242" t="s">
        <v>20</v>
      </c>
      <c r="K23" s="3243"/>
      <c r="L23" s="3244"/>
      <c r="M23" s="3244"/>
      <c r="N23" s="3244"/>
      <c r="O23" s="3243"/>
      <c r="P23" s="3243"/>
      <c r="Q23" s="3245"/>
    </row>
    <row r="24" spans="1:18" ht="13.8">
      <c r="A24" s="2304">
        <v>45199</v>
      </c>
      <c r="B24" s="27"/>
      <c r="C24" s="27"/>
      <c r="D24" s="27"/>
      <c r="E24" s="2195">
        <v>80438</v>
      </c>
      <c r="F24" s="30">
        <v>3958.83</v>
      </c>
      <c r="G24" s="30">
        <v>1577</v>
      </c>
      <c r="H24" s="2586">
        <f t="shared" si="2"/>
        <v>170206.85</v>
      </c>
      <c r="J24" s="2588" t="s">
        <v>21</v>
      </c>
      <c r="K24" s="174" t="s">
        <v>22</v>
      </c>
      <c r="L24" s="185"/>
      <c r="M24" s="1483" t="s">
        <v>401</v>
      </c>
      <c r="N24" s="1483" t="s">
        <v>187</v>
      </c>
      <c r="O24" s="2448" t="s">
        <v>622</v>
      </c>
      <c r="P24" s="2448" t="s">
        <v>25</v>
      </c>
      <c r="Q24" s="2590" t="s">
        <v>26</v>
      </c>
    </row>
    <row r="25" spans="1:18" ht="13.8">
      <c r="A25" s="2304">
        <v>45227</v>
      </c>
      <c r="B25" s="27"/>
      <c r="C25" s="27"/>
      <c r="D25" s="27"/>
      <c r="E25" s="2195">
        <v>80751</v>
      </c>
      <c r="F25" s="30">
        <v>3958.83</v>
      </c>
      <c r="G25" s="30">
        <v>1577</v>
      </c>
      <c r="H25" s="2586">
        <f t="shared" si="2"/>
        <v>166248.01999999999</v>
      </c>
      <c r="J25" s="2303">
        <v>45562</v>
      </c>
      <c r="K25" s="55">
        <v>20000</v>
      </c>
      <c r="L25" s="55"/>
      <c r="M25" s="73">
        <v>34270</v>
      </c>
      <c r="N25" s="73">
        <v>12</v>
      </c>
      <c r="O25" s="2329">
        <f>K25/N25</f>
        <v>1666.6666666666699</v>
      </c>
      <c r="P25" s="2329">
        <v>400</v>
      </c>
      <c r="Q25" s="2329">
        <v>20000</v>
      </c>
    </row>
    <row r="26" spans="1:18">
      <c r="A26" s="2306">
        <v>45253</v>
      </c>
      <c r="E26" s="2454">
        <v>32423</v>
      </c>
      <c r="F26" s="6">
        <v>166248.01999999999</v>
      </c>
      <c r="H26" s="2586">
        <f t="shared" si="2"/>
        <v>0</v>
      </c>
      <c r="J26" s="2304">
        <v>45563</v>
      </c>
      <c r="K26" s="57"/>
      <c r="L26" s="57"/>
      <c r="M26" s="187">
        <v>84824</v>
      </c>
      <c r="N26" s="73">
        <v>1</v>
      </c>
      <c r="O26" s="2274">
        <v>1666.67</v>
      </c>
      <c r="P26" s="2329"/>
      <c r="Q26" s="2274">
        <f>Q25-O26</f>
        <v>18333.330000000002</v>
      </c>
    </row>
    <row r="27" spans="1:18">
      <c r="H27" s="2586">
        <f t="shared" si="2"/>
        <v>0</v>
      </c>
      <c r="J27" s="2304">
        <v>45596</v>
      </c>
      <c r="K27" s="57"/>
      <c r="L27" s="57"/>
      <c r="M27" s="187">
        <v>85234</v>
      </c>
      <c r="N27" s="73">
        <v>2</v>
      </c>
      <c r="O27" s="2274">
        <v>1666.67</v>
      </c>
      <c r="P27" s="2274">
        <v>333.33</v>
      </c>
      <c r="Q27" s="2274">
        <f t="shared" ref="Q27:Q35" si="3">Q26-O27</f>
        <v>16666.66</v>
      </c>
    </row>
    <row r="28" spans="1:18">
      <c r="J28" s="2304">
        <v>45625</v>
      </c>
      <c r="K28" s="57"/>
      <c r="L28" s="57"/>
      <c r="M28" s="187">
        <v>85687</v>
      </c>
      <c r="N28" s="73">
        <v>3</v>
      </c>
      <c r="O28" s="2274">
        <v>1666.67</v>
      </c>
      <c r="P28" s="2274">
        <v>300</v>
      </c>
      <c r="Q28" s="2274">
        <f t="shared" si="3"/>
        <v>14999.99</v>
      </c>
    </row>
    <row r="29" spans="1:18">
      <c r="J29" s="2304">
        <v>45654</v>
      </c>
      <c r="K29" s="57"/>
      <c r="L29" s="57"/>
      <c r="M29" s="187">
        <v>85998</v>
      </c>
      <c r="N29" s="73">
        <v>4</v>
      </c>
      <c r="O29" s="2274">
        <v>1666.67</v>
      </c>
      <c r="P29" s="2274">
        <v>266.67</v>
      </c>
      <c r="Q29" s="2274">
        <f t="shared" si="3"/>
        <v>13333.32</v>
      </c>
    </row>
    <row r="30" spans="1:18" ht="20.399999999999999">
      <c r="A30" s="3119" t="s">
        <v>1</v>
      </c>
      <c r="B30" s="3119"/>
      <c r="C30" s="3119"/>
      <c r="D30" s="3119"/>
      <c r="E30" s="3119"/>
      <c r="F30" s="3119"/>
      <c r="G30" s="3119"/>
      <c r="H30" s="3119"/>
      <c r="J30" s="2304">
        <v>45692</v>
      </c>
      <c r="K30" s="57"/>
      <c r="L30" s="57"/>
      <c r="M30" s="574">
        <v>86496</v>
      </c>
      <c r="N30" s="73">
        <v>5</v>
      </c>
      <c r="O30" s="2274">
        <v>1666.67</v>
      </c>
      <c r="P30" s="2274">
        <v>233.33</v>
      </c>
      <c r="Q30" s="2274">
        <f t="shared" si="3"/>
        <v>11666.65</v>
      </c>
    </row>
    <row r="31" spans="1:18" ht="25.2">
      <c r="A31" s="2439" t="s">
        <v>2</v>
      </c>
      <c r="B31" s="68" t="s">
        <v>96</v>
      </c>
      <c r="C31" s="232" t="s">
        <v>5</v>
      </c>
      <c r="D31" s="232" t="s">
        <v>6</v>
      </c>
      <c r="E31" s="2247" t="s">
        <v>36</v>
      </c>
      <c r="F31" s="68" t="s">
        <v>37</v>
      </c>
      <c r="G31" s="68" t="s">
        <v>38</v>
      </c>
      <c r="H31" s="2378" t="s">
        <v>55</v>
      </c>
      <c r="J31" s="2304">
        <v>45720</v>
      </c>
      <c r="K31" s="57"/>
      <c r="L31" s="57"/>
      <c r="M31" s="574">
        <v>86727</v>
      </c>
      <c r="N31" s="73">
        <v>6</v>
      </c>
      <c r="O31" s="2274">
        <v>1666.67</v>
      </c>
      <c r="P31" s="2274">
        <v>200</v>
      </c>
      <c r="Q31" s="2274">
        <f t="shared" si="3"/>
        <v>9999.98</v>
      </c>
    </row>
    <row r="32" spans="1:18" ht="15">
      <c r="A32" s="2303">
        <v>45253</v>
      </c>
      <c r="B32" s="21">
        <v>250000</v>
      </c>
      <c r="C32" s="25"/>
      <c r="D32" s="25">
        <v>60</v>
      </c>
      <c r="E32" s="2248">
        <v>32423</v>
      </c>
      <c r="F32" s="21">
        <f>+B32/D32</f>
        <v>4166.6666666666697</v>
      </c>
      <c r="G32" s="21">
        <f>B32*0.83%</f>
        <v>2075</v>
      </c>
      <c r="H32" s="2352">
        <f>B32</f>
        <v>250000</v>
      </c>
      <c r="J32" s="2304">
        <v>45750</v>
      </c>
      <c r="K32" s="57"/>
      <c r="L32" s="57"/>
      <c r="M32" s="574">
        <v>87109</v>
      </c>
      <c r="N32" s="73">
        <v>7</v>
      </c>
      <c r="O32" s="2274">
        <v>1666.67</v>
      </c>
      <c r="P32" s="2274">
        <v>166.67</v>
      </c>
      <c r="Q32" s="2274">
        <f t="shared" si="3"/>
        <v>8333.31</v>
      </c>
    </row>
    <row r="33" spans="1:17" ht="15">
      <c r="A33" s="2304">
        <v>45260</v>
      </c>
      <c r="B33" s="178"/>
      <c r="C33" s="35"/>
      <c r="D33" s="29">
        <v>1</v>
      </c>
      <c r="E33" s="2229">
        <v>81219</v>
      </c>
      <c r="F33" s="35">
        <v>4166.67</v>
      </c>
      <c r="G33" s="30">
        <v>2075</v>
      </c>
      <c r="H33" s="2586">
        <f>H32-F33</f>
        <v>245833.33</v>
      </c>
      <c r="J33" s="2304">
        <v>45777</v>
      </c>
      <c r="K33" s="57"/>
      <c r="L33" s="57"/>
      <c r="M33" s="574">
        <v>87443</v>
      </c>
      <c r="N33" s="73">
        <v>8</v>
      </c>
      <c r="O33" s="2275">
        <v>8333.31</v>
      </c>
      <c r="P33" s="2275"/>
      <c r="Q33" s="2274">
        <f t="shared" si="3"/>
        <v>0</v>
      </c>
    </row>
    <row r="34" spans="1:17">
      <c r="A34" s="2304">
        <v>45289</v>
      </c>
      <c r="B34" s="178"/>
      <c r="C34" s="35"/>
      <c r="D34" s="29">
        <v>2</v>
      </c>
      <c r="E34" s="2229">
        <v>81592</v>
      </c>
      <c r="F34" s="35">
        <v>4166.67</v>
      </c>
      <c r="G34" s="30">
        <v>2075</v>
      </c>
      <c r="H34" s="2219">
        <f t="shared" ref="H34:H40" si="4">H33-F34</f>
        <v>241666.66</v>
      </c>
      <c r="J34" s="2304"/>
      <c r="K34" s="57"/>
      <c r="L34" s="57"/>
      <c r="M34" s="57"/>
      <c r="N34" s="73">
        <v>9</v>
      </c>
      <c r="O34" s="2226"/>
      <c r="P34" s="2226"/>
      <c r="Q34" s="2274">
        <f t="shared" si="3"/>
        <v>0</v>
      </c>
    </row>
    <row r="35" spans="1:17" ht="15">
      <c r="A35" s="2304">
        <v>45322</v>
      </c>
      <c r="B35" s="27"/>
      <c r="C35" s="27"/>
      <c r="D35" s="29">
        <v>3</v>
      </c>
      <c r="E35" s="2197">
        <v>81907</v>
      </c>
      <c r="F35" s="35">
        <v>4166.67</v>
      </c>
      <c r="G35" s="30">
        <v>2075</v>
      </c>
      <c r="H35" s="2219">
        <f t="shared" si="4"/>
        <v>237499.99</v>
      </c>
      <c r="J35" s="2223"/>
      <c r="K35" s="27"/>
      <c r="L35" s="27"/>
      <c r="M35" s="27"/>
      <c r="N35" s="73">
        <v>10</v>
      </c>
      <c r="O35" s="2219"/>
      <c r="P35" s="2219"/>
      <c r="Q35" s="2274">
        <f t="shared" si="3"/>
        <v>0</v>
      </c>
    </row>
    <row r="36" spans="1:17" ht="15">
      <c r="A36" s="2304">
        <v>45351</v>
      </c>
      <c r="B36" s="27"/>
      <c r="C36" s="27"/>
      <c r="D36" s="29">
        <v>4</v>
      </c>
      <c r="E36" s="2197">
        <v>82259</v>
      </c>
      <c r="F36" s="35">
        <v>4166.67</v>
      </c>
      <c r="G36" s="30">
        <v>2075</v>
      </c>
      <c r="H36" s="2219">
        <f t="shared" si="4"/>
        <v>233333.32</v>
      </c>
      <c r="J36" s="3242" t="s">
        <v>20</v>
      </c>
      <c r="K36" s="3243"/>
      <c r="L36" s="3244"/>
      <c r="M36" s="3244"/>
      <c r="N36" s="3244"/>
      <c r="O36" s="3243"/>
      <c r="P36" s="3243"/>
      <c r="Q36" s="3245"/>
    </row>
    <row r="37" spans="1:17" ht="13.8">
      <c r="A37" s="2304">
        <v>45378</v>
      </c>
      <c r="B37" s="27"/>
      <c r="C37" s="27"/>
      <c r="D37" s="29">
        <v>5</v>
      </c>
      <c r="E37" s="2195">
        <v>82610</v>
      </c>
      <c r="F37" s="35">
        <v>4166.67</v>
      </c>
      <c r="G37" s="30">
        <v>2075</v>
      </c>
      <c r="H37" s="2219">
        <f t="shared" si="4"/>
        <v>229166.65</v>
      </c>
      <c r="J37" s="2588" t="s">
        <v>21</v>
      </c>
      <c r="K37" s="174" t="s">
        <v>22</v>
      </c>
      <c r="L37" s="185"/>
      <c r="M37" s="1483" t="s">
        <v>401</v>
      </c>
      <c r="N37" s="1483" t="s">
        <v>187</v>
      </c>
      <c r="O37" s="2448" t="s">
        <v>622</v>
      </c>
      <c r="P37" s="2448" t="s">
        <v>25</v>
      </c>
      <c r="Q37" s="2590" t="s">
        <v>26</v>
      </c>
    </row>
    <row r="38" spans="1:17" ht="13.8">
      <c r="A38" s="2304">
        <v>45412</v>
      </c>
      <c r="B38" s="27"/>
      <c r="C38" s="27"/>
      <c r="D38" s="29">
        <v>6</v>
      </c>
      <c r="E38" s="2195">
        <v>82995</v>
      </c>
      <c r="F38" s="35">
        <v>4166.67</v>
      </c>
      <c r="G38" s="30">
        <v>2075</v>
      </c>
      <c r="H38" s="2219">
        <f t="shared" si="4"/>
        <v>224999.98</v>
      </c>
      <c r="J38" s="2303">
        <v>45882</v>
      </c>
      <c r="K38" s="55">
        <v>20000</v>
      </c>
      <c r="L38" s="55"/>
      <c r="M38" s="73">
        <v>36213</v>
      </c>
      <c r="N38" s="73">
        <v>12</v>
      </c>
      <c r="O38" s="2329">
        <f>K38/N38</f>
        <v>1666.6666666666699</v>
      </c>
      <c r="P38" s="2329">
        <v>400</v>
      </c>
      <c r="Q38" s="2329">
        <v>20000</v>
      </c>
    </row>
    <row r="39" spans="1:17" ht="15">
      <c r="A39" s="2304">
        <v>45423</v>
      </c>
      <c r="B39" s="27"/>
      <c r="C39" s="27"/>
      <c r="D39" s="27"/>
      <c r="E39" s="2195">
        <v>33428</v>
      </c>
      <c r="F39" s="35">
        <v>224999.98</v>
      </c>
      <c r="G39" s="39"/>
      <c r="H39" s="2219">
        <f t="shared" si="4"/>
        <v>0</v>
      </c>
      <c r="J39" s="2304">
        <v>45909</v>
      </c>
      <c r="K39" s="27"/>
      <c r="L39" s="27"/>
      <c r="M39" s="655" t="s">
        <v>623</v>
      </c>
      <c r="N39" s="27"/>
      <c r="O39" s="2274">
        <v>1666.67</v>
      </c>
      <c r="P39" s="2274">
        <v>366.67</v>
      </c>
      <c r="Q39" s="2274">
        <f t="shared" ref="Q39:Q44" si="5">Q38-O39</f>
        <v>18333.330000000002</v>
      </c>
    </row>
    <row r="40" spans="1:17" ht="15">
      <c r="A40" s="2304"/>
      <c r="B40" s="27"/>
      <c r="C40" s="27"/>
      <c r="D40" s="27"/>
      <c r="E40" s="2255"/>
      <c r="F40" s="39"/>
      <c r="G40" s="39"/>
      <c r="H40" s="2219">
        <f t="shared" si="4"/>
        <v>0</v>
      </c>
      <c r="J40" s="2304">
        <v>45938</v>
      </c>
      <c r="K40" s="27"/>
      <c r="L40" s="27"/>
      <c r="M40" s="655" t="s">
        <v>624</v>
      </c>
      <c r="N40" s="27"/>
      <c r="O40" s="2275">
        <v>1666.67</v>
      </c>
      <c r="P40" s="2275">
        <v>333.33</v>
      </c>
      <c r="Q40" s="2274">
        <f t="shared" si="5"/>
        <v>16666.66</v>
      </c>
    </row>
    <row r="41" spans="1:17" ht="15">
      <c r="J41" s="2304">
        <v>45976</v>
      </c>
      <c r="K41" s="27"/>
      <c r="L41" s="27"/>
      <c r="M41" s="655" t="s">
        <v>625</v>
      </c>
      <c r="N41" s="27"/>
      <c r="O41" s="2275">
        <v>1666.67</v>
      </c>
      <c r="P41" s="2275">
        <v>300</v>
      </c>
      <c r="Q41" s="2274">
        <f t="shared" si="5"/>
        <v>14999.99</v>
      </c>
    </row>
    <row r="42" spans="1:17" ht="15">
      <c r="J42" s="2304">
        <v>45993</v>
      </c>
      <c r="K42" s="27"/>
      <c r="L42" s="27"/>
      <c r="M42" s="655" t="s">
        <v>626</v>
      </c>
      <c r="N42" s="27"/>
      <c r="O42" s="2275">
        <v>1666.67</v>
      </c>
      <c r="P42" s="2274">
        <v>266.67</v>
      </c>
      <c r="Q42" s="2274">
        <f t="shared" si="5"/>
        <v>13333.32</v>
      </c>
    </row>
    <row r="43" spans="1:17" ht="20.399999999999999">
      <c r="A43" s="3119" t="s">
        <v>1</v>
      </c>
      <c r="B43" s="3119"/>
      <c r="C43" s="3119"/>
      <c r="D43" s="3119"/>
      <c r="E43" s="3119"/>
      <c r="F43" s="3119"/>
      <c r="G43" s="3119"/>
      <c r="H43" s="3119"/>
      <c r="J43" s="2223"/>
      <c r="K43" s="27"/>
      <c r="L43" s="27"/>
      <c r="M43" s="27"/>
      <c r="N43" s="27"/>
      <c r="O43" s="2219"/>
      <c r="P43" s="2219"/>
      <c r="Q43" s="2274">
        <f t="shared" si="5"/>
        <v>13333.32</v>
      </c>
    </row>
    <row r="44" spans="1:17" ht="25.2">
      <c r="A44" s="2439" t="s">
        <v>2</v>
      </c>
      <c r="B44" s="68" t="s">
        <v>96</v>
      </c>
      <c r="C44" s="232" t="s">
        <v>5</v>
      </c>
      <c r="D44" s="232" t="s">
        <v>6</v>
      </c>
      <c r="E44" s="2247" t="s">
        <v>36</v>
      </c>
      <c r="F44" s="68" t="s">
        <v>37</v>
      </c>
      <c r="G44" s="68" t="s">
        <v>38</v>
      </c>
      <c r="H44" s="2378" t="s">
        <v>55</v>
      </c>
      <c r="J44" s="2223"/>
      <c r="K44" s="27"/>
      <c r="L44" s="27"/>
      <c r="M44" s="27"/>
      <c r="N44" s="27"/>
      <c r="O44" s="2219"/>
      <c r="P44" s="2219"/>
      <c r="Q44" s="2274">
        <f t="shared" si="5"/>
        <v>13333.32</v>
      </c>
    </row>
    <row r="45" spans="1:17">
      <c r="A45" s="2303">
        <v>45423</v>
      </c>
      <c r="B45" s="21">
        <v>250000</v>
      </c>
      <c r="C45" s="25"/>
      <c r="D45" s="25">
        <v>60</v>
      </c>
      <c r="E45" s="2248">
        <v>33428</v>
      </c>
      <c r="F45" s="21">
        <f>+B45/D45</f>
        <v>4166.6666666666697</v>
      </c>
      <c r="G45" s="21">
        <f>B45*0.83%</f>
        <v>2075</v>
      </c>
      <c r="H45" s="2352">
        <f>B45</f>
        <v>250000</v>
      </c>
      <c r="J45" s="2223"/>
      <c r="K45" s="27"/>
      <c r="L45" s="27"/>
      <c r="M45" s="27"/>
      <c r="N45" s="27"/>
      <c r="O45" s="2219"/>
      <c r="P45" s="2219"/>
      <c r="Q45" s="2219"/>
    </row>
    <row r="46" spans="1:17" ht="13.8">
      <c r="A46" s="2304">
        <v>45443</v>
      </c>
      <c r="B46" s="151"/>
      <c r="C46" s="151"/>
      <c r="D46" s="57">
        <v>1</v>
      </c>
      <c r="E46" s="2195">
        <v>83434</v>
      </c>
      <c r="F46" s="30">
        <v>4166.67</v>
      </c>
      <c r="G46" s="30">
        <v>2075</v>
      </c>
      <c r="H46" s="2219">
        <f>H45-F46</f>
        <v>245833.33</v>
      </c>
      <c r="J46" s="2304"/>
      <c r="K46" s="27"/>
      <c r="L46" s="27"/>
      <c r="M46" s="27"/>
      <c r="N46" s="27"/>
      <c r="O46" s="2219"/>
      <c r="P46" s="2219"/>
      <c r="Q46" s="2219"/>
    </row>
    <row r="47" spans="1:17">
      <c r="A47" s="2304">
        <v>45472</v>
      </c>
      <c r="B47" s="151"/>
      <c r="C47" s="151"/>
      <c r="D47" s="57">
        <v>2</v>
      </c>
      <c r="E47" s="2229">
        <v>83775</v>
      </c>
      <c r="F47" s="43">
        <v>4166.67</v>
      </c>
      <c r="G47" s="43">
        <v>2075</v>
      </c>
      <c r="H47" s="2219">
        <f t="shared" ref="H47:H55" si="6">H46-F47</f>
        <v>241666.66</v>
      </c>
      <c r="J47" s="2396"/>
    </row>
    <row r="48" spans="1:17" ht="13.8">
      <c r="A48" s="2213">
        <v>45504</v>
      </c>
      <c r="B48" s="27"/>
      <c r="C48" s="27"/>
      <c r="D48" s="57">
        <v>3</v>
      </c>
      <c r="E48" s="2195">
        <v>84118</v>
      </c>
      <c r="F48" s="188">
        <v>4166.67</v>
      </c>
      <c r="G48" s="188">
        <v>2075</v>
      </c>
      <c r="H48" s="2219">
        <f t="shared" si="6"/>
        <v>237499.99</v>
      </c>
      <c r="J48" s="2304"/>
    </row>
    <row r="49" spans="1:17" ht="13.8">
      <c r="A49" s="2213">
        <v>45535</v>
      </c>
      <c r="B49" s="27"/>
      <c r="C49" s="27"/>
      <c r="D49" s="57">
        <v>4</v>
      </c>
      <c r="E49" s="2195">
        <v>84477</v>
      </c>
      <c r="F49" s="188">
        <v>4166.67</v>
      </c>
      <c r="G49" s="188">
        <v>2075</v>
      </c>
      <c r="H49" s="2219">
        <f t="shared" si="6"/>
        <v>233333.32</v>
      </c>
      <c r="J49" s="2304"/>
    </row>
    <row r="50" spans="1:17" ht="13.8">
      <c r="A50" s="2213">
        <v>45563</v>
      </c>
      <c r="B50" s="27"/>
      <c r="C50" s="27"/>
      <c r="D50" s="57">
        <v>5</v>
      </c>
      <c r="E50" s="2195">
        <v>84824</v>
      </c>
      <c r="F50" s="188">
        <v>4166.67</v>
      </c>
      <c r="G50" s="188">
        <v>2075</v>
      </c>
      <c r="H50" s="2219">
        <f t="shared" si="6"/>
        <v>229166.65</v>
      </c>
    </row>
    <row r="51" spans="1:17">
      <c r="A51" s="2304">
        <v>45596</v>
      </c>
      <c r="B51" s="27"/>
      <c r="C51" s="27"/>
      <c r="D51" s="57">
        <v>6</v>
      </c>
      <c r="E51" s="2229">
        <v>85234</v>
      </c>
      <c r="F51" s="188">
        <v>4166.67</v>
      </c>
      <c r="G51" s="188">
        <v>2075</v>
      </c>
      <c r="H51" s="2219">
        <f t="shared" si="6"/>
        <v>224999.98</v>
      </c>
    </row>
    <row r="52" spans="1:17" ht="13.8">
      <c r="A52" s="2221">
        <v>45625</v>
      </c>
      <c r="B52" s="27"/>
      <c r="C52" s="27"/>
      <c r="D52" s="57">
        <v>7</v>
      </c>
      <c r="E52" s="2195">
        <v>85687</v>
      </c>
      <c r="F52" s="188">
        <v>4166.67</v>
      </c>
      <c r="G52" s="188">
        <v>2075</v>
      </c>
      <c r="H52" s="2219">
        <f t="shared" si="6"/>
        <v>220833.31</v>
      </c>
    </row>
    <row r="53" spans="1:17" ht="13.8">
      <c r="A53" s="2221">
        <v>45625</v>
      </c>
      <c r="D53" s="151"/>
      <c r="E53" s="2195">
        <v>34640</v>
      </c>
      <c r="F53" s="1144">
        <v>220833.31</v>
      </c>
      <c r="G53" s="43"/>
      <c r="H53" s="2219">
        <f t="shared" si="6"/>
        <v>0</v>
      </c>
    </row>
    <row r="54" spans="1:17">
      <c r="A54" s="2304"/>
      <c r="B54" s="27"/>
      <c r="C54" s="27"/>
      <c r="D54" s="27"/>
      <c r="E54" s="2255"/>
      <c r="F54" s="39"/>
      <c r="G54" s="39"/>
      <c r="H54" s="2219">
        <f t="shared" si="6"/>
        <v>0</v>
      </c>
    </row>
    <row r="55" spans="1:17">
      <c r="H55" s="2219">
        <f t="shared" si="6"/>
        <v>0</v>
      </c>
    </row>
    <row r="56" spans="1:17" ht="20.399999999999999">
      <c r="A56" s="3119" t="s">
        <v>1</v>
      </c>
      <c r="B56" s="3119"/>
      <c r="C56" s="3119"/>
      <c r="D56" s="3119"/>
      <c r="E56" s="3119"/>
      <c r="F56" s="3119"/>
      <c r="G56" s="3119"/>
      <c r="H56" s="3119"/>
    </row>
    <row r="57" spans="1:17" ht="25.2">
      <c r="A57" s="2439" t="s">
        <v>2</v>
      </c>
      <c r="B57" s="68" t="s">
        <v>96</v>
      </c>
      <c r="C57" s="232" t="s">
        <v>5</v>
      </c>
      <c r="D57" s="232" t="s">
        <v>6</v>
      </c>
      <c r="E57" s="2247" t="s">
        <v>36</v>
      </c>
      <c r="F57" s="68" t="s">
        <v>37</v>
      </c>
      <c r="G57" s="68" t="s">
        <v>38</v>
      </c>
      <c r="H57" s="2378" t="s">
        <v>55</v>
      </c>
    </row>
    <row r="58" spans="1:17">
      <c r="A58" s="2303">
        <v>45625</v>
      </c>
      <c r="B58" s="55">
        <v>250000</v>
      </c>
      <c r="C58" s="25"/>
      <c r="D58" s="25">
        <v>60</v>
      </c>
      <c r="E58" s="2248">
        <v>34640</v>
      </c>
      <c r="F58" s="55">
        <f>+B58/D58</f>
        <v>4166.6666666666697</v>
      </c>
      <c r="G58" s="55">
        <f>B58*0.83%</f>
        <v>2075</v>
      </c>
      <c r="H58" s="2329">
        <f>B58</f>
        <v>250000</v>
      </c>
    </row>
    <row r="59" spans="1:17">
      <c r="A59" s="2587">
        <v>45654</v>
      </c>
      <c r="B59" s="57"/>
      <c r="C59" s="57"/>
      <c r="D59" s="57">
        <v>1</v>
      </c>
      <c r="E59" s="2229">
        <v>85998</v>
      </c>
      <c r="F59" s="59">
        <v>4166.67</v>
      </c>
      <c r="G59" s="59">
        <v>2075</v>
      </c>
      <c r="H59" s="2226">
        <f t="shared" ref="H59:H64" si="7">H58-F59</f>
        <v>245833.33</v>
      </c>
    </row>
    <row r="60" spans="1:17" ht="15">
      <c r="A60" s="2304">
        <v>45688</v>
      </c>
      <c r="B60" s="57"/>
      <c r="C60" s="57"/>
      <c r="D60" s="57">
        <v>2</v>
      </c>
      <c r="E60" s="2229">
        <v>86471</v>
      </c>
      <c r="F60" s="59">
        <v>4166.67</v>
      </c>
      <c r="G60" s="59">
        <v>2075</v>
      </c>
      <c r="H60" s="2226">
        <f t="shared" si="7"/>
        <v>241666.66</v>
      </c>
      <c r="J60" s="2324"/>
      <c r="K60" s="576"/>
      <c r="L60" s="125"/>
      <c r="M60" s="1859"/>
      <c r="N60" s="1859"/>
      <c r="O60" s="2591"/>
      <c r="P60" s="2342"/>
      <c r="Q60" s="2342"/>
    </row>
    <row r="61" spans="1:17" ht="15">
      <c r="A61" s="2304">
        <v>45716</v>
      </c>
      <c r="B61" s="57"/>
      <c r="C61" s="57"/>
      <c r="D61" s="57">
        <v>3</v>
      </c>
      <c r="E61" s="2229">
        <v>86677</v>
      </c>
      <c r="F61" s="59">
        <v>4166.67</v>
      </c>
      <c r="G61" s="59">
        <v>2075</v>
      </c>
      <c r="H61" s="2226">
        <f t="shared" si="7"/>
        <v>237499.99</v>
      </c>
      <c r="J61" s="2324"/>
      <c r="K61" s="576"/>
      <c r="L61" s="125"/>
      <c r="M61" s="1859"/>
      <c r="N61" s="1859"/>
      <c r="O61" s="2591"/>
      <c r="P61" s="2342"/>
      <c r="Q61" s="2342"/>
    </row>
    <row r="62" spans="1:17" ht="13.8">
      <c r="A62" s="2304">
        <v>45745</v>
      </c>
      <c r="B62" s="57"/>
      <c r="C62" s="57"/>
      <c r="D62" s="57">
        <v>4</v>
      </c>
      <c r="E62" s="2229">
        <v>87071</v>
      </c>
      <c r="F62" s="59">
        <v>4166.67</v>
      </c>
      <c r="G62" s="59">
        <v>2075</v>
      </c>
      <c r="H62" s="2226">
        <f t="shared" si="7"/>
        <v>233333.32</v>
      </c>
      <c r="J62" s="2324"/>
      <c r="K62" s="576"/>
      <c r="L62" s="126"/>
      <c r="M62" s="1859"/>
      <c r="N62" s="1859"/>
      <c r="O62" s="2591"/>
      <c r="P62" s="2342"/>
      <c r="Q62" s="2342"/>
    </row>
    <row r="63" spans="1:17" ht="13.8">
      <c r="A63" s="2304">
        <v>45777</v>
      </c>
      <c r="B63" s="57"/>
      <c r="C63" s="57"/>
      <c r="D63" s="57">
        <v>5</v>
      </c>
      <c r="E63" s="2229">
        <v>87442</v>
      </c>
      <c r="F63" s="59">
        <v>8333.34</v>
      </c>
      <c r="G63" s="59">
        <v>2075</v>
      </c>
      <c r="H63" s="2226">
        <f t="shared" si="7"/>
        <v>224999.98</v>
      </c>
      <c r="J63" s="2324"/>
      <c r="K63" s="576"/>
      <c r="L63" s="126"/>
      <c r="M63" s="1859"/>
      <c r="N63" s="1859"/>
      <c r="O63" s="2591"/>
      <c r="P63" s="2342"/>
      <c r="Q63" s="2342"/>
    </row>
    <row r="64" spans="1:17">
      <c r="A64" s="2324">
        <v>45777</v>
      </c>
      <c r="D64" s="57">
        <v>6</v>
      </c>
      <c r="E64" s="2424">
        <v>35534</v>
      </c>
      <c r="F64" s="1858">
        <v>224999.99</v>
      </c>
      <c r="G64" s="62"/>
      <c r="H64" s="2226">
        <f t="shared" si="7"/>
        <v>-1.00000000384171E-2</v>
      </c>
      <c r="J64" s="2324"/>
      <c r="K64" s="805"/>
      <c r="L64" s="161"/>
      <c r="M64" s="1859"/>
      <c r="N64" s="1859"/>
      <c r="O64" s="2591"/>
      <c r="P64" s="2592"/>
      <c r="Q64" s="2592"/>
    </row>
    <row r="65" spans="1:17" ht="13.8">
      <c r="J65" s="2324"/>
      <c r="K65" s="576"/>
      <c r="L65" s="120"/>
      <c r="M65" s="1859"/>
      <c r="N65" s="1859"/>
      <c r="O65" s="2591"/>
      <c r="P65" s="2342"/>
      <c r="Q65" s="2342"/>
    </row>
    <row r="66" spans="1:17" ht="20.399999999999999">
      <c r="A66" s="3119" t="s">
        <v>1</v>
      </c>
      <c r="B66" s="3119"/>
      <c r="C66" s="3119"/>
      <c r="D66" s="3119"/>
      <c r="E66" s="3119"/>
      <c r="F66" s="3119"/>
      <c r="G66" s="3119"/>
      <c r="H66" s="3119"/>
      <c r="J66" s="2324"/>
      <c r="K66" s="576"/>
      <c r="L66" s="120"/>
      <c r="M66" s="1859"/>
      <c r="N66" s="1859"/>
      <c r="O66" s="2591"/>
      <c r="P66" s="2342"/>
      <c r="Q66" s="2342"/>
    </row>
    <row r="67" spans="1:17" ht="25.2">
      <c r="A67" s="2439" t="s">
        <v>2</v>
      </c>
      <c r="B67" s="68" t="s">
        <v>96</v>
      </c>
      <c r="C67" s="232" t="s">
        <v>5</v>
      </c>
      <c r="D67" s="232" t="s">
        <v>6</v>
      </c>
      <c r="E67" s="2247" t="s">
        <v>36</v>
      </c>
      <c r="F67" s="68" t="s">
        <v>37</v>
      </c>
      <c r="G67" s="68" t="s">
        <v>38</v>
      </c>
      <c r="H67" s="2378" t="s">
        <v>55</v>
      </c>
      <c r="J67" s="2324"/>
      <c r="K67" s="576"/>
      <c r="L67" s="120"/>
      <c r="M67" s="1859"/>
      <c r="N67" s="1859"/>
      <c r="O67" s="2591"/>
      <c r="P67" s="2342"/>
      <c r="Q67" s="2342"/>
    </row>
    <row r="68" spans="1:17" ht="13.8">
      <c r="A68" s="2303">
        <v>45777</v>
      </c>
      <c r="B68" s="55">
        <v>360000</v>
      </c>
      <c r="C68" s="25"/>
      <c r="D68" s="25">
        <v>72</v>
      </c>
      <c r="E68" s="2248">
        <v>35534</v>
      </c>
      <c r="F68" s="55">
        <f>+B68/D68</f>
        <v>5000</v>
      </c>
      <c r="G68" s="55">
        <f>B68*0.83%</f>
        <v>2988</v>
      </c>
      <c r="H68" s="2329">
        <f>B68</f>
        <v>360000</v>
      </c>
      <c r="J68" s="2324"/>
      <c r="K68" s="576"/>
      <c r="L68" s="126"/>
      <c r="M68" s="1859"/>
      <c r="N68" s="1859"/>
      <c r="O68" s="2591"/>
      <c r="P68" s="2342"/>
      <c r="Q68" s="2342"/>
    </row>
    <row r="69" spans="1:17" ht="13.8">
      <c r="A69" s="2221">
        <v>45808</v>
      </c>
      <c r="B69" s="57"/>
      <c r="C69" s="57"/>
      <c r="D69" s="57">
        <v>1</v>
      </c>
      <c r="E69" s="2195" t="s">
        <v>627</v>
      </c>
      <c r="F69" s="59">
        <v>5000</v>
      </c>
      <c r="G69" s="59">
        <v>2988</v>
      </c>
      <c r="H69" s="2226">
        <f>H68-F69</f>
        <v>355000</v>
      </c>
      <c r="J69" s="2324"/>
      <c r="K69" s="576"/>
      <c r="L69" s="120"/>
      <c r="M69" s="1859"/>
      <c r="N69" s="1859"/>
      <c r="O69" s="2591"/>
      <c r="P69" s="2342"/>
      <c r="Q69" s="2342"/>
    </row>
    <row r="70" spans="1:17" ht="13.8">
      <c r="A70" s="2221">
        <v>45836</v>
      </c>
      <c r="B70" s="57"/>
      <c r="C70" s="57"/>
      <c r="D70" s="57">
        <v>2</v>
      </c>
      <c r="E70" s="2195" t="s">
        <v>628</v>
      </c>
      <c r="F70" s="59">
        <v>5000</v>
      </c>
      <c r="G70" s="59">
        <v>2988</v>
      </c>
      <c r="H70" s="2226">
        <f t="shared" ref="H70:H76" si="8">H69-F70</f>
        <v>350000</v>
      </c>
      <c r="J70" s="2324"/>
      <c r="K70" s="576"/>
      <c r="L70" s="120"/>
      <c r="M70" s="1859"/>
      <c r="N70" s="1859"/>
      <c r="O70" s="2591"/>
      <c r="P70" s="2342"/>
      <c r="Q70" s="2342"/>
    </row>
    <row r="71" spans="1:17" ht="13.8">
      <c r="A71" s="2221">
        <v>45869</v>
      </c>
      <c r="B71" s="57"/>
      <c r="C71" s="57"/>
      <c r="D71" s="57">
        <v>3</v>
      </c>
      <c r="E71" s="2195" t="s">
        <v>629</v>
      </c>
      <c r="F71" s="59">
        <v>5000</v>
      </c>
      <c r="G71" s="59">
        <v>2988</v>
      </c>
      <c r="H71" s="2226">
        <f t="shared" si="8"/>
        <v>345000</v>
      </c>
      <c r="J71" s="2324"/>
      <c r="K71" s="576"/>
      <c r="L71" s="120"/>
      <c r="M71" s="1859"/>
      <c r="N71" s="1859"/>
      <c r="O71" s="2591"/>
      <c r="P71" s="2342"/>
      <c r="Q71" s="2342"/>
    </row>
    <row r="72" spans="1:17" ht="13.8">
      <c r="A72" s="2221">
        <v>45899</v>
      </c>
      <c r="B72" s="27"/>
      <c r="C72" s="450"/>
      <c r="D72" s="57">
        <v>4</v>
      </c>
      <c r="E72" s="2196" t="s">
        <v>630</v>
      </c>
      <c r="F72" s="59">
        <v>5000</v>
      </c>
      <c r="G72" s="59">
        <v>2988</v>
      </c>
      <c r="H72" s="2226">
        <f t="shared" si="8"/>
        <v>340000</v>
      </c>
      <c r="J72" s="2324"/>
      <c r="K72" s="576"/>
      <c r="L72" s="161"/>
      <c r="M72" s="1859"/>
      <c r="N72" s="1859"/>
      <c r="O72" s="2591"/>
      <c r="P72" s="2592"/>
      <c r="Q72" s="2592"/>
    </row>
    <row r="73" spans="1:17" ht="13.8">
      <c r="A73" s="2221">
        <v>45930</v>
      </c>
      <c r="B73" s="27"/>
      <c r="C73" s="450"/>
      <c r="D73" s="57">
        <v>5</v>
      </c>
      <c r="E73" s="2195" t="s">
        <v>631</v>
      </c>
      <c r="F73" s="59">
        <v>5000</v>
      </c>
      <c r="G73" s="59">
        <v>2988</v>
      </c>
      <c r="H73" s="2226">
        <f t="shared" si="8"/>
        <v>335000</v>
      </c>
      <c r="J73" s="2324"/>
      <c r="K73" s="576"/>
      <c r="L73" s="120"/>
      <c r="M73" s="1859"/>
      <c r="N73" s="1859"/>
      <c r="O73" s="2591"/>
      <c r="P73" s="2342"/>
      <c r="Q73" s="2342"/>
    </row>
    <row r="74" spans="1:17" ht="13.8">
      <c r="A74" s="2221">
        <v>45960</v>
      </c>
      <c r="B74" s="27"/>
      <c r="C74" s="450"/>
      <c r="D74" s="57">
        <v>6</v>
      </c>
      <c r="E74" s="2195" t="s">
        <v>632</v>
      </c>
      <c r="F74" s="59">
        <v>5000</v>
      </c>
      <c r="G74" s="59">
        <v>2988</v>
      </c>
      <c r="H74" s="2226">
        <f t="shared" si="8"/>
        <v>330000</v>
      </c>
    </row>
    <row r="75" spans="1:17" ht="13.8">
      <c r="A75" s="2221">
        <v>45990</v>
      </c>
      <c r="B75" s="27"/>
      <c r="C75" s="27"/>
      <c r="D75" s="27"/>
      <c r="E75" s="2195" t="s">
        <v>633</v>
      </c>
      <c r="F75" s="59">
        <v>5000</v>
      </c>
      <c r="G75" s="43">
        <v>2988</v>
      </c>
      <c r="H75" s="2226">
        <f t="shared" si="8"/>
        <v>325000</v>
      </c>
    </row>
    <row r="76" spans="1:17">
      <c r="A76" s="2324">
        <v>45993</v>
      </c>
      <c r="D76" s="27"/>
      <c r="E76" s="2424">
        <v>36880</v>
      </c>
      <c r="F76" s="1858">
        <v>325000</v>
      </c>
      <c r="G76" s="39"/>
      <c r="H76" s="2226">
        <f t="shared" si="8"/>
        <v>0</v>
      </c>
    </row>
    <row r="77" spans="1:17">
      <c r="A77" s="2304"/>
      <c r="B77" s="27"/>
      <c r="C77" s="27"/>
      <c r="D77" s="27"/>
      <c r="E77" s="2255"/>
      <c r="F77" s="39"/>
      <c r="G77" s="39"/>
      <c r="H77" s="2219"/>
    </row>
    <row r="78" spans="1:17" ht="20.399999999999999">
      <c r="A78" s="3119" t="s">
        <v>1</v>
      </c>
      <c r="B78" s="3119"/>
      <c r="C78" s="3119"/>
      <c r="D78" s="3119"/>
      <c r="E78" s="3119"/>
      <c r="F78" s="3119"/>
      <c r="G78" s="3119"/>
      <c r="H78" s="3119"/>
    </row>
    <row r="79" spans="1:17" ht="25.2">
      <c r="A79" s="2439" t="s">
        <v>2</v>
      </c>
      <c r="B79" s="68" t="s">
        <v>96</v>
      </c>
      <c r="C79" s="232" t="s">
        <v>5</v>
      </c>
      <c r="D79" s="232" t="s">
        <v>6</v>
      </c>
      <c r="E79" s="2247" t="s">
        <v>36</v>
      </c>
      <c r="F79" s="68" t="s">
        <v>37</v>
      </c>
      <c r="G79" s="68" t="s">
        <v>38</v>
      </c>
      <c r="H79" s="2378" t="s">
        <v>55</v>
      </c>
    </row>
    <row r="80" spans="1:17">
      <c r="A80" s="2303">
        <v>45993</v>
      </c>
      <c r="B80" s="55">
        <v>360000</v>
      </c>
      <c r="C80" s="25"/>
      <c r="D80" s="25">
        <v>72</v>
      </c>
      <c r="E80" s="2248" t="s">
        <v>634</v>
      </c>
      <c r="F80" s="55">
        <f>+B80/D80</f>
        <v>5000</v>
      </c>
      <c r="G80" s="55">
        <f>B80*0.83%</f>
        <v>2988</v>
      </c>
      <c r="H80" s="2329">
        <f>B80</f>
        <v>360000</v>
      </c>
    </row>
    <row r="81" spans="1:8" ht="13.8">
      <c r="A81" s="2324">
        <v>46018</v>
      </c>
      <c r="B81" s="1859"/>
      <c r="C81" s="1859"/>
      <c r="D81" s="57">
        <v>1</v>
      </c>
      <c r="E81" s="2466" t="s">
        <v>635</v>
      </c>
      <c r="F81" s="59">
        <v>5000</v>
      </c>
      <c r="G81" s="59">
        <v>2988</v>
      </c>
      <c r="H81" s="2226">
        <f>H80-F81</f>
        <v>355000</v>
      </c>
    </row>
  </sheetData>
  <mergeCells count="11">
    <mergeCell ref="A1:D2"/>
    <mergeCell ref="J36:Q36"/>
    <mergeCell ref="A43:H43"/>
    <mergeCell ref="A56:H56"/>
    <mergeCell ref="A66:H66"/>
    <mergeCell ref="A78:H78"/>
    <mergeCell ref="A5:H5"/>
    <mergeCell ref="J5:Q5"/>
    <mergeCell ref="A17:H17"/>
    <mergeCell ref="J23:Q23"/>
    <mergeCell ref="A30:H30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24">
    <tabColor rgb="FFFFFF00"/>
  </sheetPr>
  <dimension ref="A1:R97"/>
  <sheetViews>
    <sheetView topLeftCell="E4" zoomScale="130" zoomScaleNormal="130" workbookViewId="0">
      <selection activeCell="M21" sqref="M21"/>
    </sheetView>
  </sheetViews>
  <sheetFormatPr defaultColWidth="9.109375" defaultRowHeight="13.8"/>
  <cols>
    <col min="1" max="1" width="13.5546875" style="2" customWidth="1"/>
    <col min="2" max="3" width="13.5546875" style="3" customWidth="1"/>
    <col min="4" max="4" width="13.5546875" style="5" customWidth="1"/>
    <col min="5" max="5" width="13.5546875" style="4" customWidth="1"/>
    <col min="6" max="7" width="13.5546875" style="6" customWidth="1"/>
    <col min="8" max="8" width="13.5546875" style="7" customWidth="1"/>
    <col min="9" max="10" width="9.109375" style="3"/>
    <col min="11" max="11" width="13" style="810" customWidth="1"/>
    <col min="12" max="13" width="12.33203125" style="1185" customWidth="1"/>
    <col min="14" max="14" width="12.33203125" style="1846" customWidth="1"/>
    <col min="15" max="15" width="19.44140625" style="1846" customWidth="1"/>
    <col min="16" max="16" width="12.109375" style="1185" customWidth="1"/>
    <col min="17" max="17" width="12.6640625" style="1185" customWidth="1"/>
    <col min="18" max="18" width="17.6640625" style="1185" customWidth="1"/>
    <col min="19" max="16384" width="9.109375" style="3"/>
  </cols>
  <sheetData>
    <row r="1" spans="1:18" ht="24">
      <c r="A1" s="11" t="s">
        <v>636</v>
      </c>
      <c r="K1" s="11" t="s">
        <v>636</v>
      </c>
      <c r="L1" s="1319"/>
      <c r="M1" s="1319"/>
      <c r="N1" s="1702"/>
      <c r="O1" s="1702"/>
      <c r="P1" s="1319"/>
      <c r="Q1" s="1319"/>
      <c r="R1" s="1319"/>
    </row>
    <row r="2" spans="1:18" ht="15" customHeight="1"/>
    <row r="3" spans="1:18" ht="20.399999999999999">
      <c r="A3" s="3119" t="s">
        <v>1</v>
      </c>
      <c r="B3" s="3119"/>
      <c r="C3" s="3119"/>
      <c r="D3" s="3119"/>
      <c r="E3" s="3119"/>
      <c r="F3" s="3119"/>
      <c r="G3" s="3119"/>
      <c r="H3" s="3119"/>
      <c r="K3" s="3249" t="s">
        <v>20</v>
      </c>
      <c r="L3" s="3250"/>
      <c r="M3" s="3250"/>
      <c r="N3" s="3250"/>
      <c r="O3" s="3250"/>
      <c r="P3" s="3250"/>
      <c r="Q3" s="3250"/>
      <c r="R3" s="3251"/>
    </row>
    <row r="4" spans="1:18" ht="29.1" customHeight="1">
      <c r="A4" s="14" t="s">
        <v>2</v>
      </c>
      <c r="B4" s="68" t="s">
        <v>96</v>
      </c>
      <c r="C4" s="232" t="s">
        <v>5</v>
      </c>
      <c r="D4" s="232" t="s">
        <v>6</v>
      </c>
      <c r="E4" s="529" t="s">
        <v>36</v>
      </c>
      <c r="F4" s="68" t="s">
        <v>37</v>
      </c>
      <c r="G4" s="68" t="s">
        <v>38</v>
      </c>
      <c r="H4" s="186" t="s">
        <v>55</v>
      </c>
      <c r="K4" s="1847" t="s">
        <v>21</v>
      </c>
      <c r="L4" s="1848" t="s">
        <v>22</v>
      </c>
      <c r="M4" s="1848" t="s">
        <v>5</v>
      </c>
      <c r="N4" s="823" t="s">
        <v>23</v>
      </c>
      <c r="O4" s="823" t="s">
        <v>7</v>
      </c>
      <c r="P4" s="1848" t="s">
        <v>24</v>
      </c>
      <c r="Q4" s="1848" t="s">
        <v>25</v>
      </c>
      <c r="R4" s="1854" t="s">
        <v>26</v>
      </c>
    </row>
    <row r="5" spans="1:18" ht="15.75" customHeight="1">
      <c r="A5" s="162">
        <v>45608</v>
      </c>
      <c r="B5" s="55">
        <v>700000</v>
      </c>
      <c r="C5" s="25"/>
      <c r="D5" s="25">
        <v>18</v>
      </c>
      <c r="E5" s="548">
        <v>34506</v>
      </c>
      <c r="F5" s="55">
        <f>+B5/D5</f>
        <v>38888.888888888898</v>
      </c>
      <c r="G5" s="55">
        <f>B5*0.83%</f>
        <v>5810</v>
      </c>
      <c r="H5" s="55">
        <f>B5</f>
        <v>700000</v>
      </c>
      <c r="K5" s="1849">
        <v>45265</v>
      </c>
      <c r="L5" s="1850">
        <v>10000</v>
      </c>
      <c r="M5" s="1850"/>
      <c r="N5" s="1851">
        <v>6</v>
      </c>
      <c r="O5" s="1851">
        <v>32497</v>
      </c>
      <c r="P5" s="1850">
        <v>1666.67</v>
      </c>
      <c r="Q5" s="1850">
        <v>200</v>
      </c>
      <c r="R5" s="1855">
        <f>L5</f>
        <v>10000</v>
      </c>
    </row>
    <row r="6" spans="1:18" ht="15" customHeight="1">
      <c r="A6" s="50">
        <v>45636</v>
      </c>
      <c r="B6" s="57"/>
      <c r="C6" s="57"/>
      <c r="D6" s="57">
        <v>1</v>
      </c>
      <c r="E6" s="58">
        <v>85782</v>
      </c>
      <c r="F6" s="59">
        <v>38888.89</v>
      </c>
      <c r="G6" s="59">
        <v>5810</v>
      </c>
      <c r="H6" s="62">
        <f>H5-F6</f>
        <v>661111.11</v>
      </c>
      <c r="K6" s="1852">
        <v>45297</v>
      </c>
      <c r="L6" s="51"/>
      <c r="M6" s="51"/>
      <c r="N6" s="1853">
        <v>1</v>
      </c>
      <c r="O6" s="1853">
        <v>81674</v>
      </c>
      <c r="P6" s="51">
        <v>1666.67</v>
      </c>
      <c r="Q6" s="51">
        <f>R6*0.02</f>
        <v>166.66659999999999</v>
      </c>
      <c r="R6" s="1856">
        <f>R5-P6</f>
        <v>8333.33</v>
      </c>
    </row>
    <row r="7" spans="1:18" ht="15" customHeight="1">
      <c r="A7" s="50">
        <v>45668</v>
      </c>
      <c r="B7" s="57"/>
      <c r="C7" s="57"/>
      <c r="D7" s="57">
        <v>2</v>
      </c>
      <c r="E7" s="42">
        <v>86147</v>
      </c>
      <c r="F7" s="59">
        <v>38888.89</v>
      </c>
      <c r="G7" s="59">
        <v>5810</v>
      </c>
      <c r="H7" s="62">
        <f t="shared" ref="H7:H16" si="0">H6-F7</f>
        <v>622222.22</v>
      </c>
      <c r="K7" s="1852">
        <v>45325</v>
      </c>
      <c r="L7" s="51"/>
      <c r="M7" s="51"/>
      <c r="N7" s="1853">
        <v>2</v>
      </c>
      <c r="O7" s="868">
        <v>81981</v>
      </c>
      <c r="P7" s="51">
        <v>1666.67</v>
      </c>
      <c r="Q7" s="51">
        <f>R7*0.02</f>
        <v>133.33320000000001</v>
      </c>
      <c r="R7" s="1856">
        <f t="shared" ref="R7:R13" si="1">R6-P7</f>
        <v>6666.66</v>
      </c>
    </row>
    <row r="8" spans="1:18" ht="15" customHeight="1">
      <c r="A8" s="50">
        <v>45700</v>
      </c>
      <c r="B8" s="57"/>
      <c r="C8" s="57"/>
      <c r="D8" s="57">
        <v>3</v>
      </c>
      <c r="E8" s="61">
        <v>86421</v>
      </c>
      <c r="F8" s="59">
        <v>38888.89</v>
      </c>
      <c r="G8" s="59">
        <v>5810</v>
      </c>
      <c r="H8" s="62">
        <f t="shared" si="0"/>
        <v>583333.32999999996</v>
      </c>
      <c r="K8" s="1852">
        <v>45358</v>
      </c>
      <c r="L8" s="51"/>
      <c r="M8" s="51"/>
      <c r="N8" s="1853">
        <v>3</v>
      </c>
      <c r="O8" s="78">
        <v>82348</v>
      </c>
      <c r="P8" s="51">
        <v>1300</v>
      </c>
      <c r="Q8" s="51"/>
      <c r="R8" s="1856">
        <f t="shared" si="1"/>
        <v>5366.66</v>
      </c>
    </row>
    <row r="9" spans="1:18" ht="15" customHeight="1">
      <c r="A9" s="50">
        <v>45727</v>
      </c>
      <c r="B9" s="57"/>
      <c r="C9" s="57"/>
      <c r="D9" s="57">
        <v>4</v>
      </c>
      <c r="E9" s="61">
        <v>86809</v>
      </c>
      <c r="F9" s="59">
        <v>38888.89</v>
      </c>
      <c r="G9" s="59">
        <v>5810</v>
      </c>
      <c r="H9" s="62">
        <f t="shared" si="0"/>
        <v>544444.43999999994</v>
      </c>
      <c r="K9" s="1852">
        <v>45363</v>
      </c>
      <c r="L9" s="51"/>
      <c r="M9" s="51"/>
      <c r="N9" s="1853">
        <v>4</v>
      </c>
      <c r="O9" s="78">
        <v>82395</v>
      </c>
      <c r="P9" s="47">
        <v>366.67</v>
      </c>
      <c r="Q9" s="35">
        <v>100</v>
      </c>
      <c r="R9" s="1856">
        <f t="shared" si="1"/>
        <v>4999.99</v>
      </c>
    </row>
    <row r="10" spans="1:18" ht="15" customHeight="1">
      <c r="A10" s="50">
        <v>45758</v>
      </c>
      <c r="B10" s="57"/>
      <c r="C10" s="57"/>
      <c r="D10" s="57">
        <v>5</v>
      </c>
      <c r="E10" s="61">
        <v>87202</v>
      </c>
      <c r="F10" s="62">
        <v>38888.89</v>
      </c>
      <c r="G10" s="62">
        <v>5810</v>
      </c>
      <c r="H10" s="62">
        <f t="shared" si="0"/>
        <v>505555.55</v>
      </c>
      <c r="K10" s="1852">
        <v>45387</v>
      </c>
      <c r="L10" s="51"/>
      <c r="M10" s="51"/>
      <c r="N10" s="1853">
        <v>5</v>
      </c>
      <c r="O10" s="78">
        <v>82703</v>
      </c>
      <c r="P10" s="51">
        <v>1400</v>
      </c>
      <c r="Q10" s="51">
        <v>100</v>
      </c>
      <c r="R10" s="1856">
        <f t="shared" si="1"/>
        <v>3599.99</v>
      </c>
    </row>
    <row r="11" spans="1:18" ht="15" customHeight="1">
      <c r="A11" s="50">
        <v>45785</v>
      </c>
      <c r="B11" s="57"/>
      <c r="C11" s="57"/>
      <c r="D11" s="57">
        <v>6</v>
      </c>
      <c r="E11" s="61" t="s">
        <v>637</v>
      </c>
      <c r="F11" s="62">
        <v>38888.89</v>
      </c>
      <c r="G11" s="62">
        <v>5810</v>
      </c>
      <c r="H11" s="62">
        <f t="shared" si="0"/>
        <v>466666.66</v>
      </c>
      <c r="K11" s="235">
        <v>45416</v>
      </c>
      <c r="L11" s="51"/>
      <c r="M11" s="51"/>
      <c r="N11" s="1853"/>
      <c r="O11" s="78">
        <v>83030</v>
      </c>
      <c r="P11" s="256">
        <v>1666.67</v>
      </c>
      <c r="Q11" s="256">
        <v>33.33</v>
      </c>
      <c r="R11" s="1856">
        <f t="shared" si="1"/>
        <v>1933.32</v>
      </c>
    </row>
    <row r="12" spans="1:18" ht="15" customHeight="1">
      <c r="A12" s="50">
        <v>45819</v>
      </c>
      <c r="B12" s="57"/>
      <c r="C12" s="57"/>
      <c r="D12" s="57">
        <v>7</v>
      </c>
      <c r="E12" s="61" t="s">
        <v>638</v>
      </c>
      <c r="F12" s="62">
        <v>38888.89</v>
      </c>
      <c r="G12" s="62">
        <v>5810</v>
      </c>
      <c r="H12" s="62">
        <f t="shared" si="0"/>
        <v>427777.77</v>
      </c>
      <c r="K12" s="235">
        <v>45448</v>
      </c>
      <c r="L12" s="51"/>
      <c r="M12" s="51"/>
      <c r="N12" s="1853"/>
      <c r="O12" s="78">
        <v>83504</v>
      </c>
      <c r="P12" s="256">
        <v>1933.32</v>
      </c>
      <c r="Q12" s="256"/>
      <c r="R12" s="1856">
        <f t="shared" si="1"/>
        <v>0</v>
      </c>
    </row>
    <row r="13" spans="1:18" ht="15" customHeight="1">
      <c r="A13" s="449">
        <v>45850</v>
      </c>
      <c r="B13" s="27"/>
      <c r="C13" s="27"/>
      <c r="D13" s="29"/>
      <c r="E13" s="52" t="s">
        <v>639</v>
      </c>
      <c r="F13" s="450">
        <v>38888.89</v>
      </c>
      <c r="G13" s="450">
        <v>5810</v>
      </c>
      <c r="H13" s="62">
        <f t="shared" si="0"/>
        <v>388888.88</v>
      </c>
      <c r="K13" s="1852"/>
      <c r="L13" s="51"/>
      <c r="M13" s="51"/>
      <c r="N13" s="1853"/>
      <c r="O13" s="1853"/>
      <c r="P13" s="51"/>
      <c r="Q13" s="51"/>
      <c r="R13" s="1856">
        <f t="shared" si="1"/>
        <v>0</v>
      </c>
    </row>
    <row r="14" spans="1:18" ht="15" customHeight="1">
      <c r="A14" s="50">
        <v>45856</v>
      </c>
      <c r="B14" s="57"/>
      <c r="C14" s="57"/>
      <c r="D14" s="57">
        <v>9</v>
      </c>
      <c r="E14" s="61" t="s">
        <v>640</v>
      </c>
      <c r="F14" s="62">
        <v>388888.88</v>
      </c>
      <c r="G14" s="62"/>
      <c r="H14" s="62">
        <f t="shared" si="0"/>
        <v>0</v>
      </c>
      <c r="K14" s="1852"/>
      <c r="L14" s="51"/>
      <c r="M14" s="51"/>
      <c r="N14" s="1853"/>
      <c r="O14" s="1853"/>
      <c r="P14" s="51"/>
      <c r="Q14" s="51"/>
      <c r="R14" s="1856"/>
    </row>
    <row r="15" spans="1:18" ht="15" customHeight="1">
      <c r="A15" s="50"/>
      <c r="B15" s="57"/>
      <c r="C15" s="57"/>
      <c r="D15" s="57">
        <v>10</v>
      </c>
      <c r="E15" s="61"/>
      <c r="F15" s="62"/>
      <c r="G15" s="62"/>
      <c r="H15" s="62">
        <f t="shared" si="0"/>
        <v>0</v>
      </c>
      <c r="K15" s="1852"/>
      <c r="L15" s="51"/>
      <c r="M15" s="51"/>
      <c r="N15" s="1853"/>
      <c r="O15" s="1853"/>
      <c r="P15" s="51"/>
      <c r="Q15" s="51"/>
      <c r="R15" s="1856"/>
    </row>
    <row r="16" spans="1:18" ht="15" customHeight="1">
      <c r="A16" s="36"/>
      <c r="B16" s="27"/>
      <c r="C16" s="27"/>
      <c r="D16" s="29"/>
      <c r="E16" s="38"/>
      <c r="F16" s="39"/>
      <c r="G16" s="39"/>
      <c r="H16" s="62">
        <f t="shared" si="0"/>
        <v>0</v>
      </c>
      <c r="K16" s="1476"/>
      <c r="L16" s="2066"/>
      <c r="M16" s="2593"/>
      <c r="N16" s="2593"/>
      <c r="O16" s="2594"/>
      <c r="P16" s="2595"/>
      <c r="Q16" s="2595"/>
      <c r="R16" s="2596"/>
    </row>
    <row r="17" spans="1:18" ht="15" customHeight="1">
      <c r="A17" s="36"/>
      <c r="B17" s="27"/>
      <c r="C17" s="27"/>
      <c r="D17" s="29"/>
      <c r="E17" s="38"/>
      <c r="F17" s="39"/>
      <c r="G17" s="39"/>
      <c r="H17" s="43"/>
      <c r="K17" s="575"/>
      <c r="L17" s="1037"/>
      <c r="M17" s="1038"/>
      <c r="N17" s="1038"/>
      <c r="O17" s="2599"/>
      <c r="P17" s="2072"/>
      <c r="Q17" s="2072"/>
      <c r="R17" s="2072"/>
    </row>
    <row r="18" spans="1:18" ht="15" customHeight="1">
      <c r="A18" s="36"/>
      <c r="B18" s="27"/>
      <c r="C18" s="27"/>
      <c r="D18" s="29"/>
      <c r="E18" s="38"/>
      <c r="F18" s="39"/>
      <c r="G18" s="39"/>
      <c r="H18" s="43"/>
      <c r="K18" s="575"/>
      <c r="L18" s="1708"/>
      <c r="M18" s="1038"/>
      <c r="N18" s="1038"/>
      <c r="O18" s="2599"/>
      <c r="P18" s="2072"/>
      <c r="Q18" s="2072"/>
      <c r="R18" s="2072"/>
    </row>
    <row r="19" spans="1:18" ht="15" customHeight="1">
      <c r="K19" s="575"/>
      <c r="L19" s="1708"/>
      <c r="M19" s="1144"/>
      <c r="N19" s="1144"/>
      <c r="O19" s="2599"/>
      <c r="P19" s="2072"/>
      <c r="Q19" s="2072"/>
      <c r="R19" s="2072"/>
    </row>
    <row r="20" spans="1:18" ht="15" customHeight="1">
      <c r="K20" s="575"/>
      <c r="L20" s="1708"/>
      <c r="M20" s="1038"/>
      <c r="N20" s="1038"/>
      <c r="O20" s="2599"/>
      <c r="P20" s="2072"/>
      <c r="Q20" s="2072"/>
      <c r="R20" s="2072"/>
    </row>
    <row r="21" spans="1:18" ht="15" customHeight="1">
      <c r="A21" s="575"/>
      <c r="B21" s="576"/>
      <c r="C21" s="125"/>
      <c r="D21" s="577"/>
      <c r="E21" s="577"/>
      <c r="K21" s="2"/>
      <c r="L21" s="3"/>
      <c r="M21" s="3"/>
      <c r="N21" s="3"/>
      <c r="O21" s="2599"/>
      <c r="P21" s="2072"/>
      <c r="Q21" s="2072"/>
      <c r="R21" s="2072"/>
    </row>
    <row r="22" spans="1:18" ht="15" customHeight="1">
      <c r="A22" s="575"/>
      <c r="B22" s="576"/>
      <c r="C22" s="125"/>
      <c r="D22" s="577"/>
      <c r="E22" s="577"/>
      <c r="K22" s="2"/>
      <c r="L22" s="3"/>
      <c r="M22" s="3"/>
      <c r="N22" s="3"/>
      <c r="O22" s="2599"/>
      <c r="P22" s="2072"/>
      <c r="Q22" s="2072"/>
      <c r="R22" s="2072"/>
    </row>
    <row r="23" spans="1:18" ht="15" customHeight="1">
      <c r="A23" s="575"/>
      <c r="B23" s="576"/>
      <c r="C23" s="126"/>
      <c r="D23" s="122"/>
      <c r="E23" s="122"/>
      <c r="L23" s="2072"/>
      <c r="M23" s="2072"/>
      <c r="N23" s="2599"/>
      <c r="O23" s="2599"/>
      <c r="P23" s="2072"/>
      <c r="Q23" s="2072"/>
      <c r="R23" s="2072"/>
    </row>
    <row r="24" spans="1:18" ht="15" customHeight="1">
      <c r="A24" s="575"/>
      <c r="B24" s="576"/>
      <c r="C24" s="126"/>
      <c r="D24" s="122"/>
      <c r="E24" s="122"/>
      <c r="L24" s="2072"/>
      <c r="M24" s="2072"/>
      <c r="N24" s="2599"/>
      <c r="O24" s="2599"/>
      <c r="P24" s="2072"/>
      <c r="Q24" s="2072"/>
      <c r="R24" s="2072"/>
    </row>
    <row r="25" spans="1:18" ht="15" customHeight="1">
      <c r="A25" s="575"/>
      <c r="B25" s="576"/>
      <c r="C25" s="120"/>
      <c r="D25" s="577"/>
      <c r="E25" s="577"/>
      <c r="L25" s="2072"/>
      <c r="M25" s="2072"/>
      <c r="N25" s="2599"/>
      <c r="O25" s="2599"/>
      <c r="P25" s="2072"/>
      <c r="Q25" s="2072"/>
      <c r="R25" s="2072"/>
    </row>
    <row r="26" spans="1:18" ht="15" customHeight="1">
      <c r="A26" s="575"/>
      <c r="B26" s="576"/>
      <c r="C26" s="120"/>
      <c r="D26" s="577"/>
      <c r="E26" s="577"/>
      <c r="L26" s="2072"/>
      <c r="M26" s="2072"/>
      <c r="N26" s="2599"/>
      <c r="O26" s="2599"/>
      <c r="P26" s="2072"/>
      <c r="Q26" s="2072"/>
      <c r="R26" s="2072"/>
    </row>
    <row r="27" spans="1:18" ht="15" customHeight="1">
      <c r="A27" s="575"/>
      <c r="B27" s="576"/>
      <c r="C27" s="120"/>
      <c r="D27" s="122"/>
      <c r="E27" s="122"/>
      <c r="L27" s="2072"/>
      <c r="M27" s="2072"/>
      <c r="N27" s="2599"/>
      <c r="O27" s="2599"/>
      <c r="P27" s="2072"/>
      <c r="Q27" s="2072"/>
      <c r="R27" s="2072"/>
    </row>
    <row r="28" spans="1:18" ht="15" customHeight="1">
      <c r="A28" s="575"/>
      <c r="B28" s="576"/>
      <c r="C28" s="120"/>
      <c r="D28" s="122"/>
      <c r="E28" s="122"/>
      <c r="L28" s="2072"/>
      <c r="M28" s="2072"/>
      <c r="N28" s="2599"/>
      <c r="O28" s="2599"/>
      <c r="P28" s="2072"/>
      <c r="Q28" s="2072"/>
      <c r="R28" s="2072"/>
    </row>
    <row r="29" spans="1:18" ht="15" customHeight="1">
      <c r="L29" s="2072"/>
      <c r="M29" s="2072"/>
      <c r="N29" s="2599"/>
      <c r="O29" s="2599"/>
      <c r="P29" s="2072"/>
      <c r="Q29" s="2072"/>
      <c r="R29" s="2072"/>
    </row>
    <row r="30" spans="1:18" ht="15" customHeight="1">
      <c r="L30" s="2072"/>
      <c r="M30" s="2072"/>
      <c r="N30" s="2599"/>
      <c r="O30" s="2599"/>
      <c r="P30" s="2072"/>
      <c r="Q30" s="2072"/>
      <c r="R30" s="2072"/>
    </row>
    <row r="31" spans="1:18" ht="15" customHeight="1">
      <c r="L31" s="2072"/>
      <c r="M31" s="2072"/>
      <c r="N31" s="2599"/>
      <c r="O31" s="2599"/>
      <c r="P31" s="2072"/>
      <c r="Q31" s="2072"/>
      <c r="R31" s="2072"/>
    </row>
    <row r="32" spans="1:18" ht="15" customHeight="1">
      <c r="L32" s="2072"/>
      <c r="M32" s="2072"/>
      <c r="N32" s="2599"/>
      <c r="O32" s="2599"/>
      <c r="P32" s="2072"/>
      <c r="Q32" s="2072"/>
      <c r="R32" s="2072"/>
    </row>
    <row r="33" spans="12:18" ht="15" customHeight="1">
      <c r="L33" s="2072"/>
      <c r="M33" s="2072"/>
      <c r="N33" s="2599"/>
      <c r="O33" s="2599"/>
      <c r="P33" s="2072"/>
      <c r="Q33" s="2072"/>
      <c r="R33" s="2072"/>
    </row>
    <row r="34" spans="12:18" ht="15" customHeight="1">
      <c r="L34" s="2072"/>
      <c r="M34" s="2072"/>
      <c r="N34" s="2599"/>
      <c r="O34" s="2599"/>
      <c r="P34" s="2072"/>
      <c r="Q34" s="2072"/>
      <c r="R34" s="2072"/>
    </row>
    <row r="35" spans="12:18" ht="15" customHeight="1">
      <c r="L35" s="2072"/>
      <c r="M35" s="2072"/>
      <c r="N35" s="2599"/>
      <c r="O35" s="2599"/>
      <c r="P35" s="2072"/>
      <c r="Q35" s="2072"/>
      <c r="R35" s="2072"/>
    </row>
    <row r="36" spans="12:18" ht="15" customHeight="1">
      <c r="L36" s="2072"/>
      <c r="M36" s="2072"/>
      <c r="N36" s="2599"/>
      <c r="O36" s="2599"/>
      <c r="P36" s="2072"/>
      <c r="Q36" s="2072"/>
      <c r="R36" s="2072"/>
    </row>
    <row r="37" spans="12:18" ht="15" customHeight="1">
      <c r="L37" s="2072"/>
      <c r="M37" s="2072"/>
      <c r="N37" s="2599"/>
      <c r="O37" s="2599"/>
      <c r="P37" s="2072"/>
      <c r="Q37" s="2072"/>
      <c r="R37" s="2072"/>
    </row>
    <row r="38" spans="12:18" ht="15" customHeight="1">
      <c r="L38" s="2072"/>
      <c r="M38" s="2072"/>
      <c r="N38" s="2599"/>
      <c r="O38" s="2599"/>
      <c r="P38" s="2072"/>
      <c r="Q38" s="2072"/>
      <c r="R38" s="2072"/>
    </row>
    <row r="39" spans="12:18" ht="15" customHeight="1">
      <c r="L39" s="2072"/>
      <c r="M39" s="2072"/>
      <c r="N39" s="2599"/>
      <c r="O39" s="2599"/>
      <c r="P39" s="2072"/>
      <c r="Q39" s="2072"/>
      <c r="R39" s="2072"/>
    </row>
    <row r="40" spans="12:18" ht="15" customHeight="1">
      <c r="L40" s="2072"/>
      <c r="M40" s="2072"/>
      <c r="N40" s="2599"/>
      <c r="O40" s="2599"/>
      <c r="P40" s="2072"/>
      <c r="Q40" s="2072"/>
      <c r="R40" s="2072"/>
    </row>
    <row r="41" spans="12:18" ht="15" customHeight="1">
      <c r="L41" s="2072"/>
      <c r="M41" s="2072"/>
      <c r="N41" s="2599"/>
      <c r="O41" s="2599"/>
      <c r="P41" s="2072"/>
      <c r="Q41" s="2072"/>
      <c r="R41" s="2072"/>
    </row>
    <row r="42" spans="12:18" ht="15" customHeight="1">
      <c r="L42" s="2072"/>
      <c r="M42" s="2072"/>
      <c r="N42" s="2599"/>
      <c r="O42" s="2599"/>
      <c r="P42" s="2072"/>
      <c r="Q42" s="2072"/>
      <c r="R42" s="2072"/>
    </row>
    <row r="43" spans="12:18" ht="15" customHeight="1">
      <c r="L43" s="2072"/>
      <c r="M43" s="2072"/>
      <c r="N43" s="2599"/>
      <c r="O43" s="2599"/>
      <c r="P43" s="2072"/>
      <c r="Q43" s="2072"/>
      <c r="R43" s="2072"/>
    </row>
    <row r="44" spans="12:18" ht="15" customHeight="1">
      <c r="L44" s="2072"/>
      <c r="M44" s="2072"/>
      <c r="N44" s="2599"/>
      <c r="O44" s="2599"/>
      <c r="P44" s="2072"/>
      <c r="Q44" s="2072"/>
      <c r="R44" s="2072"/>
    </row>
    <row r="45" spans="12:18" ht="15" customHeight="1">
      <c r="L45" s="2072"/>
      <c r="M45" s="2072"/>
      <c r="N45" s="2599"/>
      <c r="O45" s="2599"/>
      <c r="P45" s="2072"/>
      <c r="Q45" s="2072"/>
      <c r="R45" s="2072"/>
    </row>
    <row r="46" spans="12:18" ht="15" customHeight="1">
      <c r="L46" s="2072"/>
      <c r="M46" s="2072"/>
      <c r="N46" s="2599"/>
      <c r="O46" s="2599"/>
      <c r="P46" s="2072"/>
      <c r="Q46" s="2072"/>
      <c r="R46" s="2072"/>
    </row>
    <row r="47" spans="12:18" ht="15" customHeight="1">
      <c r="L47" s="2072"/>
      <c r="M47" s="2072"/>
      <c r="N47" s="2599"/>
      <c r="O47" s="2599"/>
      <c r="P47" s="2072"/>
      <c r="Q47" s="2072"/>
      <c r="R47" s="2072"/>
    </row>
    <row r="48" spans="12:18" ht="15" customHeight="1">
      <c r="L48" s="2072"/>
      <c r="M48" s="2072"/>
      <c r="N48" s="2599"/>
      <c r="O48" s="2599"/>
      <c r="P48" s="2072"/>
      <c r="Q48" s="2072"/>
      <c r="R48" s="2072"/>
    </row>
    <row r="49" spans="12:18" ht="15" customHeight="1">
      <c r="L49" s="2072"/>
      <c r="M49" s="2072"/>
      <c r="N49" s="2599"/>
      <c r="O49" s="2599"/>
      <c r="P49" s="2072"/>
      <c r="Q49" s="2072"/>
      <c r="R49" s="2072"/>
    </row>
    <row r="50" spans="12:18" ht="15" customHeight="1">
      <c r="L50" s="2072"/>
      <c r="M50" s="2072"/>
      <c r="N50" s="2599"/>
      <c r="O50" s="2599"/>
      <c r="P50" s="2072"/>
      <c r="Q50" s="2072"/>
      <c r="R50" s="2072"/>
    </row>
    <row r="51" spans="12:18" ht="15" customHeight="1">
      <c r="L51" s="2072"/>
      <c r="M51" s="2072"/>
      <c r="N51" s="2599"/>
      <c r="O51" s="2599"/>
      <c r="P51" s="2072"/>
      <c r="Q51" s="2072"/>
      <c r="R51" s="2072"/>
    </row>
    <row r="52" spans="12:18" ht="15" customHeight="1">
      <c r="L52" s="2072"/>
      <c r="M52" s="2072"/>
      <c r="N52" s="2599"/>
      <c r="O52" s="2599"/>
      <c r="P52" s="2072"/>
      <c r="Q52" s="2072"/>
      <c r="R52" s="2072"/>
    </row>
    <row r="53" spans="12:18" ht="15" customHeight="1">
      <c r="L53" s="2072"/>
      <c r="M53" s="2072"/>
      <c r="N53" s="2599"/>
      <c r="O53" s="2599"/>
      <c r="P53" s="2072"/>
      <c r="Q53" s="2072"/>
      <c r="R53" s="2072"/>
    </row>
    <row r="54" spans="12:18" ht="15" customHeight="1">
      <c r="L54" s="2072"/>
      <c r="M54" s="2072"/>
      <c r="N54" s="2599"/>
      <c r="O54" s="2599"/>
      <c r="P54" s="2072"/>
      <c r="Q54" s="2072"/>
      <c r="R54" s="2072"/>
    </row>
    <row r="55" spans="12:18" ht="15" customHeight="1">
      <c r="L55" s="2072"/>
      <c r="M55" s="2072"/>
      <c r="N55" s="2599"/>
      <c r="O55" s="2599"/>
      <c r="P55" s="2072"/>
      <c r="Q55" s="2072"/>
      <c r="R55" s="2072"/>
    </row>
    <row r="56" spans="12:18" ht="15" customHeight="1">
      <c r="L56" s="2072"/>
      <c r="M56" s="2072"/>
      <c r="N56" s="2599"/>
      <c r="O56" s="2599"/>
      <c r="P56" s="2072"/>
      <c r="Q56" s="2072"/>
      <c r="R56" s="2072"/>
    </row>
    <row r="57" spans="12:18" ht="15" customHeight="1">
      <c r="L57" s="2072"/>
      <c r="M57" s="2072"/>
      <c r="N57" s="2599"/>
      <c r="O57" s="2599"/>
      <c r="P57" s="2072"/>
      <c r="Q57" s="2072"/>
      <c r="R57" s="2072"/>
    </row>
    <row r="58" spans="12:18" ht="15" customHeight="1">
      <c r="L58" s="2072"/>
      <c r="M58" s="2072"/>
      <c r="N58" s="2599"/>
      <c r="O58" s="2599"/>
      <c r="P58" s="2072"/>
      <c r="Q58" s="2072"/>
      <c r="R58" s="2072"/>
    </row>
    <row r="59" spans="12:18" ht="15" customHeight="1">
      <c r="L59" s="2072"/>
      <c r="M59" s="2072"/>
      <c r="N59" s="2599"/>
      <c r="O59" s="2599"/>
      <c r="P59" s="2072"/>
      <c r="Q59" s="2072"/>
      <c r="R59" s="2072"/>
    </row>
    <row r="60" spans="12:18" ht="15" customHeight="1">
      <c r="L60" s="2072"/>
      <c r="M60" s="2072"/>
      <c r="N60" s="2599"/>
      <c r="O60" s="2599"/>
      <c r="P60" s="2072"/>
      <c r="Q60" s="2072"/>
      <c r="R60" s="2072"/>
    </row>
    <row r="61" spans="12:18" ht="15" customHeight="1">
      <c r="L61" s="2072"/>
      <c r="M61" s="2072"/>
      <c r="N61" s="2599"/>
      <c r="O61" s="2599"/>
      <c r="P61" s="2072"/>
      <c r="Q61" s="2072"/>
      <c r="R61" s="2072"/>
    </row>
    <row r="62" spans="12:18" ht="15" customHeight="1">
      <c r="L62" s="2072"/>
      <c r="M62" s="2072"/>
      <c r="N62" s="2599"/>
      <c r="O62" s="2599"/>
      <c r="P62" s="2072"/>
      <c r="Q62" s="2072"/>
      <c r="R62" s="2072"/>
    </row>
    <row r="63" spans="12:18" ht="15" customHeight="1">
      <c r="L63" s="2072"/>
      <c r="M63" s="2072"/>
      <c r="N63" s="2599"/>
      <c r="O63" s="2599"/>
      <c r="P63" s="2072"/>
      <c r="Q63" s="2072"/>
      <c r="R63" s="2072"/>
    </row>
    <row r="64" spans="12:18" ht="15" customHeight="1">
      <c r="L64" s="2072"/>
      <c r="M64" s="2072"/>
      <c r="N64" s="2599"/>
      <c r="O64" s="2599"/>
      <c r="P64" s="2072"/>
      <c r="Q64" s="2072"/>
      <c r="R64" s="2072"/>
    </row>
    <row r="65" spans="12:18" ht="15" customHeight="1">
      <c r="L65" s="2072"/>
      <c r="M65" s="2072"/>
      <c r="N65" s="2599"/>
      <c r="O65" s="2599"/>
      <c r="P65" s="2072"/>
      <c r="Q65" s="2072"/>
      <c r="R65" s="2072"/>
    </row>
    <row r="66" spans="12:18" ht="15" customHeight="1">
      <c r="L66" s="2072"/>
      <c r="M66" s="2072"/>
      <c r="N66" s="2599"/>
      <c r="O66" s="2599"/>
      <c r="P66" s="2072"/>
      <c r="Q66" s="2072"/>
      <c r="R66" s="2072"/>
    </row>
    <row r="67" spans="12:18" ht="15" customHeight="1">
      <c r="L67" s="2072"/>
      <c r="M67" s="2072"/>
      <c r="N67" s="2599"/>
      <c r="O67" s="2599"/>
      <c r="P67" s="2072"/>
      <c r="Q67" s="2072"/>
      <c r="R67" s="2072"/>
    </row>
    <row r="68" spans="12:18" ht="15" customHeight="1">
      <c r="L68" s="2072"/>
      <c r="M68" s="2072"/>
      <c r="N68" s="2599"/>
      <c r="O68" s="2599"/>
      <c r="P68" s="2072"/>
      <c r="Q68" s="2072"/>
      <c r="R68" s="2072"/>
    </row>
    <row r="69" spans="12:18" ht="15" customHeight="1">
      <c r="L69" s="2072"/>
      <c r="M69" s="2072"/>
      <c r="N69" s="2599"/>
      <c r="O69" s="2599"/>
      <c r="P69" s="2072"/>
      <c r="Q69" s="2072"/>
      <c r="R69" s="2072"/>
    </row>
    <row r="70" spans="12:18" ht="15" customHeight="1">
      <c r="L70" s="2072"/>
      <c r="M70" s="2072"/>
      <c r="N70" s="2599"/>
      <c r="O70" s="2599"/>
      <c r="P70" s="2072"/>
      <c r="Q70" s="2072"/>
      <c r="R70" s="2072"/>
    </row>
    <row r="71" spans="12:18" ht="15" customHeight="1">
      <c r="L71" s="2072"/>
      <c r="M71" s="2072"/>
      <c r="N71" s="2599"/>
      <c r="O71" s="2599"/>
      <c r="P71" s="2072"/>
      <c r="Q71" s="2072"/>
      <c r="R71" s="2072"/>
    </row>
    <row r="72" spans="12:18" ht="15" customHeight="1">
      <c r="L72" s="2072"/>
      <c r="M72" s="2072"/>
      <c r="N72" s="2599"/>
      <c r="O72" s="2599"/>
      <c r="P72" s="2072"/>
      <c r="Q72" s="2072"/>
      <c r="R72" s="2072"/>
    </row>
    <row r="73" spans="12:18" ht="15" customHeight="1">
      <c r="L73" s="2072"/>
      <c r="M73" s="2072"/>
      <c r="N73" s="2599"/>
      <c r="O73" s="2599"/>
      <c r="P73" s="2072"/>
      <c r="Q73" s="2072"/>
      <c r="R73" s="2072"/>
    </row>
    <row r="74" spans="12:18" ht="15" customHeight="1">
      <c r="L74" s="2072"/>
      <c r="M74" s="2072"/>
      <c r="N74" s="2599"/>
      <c r="O74" s="2599"/>
      <c r="P74" s="2072"/>
      <c r="Q74" s="2072"/>
      <c r="R74" s="2072"/>
    </row>
    <row r="75" spans="12:18" ht="15" customHeight="1">
      <c r="L75" s="2072"/>
      <c r="M75" s="2072"/>
      <c r="N75" s="2599"/>
      <c r="O75" s="2599"/>
      <c r="P75" s="2072"/>
      <c r="Q75" s="2072"/>
      <c r="R75" s="2072"/>
    </row>
    <row r="76" spans="12:18" ht="15" customHeight="1">
      <c r="L76" s="2072"/>
      <c r="M76" s="2072"/>
      <c r="N76" s="2599"/>
      <c r="O76" s="2599"/>
      <c r="P76" s="2072"/>
      <c r="Q76" s="2072"/>
      <c r="R76" s="2072"/>
    </row>
    <row r="77" spans="12:18" ht="15" customHeight="1">
      <c r="L77" s="2072"/>
      <c r="M77" s="2072"/>
      <c r="N77" s="2599"/>
      <c r="O77" s="2599"/>
      <c r="P77" s="2072"/>
      <c r="Q77" s="2072"/>
      <c r="R77" s="2072"/>
    </row>
    <row r="78" spans="12:18" ht="15" customHeight="1">
      <c r="L78" s="2072"/>
      <c r="M78" s="2072"/>
      <c r="N78" s="2599"/>
      <c r="O78" s="2599"/>
      <c r="P78" s="2072"/>
      <c r="Q78" s="2072"/>
      <c r="R78" s="2072"/>
    </row>
    <row r="79" spans="12:18" ht="15" customHeight="1">
      <c r="L79" s="2072"/>
      <c r="M79" s="2072"/>
      <c r="N79" s="2599"/>
      <c r="O79" s="2599"/>
      <c r="P79" s="2072"/>
      <c r="Q79" s="2072"/>
      <c r="R79" s="2072"/>
    </row>
    <row r="80" spans="12:18" ht="15" customHeight="1">
      <c r="L80" s="2072"/>
      <c r="M80" s="2072"/>
      <c r="N80" s="2599"/>
      <c r="O80" s="2599"/>
      <c r="P80" s="2072"/>
      <c r="Q80" s="2072"/>
      <c r="R80" s="2072"/>
    </row>
    <row r="81" spans="11:18" ht="15" customHeight="1">
      <c r="L81" s="2072"/>
      <c r="M81" s="2072"/>
      <c r="N81" s="2599"/>
      <c r="O81" s="2599"/>
      <c r="P81" s="2072"/>
      <c r="Q81" s="2072"/>
      <c r="R81" s="2072"/>
    </row>
    <row r="82" spans="11:18" ht="15" customHeight="1">
      <c r="L82" s="2072"/>
      <c r="M82" s="2072"/>
      <c r="N82" s="2599"/>
      <c r="O82" s="2599"/>
      <c r="P82" s="2072"/>
      <c r="Q82" s="2072"/>
      <c r="R82" s="2072"/>
    </row>
    <row r="83" spans="11:18" ht="15" customHeight="1">
      <c r="L83" s="2072"/>
      <c r="M83" s="2072"/>
      <c r="N83" s="2599"/>
      <c r="O83" s="2599"/>
      <c r="P83" s="2072"/>
      <c r="Q83" s="2072"/>
      <c r="R83" s="2072"/>
    </row>
    <row r="84" spans="11:18" ht="15" customHeight="1">
      <c r="L84" s="2072"/>
      <c r="M84" s="2072"/>
      <c r="N84" s="2599"/>
      <c r="O84" s="2599"/>
      <c r="P84" s="2072"/>
      <c r="Q84" s="2072"/>
      <c r="R84" s="2072"/>
    </row>
    <row r="85" spans="11:18" ht="15" customHeight="1">
      <c r="L85" s="2072"/>
      <c r="M85" s="2072"/>
      <c r="N85" s="2599"/>
      <c r="O85" s="2599"/>
      <c r="P85" s="2072"/>
      <c r="Q85" s="2072"/>
      <c r="R85" s="2072"/>
    </row>
    <row r="86" spans="11:18" ht="15" customHeight="1">
      <c r="L86" s="2072"/>
      <c r="M86" s="2072"/>
      <c r="N86" s="2599"/>
      <c r="O86" s="2599"/>
      <c r="P86" s="2072"/>
      <c r="Q86" s="2072"/>
      <c r="R86" s="2072"/>
    </row>
    <row r="87" spans="11:18" ht="15" customHeight="1">
      <c r="L87" s="2072"/>
      <c r="M87" s="2072"/>
      <c r="N87" s="2599"/>
      <c r="O87" s="2599"/>
      <c r="P87" s="2072"/>
      <c r="Q87" s="2072"/>
      <c r="R87" s="2072"/>
    </row>
    <row r="88" spans="11:18" ht="15" customHeight="1">
      <c r="L88" s="2072"/>
      <c r="M88" s="2072"/>
      <c r="N88" s="2599"/>
      <c r="O88" s="2599"/>
      <c r="P88" s="2072"/>
      <c r="Q88" s="2072"/>
      <c r="R88" s="2072"/>
    </row>
    <row r="89" spans="11:18" ht="15" customHeight="1">
      <c r="L89" s="2072"/>
      <c r="M89" s="2072"/>
      <c r="N89" s="2599"/>
      <c r="O89" s="2599"/>
      <c r="P89" s="2072"/>
      <c r="Q89" s="2072"/>
      <c r="R89" s="2072"/>
    </row>
    <row r="90" spans="11:18" ht="15" customHeight="1">
      <c r="L90" s="2072"/>
      <c r="M90" s="2072"/>
      <c r="N90" s="2599"/>
      <c r="O90" s="2599"/>
      <c r="P90" s="2072"/>
      <c r="Q90" s="2072"/>
      <c r="R90" s="2072"/>
    </row>
    <row r="91" spans="11:18" ht="15" customHeight="1">
      <c r="K91" s="2597"/>
      <c r="L91" s="2349"/>
      <c r="M91" s="2349"/>
      <c r="N91" s="2598"/>
      <c r="O91" s="2598"/>
      <c r="P91" s="2349"/>
      <c r="Q91" s="2349"/>
      <c r="R91" s="1692"/>
    </row>
    <row r="92" spans="11:18" ht="15" customHeight="1">
      <c r="K92" s="1852"/>
      <c r="L92" s="51"/>
      <c r="M92" s="51"/>
      <c r="N92" s="1853"/>
      <c r="O92" s="1853"/>
      <c r="P92" s="51"/>
      <c r="Q92" s="51"/>
      <c r="R92" s="1856"/>
    </row>
    <row r="93" spans="11:18" ht="15" customHeight="1">
      <c r="K93" s="1852"/>
      <c r="L93" s="51"/>
      <c r="M93" s="51"/>
      <c r="N93" s="1853"/>
      <c r="O93" s="1853"/>
      <c r="P93" s="51"/>
      <c r="Q93" s="51"/>
      <c r="R93" s="1856"/>
    </row>
    <row r="94" spans="11:18" ht="15" customHeight="1">
      <c r="K94" s="1852"/>
      <c r="L94" s="51"/>
      <c r="M94" s="51"/>
      <c r="N94" s="1853"/>
      <c r="O94" s="1853"/>
      <c r="P94" s="51"/>
      <c r="Q94" s="51"/>
      <c r="R94" s="1856"/>
    </row>
    <row r="95" spans="11:18" ht="15" customHeight="1">
      <c r="K95" s="1852"/>
      <c r="L95" s="51"/>
      <c r="M95" s="51"/>
      <c r="N95" s="1853"/>
      <c r="O95" s="1853"/>
      <c r="P95" s="51"/>
      <c r="Q95" s="51"/>
      <c r="R95" s="1856"/>
    </row>
    <row r="96" spans="11:18" ht="15" customHeight="1">
      <c r="K96" s="1852"/>
      <c r="L96" s="51"/>
      <c r="M96" s="51"/>
      <c r="N96" s="1853"/>
      <c r="O96" s="1853"/>
      <c r="P96" s="51"/>
      <c r="Q96" s="51"/>
      <c r="R96" s="1856"/>
    </row>
    <row r="97" spans="11:18" ht="15" customHeight="1">
      <c r="K97" s="1852"/>
      <c r="L97" s="51"/>
      <c r="M97" s="51"/>
      <c r="N97" s="1853"/>
      <c r="O97" s="1853"/>
      <c r="P97" s="51"/>
      <c r="Q97" s="51"/>
      <c r="R97" s="1856"/>
    </row>
  </sheetData>
  <mergeCells count="2">
    <mergeCell ref="A3:H3"/>
    <mergeCell ref="K3:R3"/>
  </mergeCells>
  <pageMargins left="0.5" right="0.5" top="1" bottom="1" header="0.5" footer="0.5"/>
  <pageSetup paperSize="5" orientation="landscape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28">
    <tabColor rgb="FFC00000"/>
  </sheetPr>
  <dimension ref="A1:BB164"/>
  <sheetViews>
    <sheetView zoomScale="75" zoomScaleNormal="75" workbookViewId="0">
      <selection activeCell="H19" sqref="H19"/>
    </sheetView>
  </sheetViews>
  <sheetFormatPr defaultColWidth="9" defaultRowHeight="13.2"/>
  <cols>
    <col min="1" max="1" width="10.88671875" style="360" customWidth="1"/>
    <col min="2" max="2" width="10.109375" style="840" customWidth="1"/>
    <col min="3" max="3" width="12.33203125" style="840" customWidth="1"/>
    <col min="4" max="4" width="10" style="840" customWidth="1"/>
    <col min="5" max="5" width="11.44140625" style="840" customWidth="1"/>
    <col min="6" max="6" width="8.5546875" style="840" customWidth="1"/>
    <col min="7" max="7" width="6.109375" customWidth="1"/>
    <col min="8" max="8" width="11.6640625" style="840" customWidth="1"/>
    <col min="9" max="9" width="10.88671875" style="840" customWidth="1"/>
    <col min="10" max="10" width="12.6640625" style="840" customWidth="1"/>
    <col min="11" max="11" width="10.88671875" customWidth="1"/>
    <col min="12" max="12" width="10.109375" style="840" customWidth="1"/>
    <col min="13" max="13" width="12.5546875" customWidth="1"/>
    <col min="14" max="14" width="10" customWidth="1"/>
    <col min="15" max="15" width="12.88671875" customWidth="1"/>
    <col min="16" max="16" width="8.5546875" customWidth="1"/>
    <col min="17" max="17" width="6.109375" customWidth="1"/>
    <col min="18" max="18" width="13.109375" style="840" customWidth="1"/>
    <col min="19" max="19" width="10.88671875" style="840" customWidth="1"/>
    <col min="20" max="20" width="12.44140625" style="840" customWidth="1"/>
    <col min="21" max="21" width="11.109375" style="360" customWidth="1"/>
    <col min="22" max="22" width="11.109375" style="840" customWidth="1"/>
    <col min="23" max="24" width="10.6640625" style="840" customWidth="1"/>
    <col min="25" max="25" width="5.5546875" style="840" customWidth="1"/>
    <col min="26" max="26" width="5.88671875" style="362" customWidth="1"/>
    <col min="27" max="29" width="12.33203125" style="840" customWidth="1"/>
    <col min="30" max="30" width="11" style="360" hidden="1" customWidth="1"/>
    <col min="31" max="31" width="11.33203125" hidden="1" customWidth="1"/>
    <col min="32" max="32" width="9.6640625" hidden="1" customWidth="1"/>
    <col min="33" max="33" width="9.109375" hidden="1" customWidth="1"/>
    <col min="34" max="34" width="8.88671875" hidden="1" customWidth="1"/>
    <col min="35" max="35" width="7" style="362" hidden="1" customWidth="1"/>
    <col min="36" max="36" width="12.88671875" hidden="1" customWidth="1"/>
    <col min="37" max="37" width="11" hidden="1" customWidth="1"/>
    <col min="38" max="38" width="11.33203125" hidden="1" customWidth="1"/>
    <col min="39" max="39" width="10.6640625" style="360" customWidth="1"/>
    <col min="40" max="40" width="13.88671875" style="840" customWidth="1"/>
    <col min="41" max="41" width="8.44140625" style="840" customWidth="1"/>
    <col min="42" max="42" width="8.6640625" style="840" customWidth="1"/>
    <col min="43" max="43" width="13.33203125" style="840" customWidth="1"/>
    <col min="44" max="44" width="12.33203125" style="840" customWidth="1"/>
    <col min="45" max="45" width="9.88671875" style="1793" hidden="1" customWidth="1"/>
    <col min="46" max="47" width="11.109375" style="840" hidden="1" customWidth="1"/>
    <col min="48" max="48" width="11" style="840" hidden="1" customWidth="1"/>
    <col min="49" max="49" width="10.33203125" style="360" customWidth="1"/>
    <col min="50" max="51" width="11.44140625" style="840" customWidth="1"/>
    <col min="52" max="52" width="9.33203125" style="840" customWidth="1"/>
    <col min="53" max="53" width="10.88671875" style="840" customWidth="1"/>
    <col min="54" max="54" width="11.88671875" style="840" customWidth="1"/>
    <col min="55" max="55" width="7" customWidth="1"/>
  </cols>
  <sheetData>
    <row r="1" spans="1:54" ht="24.6">
      <c r="A1" s="365" t="s">
        <v>641</v>
      </c>
      <c r="B1" s="1794"/>
      <c r="C1" s="1794"/>
      <c r="D1" s="1794"/>
      <c r="E1" s="1794"/>
      <c r="F1" s="1794"/>
      <c r="G1" s="398"/>
      <c r="H1" s="1794"/>
      <c r="I1" s="1794"/>
      <c r="J1" s="1794"/>
      <c r="K1" s="1818"/>
      <c r="L1" s="1794"/>
      <c r="M1" s="398"/>
      <c r="N1" s="398"/>
      <c r="O1" s="398"/>
      <c r="P1" s="398"/>
      <c r="Q1" s="398"/>
      <c r="R1" s="1794"/>
      <c r="S1" s="1794"/>
      <c r="T1" s="1794"/>
      <c r="U1" s="397"/>
      <c r="V1" s="1794"/>
      <c r="W1" s="1794"/>
      <c r="X1" s="1794"/>
      <c r="Y1" s="1794"/>
      <c r="Z1" s="367"/>
      <c r="AA1" s="1794"/>
      <c r="AB1" s="1794"/>
      <c r="AC1" s="1794"/>
      <c r="AD1" s="397"/>
      <c r="AE1" s="398"/>
      <c r="AF1" s="398"/>
      <c r="AG1" s="398"/>
      <c r="AH1" s="398"/>
      <c r="AI1" s="367"/>
      <c r="AJ1" s="398"/>
      <c r="AK1" s="398"/>
      <c r="AL1" s="398"/>
      <c r="AM1" s="397"/>
      <c r="AN1" s="1794"/>
      <c r="AO1" s="1794"/>
      <c r="AP1" s="1794"/>
      <c r="AQ1" s="1794"/>
      <c r="AR1" s="1794"/>
      <c r="AS1" s="1836"/>
      <c r="AT1" s="1794"/>
      <c r="AU1" s="1794"/>
      <c r="AV1" s="1794"/>
      <c r="AW1" s="397"/>
      <c r="AX1" s="1794"/>
      <c r="AY1" s="1794"/>
      <c r="AZ1" s="1794"/>
    </row>
    <row r="2" spans="1:54" ht="15.6">
      <c r="A2" s="3252" t="s">
        <v>34</v>
      </c>
      <c r="B2" s="3252"/>
      <c r="C2" s="3253"/>
      <c r="D2" s="3253"/>
      <c r="E2" s="1795"/>
      <c r="F2" s="1796"/>
      <c r="H2" s="1797"/>
      <c r="I2" s="3254"/>
      <c r="J2" s="3254"/>
      <c r="K2" s="360"/>
      <c r="N2" s="3255"/>
      <c r="O2" s="3255"/>
      <c r="S2" s="1817"/>
      <c r="T2" s="1817"/>
      <c r="U2" s="1827"/>
      <c r="V2" s="1817"/>
      <c r="W2" s="1817"/>
      <c r="X2" s="1817"/>
      <c r="Y2" s="1817"/>
      <c r="AA2" s="1817"/>
      <c r="AB2" s="1817"/>
      <c r="AC2" s="1817"/>
      <c r="AD2" s="1827"/>
      <c r="AE2" s="362"/>
      <c r="AF2" s="362"/>
      <c r="AG2" s="362"/>
      <c r="AH2" s="362"/>
      <c r="AJ2" s="362"/>
      <c r="AK2" s="362"/>
      <c r="AL2" s="362"/>
    </row>
    <row r="3" spans="1:54" ht="15">
      <c r="A3" s="3256" t="s">
        <v>642</v>
      </c>
      <c r="B3" s="3256"/>
      <c r="N3" t="s">
        <v>643</v>
      </c>
    </row>
    <row r="4" spans="1:54" ht="15.6">
      <c r="A4" s="3257" t="s">
        <v>644</v>
      </c>
      <c r="B4" s="3258"/>
      <c r="C4" s="3258"/>
      <c r="D4" s="3258"/>
      <c r="E4" s="3258"/>
      <c r="F4" s="3258"/>
      <c r="G4" s="3258"/>
      <c r="H4" s="3258"/>
      <c r="I4" s="3258"/>
      <c r="J4" s="3258"/>
      <c r="K4" s="3259" t="s">
        <v>361</v>
      </c>
      <c r="L4" s="3260"/>
      <c r="M4" s="3260"/>
      <c r="N4" s="3260"/>
      <c r="O4" s="3260"/>
      <c r="P4" s="3260"/>
      <c r="Q4" s="3260"/>
      <c r="R4" s="3260"/>
      <c r="S4" s="3260"/>
      <c r="T4" s="3260"/>
      <c r="U4" s="3261" t="s">
        <v>104</v>
      </c>
      <c r="V4" s="3262"/>
      <c r="W4" s="3262"/>
      <c r="X4" s="3262"/>
      <c r="Y4" s="3262"/>
      <c r="Z4" s="3262"/>
      <c r="AA4" s="3262"/>
      <c r="AB4" s="3262"/>
      <c r="AC4" s="3263"/>
      <c r="AD4" s="3259" t="s">
        <v>645</v>
      </c>
      <c r="AE4" s="3260"/>
      <c r="AF4" s="3260"/>
      <c r="AG4" s="3260"/>
      <c r="AH4" s="3260"/>
      <c r="AI4" s="3260"/>
      <c r="AJ4" s="3260"/>
      <c r="AK4" s="3260"/>
      <c r="AL4" s="3260"/>
      <c r="AM4" s="3264" t="s">
        <v>20</v>
      </c>
      <c r="AN4" s="3264"/>
      <c r="AO4" s="3264"/>
      <c r="AP4" s="3264"/>
      <c r="AQ4" s="3264"/>
      <c r="AR4" s="3265"/>
      <c r="AS4" s="3266" t="s">
        <v>551</v>
      </c>
      <c r="AT4" s="3267"/>
      <c r="AU4" s="3267"/>
      <c r="AV4" s="3268"/>
      <c r="AW4" s="3269" t="s">
        <v>105</v>
      </c>
      <c r="AX4" s="3270"/>
      <c r="AY4" s="3270"/>
      <c r="AZ4" s="3270"/>
      <c r="BA4" s="3270"/>
      <c r="BB4" s="3271"/>
    </row>
    <row r="5" spans="1:54" ht="15" customHeight="1">
      <c r="A5" s="1798" t="s">
        <v>2</v>
      </c>
      <c r="B5" s="1799" t="s">
        <v>646</v>
      </c>
      <c r="C5" s="1799" t="s">
        <v>22</v>
      </c>
      <c r="D5" s="1800">
        <v>0.02</v>
      </c>
      <c r="E5" s="1800" t="s">
        <v>262</v>
      </c>
      <c r="F5" s="1799" t="s">
        <v>5</v>
      </c>
      <c r="G5" s="1801" t="s">
        <v>263</v>
      </c>
      <c r="H5" s="1802" t="s">
        <v>264</v>
      </c>
      <c r="I5" s="1799" t="s">
        <v>264</v>
      </c>
      <c r="J5" s="1819" t="s">
        <v>26</v>
      </c>
      <c r="K5" s="1798" t="s">
        <v>2</v>
      </c>
      <c r="L5" s="1799" t="s">
        <v>646</v>
      </c>
      <c r="M5" s="1801" t="s">
        <v>22</v>
      </c>
      <c r="N5" s="1820">
        <v>0.02</v>
      </c>
      <c r="O5" s="1801" t="s">
        <v>262</v>
      </c>
      <c r="P5" s="1801" t="s">
        <v>5</v>
      </c>
      <c r="Q5" s="1801" t="s">
        <v>263</v>
      </c>
      <c r="R5" s="1802" t="s">
        <v>264</v>
      </c>
      <c r="S5" s="1799" t="s">
        <v>264</v>
      </c>
      <c r="T5" s="1819" t="s">
        <v>26</v>
      </c>
      <c r="U5" s="1798" t="s">
        <v>2</v>
      </c>
      <c r="V5" s="1799" t="s">
        <v>22</v>
      </c>
      <c r="W5" s="1800">
        <v>0.02</v>
      </c>
      <c r="X5" s="1799" t="s">
        <v>262</v>
      </c>
      <c r="Y5" s="1799" t="s">
        <v>5</v>
      </c>
      <c r="Z5" s="1801" t="s">
        <v>263</v>
      </c>
      <c r="AA5" s="1802" t="s">
        <v>264</v>
      </c>
      <c r="AB5" s="1799" t="s">
        <v>264</v>
      </c>
      <c r="AC5" s="1828" t="s">
        <v>26</v>
      </c>
      <c r="AD5" s="1798" t="s">
        <v>2</v>
      </c>
      <c r="AE5" s="1801" t="s">
        <v>22</v>
      </c>
      <c r="AF5" s="1820">
        <v>0.02</v>
      </c>
      <c r="AG5" s="1801" t="s">
        <v>262</v>
      </c>
      <c r="AH5" s="1801" t="s">
        <v>5</v>
      </c>
      <c r="AI5" s="1801" t="s">
        <v>263</v>
      </c>
      <c r="AJ5" s="1802" t="s">
        <v>264</v>
      </c>
      <c r="AK5" s="1801" t="s">
        <v>264</v>
      </c>
      <c r="AL5" s="1832" t="s">
        <v>26</v>
      </c>
      <c r="AM5" s="1798" t="s">
        <v>21</v>
      </c>
      <c r="AN5" s="1799" t="s">
        <v>22</v>
      </c>
      <c r="AO5" s="1799" t="s">
        <v>25</v>
      </c>
      <c r="AP5" s="1799" t="s">
        <v>5</v>
      </c>
      <c r="AQ5" s="1799" t="s">
        <v>22</v>
      </c>
      <c r="AR5" s="1819" t="s">
        <v>26</v>
      </c>
      <c r="AS5" s="3272" t="s">
        <v>21</v>
      </c>
      <c r="AT5" s="3274" t="s">
        <v>22</v>
      </c>
      <c r="AU5" s="3274" t="s">
        <v>24</v>
      </c>
      <c r="AV5" s="3276" t="s">
        <v>26</v>
      </c>
      <c r="AW5" s="1838" t="s">
        <v>21</v>
      </c>
      <c r="AX5" s="1799" t="s">
        <v>22</v>
      </c>
      <c r="AY5" s="1839" t="s">
        <v>25</v>
      </c>
      <c r="AZ5" s="1799" t="s">
        <v>51</v>
      </c>
      <c r="BA5" s="1840" t="s">
        <v>321</v>
      </c>
      <c r="BB5" s="1841" t="s">
        <v>26</v>
      </c>
    </row>
    <row r="6" spans="1:54" ht="15" customHeight="1">
      <c r="A6" s="374"/>
      <c r="B6" s="1803" t="s">
        <v>568</v>
      </c>
      <c r="C6" s="1803" t="s">
        <v>647</v>
      </c>
      <c r="D6" s="1804" t="s">
        <v>568</v>
      </c>
      <c r="E6" s="1804">
        <v>0.18</v>
      </c>
      <c r="F6" s="1803"/>
      <c r="G6" s="376" t="s">
        <v>648</v>
      </c>
      <c r="H6" s="1805" t="s">
        <v>622</v>
      </c>
      <c r="I6" s="1803" t="s">
        <v>25</v>
      </c>
      <c r="J6" s="1821"/>
      <c r="K6" s="1822"/>
      <c r="L6" s="1803" t="s">
        <v>568</v>
      </c>
      <c r="M6" s="376" t="s">
        <v>647</v>
      </c>
      <c r="N6" s="376" t="s">
        <v>568</v>
      </c>
      <c r="O6" s="1823">
        <v>0.18</v>
      </c>
      <c r="P6" s="376"/>
      <c r="Q6" s="376" t="s">
        <v>648</v>
      </c>
      <c r="R6" s="1805" t="s">
        <v>622</v>
      </c>
      <c r="S6" s="1803" t="s">
        <v>25</v>
      </c>
      <c r="T6" s="1821"/>
      <c r="U6" s="374"/>
      <c r="V6" s="1803" t="s">
        <v>647</v>
      </c>
      <c r="W6" s="1803" t="s">
        <v>568</v>
      </c>
      <c r="X6" s="1804">
        <v>0.2</v>
      </c>
      <c r="Y6" s="1803"/>
      <c r="Z6" s="376" t="s">
        <v>648</v>
      </c>
      <c r="AA6" s="1805" t="s">
        <v>622</v>
      </c>
      <c r="AB6" s="1803" t="s">
        <v>25</v>
      </c>
      <c r="AC6" s="1829"/>
      <c r="AD6" s="374"/>
      <c r="AE6" s="376" t="s">
        <v>647</v>
      </c>
      <c r="AF6" s="376" t="s">
        <v>568</v>
      </c>
      <c r="AG6" s="1823">
        <v>0.2</v>
      </c>
      <c r="AH6" s="376"/>
      <c r="AI6" s="376" t="s">
        <v>648</v>
      </c>
      <c r="AJ6" s="1805" t="s">
        <v>622</v>
      </c>
      <c r="AK6" s="376" t="s">
        <v>25</v>
      </c>
      <c r="AL6" s="1833"/>
      <c r="AM6" s="374"/>
      <c r="AN6" s="1834"/>
      <c r="AO6" s="1834"/>
      <c r="AP6" s="1834"/>
      <c r="AQ6" s="1803" t="s">
        <v>24</v>
      </c>
      <c r="AR6" s="1821"/>
      <c r="AS6" s="3273"/>
      <c r="AT6" s="3275"/>
      <c r="AU6" s="3275"/>
      <c r="AV6" s="3277"/>
      <c r="AW6" s="1842"/>
      <c r="AX6" s="1843"/>
      <c r="AY6" s="1844"/>
      <c r="AZ6" s="1843"/>
      <c r="BA6" s="1844" t="s">
        <v>24</v>
      </c>
      <c r="BB6" s="1845"/>
    </row>
    <row r="7" spans="1:54" ht="15" customHeight="1">
      <c r="A7" s="1806"/>
      <c r="B7" s="1807"/>
      <c r="C7" s="1807"/>
      <c r="D7" s="1807"/>
      <c r="E7" s="1807"/>
      <c r="F7" s="1807"/>
      <c r="G7" s="1808"/>
      <c r="H7" s="1809"/>
      <c r="I7" s="1807"/>
      <c r="J7" s="1824"/>
      <c r="K7" s="1806"/>
      <c r="L7" s="1807"/>
      <c r="M7" s="1807"/>
      <c r="N7" s="1807"/>
      <c r="O7" s="1807"/>
      <c r="P7" s="1807"/>
      <c r="Q7" s="1808"/>
      <c r="R7" s="1809"/>
      <c r="S7" s="1807"/>
      <c r="T7" s="1824"/>
      <c r="U7" s="438"/>
      <c r="V7" s="1807"/>
      <c r="W7" s="1807"/>
      <c r="X7" s="1807"/>
      <c r="Y7" s="1807"/>
      <c r="Z7" s="1808"/>
      <c r="AA7" s="1807"/>
      <c r="AB7" s="1807"/>
      <c r="AC7" s="1830"/>
      <c r="AD7" s="377"/>
      <c r="AE7" s="326"/>
      <c r="AF7" s="326"/>
      <c r="AG7" s="326"/>
      <c r="AH7" s="326"/>
      <c r="AI7" s="379"/>
      <c r="AJ7" s="326"/>
      <c r="AK7" s="326"/>
      <c r="AL7" s="1835"/>
      <c r="AM7" s="438"/>
      <c r="AN7" s="1807"/>
      <c r="AO7" s="1807"/>
      <c r="AP7" s="1807"/>
      <c r="AQ7" s="1807"/>
      <c r="AR7" s="1824"/>
      <c r="AS7" s="1837"/>
      <c r="AT7" s="837"/>
      <c r="AU7" s="837"/>
      <c r="AV7" s="1825"/>
      <c r="AW7" s="438"/>
      <c r="AX7" s="1807"/>
      <c r="AY7" s="1807"/>
      <c r="AZ7" s="1807"/>
      <c r="BA7" s="1807"/>
      <c r="BB7" s="1830">
        <v>20000</v>
      </c>
    </row>
    <row r="8" spans="1:54" ht="15" customHeight="1">
      <c r="A8" s="377"/>
      <c r="B8" s="430"/>
      <c r="C8" s="430"/>
      <c r="D8" s="430"/>
      <c r="E8" s="430"/>
      <c r="F8" s="326"/>
      <c r="G8" s="379"/>
      <c r="H8" s="1810"/>
      <c r="I8" s="837"/>
      <c r="J8" s="1825"/>
      <c r="K8" s="377"/>
      <c r="L8" s="837"/>
      <c r="M8" s="326"/>
      <c r="N8" s="326"/>
      <c r="O8" s="326"/>
      <c r="P8" s="326"/>
      <c r="Q8" s="379"/>
      <c r="R8" s="1812"/>
      <c r="S8" s="837"/>
      <c r="T8" s="1825"/>
      <c r="U8" s="377"/>
      <c r="V8" s="837"/>
      <c r="W8" s="837"/>
      <c r="X8" s="837"/>
      <c r="Y8" s="837"/>
      <c r="Z8" s="379"/>
      <c r="AA8" s="837"/>
      <c r="AB8" s="837"/>
      <c r="AC8" s="1831"/>
      <c r="AD8" s="377"/>
      <c r="AE8" s="326"/>
      <c r="AF8" s="326"/>
      <c r="AG8" s="326"/>
      <c r="AH8" s="326"/>
      <c r="AI8" s="379"/>
      <c r="AJ8" s="326"/>
      <c r="AK8" s="326"/>
      <c r="AL8" s="1835"/>
      <c r="AM8" s="377"/>
      <c r="AN8" s="837"/>
      <c r="AO8" s="837"/>
      <c r="AP8" s="837"/>
      <c r="AQ8" s="837"/>
      <c r="AR8" s="1825"/>
      <c r="AS8" s="1837"/>
      <c r="AT8" s="837"/>
      <c r="AU8" s="837"/>
      <c r="AV8" s="1825"/>
      <c r="AW8" s="377"/>
      <c r="AX8" s="837"/>
      <c r="AY8" s="837"/>
      <c r="AZ8" s="837"/>
      <c r="BA8" s="837"/>
      <c r="BB8" s="1831">
        <v>40000</v>
      </c>
    </row>
    <row r="9" spans="1:54" ht="15" customHeight="1">
      <c r="A9" s="377"/>
      <c r="B9" s="430"/>
      <c r="C9" s="430"/>
      <c r="D9" s="430"/>
      <c r="E9" s="430"/>
      <c r="F9" s="326"/>
      <c r="G9" s="379"/>
      <c r="H9" s="1810"/>
      <c r="I9" s="837"/>
      <c r="J9" s="1825"/>
      <c r="K9" s="377"/>
      <c r="L9" s="837"/>
      <c r="M9" s="326"/>
      <c r="N9" s="326"/>
      <c r="O9" s="326"/>
      <c r="P9" s="326"/>
      <c r="Q9" s="379"/>
      <c r="R9" s="1812"/>
      <c r="S9" s="837"/>
      <c r="T9" s="1825"/>
      <c r="U9" s="377"/>
      <c r="V9" s="837"/>
      <c r="W9" s="837"/>
      <c r="X9" s="837"/>
      <c r="Y9" s="837"/>
      <c r="Z9" s="379"/>
      <c r="AA9" s="837"/>
      <c r="AB9" s="837"/>
      <c r="AC9" s="1831"/>
      <c r="AD9" s="377"/>
      <c r="AE9" s="326"/>
      <c r="AF9" s="326"/>
      <c r="AG9" s="326"/>
      <c r="AH9" s="326"/>
      <c r="AI9" s="379"/>
      <c r="AJ9" s="326"/>
      <c r="AK9" s="326"/>
      <c r="AL9" s="1835"/>
      <c r="AM9" s="377"/>
      <c r="AN9" s="837"/>
      <c r="AO9" s="837"/>
      <c r="AP9" s="837"/>
      <c r="AQ9" s="837"/>
      <c r="AR9" s="1825"/>
      <c r="AS9" s="1837"/>
      <c r="AT9" s="837"/>
      <c r="AU9" s="837"/>
      <c r="AV9" s="1825"/>
      <c r="AW9" s="430"/>
      <c r="AX9" s="837"/>
      <c r="AY9" s="837"/>
      <c r="AZ9" s="837"/>
      <c r="BA9" s="837"/>
      <c r="BB9" s="1831">
        <f>+BB8-BA9</f>
        <v>40000</v>
      </c>
    </row>
    <row r="10" spans="1:54" ht="15" customHeight="1">
      <c r="A10" s="377"/>
      <c r="B10" s="1811"/>
      <c r="C10" s="430"/>
      <c r="D10" s="430"/>
      <c r="E10" s="430"/>
      <c r="F10" s="326"/>
      <c r="G10" s="379"/>
      <c r="H10" s="1812"/>
      <c r="I10" s="837"/>
      <c r="J10" s="1825"/>
      <c r="K10" s="377"/>
      <c r="L10" s="837"/>
      <c r="M10" s="326"/>
      <c r="N10" s="326"/>
      <c r="O10" s="326"/>
      <c r="P10" s="326"/>
      <c r="Q10" s="379"/>
      <c r="R10" s="1812"/>
      <c r="S10" s="837"/>
      <c r="T10" s="1825"/>
      <c r="U10" s="377"/>
      <c r="V10" s="837"/>
      <c r="W10" s="837"/>
      <c r="X10" s="837"/>
      <c r="Y10" s="837"/>
      <c r="Z10" s="379"/>
      <c r="AA10" s="837"/>
      <c r="AB10" s="837"/>
      <c r="AC10" s="1831"/>
      <c r="AD10" s="377"/>
      <c r="AE10" s="326"/>
      <c r="AF10" s="326"/>
      <c r="AG10" s="326"/>
      <c r="AH10" s="326"/>
      <c r="AI10" s="379"/>
      <c r="AJ10" s="326"/>
      <c r="AK10" s="326"/>
      <c r="AL10" s="1835"/>
      <c r="AM10" s="377"/>
      <c r="AN10" s="837"/>
      <c r="AO10" s="837"/>
      <c r="AP10" s="837"/>
      <c r="AQ10" s="837"/>
      <c r="AR10" s="1825"/>
      <c r="AS10" s="1837"/>
      <c r="AT10" s="837"/>
      <c r="AU10" s="837"/>
      <c r="AV10" s="1825"/>
      <c r="AW10" s="377"/>
      <c r="AX10" s="837"/>
      <c r="AY10" s="837"/>
      <c r="AZ10" s="837"/>
      <c r="BA10" s="837"/>
      <c r="BB10" s="1831">
        <v>20000</v>
      </c>
    </row>
    <row r="11" spans="1:54" ht="15" customHeight="1">
      <c r="A11" s="377"/>
      <c r="B11" s="1811"/>
      <c r="C11" s="430"/>
      <c r="D11" s="430"/>
      <c r="E11" s="430"/>
      <c r="F11" s="326"/>
      <c r="G11" s="379"/>
      <c r="H11" s="1813"/>
      <c r="I11" s="837"/>
      <c r="J11" s="1825"/>
      <c r="K11" s="377"/>
      <c r="L11" s="837"/>
      <c r="M11" s="326"/>
      <c r="N11" s="326"/>
      <c r="O11" s="326"/>
      <c r="P11" s="326"/>
      <c r="Q11" s="379"/>
      <c r="R11" s="1812"/>
      <c r="S11" s="837"/>
      <c r="T11" s="1825"/>
      <c r="U11" s="377"/>
      <c r="V11" s="837"/>
      <c r="W11" s="837"/>
      <c r="X11" s="837"/>
      <c r="Y11" s="837"/>
      <c r="Z11" s="379"/>
      <c r="AA11" s="837"/>
      <c r="AB11" s="837"/>
      <c r="AC11" s="1831"/>
      <c r="AD11" s="377"/>
      <c r="AE11" s="326"/>
      <c r="AF11" s="326"/>
      <c r="AG11" s="326"/>
      <c r="AH11" s="326"/>
      <c r="AI11" s="379"/>
      <c r="AJ11" s="326"/>
      <c r="AK11" s="326"/>
      <c r="AL11" s="1835"/>
      <c r="AM11" s="377"/>
      <c r="AN11" s="837"/>
      <c r="AO11" s="837"/>
      <c r="AP11" s="837"/>
      <c r="AQ11" s="837"/>
      <c r="AR11" s="1825"/>
      <c r="AS11" s="1837"/>
      <c r="AT11" s="837"/>
      <c r="AU11" s="837"/>
      <c r="AV11" s="1825"/>
      <c r="AW11" s="430"/>
      <c r="AX11" s="837"/>
      <c r="AY11" s="837"/>
      <c r="AZ11" s="837"/>
      <c r="BA11" s="837"/>
      <c r="BB11" s="1831">
        <f>+BB10+AX11</f>
        <v>20000</v>
      </c>
    </row>
    <row r="12" spans="1:54" ht="15" customHeight="1">
      <c r="A12" s="429"/>
      <c r="B12" s="1811"/>
      <c r="C12" s="430"/>
      <c r="D12" s="430"/>
      <c r="E12" s="430"/>
      <c r="F12" s="326"/>
      <c r="G12" s="379"/>
      <c r="H12" s="1813"/>
      <c r="I12" s="837"/>
      <c r="J12" s="1825"/>
      <c r="K12" s="429"/>
      <c r="L12" s="837"/>
      <c r="M12" s="326"/>
      <c r="N12" s="326"/>
      <c r="O12" s="326"/>
      <c r="P12" s="326"/>
      <c r="Q12" s="379"/>
      <c r="R12" s="1812"/>
      <c r="S12" s="837"/>
      <c r="T12" s="1825"/>
      <c r="U12" s="377"/>
      <c r="V12" s="837"/>
      <c r="W12" s="837"/>
      <c r="X12" s="837"/>
      <c r="Y12" s="837"/>
      <c r="Z12" s="379"/>
      <c r="AA12" s="837"/>
      <c r="AB12" s="837"/>
      <c r="AC12" s="1831"/>
      <c r="AD12" s="377"/>
      <c r="AE12" s="326"/>
      <c r="AF12" s="326"/>
      <c r="AG12" s="326"/>
      <c r="AH12" s="326"/>
      <c r="AI12" s="379"/>
      <c r="AJ12" s="326"/>
      <c r="AK12" s="326"/>
      <c r="AL12" s="1835"/>
      <c r="AM12" s="377"/>
      <c r="AN12" s="837"/>
      <c r="AO12" s="837"/>
      <c r="AP12" s="837"/>
      <c r="AQ12" s="837"/>
      <c r="AR12" s="1825"/>
      <c r="AS12" s="1837"/>
      <c r="AT12" s="837"/>
      <c r="AU12" s="837"/>
      <c r="AV12" s="1825"/>
      <c r="AW12" s="430"/>
      <c r="AX12" s="837"/>
      <c r="AY12" s="837"/>
      <c r="AZ12" s="837"/>
      <c r="BA12" s="837"/>
      <c r="BB12" s="1831">
        <f>+BB11-BA12</f>
        <v>20000</v>
      </c>
    </row>
    <row r="13" spans="1:54" ht="15" customHeight="1">
      <c r="A13" s="377"/>
      <c r="B13" s="1811"/>
      <c r="C13" s="430"/>
      <c r="D13" s="430"/>
      <c r="E13" s="430"/>
      <c r="F13" s="326"/>
      <c r="G13" s="379"/>
      <c r="H13" s="1813"/>
      <c r="I13" s="837"/>
      <c r="J13" s="1825"/>
      <c r="K13" s="1826"/>
      <c r="L13" s="837"/>
      <c r="M13" s="326"/>
      <c r="N13" s="326"/>
      <c r="O13" s="326"/>
      <c r="P13" s="326"/>
      <c r="Q13" s="379"/>
      <c r="R13" s="1812"/>
      <c r="S13" s="837"/>
      <c r="T13" s="1825"/>
      <c r="U13" s="377"/>
      <c r="V13" s="837"/>
      <c r="W13" s="837"/>
      <c r="X13" s="837"/>
      <c r="Y13" s="837"/>
      <c r="Z13" s="379"/>
      <c r="AA13" s="837"/>
      <c r="AB13" s="837"/>
      <c r="AC13" s="1831"/>
      <c r="AD13" s="377"/>
      <c r="AE13" s="326"/>
      <c r="AF13" s="326"/>
      <c r="AG13" s="326"/>
      <c r="AH13" s="326"/>
      <c r="AI13" s="379"/>
      <c r="AJ13" s="326"/>
      <c r="AK13" s="326"/>
      <c r="AL13" s="1835"/>
      <c r="AM13" s="377"/>
      <c r="AN13" s="837"/>
      <c r="AO13" s="837"/>
      <c r="AP13" s="837"/>
      <c r="AQ13" s="837"/>
      <c r="AR13" s="1825"/>
      <c r="AS13" s="1837"/>
      <c r="AT13" s="837"/>
      <c r="AU13" s="837"/>
      <c r="AV13" s="1825"/>
      <c r="AW13" s="377"/>
      <c r="AX13" s="837"/>
      <c r="AY13" s="837"/>
      <c r="AZ13" s="837"/>
      <c r="BA13" s="837"/>
      <c r="BB13" s="1831"/>
    </row>
    <row r="14" spans="1:54" ht="15" customHeight="1">
      <c r="A14" s="377"/>
      <c r="B14" s="1811"/>
      <c r="C14" s="1811"/>
      <c r="D14" s="1811"/>
      <c r="E14" s="1811"/>
      <c r="F14" s="837"/>
      <c r="G14" s="379"/>
      <c r="H14" s="1813"/>
      <c r="I14" s="837"/>
      <c r="J14" s="1825"/>
      <c r="K14" s="1826"/>
      <c r="L14" s="837"/>
      <c r="M14" s="326"/>
      <c r="N14" s="326"/>
      <c r="O14" s="326"/>
      <c r="P14" s="326"/>
      <c r="Q14" s="379"/>
      <c r="R14" s="1812"/>
      <c r="S14" s="837"/>
      <c r="T14" s="1825"/>
      <c r="U14" s="377"/>
      <c r="V14" s="837"/>
      <c r="W14" s="837"/>
      <c r="X14" s="837"/>
      <c r="Y14" s="837"/>
      <c r="Z14" s="379"/>
      <c r="AA14" s="837"/>
      <c r="AB14" s="837"/>
      <c r="AC14" s="1831"/>
      <c r="AD14" s="377"/>
      <c r="AE14" s="326"/>
      <c r="AF14" s="326"/>
      <c r="AG14" s="326"/>
      <c r="AH14" s="326"/>
      <c r="AI14" s="379"/>
      <c r="AJ14" s="326"/>
      <c r="AK14" s="326"/>
      <c r="AL14" s="1835"/>
      <c r="AM14" s="377"/>
      <c r="AN14" s="837"/>
      <c r="AO14" s="837"/>
      <c r="AP14" s="837"/>
      <c r="AQ14" s="837"/>
      <c r="AR14" s="1825"/>
      <c r="AS14" s="1837"/>
      <c r="AT14" s="837"/>
      <c r="AU14" s="837"/>
      <c r="AV14" s="1825"/>
      <c r="AW14" s="377"/>
      <c r="AX14" s="837"/>
      <c r="AY14" s="837"/>
      <c r="AZ14" s="837"/>
      <c r="BA14" s="837"/>
      <c r="BB14" s="1831"/>
    </row>
    <row r="15" spans="1:54" ht="15" customHeight="1">
      <c r="A15" s="377"/>
      <c r="B15" s="837"/>
      <c r="C15" s="326"/>
      <c r="D15" s="326"/>
      <c r="E15" s="326"/>
      <c r="F15" s="326"/>
      <c r="G15" s="379"/>
      <c r="H15" s="1813"/>
      <c r="I15" s="837"/>
      <c r="J15" s="1825"/>
      <c r="K15" s="1826"/>
      <c r="L15" s="837"/>
      <c r="M15" s="326"/>
      <c r="N15" s="326"/>
      <c r="O15" s="326"/>
      <c r="P15" s="326"/>
      <c r="Q15" s="379"/>
      <c r="R15" s="1812"/>
      <c r="S15" s="837"/>
      <c r="T15" s="1825"/>
      <c r="U15" s="377"/>
      <c r="V15" s="837"/>
      <c r="W15" s="837"/>
      <c r="X15" s="837"/>
      <c r="Y15" s="837"/>
      <c r="Z15" s="379"/>
      <c r="AA15" s="837"/>
      <c r="AB15" s="837"/>
      <c r="AC15" s="1831"/>
      <c r="AD15" s="377"/>
      <c r="AE15" s="326"/>
      <c r="AF15" s="326"/>
      <c r="AG15" s="326"/>
      <c r="AH15" s="326"/>
      <c r="AI15" s="379"/>
      <c r="AJ15" s="326"/>
      <c r="AK15" s="326"/>
      <c r="AL15" s="1835"/>
      <c r="AM15" s="377"/>
      <c r="AN15" s="837"/>
      <c r="AO15" s="837"/>
      <c r="AP15" s="837"/>
      <c r="AQ15" s="837"/>
      <c r="AR15" s="1825"/>
      <c r="AS15" s="1837"/>
      <c r="AT15" s="837"/>
      <c r="AU15" s="837"/>
      <c r="AV15" s="1825"/>
      <c r="AW15" s="377"/>
      <c r="AX15" s="837"/>
      <c r="AY15" s="837"/>
      <c r="AZ15" s="837"/>
      <c r="BA15" s="837"/>
      <c r="BB15" s="1831"/>
    </row>
    <row r="16" spans="1:54" ht="15" customHeight="1">
      <c r="A16" s="377"/>
      <c r="B16" s="837"/>
      <c r="C16" s="326"/>
      <c r="D16" s="326"/>
      <c r="E16" s="326"/>
      <c r="F16" s="326"/>
      <c r="G16" s="379"/>
      <c r="H16" s="1814"/>
      <c r="I16" s="837"/>
      <c r="J16" s="1825"/>
      <c r="K16" s="1826"/>
      <c r="L16" s="837"/>
      <c r="M16" s="326"/>
      <c r="N16" s="326"/>
      <c r="O16" s="326"/>
      <c r="P16" s="326"/>
      <c r="Q16" s="379"/>
      <c r="R16" s="1812"/>
      <c r="S16" s="837"/>
      <c r="T16" s="1825"/>
      <c r="U16" s="377"/>
      <c r="V16" s="837"/>
      <c r="W16" s="837"/>
      <c r="X16" s="837"/>
      <c r="Y16" s="837"/>
      <c r="Z16" s="379"/>
      <c r="AA16" s="837"/>
      <c r="AB16" s="837"/>
      <c r="AC16" s="1831"/>
      <c r="AD16" s="377"/>
      <c r="AE16" s="326"/>
      <c r="AF16" s="326"/>
      <c r="AG16" s="326"/>
      <c r="AH16" s="326"/>
      <c r="AI16" s="379"/>
      <c r="AJ16" s="326"/>
      <c r="AK16" s="326"/>
      <c r="AL16" s="1835"/>
      <c r="AM16" s="377"/>
      <c r="AN16" s="837"/>
      <c r="AO16" s="837"/>
      <c r="AP16" s="837"/>
      <c r="AQ16" s="837"/>
      <c r="AR16" s="1825"/>
      <c r="AS16" s="1837"/>
      <c r="AT16" s="837"/>
      <c r="AU16" s="837"/>
      <c r="AV16" s="1825"/>
      <c r="AW16" s="377"/>
      <c r="AX16" s="837"/>
      <c r="AY16" s="837"/>
      <c r="AZ16" s="837"/>
      <c r="BA16" s="837"/>
      <c r="BB16" s="1831"/>
    </row>
    <row r="17" spans="1:54" ht="15" customHeight="1">
      <c r="A17" s="377"/>
      <c r="B17" s="837"/>
      <c r="C17" s="837"/>
      <c r="D17" s="837"/>
      <c r="E17" s="837"/>
      <c r="F17" s="837"/>
      <c r="G17" s="379"/>
      <c r="H17" s="1812"/>
      <c r="I17" s="837"/>
      <c r="J17" s="1825"/>
      <c r="K17" s="1826"/>
      <c r="L17" s="837"/>
      <c r="M17" s="326"/>
      <c r="N17" s="326"/>
      <c r="O17" s="326"/>
      <c r="P17" s="326"/>
      <c r="Q17" s="379"/>
      <c r="R17" s="1812"/>
      <c r="S17" s="837"/>
      <c r="T17" s="1825"/>
      <c r="U17" s="377"/>
      <c r="V17" s="837"/>
      <c r="W17" s="837"/>
      <c r="X17" s="837"/>
      <c r="Y17" s="837"/>
      <c r="Z17" s="379"/>
      <c r="AA17" s="837"/>
      <c r="AB17" s="837"/>
      <c r="AC17" s="1831"/>
      <c r="AD17" s="377"/>
      <c r="AE17" s="326"/>
      <c r="AF17" s="326"/>
      <c r="AG17" s="326"/>
      <c r="AH17" s="326"/>
      <c r="AI17" s="379"/>
      <c r="AJ17" s="326"/>
      <c r="AK17" s="326"/>
      <c r="AL17" s="1835"/>
      <c r="AM17" s="377"/>
      <c r="AN17" s="837"/>
      <c r="AO17" s="837"/>
      <c r="AP17" s="837"/>
      <c r="AQ17" s="837"/>
      <c r="AR17" s="1825"/>
      <c r="AS17" s="1837"/>
      <c r="AT17" s="837"/>
      <c r="AU17" s="837"/>
      <c r="AV17" s="1825"/>
      <c r="AW17" s="377"/>
      <c r="AX17" s="837"/>
      <c r="AY17" s="837"/>
      <c r="AZ17" s="837"/>
      <c r="BA17" s="837"/>
      <c r="BB17" s="1831"/>
    </row>
    <row r="18" spans="1:54" ht="15" customHeight="1">
      <c r="A18" s="377"/>
      <c r="B18" s="837"/>
      <c r="C18" s="326"/>
      <c r="D18" s="326"/>
      <c r="E18" s="326"/>
      <c r="F18" s="837"/>
      <c r="G18" s="379"/>
      <c r="H18" s="1812"/>
      <c r="I18" s="837"/>
      <c r="J18" s="1825"/>
      <c r="K18" s="1826"/>
      <c r="L18" s="837"/>
      <c r="M18" s="326"/>
      <c r="N18" s="326"/>
      <c r="O18" s="326"/>
      <c r="P18" s="326"/>
      <c r="Q18" s="379"/>
      <c r="R18" s="1812"/>
      <c r="S18" s="837"/>
      <c r="T18" s="1825"/>
      <c r="U18" s="377"/>
      <c r="V18" s="837"/>
      <c r="W18" s="837"/>
      <c r="X18" s="837"/>
      <c r="Y18" s="837"/>
      <c r="Z18" s="379"/>
      <c r="AA18" s="837"/>
      <c r="AB18" s="837"/>
      <c r="AC18" s="1831"/>
      <c r="AD18" s="377"/>
      <c r="AE18" s="326"/>
      <c r="AF18" s="326"/>
      <c r="AG18" s="326"/>
      <c r="AH18" s="326"/>
      <c r="AI18" s="379"/>
      <c r="AJ18" s="326"/>
      <c r="AK18" s="326"/>
      <c r="AL18" s="1835"/>
      <c r="AM18" s="377"/>
      <c r="AN18" s="837"/>
      <c r="AO18" s="837"/>
      <c r="AP18" s="837"/>
      <c r="AQ18" s="837"/>
      <c r="AR18" s="1825"/>
      <c r="AS18" s="1837"/>
      <c r="AT18" s="837"/>
      <c r="AU18" s="837"/>
      <c r="AV18" s="1825"/>
      <c r="AW18" s="377"/>
      <c r="AX18" s="837"/>
      <c r="AY18" s="837"/>
      <c r="AZ18" s="837"/>
      <c r="BA18" s="837"/>
      <c r="BB18" s="1831"/>
    </row>
    <row r="19" spans="1:54" ht="15" customHeight="1">
      <c r="A19" s="377"/>
      <c r="B19" s="837"/>
      <c r="C19" s="326"/>
      <c r="D19" s="326"/>
      <c r="E19" s="326"/>
      <c r="F19" s="837"/>
      <c r="G19" s="379"/>
      <c r="H19" s="1812"/>
      <c r="I19" s="837"/>
      <c r="J19" s="1825"/>
      <c r="K19" s="1826"/>
      <c r="L19" s="837"/>
      <c r="M19" s="326"/>
      <c r="N19" s="326"/>
      <c r="O19" s="326"/>
      <c r="P19" s="326"/>
      <c r="Q19" s="379"/>
      <c r="R19" s="1812"/>
      <c r="S19" s="837"/>
      <c r="T19" s="1825"/>
      <c r="U19" s="377"/>
      <c r="V19" s="837"/>
      <c r="W19" s="837"/>
      <c r="X19" s="837"/>
      <c r="Y19" s="837"/>
      <c r="Z19" s="379"/>
      <c r="AA19" s="837"/>
      <c r="AB19" s="837"/>
      <c r="AC19" s="1831"/>
      <c r="AD19" s="377"/>
      <c r="AE19" s="326"/>
      <c r="AF19" s="326"/>
      <c r="AG19" s="326"/>
      <c r="AH19" s="326"/>
      <c r="AI19" s="379"/>
      <c r="AJ19" s="326"/>
      <c r="AK19" s="326"/>
      <c r="AL19" s="1835"/>
      <c r="AM19" s="377"/>
      <c r="AN19" s="837"/>
      <c r="AO19" s="837"/>
      <c r="AP19" s="837"/>
      <c r="AQ19" s="837"/>
      <c r="AR19" s="1825"/>
      <c r="AS19" s="1837"/>
      <c r="AT19" s="837"/>
      <c r="AU19" s="837"/>
      <c r="AV19" s="1825"/>
      <c r="AW19" s="377"/>
      <c r="AX19" s="837"/>
      <c r="AY19" s="837"/>
      <c r="AZ19" s="837"/>
      <c r="BA19" s="837"/>
      <c r="BB19" s="1831"/>
    </row>
    <row r="20" spans="1:54" ht="15" customHeight="1">
      <c r="A20" s="377"/>
      <c r="B20" s="837"/>
      <c r="C20" s="326"/>
      <c r="D20" s="1815"/>
      <c r="E20" s="1816"/>
      <c r="F20" s="1816"/>
      <c r="G20" s="379"/>
      <c r="H20" s="1812"/>
      <c r="I20" s="837"/>
      <c r="J20" s="1825"/>
      <c r="K20" s="1826"/>
      <c r="L20" s="837"/>
      <c r="M20" s="326"/>
      <c r="N20" s="326"/>
      <c r="O20" s="326"/>
      <c r="P20" s="326"/>
      <c r="Q20" s="379"/>
      <c r="R20" s="1812"/>
      <c r="S20" s="837"/>
      <c r="T20" s="1825"/>
      <c r="U20" s="377"/>
      <c r="V20" s="837"/>
      <c r="W20" s="837"/>
      <c r="X20" s="837"/>
      <c r="Y20" s="837"/>
      <c r="Z20" s="379"/>
      <c r="AA20" s="837"/>
      <c r="AB20" s="837"/>
      <c r="AC20" s="1831"/>
      <c r="AD20" s="377"/>
      <c r="AE20" s="326"/>
      <c r="AF20" s="326"/>
      <c r="AG20" s="326"/>
      <c r="AH20" s="326"/>
      <c r="AI20" s="379"/>
      <c r="AJ20" s="326"/>
      <c r="AK20" s="326"/>
      <c r="AL20" s="1835"/>
      <c r="AM20" s="377"/>
      <c r="AN20" s="837"/>
      <c r="AO20" s="837"/>
      <c r="AP20" s="837"/>
      <c r="AQ20" s="837"/>
      <c r="AR20" s="1825"/>
      <c r="AS20" s="1837"/>
      <c r="AT20" s="837"/>
      <c r="AU20" s="837"/>
      <c r="AV20" s="1825"/>
      <c r="AW20" s="377"/>
      <c r="AX20" s="837"/>
      <c r="AY20" s="837"/>
      <c r="AZ20" s="837"/>
      <c r="BA20" s="837"/>
      <c r="BB20" s="1831"/>
    </row>
    <row r="21" spans="1:54" ht="15" customHeight="1">
      <c r="A21" s="377"/>
      <c r="B21" s="837"/>
      <c r="C21" s="1815"/>
      <c r="D21" s="1815"/>
      <c r="E21" s="1816"/>
      <c r="F21" s="1816"/>
      <c r="G21" s="379"/>
      <c r="H21" s="1812"/>
      <c r="I21" s="837"/>
      <c r="J21" s="1825"/>
      <c r="K21" s="1826"/>
      <c r="L21" s="837"/>
      <c r="M21" s="326"/>
      <c r="N21" s="326"/>
      <c r="O21" s="326"/>
      <c r="P21" s="326"/>
      <c r="Q21" s="379"/>
      <c r="R21" s="1812"/>
      <c r="S21" s="837"/>
      <c r="T21" s="1825"/>
      <c r="U21" s="377"/>
      <c r="V21" s="837"/>
      <c r="W21" s="837"/>
      <c r="X21" s="837"/>
      <c r="Y21" s="837"/>
      <c r="Z21" s="379"/>
      <c r="AA21" s="837"/>
      <c r="AB21" s="837"/>
      <c r="AC21" s="1831"/>
      <c r="AD21" s="377"/>
      <c r="AE21" s="326"/>
      <c r="AF21" s="326"/>
      <c r="AG21" s="326"/>
      <c r="AH21" s="326"/>
      <c r="AI21" s="379"/>
      <c r="AJ21" s="326"/>
      <c r="AK21" s="326"/>
      <c r="AL21" s="1835"/>
      <c r="AM21" s="377"/>
      <c r="AN21" s="837"/>
      <c r="AO21" s="837"/>
      <c r="AP21" s="837"/>
      <c r="AQ21" s="837"/>
      <c r="AR21" s="1825"/>
      <c r="AS21" s="1837"/>
      <c r="AT21" s="837"/>
      <c r="AU21" s="837"/>
      <c r="AV21" s="1825"/>
      <c r="AW21" s="377"/>
      <c r="AX21" s="837"/>
      <c r="AY21" s="837"/>
      <c r="AZ21" s="837"/>
      <c r="BA21" s="837"/>
      <c r="BB21" s="1831"/>
    </row>
    <row r="22" spans="1:54" ht="15" customHeight="1">
      <c r="A22" s="377"/>
      <c r="B22" s="837"/>
      <c r="C22" s="1815"/>
      <c r="D22" s="1815"/>
      <c r="E22" s="1816"/>
      <c r="F22" s="1816"/>
      <c r="G22" s="379"/>
      <c r="H22" s="1812"/>
      <c r="I22" s="837"/>
      <c r="J22" s="1825"/>
      <c r="K22" s="1826"/>
      <c r="L22" s="837"/>
      <c r="M22" s="326"/>
      <c r="N22" s="326"/>
      <c r="O22" s="326"/>
      <c r="P22" s="326"/>
      <c r="Q22" s="379"/>
      <c r="R22" s="1812"/>
      <c r="S22" s="837"/>
      <c r="T22" s="1825"/>
      <c r="U22" s="377"/>
      <c r="V22" s="837"/>
      <c r="W22" s="837"/>
      <c r="X22" s="837"/>
      <c r="Y22" s="837"/>
      <c r="Z22" s="379"/>
      <c r="AA22" s="837"/>
      <c r="AB22" s="837"/>
      <c r="AC22" s="1831"/>
      <c r="AD22" s="377"/>
      <c r="AE22" s="326"/>
      <c r="AF22" s="326"/>
      <c r="AG22" s="326"/>
      <c r="AH22" s="326"/>
      <c r="AI22" s="379"/>
      <c r="AJ22" s="326"/>
      <c r="AK22" s="326"/>
      <c r="AL22" s="1835"/>
      <c r="AM22" s="377"/>
      <c r="AN22" s="837"/>
      <c r="AO22" s="837"/>
      <c r="AP22" s="837"/>
      <c r="AQ22" s="837"/>
      <c r="AR22" s="1825"/>
      <c r="AS22" s="1837"/>
      <c r="AT22" s="837"/>
      <c r="AU22" s="837"/>
      <c r="AV22" s="1825"/>
      <c r="AW22" s="377"/>
      <c r="AX22" s="837"/>
      <c r="AY22" s="837"/>
      <c r="AZ22" s="837"/>
      <c r="BA22" s="837"/>
      <c r="BB22" s="1831"/>
    </row>
    <row r="23" spans="1:54" ht="15" customHeight="1">
      <c r="A23" s="377"/>
      <c r="B23" s="837"/>
      <c r="C23" s="1816"/>
      <c r="D23" s="1816"/>
      <c r="E23" s="1816"/>
      <c r="F23" s="1816"/>
      <c r="G23" s="379"/>
      <c r="H23" s="1812"/>
      <c r="I23" s="837"/>
      <c r="J23" s="1825"/>
      <c r="K23" s="1826"/>
      <c r="L23" s="837"/>
      <c r="M23" s="326"/>
      <c r="N23" s="326"/>
      <c r="O23" s="326"/>
      <c r="P23" s="326"/>
      <c r="Q23" s="379"/>
      <c r="R23" s="1812"/>
      <c r="S23" s="837"/>
      <c r="T23" s="1825"/>
      <c r="U23" s="377"/>
      <c r="V23" s="837"/>
      <c r="W23" s="837"/>
      <c r="X23" s="837"/>
      <c r="Y23" s="837"/>
      <c r="Z23" s="379"/>
      <c r="AA23" s="837"/>
      <c r="AB23" s="837"/>
      <c r="AC23" s="1831"/>
      <c r="AD23" s="377"/>
      <c r="AE23" s="326"/>
      <c r="AF23" s="326"/>
      <c r="AG23" s="326"/>
      <c r="AH23" s="326"/>
      <c r="AI23" s="379"/>
      <c r="AJ23" s="326"/>
      <c r="AK23" s="326"/>
      <c r="AL23" s="1835"/>
      <c r="AM23" s="377"/>
      <c r="AN23" s="837"/>
      <c r="AO23" s="837"/>
      <c r="AP23" s="837"/>
      <c r="AQ23" s="837"/>
      <c r="AR23" s="1825"/>
      <c r="AS23" s="1837"/>
      <c r="AT23" s="837"/>
      <c r="AU23" s="837"/>
      <c r="AV23" s="1825"/>
      <c r="AW23" s="377"/>
      <c r="AX23" s="837"/>
      <c r="AY23" s="837"/>
      <c r="AZ23" s="837"/>
      <c r="BA23" s="837"/>
      <c r="BB23" s="1831"/>
    </row>
    <row r="24" spans="1:54" ht="15" customHeight="1">
      <c r="A24" s="377"/>
      <c r="B24" s="837"/>
      <c r="C24" s="1815"/>
      <c r="D24" s="1815"/>
      <c r="E24" s="1815"/>
      <c r="F24" s="1815"/>
      <c r="G24" s="379"/>
      <c r="H24" s="1812"/>
      <c r="I24" s="837"/>
      <c r="J24" s="1825"/>
      <c r="K24" s="1826"/>
      <c r="L24" s="837"/>
      <c r="M24" s="326"/>
      <c r="N24" s="326"/>
      <c r="O24" s="326"/>
      <c r="P24" s="326"/>
      <c r="Q24" s="379"/>
      <c r="R24" s="1812"/>
      <c r="S24" s="837"/>
      <c r="T24" s="1825"/>
      <c r="U24" s="377"/>
      <c r="V24" s="837"/>
      <c r="W24" s="837"/>
      <c r="X24" s="837"/>
      <c r="Y24" s="837"/>
      <c r="Z24" s="379"/>
      <c r="AA24" s="837"/>
      <c r="AB24" s="837"/>
      <c r="AC24" s="1831"/>
      <c r="AD24" s="377"/>
      <c r="AE24" s="326"/>
      <c r="AF24" s="326"/>
      <c r="AG24" s="326"/>
      <c r="AH24" s="326"/>
      <c r="AI24" s="379"/>
      <c r="AJ24" s="326"/>
      <c r="AK24" s="326"/>
      <c r="AL24" s="1835"/>
      <c r="AM24" s="377"/>
      <c r="AN24" s="837"/>
      <c r="AO24" s="837"/>
      <c r="AP24" s="837"/>
      <c r="AQ24" s="837"/>
      <c r="AR24" s="1825"/>
      <c r="AS24" s="1837"/>
      <c r="AT24" s="837"/>
      <c r="AU24" s="837"/>
      <c r="AV24" s="1825"/>
      <c r="AW24" s="377"/>
      <c r="AX24" s="837"/>
      <c r="AY24" s="837"/>
      <c r="AZ24" s="837"/>
      <c r="BA24" s="837"/>
      <c r="BB24" s="1831"/>
    </row>
    <row r="25" spans="1:54" ht="15" customHeight="1">
      <c r="A25" s="377"/>
      <c r="B25" s="837"/>
      <c r="C25" s="1815"/>
      <c r="D25" s="1815"/>
      <c r="E25" s="1815"/>
      <c r="F25" s="1815"/>
      <c r="G25" s="379"/>
      <c r="H25" s="1812"/>
      <c r="I25" s="837"/>
      <c r="J25" s="1825"/>
      <c r="K25" s="1826"/>
      <c r="L25" s="837"/>
      <c r="M25" s="326"/>
      <c r="N25" s="326"/>
      <c r="O25" s="326"/>
      <c r="P25" s="326"/>
      <c r="Q25" s="379"/>
      <c r="R25" s="1812"/>
      <c r="S25" s="837"/>
      <c r="T25" s="1825"/>
      <c r="U25" s="377"/>
      <c r="V25" s="837"/>
      <c r="W25" s="837"/>
      <c r="X25" s="837"/>
      <c r="Y25" s="837"/>
      <c r="Z25" s="379"/>
      <c r="AA25" s="837"/>
      <c r="AB25" s="837"/>
      <c r="AC25" s="1831"/>
      <c r="AD25" s="377"/>
      <c r="AE25" s="326"/>
      <c r="AF25" s="326"/>
      <c r="AG25" s="326"/>
      <c r="AH25" s="326"/>
      <c r="AI25" s="379"/>
      <c r="AJ25" s="326"/>
      <c r="AK25" s="326"/>
      <c r="AL25" s="1835"/>
      <c r="AM25" s="377"/>
      <c r="AN25" s="837"/>
      <c r="AO25" s="837"/>
      <c r="AP25" s="837"/>
      <c r="AQ25" s="837"/>
      <c r="AR25" s="1825"/>
      <c r="AS25" s="1837"/>
      <c r="AT25" s="837"/>
      <c r="AU25" s="837"/>
      <c r="AV25" s="1825"/>
      <c r="AW25" s="377"/>
      <c r="AX25" s="837"/>
      <c r="AY25" s="837"/>
      <c r="AZ25" s="837"/>
      <c r="BA25" s="837"/>
      <c r="BB25" s="1831"/>
    </row>
    <row r="26" spans="1:54" ht="15" customHeight="1">
      <c r="A26" s="377"/>
      <c r="B26" s="837"/>
      <c r="C26" s="1815"/>
      <c r="D26" s="1815"/>
      <c r="E26" s="1815"/>
      <c r="F26" s="1815"/>
      <c r="G26" s="379"/>
      <c r="H26" s="1812"/>
      <c r="I26" s="837"/>
      <c r="J26" s="1825"/>
      <c r="K26" s="1826"/>
      <c r="L26" s="837"/>
      <c r="M26" s="326"/>
      <c r="N26" s="326"/>
      <c r="O26" s="326"/>
      <c r="P26" s="326"/>
      <c r="Q26" s="379"/>
      <c r="R26" s="1812"/>
      <c r="S26" s="837"/>
      <c r="T26" s="1825"/>
      <c r="U26" s="377"/>
      <c r="V26" s="837"/>
      <c r="W26" s="837"/>
      <c r="X26" s="837"/>
      <c r="Y26" s="837"/>
      <c r="Z26" s="379"/>
      <c r="AA26" s="837"/>
      <c r="AB26" s="837"/>
      <c r="AC26" s="1831"/>
      <c r="AD26" s="377"/>
      <c r="AE26" s="326"/>
      <c r="AF26" s="326"/>
      <c r="AG26" s="326"/>
      <c r="AH26" s="326"/>
      <c r="AI26" s="379"/>
      <c r="AJ26" s="326"/>
      <c r="AK26" s="326"/>
      <c r="AL26" s="1835"/>
      <c r="AM26" s="377"/>
      <c r="AN26" s="837"/>
      <c r="AO26" s="837"/>
      <c r="AP26" s="837"/>
      <c r="AQ26" s="837"/>
      <c r="AR26" s="1825"/>
      <c r="AS26" s="1837"/>
      <c r="AT26" s="837"/>
      <c r="AU26" s="837"/>
      <c r="AV26" s="1825"/>
      <c r="AW26" s="377"/>
      <c r="AX26" s="837"/>
      <c r="AY26" s="837"/>
      <c r="AZ26" s="837"/>
      <c r="BA26" s="837"/>
      <c r="BB26" s="1831"/>
    </row>
    <row r="27" spans="1:54" ht="15" customHeight="1">
      <c r="A27" s="377"/>
      <c r="B27" s="837"/>
      <c r="C27" s="837"/>
      <c r="D27" s="837"/>
      <c r="E27" s="837"/>
      <c r="F27" s="837"/>
      <c r="G27" s="379"/>
      <c r="H27" s="1812"/>
      <c r="I27" s="837"/>
      <c r="J27" s="1825"/>
      <c r="K27" s="1826"/>
      <c r="L27" s="837"/>
      <c r="M27" s="326"/>
      <c r="N27" s="326"/>
      <c r="O27" s="326"/>
      <c r="P27" s="326"/>
      <c r="Q27" s="379"/>
      <c r="R27" s="1812"/>
      <c r="S27" s="837"/>
      <c r="T27" s="1825"/>
      <c r="U27" s="377"/>
      <c r="V27" s="837"/>
      <c r="W27" s="837"/>
      <c r="X27" s="837"/>
      <c r="Y27" s="837"/>
      <c r="Z27" s="379"/>
      <c r="AA27" s="837"/>
      <c r="AB27" s="837"/>
      <c r="AC27" s="1831"/>
      <c r="AD27" s="377"/>
      <c r="AE27" s="326"/>
      <c r="AF27" s="326"/>
      <c r="AG27" s="326"/>
      <c r="AH27" s="326"/>
      <c r="AI27" s="379"/>
      <c r="AJ27" s="326"/>
      <c r="AK27" s="326"/>
      <c r="AL27" s="1835"/>
      <c r="AM27" s="377"/>
      <c r="AN27" s="837"/>
      <c r="AO27" s="837"/>
      <c r="AP27" s="837"/>
      <c r="AQ27" s="837"/>
      <c r="AR27" s="1825"/>
      <c r="AS27" s="1837"/>
      <c r="AT27" s="837"/>
      <c r="AU27" s="837"/>
      <c r="AV27" s="1825"/>
      <c r="AW27" s="377"/>
      <c r="AX27" s="837"/>
      <c r="AY27" s="837"/>
      <c r="AZ27" s="837"/>
      <c r="BA27" s="837"/>
      <c r="BB27" s="1831"/>
    </row>
    <row r="28" spans="1:54" ht="15" customHeight="1">
      <c r="A28" s="377"/>
      <c r="B28" s="837"/>
      <c r="C28" s="837"/>
      <c r="D28" s="837"/>
      <c r="E28" s="837"/>
      <c r="F28" s="837"/>
      <c r="G28" s="379"/>
      <c r="H28" s="1812"/>
      <c r="I28" s="837"/>
      <c r="J28" s="1825"/>
      <c r="K28" s="1826"/>
      <c r="L28" s="837"/>
      <c r="M28" s="326"/>
      <c r="N28" s="326"/>
      <c r="O28" s="326"/>
      <c r="P28" s="326"/>
      <c r="Q28" s="379"/>
      <c r="R28" s="1812"/>
      <c r="S28" s="837"/>
      <c r="T28" s="1825"/>
      <c r="U28" s="377"/>
      <c r="V28" s="837"/>
      <c r="W28" s="837"/>
      <c r="X28" s="837"/>
      <c r="Y28" s="837"/>
      <c r="Z28" s="379"/>
      <c r="AA28" s="837"/>
      <c r="AB28" s="837"/>
      <c r="AC28" s="1831"/>
      <c r="AD28" s="377"/>
      <c r="AE28" s="326"/>
      <c r="AF28" s="326"/>
      <c r="AG28" s="326"/>
      <c r="AH28" s="326"/>
      <c r="AI28" s="379"/>
      <c r="AJ28" s="326"/>
      <c r="AK28" s="326"/>
      <c r="AL28" s="1835"/>
      <c r="AM28" s="377"/>
      <c r="AN28" s="837"/>
      <c r="AO28" s="837"/>
      <c r="AP28" s="837"/>
      <c r="AQ28" s="837"/>
      <c r="AR28" s="1825"/>
      <c r="AS28" s="1837"/>
      <c r="AT28" s="837"/>
      <c r="AU28" s="837"/>
      <c r="AV28" s="1825"/>
      <c r="AW28" s="377"/>
      <c r="AX28" s="837"/>
      <c r="AY28" s="837"/>
      <c r="AZ28" s="837"/>
      <c r="BA28" s="837"/>
      <c r="BB28" s="1831"/>
    </row>
    <row r="29" spans="1:54" ht="15" customHeight="1">
      <c r="A29" s="377"/>
      <c r="B29" s="837"/>
      <c r="C29" s="837"/>
      <c r="D29" s="837"/>
      <c r="E29" s="837"/>
      <c r="F29" s="837"/>
      <c r="G29" s="379"/>
      <c r="H29" s="1812"/>
      <c r="I29" s="837"/>
      <c r="J29" s="1825"/>
      <c r="K29" s="1826"/>
      <c r="L29" s="837"/>
      <c r="M29" s="326"/>
      <c r="N29" s="326"/>
      <c r="O29" s="326"/>
      <c r="P29" s="326"/>
      <c r="Q29" s="379"/>
      <c r="R29" s="1812"/>
      <c r="S29" s="837"/>
      <c r="T29" s="1825"/>
      <c r="U29" s="377"/>
      <c r="V29" s="837"/>
      <c r="W29" s="837"/>
      <c r="X29" s="837"/>
      <c r="Y29" s="837"/>
      <c r="Z29" s="379"/>
      <c r="AA29" s="837"/>
      <c r="AB29" s="837"/>
      <c r="AC29" s="1831"/>
      <c r="AD29" s="377"/>
      <c r="AE29" s="326"/>
      <c r="AF29" s="326"/>
      <c r="AG29" s="326"/>
      <c r="AH29" s="326"/>
      <c r="AI29" s="379"/>
      <c r="AJ29" s="326"/>
      <c r="AK29" s="326"/>
      <c r="AL29" s="1835"/>
      <c r="AM29" s="377"/>
      <c r="AN29" s="837"/>
      <c r="AO29" s="837"/>
      <c r="AP29" s="837"/>
      <c r="AQ29" s="837"/>
      <c r="AR29" s="1825"/>
      <c r="AS29" s="1837"/>
      <c r="AT29" s="837"/>
      <c r="AU29" s="837"/>
      <c r="AV29" s="1825"/>
      <c r="AW29" s="377"/>
      <c r="AX29" s="837"/>
      <c r="AY29" s="837"/>
      <c r="AZ29" s="837"/>
      <c r="BA29" s="837"/>
      <c r="BB29" s="1831"/>
    </row>
    <row r="30" spans="1:54" ht="15" customHeight="1">
      <c r="A30" s="377"/>
      <c r="B30" s="837"/>
      <c r="C30" s="837"/>
      <c r="D30" s="837"/>
      <c r="E30" s="837"/>
      <c r="F30" s="837"/>
      <c r="G30" s="379"/>
      <c r="H30" s="1812"/>
      <c r="I30" s="837"/>
      <c r="J30" s="1825"/>
      <c r="K30" s="1826"/>
      <c r="L30" s="837"/>
      <c r="M30" s="326"/>
      <c r="N30" s="326"/>
      <c r="O30" s="326"/>
      <c r="P30" s="326"/>
      <c r="Q30" s="379"/>
      <c r="R30" s="1812"/>
      <c r="S30" s="837"/>
      <c r="T30" s="1825"/>
      <c r="U30" s="377"/>
      <c r="V30" s="837"/>
      <c r="W30" s="837"/>
      <c r="X30" s="837"/>
      <c r="Y30" s="837"/>
      <c r="Z30" s="379"/>
      <c r="AA30" s="837"/>
      <c r="AB30" s="837"/>
      <c r="AC30" s="1831"/>
      <c r="AD30" s="377"/>
      <c r="AE30" s="326"/>
      <c r="AF30" s="326"/>
      <c r="AG30" s="326"/>
      <c r="AH30" s="326"/>
      <c r="AI30" s="379"/>
      <c r="AJ30" s="326"/>
      <c r="AK30" s="326"/>
      <c r="AL30" s="1835"/>
      <c r="AM30" s="377"/>
      <c r="AN30" s="837"/>
      <c r="AO30" s="837"/>
      <c r="AP30" s="837"/>
      <c r="AQ30" s="837"/>
      <c r="AR30" s="1825"/>
      <c r="AS30" s="1837"/>
      <c r="AT30" s="837"/>
      <c r="AU30" s="837"/>
      <c r="AV30" s="1825"/>
      <c r="AW30" s="377"/>
      <c r="AX30" s="837"/>
      <c r="AY30" s="837"/>
      <c r="AZ30" s="837"/>
      <c r="BA30" s="837"/>
      <c r="BB30" s="1831"/>
    </row>
    <row r="31" spans="1:54" ht="15" customHeight="1">
      <c r="A31" s="377"/>
      <c r="B31" s="837"/>
      <c r="C31" s="837"/>
      <c r="D31" s="837"/>
      <c r="E31" s="837"/>
      <c r="F31" s="837"/>
      <c r="G31" s="379"/>
      <c r="H31" s="1812"/>
      <c r="I31" s="837"/>
      <c r="J31" s="1825"/>
      <c r="K31" s="1826"/>
      <c r="L31" s="837"/>
      <c r="M31" s="326"/>
      <c r="N31" s="326"/>
      <c r="O31" s="326"/>
      <c r="P31" s="326"/>
      <c r="Q31" s="379"/>
      <c r="R31" s="1812"/>
      <c r="S31" s="837"/>
      <c r="T31" s="1825"/>
      <c r="U31" s="377"/>
      <c r="V31" s="837"/>
      <c r="W31" s="837"/>
      <c r="X31" s="837"/>
      <c r="Y31" s="837"/>
      <c r="Z31" s="379"/>
      <c r="AA31" s="837"/>
      <c r="AB31" s="837"/>
      <c r="AC31" s="1831"/>
      <c r="AD31" s="377"/>
      <c r="AE31" s="326"/>
      <c r="AF31" s="326"/>
      <c r="AG31" s="326"/>
      <c r="AH31" s="326"/>
      <c r="AI31" s="379"/>
      <c r="AJ31" s="326"/>
      <c r="AK31" s="326"/>
      <c r="AL31" s="1835"/>
      <c r="AM31" s="377"/>
      <c r="AN31" s="837"/>
      <c r="AO31" s="837"/>
      <c r="AP31" s="837"/>
      <c r="AQ31" s="837"/>
      <c r="AR31" s="1825"/>
      <c r="AS31" s="1837"/>
      <c r="AT31" s="837"/>
      <c r="AU31" s="837"/>
      <c r="AV31" s="1825"/>
      <c r="AW31" s="377"/>
      <c r="AX31" s="837"/>
      <c r="AY31" s="837"/>
      <c r="AZ31" s="837"/>
      <c r="BA31" s="837"/>
      <c r="BB31" s="1831"/>
    </row>
    <row r="32" spans="1:54" ht="15" customHeight="1">
      <c r="A32" s="377"/>
      <c r="B32" s="837"/>
      <c r="C32" s="837"/>
      <c r="D32" s="837"/>
      <c r="E32" s="837"/>
      <c r="F32" s="837"/>
      <c r="G32" s="379"/>
      <c r="H32" s="1812"/>
      <c r="I32" s="837"/>
      <c r="J32" s="1825"/>
      <c r="K32" s="1826"/>
      <c r="L32" s="837"/>
      <c r="M32" s="326"/>
      <c r="N32" s="326"/>
      <c r="O32" s="326"/>
      <c r="P32" s="326"/>
      <c r="Q32" s="379"/>
      <c r="R32" s="1812"/>
      <c r="S32" s="837"/>
      <c r="T32" s="1825"/>
      <c r="U32" s="377"/>
      <c r="V32" s="837"/>
      <c r="W32" s="837"/>
      <c r="X32" s="837"/>
      <c r="Y32" s="837"/>
      <c r="Z32" s="379"/>
      <c r="AA32" s="837"/>
      <c r="AB32" s="837"/>
      <c r="AC32" s="1831"/>
      <c r="AD32" s="377"/>
      <c r="AE32" s="326"/>
      <c r="AF32" s="326"/>
      <c r="AG32" s="326"/>
      <c r="AH32" s="326"/>
      <c r="AI32" s="379"/>
      <c r="AJ32" s="326"/>
      <c r="AK32" s="326"/>
      <c r="AL32" s="1835"/>
      <c r="AM32" s="377"/>
      <c r="AN32" s="837"/>
      <c r="AO32" s="837"/>
      <c r="AP32" s="837"/>
      <c r="AQ32" s="837"/>
      <c r="AR32" s="1825"/>
      <c r="AS32" s="1837"/>
      <c r="AT32" s="837"/>
      <c r="AU32" s="837"/>
      <c r="AV32" s="1825"/>
      <c r="AW32" s="377"/>
      <c r="AX32" s="837"/>
      <c r="AY32" s="837"/>
      <c r="AZ32" s="837"/>
      <c r="BA32" s="837"/>
      <c r="BB32" s="1831"/>
    </row>
    <row r="33" spans="1:54" ht="15" customHeight="1">
      <c r="A33" s="377"/>
      <c r="B33" s="837"/>
      <c r="C33" s="837"/>
      <c r="D33" s="837"/>
      <c r="E33" s="837"/>
      <c r="F33" s="837"/>
      <c r="G33" s="379"/>
      <c r="H33" s="1812"/>
      <c r="I33" s="837"/>
      <c r="J33" s="1825"/>
      <c r="K33" s="1826"/>
      <c r="L33" s="837"/>
      <c r="M33" s="326"/>
      <c r="N33" s="326"/>
      <c r="O33" s="326"/>
      <c r="P33" s="326"/>
      <c r="Q33" s="379"/>
      <c r="R33" s="1812"/>
      <c r="S33" s="837"/>
      <c r="T33" s="1825"/>
      <c r="U33" s="377"/>
      <c r="V33" s="837"/>
      <c r="W33" s="837"/>
      <c r="X33" s="837"/>
      <c r="Y33" s="837"/>
      <c r="Z33" s="379"/>
      <c r="AA33" s="837"/>
      <c r="AB33" s="837"/>
      <c r="AC33" s="1831"/>
      <c r="AD33" s="377"/>
      <c r="AE33" s="326"/>
      <c r="AF33" s="326"/>
      <c r="AG33" s="326"/>
      <c r="AH33" s="326"/>
      <c r="AI33" s="379"/>
      <c r="AJ33" s="326"/>
      <c r="AK33" s="326"/>
      <c r="AL33" s="1835"/>
      <c r="AM33" s="377"/>
      <c r="AN33" s="837"/>
      <c r="AO33" s="837"/>
      <c r="AP33" s="837"/>
      <c r="AQ33" s="837"/>
      <c r="AR33" s="1825"/>
      <c r="AS33" s="1837"/>
      <c r="AT33" s="837"/>
      <c r="AU33" s="837"/>
      <c r="AV33" s="1825"/>
      <c r="AW33" s="377"/>
      <c r="AX33" s="837"/>
      <c r="AY33" s="837"/>
      <c r="AZ33" s="837"/>
      <c r="BA33" s="837"/>
      <c r="BB33" s="1831"/>
    </row>
    <row r="34" spans="1:54" ht="15" customHeight="1">
      <c r="A34" s="377"/>
      <c r="B34" s="837"/>
      <c r="C34" s="837"/>
      <c r="D34" s="837"/>
      <c r="E34" s="837"/>
      <c r="F34" s="837"/>
      <c r="G34" s="379"/>
      <c r="H34" s="1812"/>
      <c r="I34" s="837"/>
      <c r="J34" s="1825"/>
      <c r="K34" s="1826"/>
      <c r="L34" s="837"/>
      <c r="M34" s="326"/>
      <c r="N34" s="326"/>
      <c r="O34" s="326"/>
      <c r="P34" s="326"/>
      <c r="Q34" s="379"/>
      <c r="R34" s="1812"/>
      <c r="S34" s="837"/>
      <c r="T34" s="1825"/>
      <c r="U34" s="377"/>
      <c r="V34" s="837"/>
      <c r="W34" s="837"/>
      <c r="X34" s="837"/>
      <c r="Y34" s="837"/>
      <c r="Z34" s="379"/>
      <c r="AA34" s="837"/>
      <c r="AB34" s="837"/>
      <c r="AC34" s="1831"/>
      <c r="AD34" s="377"/>
      <c r="AE34" s="326"/>
      <c r="AF34" s="326"/>
      <c r="AG34" s="326"/>
      <c r="AH34" s="326"/>
      <c r="AI34" s="379"/>
      <c r="AJ34" s="326"/>
      <c r="AK34" s="326"/>
      <c r="AL34" s="1835"/>
      <c r="AM34" s="377"/>
      <c r="AN34" s="837"/>
      <c r="AO34" s="837"/>
      <c r="AP34" s="837"/>
      <c r="AQ34" s="837"/>
      <c r="AR34" s="1825"/>
      <c r="AS34" s="1837"/>
      <c r="AT34" s="837"/>
      <c r="AU34" s="837"/>
      <c r="AV34" s="1825"/>
      <c r="AW34" s="377"/>
      <c r="AX34" s="837"/>
      <c r="AY34" s="837"/>
      <c r="AZ34" s="837"/>
      <c r="BA34" s="837"/>
      <c r="BB34" s="1831"/>
    </row>
    <row r="35" spans="1:54" ht="15" customHeight="1">
      <c r="A35" s="377"/>
      <c r="B35" s="837"/>
      <c r="C35" s="837"/>
      <c r="D35" s="837"/>
      <c r="E35" s="837"/>
      <c r="F35" s="837"/>
      <c r="G35" s="379"/>
      <c r="H35" s="1812"/>
      <c r="I35" s="837"/>
      <c r="J35" s="1825"/>
      <c r="K35" s="1826"/>
      <c r="L35" s="837"/>
      <c r="M35" s="326"/>
      <c r="N35" s="326"/>
      <c r="O35" s="326"/>
      <c r="P35" s="326"/>
      <c r="Q35" s="379"/>
      <c r="R35" s="1812"/>
      <c r="S35" s="837"/>
      <c r="T35" s="1825"/>
      <c r="U35" s="377"/>
      <c r="V35" s="837"/>
      <c r="W35" s="837"/>
      <c r="X35" s="837"/>
      <c r="Y35" s="837"/>
      <c r="Z35" s="379"/>
      <c r="AA35" s="837"/>
      <c r="AB35" s="837"/>
      <c r="AC35" s="1831"/>
      <c r="AD35" s="377"/>
      <c r="AE35" s="326"/>
      <c r="AF35" s="326"/>
      <c r="AG35" s="326"/>
      <c r="AH35" s="326"/>
      <c r="AI35" s="379"/>
      <c r="AJ35" s="326"/>
      <c r="AK35" s="326"/>
      <c r="AL35" s="1835"/>
      <c r="AM35" s="377"/>
      <c r="AN35" s="837"/>
      <c r="AO35" s="837"/>
      <c r="AP35" s="837"/>
      <c r="AQ35" s="837"/>
      <c r="AR35" s="1825"/>
      <c r="AS35" s="1837"/>
      <c r="AT35" s="837"/>
      <c r="AU35" s="837"/>
      <c r="AV35" s="1825"/>
      <c r="AW35" s="377"/>
      <c r="AX35" s="837"/>
      <c r="AY35" s="837"/>
      <c r="AZ35" s="837"/>
      <c r="BA35" s="837"/>
      <c r="BB35" s="1831"/>
    </row>
    <row r="36" spans="1:54" ht="15" customHeight="1">
      <c r="A36" s="377"/>
      <c r="B36" s="837"/>
      <c r="C36" s="837"/>
      <c r="D36" s="837"/>
      <c r="E36" s="837"/>
      <c r="F36" s="837"/>
      <c r="G36" s="379"/>
      <c r="H36" s="1812"/>
      <c r="I36" s="837"/>
      <c r="J36" s="1825"/>
      <c r="K36" s="1826"/>
      <c r="L36" s="837"/>
      <c r="M36" s="326"/>
      <c r="N36" s="326"/>
      <c r="O36" s="326"/>
      <c r="P36" s="326"/>
      <c r="Q36" s="379"/>
      <c r="R36" s="1812"/>
      <c r="S36" s="837"/>
      <c r="T36" s="1825"/>
      <c r="U36" s="377"/>
      <c r="V36" s="837"/>
      <c r="W36" s="837"/>
      <c r="X36" s="837"/>
      <c r="Y36" s="837"/>
      <c r="Z36" s="379"/>
      <c r="AA36" s="837"/>
      <c r="AB36" s="837"/>
      <c r="AC36" s="1831"/>
      <c r="AD36" s="377"/>
      <c r="AE36" s="326"/>
      <c r="AF36" s="326"/>
      <c r="AG36" s="326"/>
      <c r="AH36" s="326"/>
      <c r="AI36" s="379"/>
      <c r="AJ36" s="326"/>
      <c r="AK36" s="326"/>
      <c r="AL36" s="1835"/>
      <c r="AM36" s="377"/>
      <c r="AN36" s="837"/>
      <c r="AO36" s="837"/>
      <c r="AP36" s="837"/>
      <c r="AQ36" s="837"/>
      <c r="AR36" s="1825"/>
      <c r="AS36" s="1837"/>
      <c r="AT36" s="837"/>
      <c r="AU36" s="837"/>
      <c r="AV36" s="1825"/>
      <c r="AW36" s="377"/>
      <c r="AX36" s="837"/>
      <c r="AY36" s="837"/>
      <c r="AZ36" s="837"/>
      <c r="BA36" s="837"/>
      <c r="BB36" s="1831"/>
    </row>
    <row r="37" spans="1:54" ht="15" customHeight="1">
      <c r="A37" s="377"/>
      <c r="B37" s="837"/>
      <c r="C37" s="837"/>
      <c r="D37" s="837"/>
      <c r="E37" s="837"/>
      <c r="F37" s="837"/>
      <c r="G37" s="379"/>
      <c r="H37" s="1812"/>
      <c r="I37" s="837"/>
      <c r="J37" s="1825"/>
      <c r="K37" s="1826"/>
      <c r="L37" s="837"/>
      <c r="M37" s="326"/>
      <c r="N37" s="326"/>
      <c r="O37" s="326"/>
      <c r="P37" s="326"/>
      <c r="Q37" s="379"/>
      <c r="R37" s="1812"/>
      <c r="S37" s="837"/>
      <c r="T37" s="1825"/>
      <c r="U37" s="377"/>
      <c r="V37" s="837"/>
      <c r="W37" s="837"/>
      <c r="X37" s="837"/>
      <c r="Y37" s="837"/>
      <c r="Z37" s="379"/>
      <c r="AA37" s="837"/>
      <c r="AB37" s="837"/>
      <c r="AC37" s="1831"/>
      <c r="AD37" s="377"/>
      <c r="AE37" s="326"/>
      <c r="AF37" s="326"/>
      <c r="AG37" s="326"/>
      <c r="AH37" s="326"/>
      <c r="AI37" s="379"/>
      <c r="AJ37" s="326"/>
      <c r="AK37" s="326"/>
      <c r="AL37" s="1835"/>
      <c r="AM37" s="377"/>
      <c r="AN37" s="837"/>
      <c r="AO37" s="837"/>
      <c r="AP37" s="837"/>
      <c r="AQ37" s="837"/>
      <c r="AR37" s="1825"/>
      <c r="AS37" s="1837"/>
      <c r="AT37" s="837"/>
      <c r="AU37" s="837"/>
      <c r="AV37" s="1825"/>
      <c r="AW37" s="377"/>
      <c r="AX37" s="837"/>
      <c r="AY37" s="837"/>
      <c r="AZ37" s="837"/>
      <c r="BA37" s="837"/>
      <c r="BB37" s="1831"/>
    </row>
    <row r="38" spans="1:54" ht="15" customHeight="1">
      <c r="A38" s="377"/>
      <c r="B38" s="837"/>
      <c r="C38" s="837"/>
      <c r="D38" s="837"/>
      <c r="E38" s="837"/>
      <c r="F38" s="837"/>
      <c r="G38" s="379"/>
      <c r="H38" s="1812"/>
      <c r="I38" s="837"/>
      <c r="J38" s="1825"/>
      <c r="K38" s="1826"/>
      <c r="L38" s="837"/>
      <c r="M38" s="326"/>
      <c r="N38" s="326"/>
      <c r="O38" s="326"/>
      <c r="P38" s="326"/>
      <c r="Q38" s="379"/>
      <c r="R38" s="1812"/>
      <c r="S38" s="837"/>
      <c r="T38" s="1825"/>
      <c r="U38" s="377"/>
      <c r="V38" s="837"/>
      <c r="W38" s="837"/>
      <c r="X38" s="837"/>
      <c r="Y38" s="837"/>
      <c r="Z38" s="379"/>
      <c r="AA38" s="837"/>
      <c r="AB38" s="837"/>
      <c r="AC38" s="1831"/>
      <c r="AD38" s="377"/>
      <c r="AE38" s="326"/>
      <c r="AF38" s="326"/>
      <c r="AG38" s="326"/>
      <c r="AH38" s="326"/>
      <c r="AI38" s="379"/>
      <c r="AJ38" s="326"/>
      <c r="AK38" s="326"/>
      <c r="AL38" s="1835"/>
      <c r="AM38" s="377"/>
      <c r="AN38" s="837"/>
      <c r="AO38" s="837"/>
      <c r="AP38" s="837"/>
      <c r="AQ38" s="837"/>
      <c r="AR38" s="1825"/>
      <c r="AS38" s="1837"/>
      <c r="AT38" s="837"/>
      <c r="AU38" s="837"/>
      <c r="AV38" s="1825"/>
      <c r="AW38" s="377"/>
      <c r="AX38" s="837"/>
      <c r="AY38" s="837"/>
      <c r="AZ38" s="837"/>
      <c r="BA38" s="837"/>
      <c r="BB38" s="1831"/>
    </row>
    <row r="39" spans="1:54" ht="15" customHeight="1">
      <c r="A39" s="377"/>
      <c r="B39" s="837"/>
      <c r="C39" s="837"/>
      <c r="D39" s="837"/>
      <c r="E39" s="837"/>
      <c r="F39" s="837"/>
      <c r="G39" s="379"/>
      <c r="H39" s="1812"/>
      <c r="I39" s="837"/>
      <c r="J39" s="1825"/>
      <c r="K39" s="1826"/>
      <c r="L39" s="837"/>
      <c r="M39" s="326"/>
      <c r="N39" s="326"/>
      <c r="O39" s="326"/>
      <c r="P39" s="326"/>
      <c r="Q39" s="379"/>
      <c r="R39" s="1812"/>
      <c r="S39" s="837"/>
      <c r="T39" s="1825"/>
      <c r="U39" s="377"/>
      <c r="V39" s="837"/>
      <c r="W39" s="837"/>
      <c r="X39" s="837"/>
      <c r="Y39" s="837"/>
      <c r="Z39" s="379"/>
      <c r="AA39" s="837"/>
      <c r="AB39" s="837"/>
      <c r="AC39" s="1831"/>
      <c r="AD39" s="377"/>
      <c r="AE39" s="326"/>
      <c r="AF39" s="326"/>
      <c r="AG39" s="326"/>
      <c r="AH39" s="326"/>
      <c r="AI39" s="379"/>
      <c r="AJ39" s="326"/>
      <c r="AK39" s="326"/>
      <c r="AL39" s="1835"/>
      <c r="AM39" s="377"/>
      <c r="AN39" s="837"/>
      <c r="AO39" s="837"/>
      <c r="AP39" s="837"/>
      <c r="AQ39" s="837"/>
      <c r="AR39" s="1825"/>
      <c r="AS39" s="1837"/>
      <c r="AT39" s="837"/>
      <c r="AU39" s="837"/>
      <c r="AV39" s="1825"/>
      <c r="AW39" s="377"/>
      <c r="AX39" s="837"/>
      <c r="AY39" s="837"/>
      <c r="AZ39" s="837"/>
      <c r="BA39" s="837"/>
      <c r="BB39" s="1831"/>
    </row>
    <row r="40" spans="1:54" ht="15" customHeight="1">
      <c r="A40" s="377"/>
      <c r="B40" s="837"/>
      <c r="C40" s="837"/>
      <c r="D40" s="837"/>
      <c r="E40" s="837"/>
      <c r="F40" s="837"/>
      <c r="G40" s="379"/>
      <c r="H40" s="1812"/>
      <c r="I40" s="837"/>
      <c r="J40" s="1825"/>
      <c r="K40" s="1826"/>
      <c r="L40" s="837"/>
      <c r="M40" s="326"/>
      <c r="N40" s="326"/>
      <c r="O40" s="326"/>
      <c r="P40" s="326"/>
      <c r="Q40" s="379"/>
      <c r="R40" s="1812"/>
      <c r="S40" s="837"/>
      <c r="T40" s="1825"/>
      <c r="U40" s="377"/>
      <c r="V40" s="837"/>
      <c r="W40" s="837"/>
      <c r="X40" s="837"/>
      <c r="Y40" s="837"/>
      <c r="Z40" s="379"/>
      <c r="AA40" s="837"/>
      <c r="AB40" s="837"/>
      <c r="AC40" s="1831"/>
      <c r="AD40" s="377"/>
      <c r="AE40" s="326"/>
      <c r="AF40" s="326"/>
      <c r="AG40" s="326"/>
      <c r="AH40" s="326"/>
      <c r="AI40" s="379"/>
      <c r="AJ40" s="326"/>
      <c r="AK40" s="326"/>
      <c r="AL40" s="1835"/>
      <c r="AM40" s="377"/>
      <c r="AN40" s="837"/>
      <c r="AO40" s="837"/>
      <c r="AP40" s="837"/>
      <c r="AQ40" s="837"/>
      <c r="AR40" s="1825"/>
      <c r="AS40" s="1837"/>
      <c r="AT40" s="837"/>
      <c r="AU40" s="837"/>
      <c r="AV40" s="1825"/>
      <c r="AW40" s="377"/>
      <c r="AX40" s="837"/>
      <c r="AY40" s="837"/>
      <c r="AZ40" s="837"/>
      <c r="BA40" s="837"/>
      <c r="BB40" s="1831"/>
    </row>
    <row r="41" spans="1:54" ht="15" customHeight="1">
      <c r="A41" s="377"/>
      <c r="B41" s="837"/>
      <c r="C41" s="837"/>
      <c r="D41" s="837"/>
      <c r="E41" s="837"/>
      <c r="F41" s="837"/>
      <c r="G41" s="379"/>
      <c r="H41" s="1812"/>
      <c r="I41" s="837"/>
      <c r="J41" s="1825"/>
      <c r="K41" s="1826"/>
      <c r="L41" s="837"/>
      <c r="M41" s="326"/>
      <c r="N41" s="326"/>
      <c r="O41" s="326"/>
      <c r="P41" s="326"/>
      <c r="Q41" s="379"/>
      <c r="R41" s="1812"/>
      <c r="S41" s="837"/>
      <c r="T41" s="1825"/>
      <c r="U41" s="377"/>
      <c r="V41" s="837"/>
      <c r="W41" s="837"/>
      <c r="X41" s="837"/>
      <c r="Y41" s="837"/>
      <c r="Z41" s="379"/>
      <c r="AA41" s="837"/>
      <c r="AB41" s="837"/>
      <c r="AC41" s="1831"/>
      <c r="AD41" s="377"/>
      <c r="AE41" s="326"/>
      <c r="AF41" s="326"/>
      <c r="AG41" s="326"/>
      <c r="AH41" s="326"/>
      <c r="AI41" s="379"/>
      <c r="AJ41" s="326"/>
      <c r="AK41" s="326"/>
      <c r="AL41" s="1835"/>
      <c r="AM41" s="377"/>
      <c r="AN41" s="837"/>
      <c r="AO41" s="837"/>
      <c r="AP41" s="837"/>
      <c r="AQ41" s="837"/>
      <c r="AR41" s="1825"/>
      <c r="AS41" s="1837"/>
      <c r="AT41" s="837"/>
      <c r="AU41" s="837"/>
      <c r="AV41" s="1825"/>
      <c r="AW41" s="377"/>
      <c r="AX41" s="837"/>
      <c r="AY41" s="837"/>
      <c r="AZ41" s="837"/>
      <c r="BA41" s="837"/>
      <c r="BB41" s="1831"/>
    </row>
    <row r="42" spans="1:54" ht="15" customHeight="1">
      <c r="A42" s="377"/>
      <c r="B42" s="837"/>
      <c r="C42" s="837"/>
      <c r="D42" s="837"/>
      <c r="E42" s="837"/>
      <c r="F42" s="837"/>
      <c r="G42" s="379"/>
      <c r="H42" s="1812"/>
      <c r="I42" s="837"/>
      <c r="J42" s="1825"/>
      <c r="K42" s="1826"/>
      <c r="L42" s="837"/>
      <c r="M42" s="326"/>
      <c r="N42" s="326"/>
      <c r="O42" s="326"/>
      <c r="P42" s="326"/>
      <c r="Q42" s="379"/>
      <c r="R42" s="1812"/>
      <c r="S42" s="837"/>
      <c r="T42" s="1825"/>
      <c r="U42" s="377"/>
      <c r="V42" s="837"/>
      <c r="W42" s="837"/>
      <c r="X42" s="837"/>
      <c r="Y42" s="837"/>
      <c r="Z42" s="379"/>
      <c r="AA42" s="837"/>
      <c r="AB42" s="837"/>
      <c r="AC42" s="1831"/>
      <c r="AD42" s="377"/>
      <c r="AE42" s="326"/>
      <c r="AF42" s="326"/>
      <c r="AG42" s="326"/>
      <c r="AH42" s="326"/>
      <c r="AI42" s="379"/>
      <c r="AJ42" s="326"/>
      <c r="AK42" s="326"/>
      <c r="AL42" s="1835"/>
      <c r="AM42" s="377"/>
      <c r="AN42" s="837"/>
      <c r="AO42" s="837"/>
      <c r="AP42" s="837"/>
      <c r="AQ42" s="837"/>
      <c r="AR42" s="1825"/>
      <c r="AS42" s="1837"/>
      <c r="AT42" s="837"/>
      <c r="AU42" s="837"/>
      <c r="AV42" s="1825"/>
      <c r="AW42" s="377"/>
      <c r="AX42" s="837"/>
      <c r="AY42" s="837"/>
      <c r="AZ42" s="837"/>
      <c r="BA42" s="837"/>
      <c r="BB42" s="1831"/>
    </row>
    <row r="43" spans="1:54" ht="15" customHeight="1">
      <c r="A43" s="377"/>
      <c r="B43" s="837"/>
      <c r="C43" s="837"/>
      <c r="D43" s="837"/>
      <c r="E43" s="837"/>
      <c r="F43" s="837"/>
      <c r="G43" s="379"/>
      <c r="H43" s="1812"/>
      <c r="I43" s="837"/>
      <c r="J43" s="1825"/>
      <c r="K43" s="1826"/>
      <c r="L43" s="837"/>
      <c r="M43" s="326"/>
      <c r="N43" s="326"/>
      <c r="O43" s="326"/>
      <c r="P43" s="326"/>
      <c r="Q43" s="379"/>
      <c r="R43" s="1812"/>
      <c r="S43" s="837"/>
      <c r="T43" s="1825"/>
      <c r="U43" s="377"/>
      <c r="V43" s="837"/>
      <c r="W43" s="837"/>
      <c r="X43" s="837"/>
      <c r="Y43" s="837"/>
      <c r="Z43" s="379"/>
      <c r="AA43" s="837"/>
      <c r="AB43" s="837"/>
      <c r="AC43" s="1831"/>
      <c r="AD43" s="377"/>
      <c r="AE43" s="326"/>
      <c r="AF43" s="326"/>
      <c r="AG43" s="326"/>
      <c r="AH43" s="326"/>
      <c r="AI43" s="379"/>
      <c r="AJ43" s="326"/>
      <c r="AK43" s="326"/>
      <c r="AL43" s="1835"/>
      <c r="AM43" s="377"/>
      <c r="AN43" s="837"/>
      <c r="AO43" s="837"/>
      <c r="AP43" s="837"/>
      <c r="AQ43" s="837"/>
      <c r="AR43" s="1825"/>
      <c r="AS43" s="1837"/>
      <c r="AT43" s="837"/>
      <c r="AU43" s="837"/>
      <c r="AV43" s="1825"/>
      <c r="AW43" s="377"/>
      <c r="AX43" s="837"/>
      <c r="AY43" s="837"/>
      <c r="AZ43" s="837"/>
      <c r="BA43" s="837"/>
      <c r="BB43" s="1831"/>
    </row>
    <row r="44" spans="1:54" ht="15" customHeight="1">
      <c r="A44" s="377"/>
      <c r="B44" s="837"/>
      <c r="C44" s="837"/>
      <c r="D44" s="837"/>
      <c r="E44" s="837"/>
      <c r="F44" s="837"/>
      <c r="G44" s="379"/>
      <c r="H44" s="1812"/>
      <c r="I44" s="837"/>
      <c r="J44" s="1825"/>
      <c r="K44" s="1826"/>
      <c r="L44" s="837"/>
      <c r="M44" s="326"/>
      <c r="N44" s="326"/>
      <c r="O44" s="326"/>
      <c r="P44" s="326"/>
      <c r="Q44" s="379"/>
      <c r="R44" s="1812"/>
      <c r="S44" s="837"/>
      <c r="T44" s="1825"/>
      <c r="U44" s="377"/>
      <c r="V44" s="837"/>
      <c r="W44" s="837"/>
      <c r="X44" s="837"/>
      <c r="Y44" s="837"/>
      <c r="Z44" s="379"/>
      <c r="AA44" s="837"/>
      <c r="AB44" s="837"/>
      <c r="AC44" s="1831"/>
      <c r="AD44" s="377"/>
      <c r="AE44" s="326"/>
      <c r="AF44" s="326"/>
      <c r="AG44" s="326"/>
      <c r="AH44" s="326"/>
      <c r="AI44" s="379"/>
      <c r="AJ44" s="326"/>
      <c r="AK44" s="326"/>
      <c r="AL44" s="1835"/>
      <c r="AM44" s="377"/>
      <c r="AN44" s="837"/>
      <c r="AO44" s="837"/>
      <c r="AP44" s="837"/>
      <c r="AQ44" s="837"/>
      <c r="AR44" s="1825"/>
      <c r="AS44" s="1837"/>
      <c r="AT44" s="837"/>
      <c r="AU44" s="837"/>
      <c r="AV44" s="1825"/>
      <c r="AW44" s="377"/>
      <c r="AX44" s="837"/>
      <c r="AY44" s="837"/>
      <c r="AZ44" s="837"/>
      <c r="BA44" s="837"/>
      <c r="BB44" s="1831"/>
    </row>
    <row r="45" spans="1:54" ht="15" customHeight="1">
      <c r="A45" s="377"/>
      <c r="B45" s="837"/>
      <c r="C45" s="837"/>
      <c r="D45" s="837"/>
      <c r="E45" s="837"/>
      <c r="F45" s="837"/>
      <c r="G45" s="379"/>
      <c r="H45" s="1812"/>
      <c r="I45" s="837"/>
      <c r="J45" s="1825"/>
      <c r="K45" s="1826"/>
      <c r="L45" s="837"/>
      <c r="M45" s="326"/>
      <c r="N45" s="326"/>
      <c r="O45" s="326"/>
      <c r="P45" s="326"/>
      <c r="Q45" s="379"/>
      <c r="R45" s="1812"/>
      <c r="S45" s="837"/>
      <c r="T45" s="1825"/>
      <c r="U45" s="377"/>
      <c r="V45" s="837"/>
      <c r="W45" s="837"/>
      <c r="X45" s="837"/>
      <c r="Y45" s="837"/>
      <c r="Z45" s="379"/>
      <c r="AA45" s="837"/>
      <c r="AB45" s="837"/>
      <c r="AC45" s="1831"/>
      <c r="AD45" s="377"/>
      <c r="AE45" s="326"/>
      <c r="AF45" s="326"/>
      <c r="AG45" s="326"/>
      <c r="AH45" s="326"/>
      <c r="AI45" s="379"/>
      <c r="AJ45" s="326"/>
      <c r="AK45" s="326"/>
      <c r="AL45" s="1835"/>
      <c r="AM45" s="377"/>
      <c r="AN45" s="837"/>
      <c r="AO45" s="837"/>
      <c r="AP45" s="837"/>
      <c r="AQ45" s="837"/>
      <c r="AR45" s="1825"/>
      <c r="AS45" s="1837"/>
      <c r="AT45" s="837"/>
      <c r="AU45" s="837"/>
      <c r="AV45" s="1825"/>
      <c r="AW45" s="377"/>
      <c r="AX45" s="837"/>
      <c r="AY45" s="837"/>
      <c r="AZ45" s="837"/>
      <c r="BA45" s="837"/>
      <c r="BB45" s="1831"/>
    </row>
    <row r="46" spans="1:54" ht="15" customHeight="1">
      <c r="A46" s="377"/>
      <c r="B46" s="837"/>
      <c r="C46" s="837"/>
      <c r="D46" s="837"/>
      <c r="E46" s="837"/>
      <c r="F46" s="837"/>
      <c r="G46" s="379"/>
      <c r="H46" s="1812"/>
      <c r="I46" s="837"/>
      <c r="J46" s="1825"/>
      <c r="K46" s="1826"/>
      <c r="L46" s="837"/>
      <c r="M46" s="326"/>
      <c r="N46" s="326"/>
      <c r="O46" s="326"/>
      <c r="P46" s="326"/>
      <c r="Q46" s="379"/>
      <c r="R46" s="1812"/>
      <c r="S46" s="837"/>
      <c r="T46" s="1825"/>
      <c r="U46" s="377"/>
      <c r="V46" s="837"/>
      <c r="W46" s="837"/>
      <c r="X46" s="837"/>
      <c r="Y46" s="837"/>
      <c r="Z46" s="379"/>
      <c r="AA46" s="837"/>
      <c r="AB46" s="837"/>
      <c r="AC46" s="1831"/>
      <c r="AD46" s="377"/>
      <c r="AE46" s="326"/>
      <c r="AF46" s="326"/>
      <c r="AG46" s="326"/>
      <c r="AH46" s="326"/>
      <c r="AI46" s="379"/>
      <c r="AJ46" s="326"/>
      <c r="AK46" s="326"/>
      <c r="AL46" s="1835"/>
      <c r="AM46" s="377"/>
      <c r="AN46" s="837"/>
      <c r="AO46" s="837"/>
      <c r="AP46" s="837"/>
      <c r="AQ46" s="837"/>
      <c r="AR46" s="1825"/>
      <c r="AS46" s="1837"/>
      <c r="AT46" s="837"/>
      <c r="AU46" s="837"/>
      <c r="AV46" s="1825"/>
      <c r="AW46" s="377"/>
      <c r="AX46" s="837"/>
      <c r="AY46" s="837"/>
      <c r="AZ46" s="837"/>
      <c r="BA46" s="837"/>
      <c r="BB46" s="1831"/>
    </row>
    <row r="47" spans="1:54" ht="15" customHeight="1">
      <c r="A47" s="377"/>
      <c r="B47" s="837"/>
      <c r="C47" s="837"/>
      <c r="D47" s="837"/>
      <c r="E47" s="837"/>
      <c r="F47" s="837"/>
      <c r="G47" s="379"/>
      <c r="H47" s="1812"/>
      <c r="I47" s="837"/>
      <c r="J47" s="1825"/>
      <c r="K47" s="1826"/>
      <c r="L47" s="837"/>
      <c r="M47" s="326"/>
      <c r="N47" s="326"/>
      <c r="O47" s="326"/>
      <c r="P47" s="326"/>
      <c r="Q47" s="379"/>
      <c r="R47" s="1812"/>
      <c r="S47" s="837"/>
      <c r="T47" s="1825"/>
      <c r="U47" s="377"/>
      <c r="V47" s="837"/>
      <c r="W47" s="837"/>
      <c r="X47" s="837"/>
      <c r="Y47" s="837"/>
      <c r="Z47" s="379"/>
      <c r="AA47" s="837"/>
      <c r="AB47" s="837"/>
      <c r="AC47" s="1831"/>
      <c r="AD47" s="377"/>
      <c r="AE47" s="326"/>
      <c r="AF47" s="326"/>
      <c r="AG47" s="326"/>
      <c r="AH47" s="326"/>
      <c r="AI47" s="379"/>
      <c r="AJ47" s="326"/>
      <c r="AK47" s="326"/>
      <c r="AL47" s="1835"/>
      <c r="AM47" s="377"/>
      <c r="AN47" s="837"/>
      <c r="AO47" s="837"/>
      <c r="AP47" s="837"/>
      <c r="AQ47" s="837"/>
      <c r="AR47" s="1825"/>
      <c r="AS47" s="1837"/>
      <c r="AT47" s="837"/>
      <c r="AU47" s="837"/>
      <c r="AV47" s="1825"/>
      <c r="AW47" s="377"/>
      <c r="AX47" s="837"/>
      <c r="AY47" s="837"/>
      <c r="AZ47" s="837"/>
      <c r="BA47" s="837"/>
      <c r="BB47" s="1831"/>
    </row>
    <row r="48" spans="1:54" ht="15" customHeight="1">
      <c r="A48" s="377"/>
      <c r="B48" s="837"/>
      <c r="C48" s="837"/>
      <c r="D48" s="837"/>
      <c r="E48" s="837"/>
      <c r="F48" s="837"/>
      <c r="G48" s="379"/>
      <c r="H48" s="1812"/>
      <c r="I48" s="837"/>
      <c r="J48" s="1825"/>
      <c r="K48" s="1826"/>
      <c r="L48" s="837"/>
      <c r="M48" s="326"/>
      <c r="N48" s="326"/>
      <c r="O48" s="326"/>
      <c r="P48" s="326"/>
      <c r="Q48" s="379"/>
      <c r="R48" s="1812"/>
      <c r="S48" s="837"/>
      <c r="T48" s="1825"/>
      <c r="U48" s="377"/>
      <c r="V48" s="837"/>
      <c r="W48" s="837"/>
      <c r="X48" s="837"/>
      <c r="Y48" s="837"/>
      <c r="Z48" s="379"/>
      <c r="AA48" s="837"/>
      <c r="AB48" s="837"/>
      <c r="AC48" s="1831"/>
      <c r="AD48" s="377"/>
      <c r="AE48" s="326"/>
      <c r="AF48" s="326"/>
      <c r="AG48" s="326"/>
      <c r="AH48" s="326"/>
      <c r="AI48" s="379"/>
      <c r="AJ48" s="326"/>
      <c r="AK48" s="326"/>
      <c r="AL48" s="1835"/>
      <c r="AM48" s="377"/>
      <c r="AN48" s="837"/>
      <c r="AO48" s="837"/>
      <c r="AP48" s="837"/>
      <c r="AQ48" s="837"/>
      <c r="AR48" s="1825"/>
      <c r="AS48" s="1837"/>
      <c r="AT48" s="837"/>
      <c r="AU48" s="837"/>
      <c r="AV48" s="1825"/>
      <c r="AW48" s="377"/>
      <c r="AX48" s="837"/>
      <c r="AY48" s="837"/>
      <c r="AZ48" s="837"/>
      <c r="BA48" s="837"/>
      <c r="BB48" s="1831"/>
    </row>
    <row r="49" spans="1:54" ht="15" customHeight="1">
      <c r="A49" s="377"/>
      <c r="B49" s="837"/>
      <c r="C49" s="837"/>
      <c r="D49" s="837"/>
      <c r="E49" s="837"/>
      <c r="F49" s="837"/>
      <c r="G49" s="379"/>
      <c r="H49" s="1812"/>
      <c r="I49" s="837"/>
      <c r="J49" s="1825"/>
      <c r="K49" s="1826"/>
      <c r="L49" s="837"/>
      <c r="M49" s="326"/>
      <c r="N49" s="326"/>
      <c r="O49" s="326"/>
      <c r="P49" s="326"/>
      <c r="Q49" s="379"/>
      <c r="R49" s="1812"/>
      <c r="S49" s="837"/>
      <c r="T49" s="1825"/>
      <c r="U49" s="377"/>
      <c r="V49" s="837"/>
      <c r="W49" s="837"/>
      <c r="X49" s="837"/>
      <c r="Y49" s="837"/>
      <c r="Z49" s="379"/>
      <c r="AA49" s="837"/>
      <c r="AB49" s="837"/>
      <c r="AC49" s="1831"/>
      <c r="AD49" s="377"/>
      <c r="AE49" s="326"/>
      <c r="AF49" s="326"/>
      <c r="AG49" s="326"/>
      <c r="AH49" s="326"/>
      <c r="AI49" s="379"/>
      <c r="AJ49" s="326"/>
      <c r="AK49" s="326"/>
      <c r="AL49" s="1835"/>
      <c r="AM49" s="377"/>
      <c r="AN49" s="837"/>
      <c r="AO49" s="837"/>
      <c r="AP49" s="837"/>
      <c r="AQ49" s="837"/>
      <c r="AR49" s="1825"/>
      <c r="AS49" s="1837"/>
      <c r="AT49" s="837"/>
      <c r="AU49" s="837"/>
      <c r="AV49" s="1825"/>
      <c r="AW49" s="377"/>
      <c r="AX49" s="837"/>
      <c r="AY49" s="837"/>
      <c r="AZ49" s="837"/>
      <c r="BA49" s="837"/>
      <c r="BB49" s="1831"/>
    </row>
    <row r="50" spans="1:54" ht="15" customHeight="1">
      <c r="A50" s="377"/>
      <c r="B50" s="837"/>
      <c r="C50" s="837"/>
      <c r="D50" s="837"/>
      <c r="E50" s="837"/>
      <c r="F50" s="837"/>
      <c r="G50" s="379"/>
      <c r="H50" s="1812"/>
      <c r="I50" s="837"/>
      <c r="J50" s="1825"/>
      <c r="K50" s="1826"/>
      <c r="L50" s="837"/>
      <c r="M50" s="326"/>
      <c r="N50" s="326"/>
      <c r="O50" s="326"/>
      <c r="P50" s="326"/>
      <c r="Q50" s="379"/>
      <c r="R50" s="1812"/>
      <c r="S50" s="837"/>
      <c r="T50" s="1825"/>
      <c r="U50" s="377"/>
      <c r="V50" s="837"/>
      <c r="W50" s="837"/>
      <c r="X50" s="837"/>
      <c r="Y50" s="837"/>
      <c r="Z50" s="379"/>
      <c r="AA50" s="837"/>
      <c r="AB50" s="837"/>
      <c r="AC50" s="1831"/>
      <c r="AD50" s="377"/>
      <c r="AE50" s="326"/>
      <c r="AF50" s="326"/>
      <c r="AG50" s="326"/>
      <c r="AH50" s="326"/>
      <c r="AI50" s="379"/>
      <c r="AJ50" s="326"/>
      <c r="AK50" s="326"/>
      <c r="AL50" s="1835"/>
      <c r="AM50" s="377"/>
      <c r="AN50" s="837"/>
      <c r="AO50" s="837"/>
      <c r="AP50" s="837"/>
      <c r="AQ50" s="837"/>
      <c r="AR50" s="1825"/>
      <c r="AS50" s="1837"/>
      <c r="AT50" s="837"/>
      <c r="AU50" s="837"/>
      <c r="AV50" s="1825"/>
      <c r="AW50" s="377"/>
      <c r="AX50" s="837"/>
      <c r="AY50" s="837"/>
      <c r="AZ50" s="837"/>
      <c r="BA50" s="837"/>
      <c r="BB50" s="1831"/>
    </row>
    <row r="51" spans="1:54" ht="15" customHeight="1">
      <c r="G51" s="362"/>
      <c r="H51" s="1817"/>
      <c r="Q51" s="362"/>
      <c r="R51" s="1817"/>
    </row>
    <row r="52" spans="1:54" ht="15" customHeight="1">
      <c r="G52" s="362"/>
      <c r="H52" s="1817"/>
      <c r="Q52" s="362"/>
      <c r="R52" s="1817"/>
    </row>
    <row r="53" spans="1:54" ht="15" customHeight="1"/>
    <row r="54" spans="1:54" ht="15" customHeight="1"/>
    <row r="55" spans="1:54" ht="15" customHeight="1"/>
    <row r="56" spans="1:54" ht="15" customHeight="1"/>
    <row r="57" spans="1:54" ht="15" customHeight="1"/>
    <row r="58" spans="1:54" ht="15" customHeight="1"/>
    <row r="59" spans="1:54" ht="15" customHeight="1"/>
    <row r="60" spans="1:54" ht="15" customHeight="1"/>
    <row r="61" spans="1:54" ht="15" customHeight="1"/>
    <row r="62" spans="1:54" ht="15" customHeight="1"/>
    <row r="63" spans="1:54" ht="15" customHeight="1"/>
    <row r="64" spans="1:5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133" spans="1:54">
      <c r="A133" s="840"/>
      <c r="C133" s="360"/>
      <c r="G133" s="840"/>
      <c r="H133" s="362"/>
      <c r="K133" s="840"/>
      <c r="L133" s="360"/>
      <c r="Q133" s="362"/>
      <c r="R133"/>
      <c r="S133"/>
      <c r="T133"/>
      <c r="Z133" s="840"/>
      <c r="AA133" s="1793"/>
      <c r="AD133" s="840"/>
      <c r="AE133" s="360"/>
      <c r="AF133" s="840"/>
      <c r="AG133" s="840"/>
      <c r="AH133" s="840"/>
      <c r="AI133" s="840"/>
      <c r="AJ133" s="840"/>
      <c r="AL133" s="360"/>
      <c r="AM133" s="840"/>
      <c r="AR133"/>
      <c r="AS133" s="840"/>
      <c r="AV133"/>
      <c r="AW133" s="840"/>
      <c r="AX133"/>
      <c r="AY133"/>
      <c r="AZ133"/>
      <c r="BA133"/>
      <c r="BB133"/>
    </row>
    <row r="164" spans="9:19">
      <c r="I164" s="840" t="s">
        <v>643</v>
      </c>
      <c r="S164" s="840" t="s">
        <v>643</v>
      </c>
    </row>
  </sheetData>
  <mergeCells count="16">
    <mergeCell ref="AS4:AV4"/>
    <mergeCell ref="AW4:BB4"/>
    <mergeCell ref="AS5:AS6"/>
    <mergeCell ref="AT5:AT6"/>
    <mergeCell ref="AU5:AU6"/>
    <mergeCell ref="AV5:AV6"/>
    <mergeCell ref="A4:J4"/>
    <mergeCell ref="K4:T4"/>
    <mergeCell ref="U4:AC4"/>
    <mergeCell ref="AD4:AL4"/>
    <mergeCell ref="AM4:AR4"/>
    <mergeCell ref="A2:B2"/>
    <mergeCell ref="C2:D2"/>
    <mergeCell ref="I2:J2"/>
    <mergeCell ref="N2:O2"/>
    <mergeCell ref="A3:B3"/>
  </mergeCells>
  <pageMargins left="0.5" right="0.5" top="1" bottom="1" header="0.5" footer="0.5"/>
  <pageSetup paperSize="5" orientation="landscape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158">
    <tabColor rgb="FFFFFF00"/>
  </sheetPr>
  <dimension ref="A1:H31"/>
  <sheetViews>
    <sheetView zoomScale="130" zoomScaleNormal="130" workbookViewId="0">
      <selection activeCell="E16" sqref="E16"/>
    </sheetView>
  </sheetViews>
  <sheetFormatPr defaultColWidth="9.109375" defaultRowHeight="13.2"/>
  <cols>
    <col min="1" max="1" width="14.5546875" style="2" customWidth="1"/>
    <col min="2" max="2" width="13.44140625" style="3" customWidth="1"/>
    <col min="3" max="4" width="9.109375" style="3"/>
    <col min="5" max="5" width="13.88671875" style="3" customWidth="1"/>
    <col min="6" max="6" width="12" style="3" customWidth="1"/>
    <col min="7" max="7" width="12.5546875" style="3" customWidth="1"/>
    <col min="8" max="8" width="13.6640625" style="1789" customWidth="1"/>
    <col min="9" max="16384" width="9.109375" style="3"/>
  </cols>
  <sheetData>
    <row r="1" spans="1:8" ht="27.6">
      <c r="A1" s="2410" t="s">
        <v>2117</v>
      </c>
      <c r="F1" s="6"/>
      <c r="G1" s="6"/>
    </row>
    <row r="2" spans="1:8">
      <c r="F2" s="6"/>
      <c r="G2" s="6"/>
    </row>
    <row r="3" spans="1:8">
      <c r="F3" s="6"/>
      <c r="G3" s="6"/>
    </row>
    <row r="4" spans="1:8">
      <c r="F4" s="6"/>
      <c r="G4" s="6"/>
    </row>
    <row r="5" spans="1:8" ht="20.399999999999999">
      <c r="A5" s="3119" t="s">
        <v>1</v>
      </c>
      <c r="B5" s="3119"/>
      <c r="C5" s="3119"/>
      <c r="D5" s="3119"/>
      <c r="E5" s="3119"/>
      <c r="F5" s="3119"/>
      <c r="G5" s="3119"/>
      <c r="H5" s="3119"/>
    </row>
    <row r="6" spans="1:8" ht="25.2">
      <c r="A6" s="14" t="s">
        <v>2</v>
      </c>
      <c r="B6" s="68" t="s">
        <v>96</v>
      </c>
      <c r="C6" s="232" t="s">
        <v>5</v>
      </c>
      <c r="D6" s="232" t="s">
        <v>6</v>
      </c>
      <c r="E6" s="232" t="s">
        <v>36</v>
      </c>
      <c r="F6" s="68" t="s">
        <v>37</v>
      </c>
      <c r="G6" s="68" t="s">
        <v>38</v>
      </c>
      <c r="H6" s="1790" t="s">
        <v>55</v>
      </c>
    </row>
    <row r="7" spans="1:8">
      <c r="A7" s="162">
        <v>44687</v>
      </c>
      <c r="B7" s="21">
        <v>100000</v>
      </c>
      <c r="C7" s="25"/>
      <c r="D7" s="25">
        <v>24</v>
      </c>
      <c r="E7" s="25">
        <v>28922</v>
      </c>
      <c r="F7" s="21">
        <f>+B7/D7</f>
        <v>4166.6666666666697</v>
      </c>
      <c r="G7" s="21">
        <f>B7*0.83%</f>
        <v>830</v>
      </c>
      <c r="H7" s="1791">
        <f>B7</f>
        <v>100000</v>
      </c>
    </row>
    <row r="8" spans="1:8" ht="13.8">
      <c r="A8" s="50">
        <v>44709</v>
      </c>
      <c r="B8" s="151"/>
      <c r="C8" s="151"/>
      <c r="D8" s="57">
        <v>1</v>
      </c>
      <c r="E8" s="78">
        <v>74800</v>
      </c>
      <c r="F8" s="43">
        <v>4166.67</v>
      </c>
      <c r="G8" s="43">
        <v>830</v>
      </c>
      <c r="H8" s="1792">
        <f>H7-F8</f>
        <v>95833.33</v>
      </c>
    </row>
    <row r="9" spans="1:8" ht="13.8">
      <c r="A9" s="50">
        <v>44747</v>
      </c>
      <c r="B9" s="151"/>
      <c r="C9" s="151"/>
      <c r="D9" s="57">
        <v>2</v>
      </c>
      <c r="E9" s="78">
        <v>75243</v>
      </c>
      <c r="F9" s="43">
        <v>4166.67</v>
      </c>
      <c r="G9" s="43">
        <v>830</v>
      </c>
      <c r="H9" s="1792">
        <f t="shared" ref="H9:H31" si="0">H8-F9</f>
        <v>91666.66</v>
      </c>
    </row>
    <row r="10" spans="1:8" ht="13.8">
      <c r="A10" s="50">
        <v>44770</v>
      </c>
      <c r="B10" s="151"/>
      <c r="C10" s="151"/>
      <c r="D10" s="57">
        <v>3</v>
      </c>
      <c r="E10" s="78">
        <v>75462</v>
      </c>
      <c r="F10" s="43">
        <v>4166.67</v>
      </c>
      <c r="G10" s="43">
        <v>830</v>
      </c>
      <c r="H10" s="1792">
        <f t="shared" si="0"/>
        <v>87499.99</v>
      </c>
    </row>
    <row r="11" spans="1:8" ht="13.8">
      <c r="A11" s="50">
        <v>44799</v>
      </c>
      <c r="B11" s="151"/>
      <c r="C11" s="151"/>
      <c r="D11" s="57">
        <v>4</v>
      </c>
      <c r="E11" s="78">
        <v>75780</v>
      </c>
      <c r="F11" s="43">
        <v>4166.67</v>
      </c>
      <c r="G11" s="43">
        <v>830</v>
      </c>
      <c r="H11" s="1792">
        <f t="shared" si="0"/>
        <v>83333.320000000007</v>
      </c>
    </row>
    <row r="12" spans="1:8" ht="13.8">
      <c r="A12" s="50">
        <v>44840</v>
      </c>
      <c r="B12" s="151"/>
      <c r="C12" s="151"/>
      <c r="D12" s="57">
        <v>5</v>
      </c>
      <c r="E12" s="78">
        <v>76265</v>
      </c>
      <c r="F12" s="329">
        <v>4166.67</v>
      </c>
      <c r="G12" s="329">
        <v>830</v>
      </c>
      <c r="H12" s="1792">
        <f t="shared" si="0"/>
        <v>79166.649999999994</v>
      </c>
    </row>
    <row r="13" spans="1:8" ht="13.8">
      <c r="A13" s="50">
        <v>44867</v>
      </c>
      <c r="B13" s="151"/>
      <c r="C13" s="151"/>
      <c r="D13" s="57">
        <v>6</v>
      </c>
      <c r="E13" s="78">
        <v>76542</v>
      </c>
      <c r="F13" s="329">
        <v>4166.67</v>
      </c>
      <c r="G13" s="329">
        <v>830</v>
      </c>
      <c r="H13" s="1792">
        <f t="shared" si="0"/>
        <v>74999.98</v>
      </c>
    </row>
    <row r="14" spans="1:8" ht="13.8">
      <c r="A14" s="50">
        <v>44898</v>
      </c>
      <c r="B14" s="151"/>
      <c r="C14" s="151"/>
      <c r="D14" s="57">
        <v>7</v>
      </c>
      <c r="E14" s="78">
        <v>76970</v>
      </c>
      <c r="F14" s="329">
        <v>4166.67</v>
      </c>
      <c r="G14" s="329">
        <v>830</v>
      </c>
      <c r="H14" s="1792">
        <f t="shared" si="0"/>
        <v>70833.31</v>
      </c>
    </row>
    <row r="15" spans="1:8" ht="13.8">
      <c r="A15" s="50">
        <v>44922</v>
      </c>
      <c r="B15" s="151"/>
      <c r="C15" s="151"/>
      <c r="D15" s="57">
        <v>8</v>
      </c>
      <c r="E15" s="78">
        <v>77216</v>
      </c>
      <c r="F15" s="149">
        <v>4166.67</v>
      </c>
      <c r="G15" s="149">
        <v>830</v>
      </c>
      <c r="H15" s="1792">
        <f t="shared" si="0"/>
        <v>66666.64</v>
      </c>
    </row>
    <row r="16" spans="1:8" ht="13.8">
      <c r="A16" s="50">
        <v>44957</v>
      </c>
      <c r="B16" s="151"/>
      <c r="C16" s="151"/>
      <c r="D16" s="57">
        <v>9</v>
      </c>
      <c r="E16" s="78">
        <v>77526</v>
      </c>
      <c r="F16" s="149">
        <v>4166.67</v>
      </c>
      <c r="G16" s="149">
        <v>830</v>
      </c>
      <c r="H16" s="1792">
        <f t="shared" si="0"/>
        <v>62499.97</v>
      </c>
    </row>
    <row r="17" spans="1:8" ht="13.8">
      <c r="A17" s="50">
        <v>44981</v>
      </c>
      <c r="B17" s="151"/>
      <c r="C17" s="151"/>
      <c r="D17" s="57">
        <v>10</v>
      </c>
      <c r="E17" s="78">
        <v>77727</v>
      </c>
      <c r="F17" s="149">
        <v>4166.67</v>
      </c>
      <c r="G17" s="149">
        <v>830</v>
      </c>
      <c r="H17" s="1792">
        <f t="shared" si="0"/>
        <v>58333.3</v>
      </c>
    </row>
    <row r="18" spans="1:8" ht="13.8">
      <c r="A18" s="50">
        <v>45017</v>
      </c>
      <c r="B18" s="151"/>
      <c r="C18" s="151"/>
      <c r="D18" s="57">
        <v>11</v>
      </c>
      <c r="E18" s="78">
        <v>78203</v>
      </c>
      <c r="F18" s="149">
        <v>4166.67</v>
      </c>
      <c r="G18" s="149">
        <v>830</v>
      </c>
      <c r="H18" s="1792">
        <f t="shared" si="0"/>
        <v>54166.63</v>
      </c>
    </row>
    <row r="19" spans="1:8" ht="13.8">
      <c r="A19" s="50">
        <v>45043</v>
      </c>
      <c r="B19" s="151"/>
      <c r="C19" s="151"/>
      <c r="D19" s="57">
        <v>12</v>
      </c>
      <c r="E19" s="78">
        <v>78465</v>
      </c>
      <c r="F19" s="149">
        <v>4166.67</v>
      </c>
      <c r="G19" s="149">
        <v>830</v>
      </c>
      <c r="H19" s="1792">
        <f t="shared" si="0"/>
        <v>49999.96</v>
      </c>
    </row>
    <row r="20" spans="1:8" ht="13.8">
      <c r="A20" s="50">
        <v>45076</v>
      </c>
      <c r="B20" s="151"/>
      <c r="C20" s="151"/>
      <c r="D20" s="57">
        <v>13</v>
      </c>
      <c r="E20" s="78">
        <v>78875</v>
      </c>
      <c r="F20" s="149">
        <v>4166.67</v>
      </c>
      <c r="G20" s="149">
        <v>830</v>
      </c>
      <c r="H20" s="1792">
        <f t="shared" si="0"/>
        <v>45833.29</v>
      </c>
    </row>
    <row r="21" spans="1:8">
      <c r="A21" s="50">
        <v>45105</v>
      </c>
      <c r="B21" s="178"/>
      <c r="C21" s="30"/>
      <c r="D21" s="57">
        <v>14</v>
      </c>
      <c r="E21" s="178">
        <v>79289</v>
      </c>
      <c r="F21" s="149">
        <v>4166.67</v>
      </c>
      <c r="G21" s="149">
        <v>830</v>
      </c>
      <c r="H21" s="1792">
        <f t="shared" si="0"/>
        <v>41666.620000000003</v>
      </c>
    </row>
    <row r="22" spans="1:8">
      <c r="A22" s="50">
        <v>45136</v>
      </c>
      <c r="B22" s="178"/>
      <c r="C22" s="30"/>
      <c r="D22" s="57">
        <v>15</v>
      </c>
      <c r="E22" s="178">
        <v>79693</v>
      </c>
      <c r="F22" s="149">
        <v>4166.67</v>
      </c>
      <c r="G22" s="149">
        <v>830</v>
      </c>
      <c r="H22" s="1792">
        <f t="shared" si="0"/>
        <v>37499.949999999997</v>
      </c>
    </row>
    <row r="23" spans="1:8">
      <c r="A23" s="50">
        <v>45167</v>
      </c>
      <c r="B23" s="178"/>
      <c r="C23" s="30"/>
      <c r="D23" s="57">
        <v>16</v>
      </c>
      <c r="E23" s="178">
        <v>80011</v>
      </c>
      <c r="F23" s="149">
        <v>4166.67</v>
      </c>
      <c r="G23" s="149">
        <v>830</v>
      </c>
      <c r="H23" s="1792">
        <f t="shared" si="0"/>
        <v>33333.279999999999</v>
      </c>
    </row>
    <row r="24" spans="1:8">
      <c r="A24" s="50">
        <v>45197</v>
      </c>
      <c r="B24" s="151"/>
      <c r="C24" s="151"/>
      <c r="D24" s="57">
        <v>17</v>
      </c>
      <c r="E24" s="178">
        <v>80379</v>
      </c>
      <c r="F24" s="149">
        <v>4166.67</v>
      </c>
      <c r="G24" s="149">
        <v>830</v>
      </c>
      <c r="H24" s="1792">
        <f t="shared" si="0"/>
        <v>29166.61</v>
      </c>
    </row>
    <row r="25" spans="1:8">
      <c r="A25" s="50">
        <v>45233</v>
      </c>
      <c r="B25" s="178"/>
      <c r="C25" s="45"/>
      <c r="D25" s="57">
        <v>18</v>
      </c>
      <c r="E25" s="178">
        <v>80804</v>
      </c>
      <c r="F25" s="59">
        <v>4166.67</v>
      </c>
      <c r="G25" s="59">
        <v>830</v>
      </c>
      <c r="H25" s="1792">
        <f t="shared" si="0"/>
        <v>24999.94</v>
      </c>
    </row>
    <row r="26" spans="1:8">
      <c r="A26" s="50">
        <v>45262</v>
      </c>
      <c r="B26" s="178"/>
      <c r="C26" s="45"/>
      <c r="D26" s="57">
        <v>19</v>
      </c>
      <c r="E26" s="178">
        <v>81247</v>
      </c>
      <c r="F26" s="59">
        <v>4166.67</v>
      </c>
      <c r="G26" s="59">
        <v>830</v>
      </c>
      <c r="H26" s="1792">
        <f t="shared" si="0"/>
        <v>20833.27</v>
      </c>
    </row>
    <row r="27" spans="1:8" ht="13.8">
      <c r="A27" s="50">
        <v>45297</v>
      </c>
      <c r="B27" s="151"/>
      <c r="C27" s="151"/>
      <c r="D27" s="57">
        <v>20</v>
      </c>
      <c r="E27" s="78">
        <v>81681</v>
      </c>
      <c r="F27" s="59">
        <v>4166.67</v>
      </c>
      <c r="G27" s="59">
        <v>830</v>
      </c>
      <c r="H27" s="1792">
        <f t="shared" si="0"/>
        <v>16666.599999999999</v>
      </c>
    </row>
    <row r="28" spans="1:8" ht="13.8">
      <c r="A28" s="50">
        <v>45323</v>
      </c>
      <c r="B28" s="151"/>
      <c r="C28" s="151"/>
      <c r="D28" s="57">
        <v>21</v>
      </c>
      <c r="E28" s="78">
        <v>81936</v>
      </c>
      <c r="F28" s="59">
        <v>4166.67</v>
      </c>
      <c r="G28" s="59">
        <v>830</v>
      </c>
      <c r="H28" s="1792">
        <f t="shared" si="0"/>
        <v>12499.93</v>
      </c>
    </row>
    <row r="29" spans="1:8" ht="13.8">
      <c r="A29" s="50">
        <v>45349</v>
      </c>
      <c r="B29" s="151"/>
      <c r="C29" s="151"/>
      <c r="D29" s="57">
        <v>22</v>
      </c>
      <c r="E29" s="78">
        <v>82164</v>
      </c>
      <c r="F29" s="30">
        <v>4166.67</v>
      </c>
      <c r="G29" s="30">
        <v>830</v>
      </c>
      <c r="H29" s="1792">
        <f t="shared" si="0"/>
        <v>8333.2600000000293</v>
      </c>
    </row>
    <row r="30" spans="1:8" ht="13.8">
      <c r="A30" s="50">
        <v>45378</v>
      </c>
      <c r="B30" s="151"/>
      <c r="C30" s="151"/>
      <c r="D30" s="57">
        <v>23</v>
      </c>
      <c r="E30" s="78">
        <v>82591</v>
      </c>
      <c r="F30" s="30">
        <v>4166.67</v>
      </c>
      <c r="G30" s="30">
        <v>830</v>
      </c>
      <c r="H30" s="1792">
        <f t="shared" si="0"/>
        <v>4166.5900000000302</v>
      </c>
    </row>
    <row r="31" spans="1:8" ht="13.8">
      <c r="A31" s="50">
        <v>45412</v>
      </c>
      <c r="B31" s="151"/>
      <c r="C31" s="151"/>
      <c r="D31" s="57">
        <v>24</v>
      </c>
      <c r="E31" s="78">
        <v>82964</v>
      </c>
      <c r="F31" s="30">
        <v>4166.67</v>
      </c>
      <c r="G31" s="30">
        <v>830</v>
      </c>
      <c r="H31" s="1792">
        <f t="shared" si="0"/>
        <v>-7.99999999653664E-2</v>
      </c>
    </row>
  </sheetData>
  <mergeCells count="1">
    <mergeCell ref="A5:H5"/>
  </mergeCells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159">
    <tabColor rgb="FFFFFF00"/>
  </sheetPr>
  <dimension ref="A1:S71"/>
  <sheetViews>
    <sheetView topLeftCell="A26" zoomScale="130" zoomScaleNormal="130" workbookViewId="0">
      <selection activeCell="B35" sqref="B35"/>
    </sheetView>
  </sheetViews>
  <sheetFormatPr defaultColWidth="9.109375" defaultRowHeight="13.2"/>
  <cols>
    <col min="1" max="1" width="16.88671875" style="228" customWidth="1"/>
    <col min="2" max="4" width="16.88671875" style="3" customWidth="1"/>
    <col min="5" max="5" width="16.88671875" style="2308" customWidth="1"/>
    <col min="6" max="7" width="16.88671875" style="6" customWidth="1"/>
    <col min="8" max="8" width="16.88671875" style="132" customWidth="1"/>
    <col min="9" max="9" width="9.109375" style="3"/>
    <col min="10" max="10" width="11.44140625" style="1137" customWidth="1"/>
    <col min="11" max="11" width="11.5546875" style="3" customWidth="1"/>
    <col min="12" max="13" width="9.109375" style="3"/>
    <col min="14" max="14" width="12.5546875" style="2308" customWidth="1"/>
    <col min="15" max="15" width="11.33203125" style="6" customWidth="1"/>
    <col min="16" max="16" width="9.109375" style="6"/>
    <col min="17" max="17" width="12.109375" style="3" customWidth="1"/>
    <col min="18" max="16384" width="9.109375" style="3"/>
  </cols>
  <sheetData>
    <row r="1" spans="1:18" ht="27.6">
      <c r="A1" s="3280" t="s">
        <v>649</v>
      </c>
      <c r="B1" s="3280"/>
      <c r="C1" s="3280"/>
      <c r="D1" s="3280"/>
    </row>
    <row r="3" spans="1:18" ht="15">
      <c r="J3" s="3278" t="s">
        <v>20</v>
      </c>
      <c r="K3" s="3244"/>
      <c r="L3" s="3244"/>
      <c r="M3" s="3244"/>
      <c r="N3" s="3244"/>
      <c r="O3" s="3244"/>
      <c r="P3" s="3244"/>
      <c r="Q3" s="3279"/>
    </row>
    <row r="4" spans="1:18" ht="20.399999999999999">
      <c r="A4" s="3119" t="s">
        <v>1</v>
      </c>
      <c r="B4" s="3119"/>
      <c r="C4" s="3119"/>
      <c r="D4" s="3119"/>
      <c r="E4" s="3119"/>
      <c r="F4" s="3119"/>
      <c r="G4" s="3119"/>
      <c r="H4" s="3119"/>
      <c r="J4" s="1786" t="s">
        <v>21</v>
      </c>
      <c r="K4" s="174" t="s">
        <v>22</v>
      </c>
      <c r="L4" s="185"/>
      <c r="M4" s="1483" t="s">
        <v>187</v>
      </c>
      <c r="N4" s="2600" t="s">
        <v>401</v>
      </c>
      <c r="O4" s="176" t="s">
        <v>622</v>
      </c>
      <c r="P4" s="176" t="s">
        <v>25</v>
      </c>
      <c r="Q4" s="202" t="s">
        <v>26</v>
      </c>
    </row>
    <row r="5" spans="1:18" ht="25.2">
      <c r="A5" s="141" t="s">
        <v>2</v>
      </c>
      <c r="B5" s="68" t="s">
        <v>96</v>
      </c>
      <c r="C5" s="232" t="s">
        <v>5</v>
      </c>
      <c r="D5" s="232" t="s">
        <v>6</v>
      </c>
      <c r="E5" s="2247" t="s">
        <v>36</v>
      </c>
      <c r="F5" s="68" t="s">
        <v>37</v>
      </c>
      <c r="G5" s="68" t="s">
        <v>38</v>
      </c>
      <c r="H5" s="186" t="s">
        <v>55</v>
      </c>
      <c r="J5" s="1787">
        <v>45125</v>
      </c>
      <c r="K5" s="21">
        <v>10000</v>
      </c>
      <c r="L5" s="21"/>
      <c r="M5" s="73">
        <v>12</v>
      </c>
      <c r="N5" s="2508">
        <v>31645</v>
      </c>
      <c r="O5" s="765">
        <f>K5/M5</f>
        <v>833.33333333333337</v>
      </c>
      <c r="P5" s="21">
        <v>200</v>
      </c>
      <c r="Q5" s="108">
        <f>K5</f>
        <v>10000</v>
      </c>
    </row>
    <row r="6" spans="1:18" ht="13.8">
      <c r="A6" s="162">
        <v>44877</v>
      </c>
      <c r="B6" s="21">
        <v>200000</v>
      </c>
      <c r="C6" s="25"/>
      <c r="D6" s="25">
        <v>36</v>
      </c>
      <c r="E6" s="2248">
        <v>30186</v>
      </c>
      <c r="F6" s="21">
        <f>+B6/D6</f>
        <v>5555.5555555555557</v>
      </c>
      <c r="G6" s="21">
        <f>B6*0.83%</f>
        <v>1660</v>
      </c>
      <c r="H6" s="21">
        <f>B6</f>
        <v>200000</v>
      </c>
      <c r="J6" s="1011">
        <v>45192</v>
      </c>
      <c r="K6" s="78"/>
      <c r="L6" s="32"/>
      <c r="M6" s="1635">
        <v>1</v>
      </c>
      <c r="N6" s="2195">
        <v>80308</v>
      </c>
      <c r="O6" s="47">
        <v>833.33</v>
      </c>
      <c r="P6" s="47">
        <v>383.33</v>
      </c>
      <c r="Q6" s="62">
        <f>Q5-O6</f>
        <v>9166.67</v>
      </c>
    </row>
    <row r="7" spans="1:18" ht="13.8">
      <c r="A7" s="50">
        <v>44891</v>
      </c>
      <c r="B7" s="27"/>
      <c r="C7" s="27"/>
      <c r="D7" s="29">
        <v>1</v>
      </c>
      <c r="E7" s="2229">
        <v>76864</v>
      </c>
      <c r="F7" s="39">
        <v>4166.67</v>
      </c>
      <c r="G7" s="39">
        <v>830</v>
      </c>
      <c r="H7" s="478">
        <f>H6-F7</f>
        <v>195833.33</v>
      </c>
      <c r="J7" s="1011">
        <v>45202</v>
      </c>
      <c r="K7" s="78"/>
      <c r="L7" s="32"/>
      <c r="M7" s="1635">
        <v>2</v>
      </c>
      <c r="N7" s="2195">
        <v>80467</v>
      </c>
      <c r="O7" s="47">
        <v>833.33</v>
      </c>
      <c r="P7" s="47">
        <v>383.33</v>
      </c>
      <c r="Q7" s="62">
        <f t="shared" ref="Q7:Q17" si="0">Q6-O7</f>
        <v>8333.34</v>
      </c>
    </row>
    <row r="8" spans="1:18" ht="13.8">
      <c r="A8" s="167">
        <v>44921</v>
      </c>
      <c r="B8" s="27"/>
      <c r="C8" s="27"/>
      <c r="D8" s="29">
        <v>2</v>
      </c>
      <c r="E8" s="2195">
        <v>77152</v>
      </c>
      <c r="F8" s="33">
        <v>5555.56</v>
      </c>
      <c r="G8" s="33">
        <v>1660</v>
      </c>
      <c r="H8" s="478">
        <f t="shared" ref="H8:H22" si="1">H7-F8</f>
        <v>190277.77</v>
      </c>
      <c r="J8" s="1011">
        <v>45226</v>
      </c>
      <c r="K8" s="78"/>
      <c r="L8" s="32"/>
      <c r="M8" s="1635">
        <v>3</v>
      </c>
      <c r="N8" s="2195">
        <v>80689</v>
      </c>
      <c r="O8" s="47">
        <v>833.33</v>
      </c>
      <c r="P8" s="47"/>
      <c r="Q8" s="62">
        <f t="shared" si="0"/>
        <v>7500.01</v>
      </c>
      <c r="R8" s="99"/>
    </row>
    <row r="9" spans="1:18" ht="13.8">
      <c r="A9" s="50">
        <v>44954</v>
      </c>
      <c r="B9" s="27"/>
      <c r="C9" s="27"/>
      <c r="D9" s="29">
        <v>3</v>
      </c>
      <c r="E9" s="2195">
        <v>77482</v>
      </c>
      <c r="F9" s="33">
        <v>5555.56</v>
      </c>
      <c r="G9" s="33">
        <v>1660</v>
      </c>
      <c r="H9" s="478">
        <f t="shared" si="1"/>
        <v>184722.21</v>
      </c>
      <c r="J9" s="1011">
        <v>45258</v>
      </c>
      <c r="K9" s="78"/>
      <c r="L9" s="32"/>
      <c r="M9" s="1635">
        <v>4</v>
      </c>
      <c r="N9" s="2195">
        <v>81126</v>
      </c>
      <c r="O9" s="47">
        <v>833.33</v>
      </c>
      <c r="P9" s="47"/>
      <c r="Q9" s="62">
        <f t="shared" si="0"/>
        <v>6666.68</v>
      </c>
    </row>
    <row r="10" spans="1:18" ht="13.8">
      <c r="A10" s="50">
        <v>44982</v>
      </c>
      <c r="B10" s="27"/>
      <c r="C10" s="27"/>
      <c r="D10" s="29">
        <v>4</v>
      </c>
      <c r="E10" s="2195">
        <v>77745</v>
      </c>
      <c r="F10" s="33">
        <v>5555.56</v>
      </c>
      <c r="G10" s="33">
        <v>1660</v>
      </c>
      <c r="H10" s="478">
        <f t="shared" si="1"/>
        <v>179166.65</v>
      </c>
      <c r="J10" s="1011">
        <v>45289</v>
      </c>
      <c r="K10" s="78"/>
      <c r="L10" s="32"/>
      <c r="M10" s="1635">
        <v>5</v>
      </c>
      <c r="N10" s="2195">
        <v>81561</v>
      </c>
      <c r="O10" s="47">
        <v>833.33</v>
      </c>
      <c r="P10" s="47"/>
      <c r="Q10" s="62">
        <f t="shared" si="0"/>
        <v>5833.35</v>
      </c>
    </row>
    <row r="11" spans="1:18" ht="15">
      <c r="A11" s="50">
        <v>45014</v>
      </c>
      <c r="B11" s="27"/>
      <c r="C11" s="27"/>
      <c r="D11" s="29">
        <v>5</v>
      </c>
      <c r="E11" s="2195">
        <v>78091</v>
      </c>
      <c r="F11" s="33">
        <v>5555.56</v>
      </c>
      <c r="G11" s="33">
        <v>1660</v>
      </c>
      <c r="H11" s="478">
        <f t="shared" si="1"/>
        <v>173611.09</v>
      </c>
      <c r="J11" s="1011">
        <v>45321</v>
      </c>
      <c r="K11" s="29"/>
      <c r="L11" s="29"/>
      <c r="M11" s="1635">
        <v>6</v>
      </c>
      <c r="N11" s="2197">
        <v>81871</v>
      </c>
      <c r="O11" s="47">
        <v>833.33</v>
      </c>
      <c r="P11" s="47">
        <v>166.67</v>
      </c>
      <c r="Q11" s="62">
        <f t="shared" si="0"/>
        <v>5000.0200000000004</v>
      </c>
      <c r="R11" s="99"/>
    </row>
    <row r="12" spans="1:18" ht="15">
      <c r="A12" s="50">
        <v>45042</v>
      </c>
      <c r="B12" s="27"/>
      <c r="C12" s="27"/>
      <c r="D12" s="29">
        <v>6</v>
      </c>
      <c r="E12" s="2195">
        <v>78419</v>
      </c>
      <c r="F12" s="33">
        <v>5555.56</v>
      </c>
      <c r="G12" s="33">
        <v>1660</v>
      </c>
      <c r="H12" s="478">
        <f t="shared" si="1"/>
        <v>168055.53</v>
      </c>
      <c r="J12" s="1011">
        <v>45349</v>
      </c>
      <c r="K12" s="29"/>
      <c r="L12" s="29"/>
      <c r="M12" s="1635">
        <v>7</v>
      </c>
      <c r="N12" s="2197">
        <v>82180</v>
      </c>
      <c r="O12" s="47">
        <v>833.33</v>
      </c>
      <c r="P12" s="47">
        <v>33.33</v>
      </c>
      <c r="Q12" s="62">
        <f t="shared" si="0"/>
        <v>4166.6900000000005</v>
      </c>
    </row>
    <row r="13" spans="1:18" ht="13.8">
      <c r="A13" s="50">
        <v>45076</v>
      </c>
      <c r="B13" s="27"/>
      <c r="C13" s="27"/>
      <c r="D13" s="29">
        <v>7</v>
      </c>
      <c r="E13" s="2195">
        <v>78897</v>
      </c>
      <c r="F13" s="33">
        <v>5555.56</v>
      </c>
      <c r="G13" s="33">
        <v>1660</v>
      </c>
      <c r="H13" s="478">
        <f t="shared" si="1"/>
        <v>162499.97</v>
      </c>
      <c r="J13" s="1011">
        <v>45377</v>
      </c>
      <c r="K13" s="29"/>
      <c r="L13" s="29"/>
      <c r="M13" s="1635">
        <v>8</v>
      </c>
      <c r="N13" s="2195">
        <v>82564</v>
      </c>
      <c r="O13" s="47">
        <v>833.33</v>
      </c>
      <c r="P13" s="47">
        <v>66.67</v>
      </c>
      <c r="Q13" s="62">
        <f t="shared" si="0"/>
        <v>3333.3600000000006</v>
      </c>
      <c r="R13" s="99"/>
    </row>
    <row r="14" spans="1:18" ht="13.8">
      <c r="A14" s="50">
        <v>45105</v>
      </c>
      <c r="B14" s="27"/>
      <c r="C14" s="27"/>
      <c r="D14" s="29">
        <v>8</v>
      </c>
      <c r="E14" s="2229">
        <v>79247</v>
      </c>
      <c r="F14" s="30">
        <v>5555.56</v>
      </c>
      <c r="G14" s="30">
        <v>1660</v>
      </c>
      <c r="H14" s="478">
        <f t="shared" si="1"/>
        <v>156944.41</v>
      </c>
      <c r="J14" s="1011">
        <v>45409</v>
      </c>
      <c r="K14" s="29"/>
      <c r="L14" s="29"/>
      <c r="M14" s="1635">
        <v>9</v>
      </c>
      <c r="N14" s="2195">
        <v>82927</v>
      </c>
      <c r="O14" s="47">
        <v>833.33</v>
      </c>
      <c r="P14" s="47">
        <v>50</v>
      </c>
      <c r="Q14" s="62">
        <f t="shared" si="0"/>
        <v>2500.0300000000007</v>
      </c>
    </row>
    <row r="15" spans="1:18" ht="13.8">
      <c r="A15" s="50">
        <v>45134</v>
      </c>
      <c r="B15" s="27"/>
      <c r="C15" s="27"/>
      <c r="D15" s="29">
        <v>9</v>
      </c>
      <c r="E15" s="2229">
        <v>79594</v>
      </c>
      <c r="F15" s="30">
        <v>5555.56</v>
      </c>
      <c r="G15" s="30">
        <v>1660</v>
      </c>
      <c r="H15" s="478">
        <f t="shared" si="1"/>
        <v>151388.85</v>
      </c>
      <c r="J15" s="1011">
        <v>45441</v>
      </c>
      <c r="K15" s="27"/>
      <c r="L15" s="27"/>
      <c r="M15" s="1635">
        <v>10</v>
      </c>
      <c r="N15" s="2195">
        <v>83363</v>
      </c>
      <c r="O15" s="47">
        <v>833.33</v>
      </c>
      <c r="P15" s="47">
        <v>33.340000000000003</v>
      </c>
      <c r="Q15" s="62">
        <f t="shared" si="0"/>
        <v>1666.7000000000007</v>
      </c>
    </row>
    <row r="16" spans="1:18" ht="13.8">
      <c r="A16" s="50">
        <v>45192</v>
      </c>
      <c r="B16" s="27"/>
      <c r="C16" s="27"/>
      <c r="D16" s="29">
        <v>10</v>
      </c>
      <c r="E16" s="2229">
        <v>80308</v>
      </c>
      <c r="F16" s="35">
        <v>5555.56</v>
      </c>
      <c r="G16" s="35">
        <v>1660</v>
      </c>
      <c r="H16" s="478">
        <f t="shared" si="1"/>
        <v>145833.29</v>
      </c>
      <c r="J16" s="1137">
        <v>45471</v>
      </c>
      <c r="M16" s="1635">
        <v>11</v>
      </c>
      <c r="N16" s="2195">
        <v>83732</v>
      </c>
      <c r="O16" s="188">
        <v>833.33</v>
      </c>
      <c r="P16" s="54">
        <v>16.670000000000002</v>
      </c>
      <c r="Q16" s="62">
        <f t="shared" si="0"/>
        <v>833.37000000000069</v>
      </c>
    </row>
    <row r="17" spans="1:17" ht="13.8">
      <c r="A17" s="50">
        <v>45202</v>
      </c>
      <c r="B17" s="27"/>
      <c r="C17" s="27"/>
      <c r="D17" s="29">
        <v>11</v>
      </c>
      <c r="E17" s="2229">
        <v>80467</v>
      </c>
      <c r="F17" s="35">
        <v>5555.56</v>
      </c>
      <c r="G17" s="35">
        <v>1660</v>
      </c>
      <c r="H17" s="478">
        <f t="shared" si="1"/>
        <v>140277.73000000001</v>
      </c>
      <c r="J17" s="1140">
        <v>45476</v>
      </c>
      <c r="K17" s="27"/>
      <c r="L17" s="27"/>
      <c r="M17" s="1635">
        <v>12</v>
      </c>
      <c r="N17" s="2229">
        <v>83818</v>
      </c>
      <c r="O17" s="39">
        <v>833.37</v>
      </c>
      <c r="P17" s="39"/>
      <c r="Q17" s="62">
        <f t="shared" si="0"/>
        <v>0</v>
      </c>
    </row>
    <row r="18" spans="1:17">
      <c r="A18" s="50">
        <v>45226</v>
      </c>
      <c r="B18" s="27"/>
      <c r="C18" s="27"/>
      <c r="D18" s="29">
        <v>12</v>
      </c>
      <c r="E18" s="2229">
        <v>80689</v>
      </c>
      <c r="F18" s="35">
        <v>5555.56</v>
      </c>
      <c r="G18" s="35">
        <v>1660</v>
      </c>
      <c r="H18" s="478">
        <f t="shared" si="1"/>
        <v>134722.17000000001</v>
      </c>
    </row>
    <row r="19" spans="1:17" ht="13.8">
      <c r="A19" s="50">
        <v>45258</v>
      </c>
      <c r="B19" s="27"/>
      <c r="C19" s="27"/>
      <c r="D19" s="29">
        <v>13</v>
      </c>
      <c r="E19" s="2195">
        <v>81126</v>
      </c>
      <c r="F19" s="39">
        <v>5555.56</v>
      </c>
      <c r="G19" s="39">
        <v>1660</v>
      </c>
      <c r="H19" s="478">
        <f t="shared" si="1"/>
        <v>129166.61000000002</v>
      </c>
    </row>
    <row r="20" spans="1:17" ht="15">
      <c r="A20" s="50">
        <v>45269</v>
      </c>
      <c r="B20" s="27"/>
      <c r="C20" s="27"/>
      <c r="D20" s="29">
        <v>14</v>
      </c>
      <c r="E20" s="2229">
        <v>32517</v>
      </c>
      <c r="F20" s="39">
        <v>129166.61</v>
      </c>
      <c r="G20" s="39"/>
      <c r="H20" s="478">
        <f t="shared" si="1"/>
        <v>0</v>
      </c>
      <c r="J20" s="3278" t="s">
        <v>20</v>
      </c>
      <c r="K20" s="3244"/>
      <c r="L20" s="3244"/>
      <c r="M20" s="3244"/>
      <c r="N20" s="3244"/>
      <c r="O20" s="3244"/>
      <c r="P20" s="3244"/>
      <c r="Q20" s="3279"/>
    </row>
    <row r="21" spans="1:17">
      <c r="A21" s="50"/>
      <c r="B21" s="27"/>
      <c r="C21" s="27"/>
      <c r="D21" s="29">
        <v>15</v>
      </c>
      <c r="E21" s="2229"/>
      <c r="F21" s="39"/>
      <c r="G21" s="39"/>
      <c r="H21" s="478">
        <f t="shared" si="1"/>
        <v>0</v>
      </c>
      <c r="J21" s="1786" t="s">
        <v>21</v>
      </c>
      <c r="K21" s="174" t="s">
        <v>22</v>
      </c>
      <c r="L21" s="185"/>
      <c r="M21" s="1483" t="s">
        <v>187</v>
      </c>
      <c r="N21" s="2600" t="s">
        <v>401</v>
      </c>
      <c r="O21" s="176" t="s">
        <v>622</v>
      </c>
      <c r="P21" s="176" t="s">
        <v>25</v>
      </c>
      <c r="Q21" s="202" t="s">
        <v>26</v>
      </c>
    </row>
    <row r="22" spans="1:17">
      <c r="H22" s="478">
        <f t="shared" si="1"/>
        <v>0</v>
      </c>
      <c r="J22" s="1788">
        <v>45476</v>
      </c>
      <c r="K22" s="55">
        <v>20000</v>
      </c>
      <c r="L22" s="55"/>
      <c r="M22" s="73">
        <v>12</v>
      </c>
      <c r="N22" s="2508"/>
      <c r="O22" s="1715">
        <f>K22/M22</f>
        <v>1666.6666666666667</v>
      </c>
      <c r="P22" s="55">
        <v>400</v>
      </c>
      <c r="Q22" s="1262">
        <f>K22</f>
        <v>20000</v>
      </c>
    </row>
    <row r="23" spans="1:17">
      <c r="J23" s="1040">
        <v>45489</v>
      </c>
      <c r="K23" s="178"/>
      <c r="L23" s="148"/>
      <c r="M23" s="76">
        <v>1</v>
      </c>
      <c r="N23" s="2229">
        <v>83919</v>
      </c>
      <c r="O23" s="59">
        <v>1666.67</v>
      </c>
      <c r="P23" s="59">
        <v>366.67</v>
      </c>
      <c r="Q23" s="62">
        <f>Q22-O23</f>
        <v>18333.330000000002</v>
      </c>
    </row>
    <row r="24" spans="1:17">
      <c r="J24" s="50">
        <v>45533</v>
      </c>
      <c r="K24" s="57"/>
      <c r="L24" s="57"/>
      <c r="M24" s="76">
        <v>2</v>
      </c>
      <c r="N24" s="2229">
        <v>84402</v>
      </c>
      <c r="O24" s="59">
        <v>1666.67</v>
      </c>
      <c r="P24" s="59">
        <v>333.33</v>
      </c>
      <c r="Q24" s="62">
        <f t="shared" ref="Q24:Q35" si="2">Q23-O24</f>
        <v>16666.660000000003</v>
      </c>
    </row>
    <row r="25" spans="1:17">
      <c r="J25" s="50">
        <v>38247</v>
      </c>
      <c r="K25" s="57"/>
      <c r="L25" s="57"/>
      <c r="M25" s="76">
        <v>3</v>
      </c>
      <c r="N25" s="2229">
        <v>84622</v>
      </c>
      <c r="O25" s="59">
        <v>1666.67</v>
      </c>
      <c r="P25" s="59">
        <v>300</v>
      </c>
      <c r="Q25" s="62">
        <f t="shared" si="2"/>
        <v>14999.990000000003</v>
      </c>
    </row>
    <row r="26" spans="1:17" ht="20.399999999999999">
      <c r="A26" s="3119" t="s">
        <v>1</v>
      </c>
      <c r="B26" s="3119"/>
      <c r="C26" s="3119"/>
      <c r="D26" s="3119"/>
      <c r="E26" s="3119"/>
      <c r="F26" s="3119"/>
      <c r="G26" s="3119"/>
      <c r="H26" s="3119"/>
      <c r="J26" s="50">
        <v>45583</v>
      </c>
      <c r="K26" s="57"/>
      <c r="L26" s="57"/>
      <c r="M26" s="76">
        <v>4</v>
      </c>
      <c r="N26" s="2229">
        <v>85078</v>
      </c>
      <c r="O26" s="59">
        <v>1666.67</v>
      </c>
      <c r="P26" s="59">
        <v>266.67</v>
      </c>
      <c r="Q26" s="62">
        <f t="shared" si="2"/>
        <v>13333.320000000003</v>
      </c>
    </row>
    <row r="27" spans="1:17" ht="25.2">
      <c r="A27" s="141" t="s">
        <v>2</v>
      </c>
      <c r="B27" s="68" t="s">
        <v>96</v>
      </c>
      <c r="C27" s="232" t="s">
        <v>5</v>
      </c>
      <c r="D27" s="232" t="s">
        <v>6</v>
      </c>
      <c r="E27" s="2247" t="s">
        <v>36</v>
      </c>
      <c r="F27" s="68" t="s">
        <v>37</v>
      </c>
      <c r="G27" s="68" t="s">
        <v>38</v>
      </c>
      <c r="H27" s="186" t="s">
        <v>55</v>
      </c>
      <c r="J27" s="50">
        <v>45609</v>
      </c>
      <c r="K27" s="57"/>
      <c r="L27" s="57"/>
      <c r="M27" s="76">
        <v>5</v>
      </c>
      <c r="N27" s="2229">
        <v>85363</v>
      </c>
      <c r="O27" s="59">
        <v>1666.67</v>
      </c>
      <c r="P27" s="59">
        <v>233.33</v>
      </c>
      <c r="Q27" s="62">
        <f t="shared" si="2"/>
        <v>11666.650000000003</v>
      </c>
    </row>
    <row r="28" spans="1:17">
      <c r="A28" s="162">
        <v>45269</v>
      </c>
      <c r="B28" s="21">
        <v>250000</v>
      </c>
      <c r="C28" s="25"/>
      <c r="D28" s="25">
        <v>36</v>
      </c>
      <c r="E28" s="2248">
        <v>32517</v>
      </c>
      <c r="F28" s="21">
        <f>+B28/D28</f>
        <v>6944.4444444444443</v>
      </c>
      <c r="G28" s="21">
        <f>B28*0.83%</f>
        <v>2075</v>
      </c>
      <c r="H28" s="21">
        <f>B28</f>
        <v>250000</v>
      </c>
      <c r="J28" s="50">
        <v>45636</v>
      </c>
      <c r="K28" s="57"/>
      <c r="L28" s="57"/>
      <c r="M28" s="76">
        <v>6</v>
      </c>
      <c r="N28" s="2229">
        <v>85779</v>
      </c>
      <c r="O28" s="59">
        <v>1666.67</v>
      </c>
      <c r="P28" s="59">
        <v>200</v>
      </c>
      <c r="Q28" s="62">
        <f t="shared" si="2"/>
        <v>9999.9800000000032</v>
      </c>
    </row>
    <row r="29" spans="1:17">
      <c r="A29" s="50">
        <v>45289</v>
      </c>
      <c r="B29" s="27"/>
      <c r="C29" s="27"/>
      <c r="D29" s="29">
        <v>1</v>
      </c>
      <c r="E29" s="2229">
        <v>81126</v>
      </c>
      <c r="F29" s="43">
        <v>6944.44</v>
      </c>
      <c r="G29" s="43">
        <v>2075</v>
      </c>
      <c r="H29" s="478">
        <f>H28-F29</f>
        <v>243055.56</v>
      </c>
      <c r="J29" s="1040">
        <v>45678</v>
      </c>
      <c r="K29" s="50">
        <v>45678</v>
      </c>
      <c r="L29" s="57"/>
      <c r="M29" s="76">
        <v>7</v>
      </c>
      <c r="N29" s="2192">
        <v>86216</v>
      </c>
      <c r="O29" s="30">
        <v>1666.67</v>
      </c>
      <c r="P29" s="30">
        <v>166.67</v>
      </c>
      <c r="Q29" s="62">
        <f t="shared" si="2"/>
        <v>8333.3100000000031</v>
      </c>
    </row>
    <row r="30" spans="1:17" ht="13.8">
      <c r="A30" s="235">
        <v>45321</v>
      </c>
      <c r="B30" s="27"/>
      <c r="C30" s="27"/>
      <c r="D30" s="29">
        <v>2</v>
      </c>
      <c r="E30" s="2195">
        <v>81871</v>
      </c>
      <c r="F30" s="30">
        <v>6944.44</v>
      </c>
      <c r="G30" s="30">
        <v>2075</v>
      </c>
      <c r="H30" s="478">
        <f t="shared" ref="H30:H42" si="3">H29-F30</f>
        <v>236111.12</v>
      </c>
      <c r="J30" s="1040">
        <v>45706</v>
      </c>
      <c r="K30" s="50">
        <v>45706</v>
      </c>
      <c r="L30" s="57"/>
      <c r="M30" s="76">
        <v>8</v>
      </c>
      <c r="N30" s="2192">
        <v>86516</v>
      </c>
      <c r="O30" s="30">
        <v>1666.67</v>
      </c>
      <c r="P30" s="30">
        <v>166.67</v>
      </c>
      <c r="Q30" s="62">
        <f t="shared" si="2"/>
        <v>6666.6400000000031</v>
      </c>
    </row>
    <row r="31" spans="1:17" ht="13.8">
      <c r="A31" s="235">
        <v>45349</v>
      </c>
      <c r="B31" s="27"/>
      <c r="C31" s="27"/>
      <c r="D31" s="29">
        <v>3</v>
      </c>
      <c r="E31" s="2195">
        <v>82180</v>
      </c>
      <c r="F31" s="30">
        <v>6944.44</v>
      </c>
      <c r="G31" s="30">
        <v>2075</v>
      </c>
      <c r="H31" s="478">
        <f t="shared" si="3"/>
        <v>229166.68</v>
      </c>
      <c r="J31" s="1040">
        <v>45738</v>
      </c>
      <c r="K31" s="50">
        <v>45738</v>
      </c>
      <c r="L31" s="57"/>
      <c r="M31" s="76">
        <v>9</v>
      </c>
      <c r="N31" s="2192">
        <v>86908</v>
      </c>
      <c r="O31" s="30">
        <v>1666.67</v>
      </c>
      <c r="P31" s="30">
        <v>100</v>
      </c>
      <c r="Q31" s="62">
        <f t="shared" si="2"/>
        <v>4999.970000000003</v>
      </c>
    </row>
    <row r="32" spans="1:17" ht="13.8">
      <c r="A32" s="235">
        <v>45377</v>
      </c>
      <c r="B32" s="27"/>
      <c r="C32" s="27"/>
      <c r="D32" s="29">
        <v>4</v>
      </c>
      <c r="E32" s="2195">
        <v>82564</v>
      </c>
      <c r="F32" s="30">
        <v>6944.44</v>
      </c>
      <c r="G32" s="30">
        <v>2075</v>
      </c>
      <c r="H32" s="478">
        <f t="shared" si="3"/>
        <v>222222.24</v>
      </c>
      <c r="J32" s="1040">
        <v>45798</v>
      </c>
      <c r="K32" s="50">
        <v>45798</v>
      </c>
      <c r="L32" s="57"/>
      <c r="M32" s="76">
        <v>10</v>
      </c>
      <c r="N32" s="2229" t="s">
        <v>650</v>
      </c>
      <c r="O32" s="30">
        <v>1666.67</v>
      </c>
      <c r="P32" s="30">
        <v>100</v>
      </c>
      <c r="Q32" s="62">
        <f t="shared" si="2"/>
        <v>3333.3000000000029</v>
      </c>
    </row>
    <row r="33" spans="1:19" ht="13.8">
      <c r="A33" s="235">
        <v>45409</v>
      </c>
      <c r="B33" s="27"/>
      <c r="C33" s="27"/>
      <c r="D33" s="29">
        <v>5</v>
      </c>
      <c r="E33" s="2195">
        <v>82927</v>
      </c>
      <c r="F33" s="30">
        <v>6944.44</v>
      </c>
      <c r="G33" s="30">
        <v>2075</v>
      </c>
      <c r="H33" s="478">
        <f t="shared" si="3"/>
        <v>215277.8</v>
      </c>
      <c r="J33" s="1040">
        <v>45829</v>
      </c>
      <c r="K33" s="50">
        <v>45829</v>
      </c>
      <c r="L33" s="57"/>
      <c r="M33" s="76">
        <v>11</v>
      </c>
      <c r="N33" s="2229" t="s">
        <v>651</v>
      </c>
      <c r="O33" s="30">
        <v>1666.67</v>
      </c>
      <c r="P33" s="30">
        <v>33.33</v>
      </c>
      <c r="Q33" s="62">
        <f t="shared" si="2"/>
        <v>1666.6300000000028</v>
      </c>
    </row>
    <row r="34" spans="1:19" ht="13.8">
      <c r="A34" s="235">
        <v>45441</v>
      </c>
      <c r="B34" s="27"/>
      <c r="C34" s="27"/>
      <c r="D34" s="29">
        <v>6</v>
      </c>
      <c r="E34" s="2195">
        <v>83363</v>
      </c>
      <c r="F34" s="30">
        <v>6944.44</v>
      </c>
      <c r="G34" s="30">
        <v>2075</v>
      </c>
      <c r="H34" s="478">
        <f t="shared" si="3"/>
        <v>208333.36</v>
      </c>
      <c r="J34" s="1040">
        <v>45853</v>
      </c>
      <c r="K34" s="50">
        <v>45853</v>
      </c>
      <c r="L34" s="57"/>
      <c r="M34" s="76">
        <v>12</v>
      </c>
      <c r="N34" s="2229" t="s">
        <v>652</v>
      </c>
      <c r="O34" s="30">
        <v>1666.67</v>
      </c>
      <c r="P34" s="30"/>
      <c r="Q34" s="62">
        <f t="shared" si="2"/>
        <v>-3.9999999997235136E-2</v>
      </c>
    </row>
    <row r="35" spans="1:19">
      <c r="A35" s="50">
        <v>45471</v>
      </c>
      <c r="B35" s="27"/>
      <c r="C35" s="27"/>
      <c r="D35" s="29">
        <v>7</v>
      </c>
      <c r="E35" s="2229">
        <v>83732</v>
      </c>
      <c r="F35" s="43">
        <v>6944.44</v>
      </c>
      <c r="G35" s="43">
        <v>2075</v>
      </c>
      <c r="H35" s="478">
        <f t="shared" si="3"/>
        <v>201388.91999999998</v>
      </c>
      <c r="J35" s="1040"/>
      <c r="K35" s="57"/>
      <c r="L35" s="57"/>
      <c r="M35" s="76">
        <v>13</v>
      </c>
      <c r="N35" s="2229"/>
      <c r="O35" s="62"/>
      <c r="P35" s="62"/>
      <c r="Q35" s="62">
        <f t="shared" si="2"/>
        <v>-3.9999999997235136E-2</v>
      </c>
    </row>
    <row r="36" spans="1:19" ht="15">
      <c r="A36" s="53">
        <v>45503</v>
      </c>
      <c r="B36" s="27"/>
      <c r="C36" s="27"/>
      <c r="D36" s="29">
        <v>8</v>
      </c>
      <c r="E36" s="2195">
        <v>84047</v>
      </c>
      <c r="F36" s="327">
        <v>6944.44</v>
      </c>
      <c r="G36" s="327">
        <v>2075</v>
      </c>
      <c r="H36" s="478">
        <f t="shared" si="3"/>
        <v>194444.47999999998</v>
      </c>
      <c r="J36" s="3278" t="s">
        <v>20</v>
      </c>
      <c r="K36" s="3244"/>
      <c r="L36" s="3244"/>
      <c r="M36" s="3244"/>
      <c r="N36" s="3244"/>
      <c r="O36" s="3244"/>
      <c r="P36" s="3244"/>
      <c r="Q36" s="3279"/>
    </row>
    <row r="37" spans="1:19" ht="13.8">
      <c r="A37" s="53">
        <v>45533</v>
      </c>
      <c r="B37" s="27"/>
      <c r="C37" s="27"/>
      <c r="D37" s="29">
        <v>9</v>
      </c>
      <c r="E37" s="2195">
        <v>84402</v>
      </c>
      <c r="F37" s="327">
        <v>6625</v>
      </c>
      <c r="G37" s="327">
        <v>2075</v>
      </c>
      <c r="H37" s="478">
        <f t="shared" si="3"/>
        <v>187819.47999999998</v>
      </c>
      <c r="J37" s="1786" t="s">
        <v>21</v>
      </c>
      <c r="K37" s="174" t="s">
        <v>22</v>
      </c>
      <c r="L37" s="185"/>
      <c r="M37" s="1483" t="s">
        <v>187</v>
      </c>
      <c r="N37" s="2600" t="s">
        <v>401</v>
      </c>
      <c r="O37" s="176" t="s">
        <v>622</v>
      </c>
      <c r="P37" s="176" t="s">
        <v>25</v>
      </c>
      <c r="Q37" s="202" t="s">
        <v>26</v>
      </c>
    </row>
    <row r="38" spans="1:19" ht="15">
      <c r="A38" s="53">
        <v>45552</v>
      </c>
      <c r="B38" s="27"/>
      <c r="C38" s="27"/>
      <c r="D38" s="29"/>
      <c r="E38" s="2195">
        <v>84622</v>
      </c>
      <c r="F38" s="327">
        <v>319.44</v>
      </c>
      <c r="G38" s="327"/>
      <c r="H38" s="478">
        <f t="shared" si="3"/>
        <v>187500.03999999998</v>
      </c>
      <c r="J38" s="228">
        <v>45934</v>
      </c>
      <c r="K38" s="55">
        <v>20000</v>
      </c>
      <c r="L38" s="55"/>
      <c r="M38" s="73">
        <v>12</v>
      </c>
      <c r="N38" s="2465">
        <v>36518</v>
      </c>
      <c r="O38" s="1715">
        <f>K38/M38</f>
        <v>1666.6666666666667</v>
      </c>
      <c r="P38" s="55">
        <v>400</v>
      </c>
      <c r="Q38" s="1262">
        <f>K38</f>
        <v>20000</v>
      </c>
      <c r="S38" s="540"/>
    </row>
    <row r="39" spans="1:19" ht="15">
      <c r="A39" s="53">
        <v>45561</v>
      </c>
      <c r="B39" s="27"/>
      <c r="C39" s="27"/>
      <c r="D39" s="29">
        <v>10</v>
      </c>
      <c r="E39" s="2195">
        <v>84738</v>
      </c>
      <c r="F39" s="327">
        <v>6944.44</v>
      </c>
      <c r="G39" s="327">
        <v>2075</v>
      </c>
      <c r="H39" s="478">
        <f t="shared" si="3"/>
        <v>180555.59999999998</v>
      </c>
      <c r="J39" s="50">
        <v>45959</v>
      </c>
      <c r="K39" s="27"/>
      <c r="L39" s="27"/>
      <c r="M39" s="76">
        <v>2</v>
      </c>
      <c r="N39" s="2197" t="s">
        <v>653</v>
      </c>
      <c r="O39" s="30">
        <v>1666.67</v>
      </c>
      <c r="P39" s="30">
        <v>366.67</v>
      </c>
      <c r="Q39" s="62">
        <f>Q38-O39</f>
        <v>18333.330000000002</v>
      </c>
    </row>
    <row r="40" spans="1:19" ht="15">
      <c r="A40" s="50">
        <v>45594</v>
      </c>
      <c r="B40" s="27"/>
      <c r="C40" s="27"/>
      <c r="D40" s="29">
        <v>11</v>
      </c>
      <c r="E40" s="2229">
        <v>85159</v>
      </c>
      <c r="F40" s="157">
        <v>6944.44</v>
      </c>
      <c r="G40" s="157">
        <v>2075</v>
      </c>
      <c r="H40" s="478">
        <f t="shared" si="3"/>
        <v>173611.15999999997</v>
      </c>
      <c r="J40" s="50">
        <v>45974</v>
      </c>
      <c r="K40" s="27"/>
      <c r="L40" s="27"/>
      <c r="M40" s="76">
        <v>3</v>
      </c>
      <c r="N40" s="2197" t="s">
        <v>654</v>
      </c>
      <c r="O40" s="59">
        <v>1666.67</v>
      </c>
      <c r="P40" s="59">
        <v>333.33</v>
      </c>
      <c r="Q40" s="62">
        <f t="shared" ref="Q40:Q45" si="4">Q39-O39</f>
        <v>16666.660000000003</v>
      </c>
    </row>
    <row r="41" spans="1:19" ht="15">
      <c r="A41" s="167">
        <v>45623</v>
      </c>
      <c r="B41" s="27"/>
      <c r="C41" s="27"/>
      <c r="D41" s="29">
        <v>12</v>
      </c>
      <c r="E41" s="2195">
        <v>85591</v>
      </c>
      <c r="F41" s="54">
        <v>6944.44</v>
      </c>
      <c r="G41" s="54">
        <v>2075</v>
      </c>
      <c r="H41" s="478">
        <f t="shared" si="3"/>
        <v>166666.71999999997</v>
      </c>
      <c r="J41" s="50">
        <v>46008</v>
      </c>
      <c r="K41" s="27"/>
      <c r="L41" s="27"/>
      <c r="M41" s="76">
        <v>4</v>
      </c>
      <c r="N41" s="2197" t="s">
        <v>655</v>
      </c>
      <c r="O41" s="30">
        <v>1666.67</v>
      </c>
      <c r="P41" s="30">
        <v>300</v>
      </c>
      <c r="Q41" s="62">
        <f t="shared" si="4"/>
        <v>14999.990000000003</v>
      </c>
    </row>
    <row r="42" spans="1:19" ht="15">
      <c r="A42" s="235">
        <v>45636</v>
      </c>
      <c r="B42" s="27"/>
      <c r="C42" s="27"/>
      <c r="D42" s="27"/>
      <c r="E42" s="2249">
        <v>34710</v>
      </c>
      <c r="F42" s="47">
        <v>166666.72</v>
      </c>
      <c r="G42" s="39"/>
      <c r="H42" s="478">
        <f t="shared" si="3"/>
        <v>0</v>
      </c>
      <c r="J42" s="50"/>
      <c r="K42" s="655"/>
      <c r="L42" s="539"/>
      <c r="M42" s="539"/>
      <c r="N42" s="2229"/>
      <c r="O42" s="30">
        <v>1666.67</v>
      </c>
      <c r="P42" s="39"/>
      <c r="Q42" s="62">
        <f t="shared" si="4"/>
        <v>13333.320000000003</v>
      </c>
    </row>
    <row r="43" spans="1:19" ht="15">
      <c r="J43" s="50"/>
      <c r="K43" s="655"/>
      <c r="L43" s="539"/>
      <c r="M43" s="539"/>
      <c r="N43" s="2229"/>
      <c r="O43" s="39"/>
      <c r="P43" s="39"/>
      <c r="Q43" s="62">
        <f t="shared" si="4"/>
        <v>11666.650000000003</v>
      </c>
      <c r="R43" s="99"/>
    </row>
    <row r="44" spans="1:19" ht="15">
      <c r="J44" s="1140"/>
      <c r="K44" s="27"/>
      <c r="L44" s="539"/>
      <c r="M44" s="539"/>
      <c r="N44" s="2229"/>
      <c r="O44" s="39"/>
      <c r="P44" s="39"/>
      <c r="Q44" s="62">
        <f t="shared" si="4"/>
        <v>11666.650000000003</v>
      </c>
    </row>
    <row r="45" spans="1:19" ht="27.6">
      <c r="A45" s="3280" t="s">
        <v>649</v>
      </c>
      <c r="B45" s="3280"/>
      <c r="C45" s="3280"/>
      <c r="D45" s="3280"/>
      <c r="J45" s="1140"/>
      <c r="K45" s="27"/>
      <c r="L45" s="27"/>
      <c r="M45" s="27"/>
      <c r="N45" s="2229"/>
      <c r="O45" s="39"/>
      <c r="P45" s="39"/>
      <c r="Q45" s="62">
        <f t="shared" si="4"/>
        <v>11666.650000000003</v>
      </c>
    </row>
    <row r="46" spans="1:19" ht="20.399999999999999">
      <c r="A46" s="3119" t="s">
        <v>1</v>
      </c>
      <c r="B46" s="3119"/>
      <c r="C46" s="3119"/>
      <c r="D46" s="3119"/>
      <c r="E46" s="3119"/>
      <c r="F46" s="3119"/>
      <c r="G46" s="3119"/>
      <c r="H46" s="3119"/>
      <c r="J46" s="1140"/>
      <c r="K46" s="27"/>
      <c r="L46" s="27"/>
      <c r="M46" s="27"/>
      <c r="N46" s="2229"/>
      <c r="O46" s="39"/>
      <c r="P46" s="39"/>
      <c r="Q46" s="27"/>
    </row>
    <row r="47" spans="1:19" ht="25.2">
      <c r="A47" s="141" t="s">
        <v>2</v>
      </c>
      <c r="B47" s="68" t="s">
        <v>96</v>
      </c>
      <c r="C47" s="232" t="s">
        <v>5</v>
      </c>
      <c r="D47" s="232" t="s">
        <v>6</v>
      </c>
      <c r="E47" s="2247" t="s">
        <v>36</v>
      </c>
      <c r="F47" s="68" t="s">
        <v>37</v>
      </c>
      <c r="G47" s="68" t="s">
        <v>38</v>
      </c>
      <c r="H47" s="186" t="s">
        <v>55</v>
      </c>
    </row>
    <row r="48" spans="1:19">
      <c r="A48" s="162">
        <v>45636</v>
      </c>
      <c r="B48" s="21">
        <v>300000</v>
      </c>
      <c r="C48" s="25"/>
      <c r="D48" s="25">
        <v>48</v>
      </c>
      <c r="E48" s="2248">
        <v>34710</v>
      </c>
      <c r="F48" s="21">
        <f>B48/D48</f>
        <v>6250</v>
      </c>
      <c r="G48" s="21">
        <f>B48*0.83%</f>
        <v>2490</v>
      </c>
      <c r="H48" s="21">
        <f>B48</f>
        <v>300000</v>
      </c>
    </row>
    <row r="49" spans="1:8">
      <c r="A49" s="50">
        <v>45636</v>
      </c>
      <c r="B49" s="57"/>
      <c r="C49" s="57"/>
      <c r="D49" s="57">
        <v>1</v>
      </c>
      <c r="E49" s="2229">
        <v>85779</v>
      </c>
      <c r="F49" s="59">
        <v>6250</v>
      </c>
      <c r="G49" s="59">
        <v>2490</v>
      </c>
      <c r="H49" s="480">
        <f>H48-F49</f>
        <v>293750</v>
      </c>
    </row>
    <row r="50" spans="1:8" ht="15">
      <c r="A50" s="50">
        <v>45685</v>
      </c>
      <c r="B50" s="167"/>
      <c r="C50" s="57"/>
      <c r="D50" s="57">
        <v>2</v>
      </c>
      <c r="E50" s="2194">
        <v>86262</v>
      </c>
      <c r="F50" s="450">
        <v>6250</v>
      </c>
      <c r="G50" s="450">
        <v>2490</v>
      </c>
      <c r="H50" s="480">
        <f t="shared" ref="H50:H62" si="5">H49-F50</f>
        <v>287500</v>
      </c>
    </row>
    <row r="51" spans="1:8" ht="15">
      <c r="A51" s="50">
        <v>45715</v>
      </c>
      <c r="B51" s="167"/>
      <c r="C51" s="57"/>
      <c r="D51" s="57">
        <v>3</v>
      </c>
      <c r="E51" s="2194">
        <v>86637</v>
      </c>
      <c r="F51" s="450">
        <v>6250</v>
      </c>
      <c r="G51" s="450">
        <v>2490</v>
      </c>
      <c r="H51" s="480">
        <f t="shared" si="5"/>
        <v>281250</v>
      </c>
    </row>
    <row r="52" spans="1:8" ht="13.8">
      <c r="A52" s="50">
        <v>45745</v>
      </c>
      <c r="B52" s="167"/>
      <c r="C52" s="57"/>
      <c r="D52" s="57">
        <v>4</v>
      </c>
      <c r="E52" s="2191">
        <v>87050</v>
      </c>
      <c r="F52" s="450">
        <v>6250</v>
      </c>
      <c r="G52" s="450">
        <v>2490</v>
      </c>
      <c r="H52" s="480">
        <f t="shared" si="5"/>
        <v>275000</v>
      </c>
    </row>
    <row r="53" spans="1:8" ht="13.8">
      <c r="A53" s="50">
        <v>45776</v>
      </c>
      <c r="B53" s="167"/>
      <c r="C53" s="57"/>
      <c r="D53" s="57">
        <v>5</v>
      </c>
      <c r="E53" s="2191">
        <v>87395</v>
      </c>
      <c r="F53" s="450">
        <v>6250</v>
      </c>
      <c r="G53" s="450">
        <v>2490</v>
      </c>
      <c r="H53" s="480">
        <f t="shared" si="5"/>
        <v>268750</v>
      </c>
    </row>
    <row r="54" spans="1:8" ht="13.8">
      <c r="A54" s="50">
        <v>45805</v>
      </c>
      <c r="B54" s="167"/>
      <c r="C54" s="57"/>
      <c r="D54" s="57">
        <v>6</v>
      </c>
      <c r="E54" s="2195" t="s">
        <v>656</v>
      </c>
      <c r="F54" s="450">
        <v>6250</v>
      </c>
      <c r="G54" s="450">
        <v>2490</v>
      </c>
      <c r="H54" s="480">
        <f t="shared" si="5"/>
        <v>262500</v>
      </c>
    </row>
    <row r="55" spans="1:8" ht="13.8">
      <c r="A55" s="50">
        <v>45835</v>
      </c>
      <c r="B55" s="167"/>
      <c r="C55" s="57"/>
      <c r="D55" s="57">
        <v>7</v>
      </c>
      <c r="E55" s="2195" t="s">
        <v>657</v>
      </c>
      <c r="F55" s="450">
        <v>6250</v>
      </c>
      <c r="G55" s="450">
        <v>2490</v>
      </c>
      <c r="H55" s="480">
        <f t="shared" si="5"/>
        <v>256250</v>
      </c>
    </row>
    <row r="56" spans="1:8" ht="13.8">
      <c r="A56" s="50">
        <v>45867</v>
      </c>
      <c r="B56" s="167"/>
      <c r="C56" s="57"/>
      <c r="D56" s="57">
        <v>8</v>
      </c>
      <c r="E56" s="2195" t="s">
        <v>658</v>
      </c>
      <c r="F56" s="450">
        <v>6250</v>
      </c>
      <c r="G56" s="450">
        <v>2490</v>
      </c>
      <c r="H56" s="480">
        <f t="shared" si="5"/>
        <v>250000</v>
      </c>
    </row>
    <row r="57" spans="1:8" ht="13.8">
      <c r="A57" s="167">
        <v>45897</v>
      </c>
      <c r="B57" s="167"/>
      <c r="C57" s="27"/>
      <c r="D57" s="57">
        <v>9</v>
      </c>
      <c r="E57" s="2196" t="s">
        <v>659</v>
      </c>
      <c r="F57" s="450">
        <v>7210</v>
      </c>
      <c r="G57" s="450">
        <v>2490</v>
      </c>
      <c r="H57" s="480">
        <f t="shared" si="5"/>
        <v>242790</v>
      </c>
    </row>
    <row r="58" spans="1:8" ht="13.8">
      <c r="A58" s="167">
        <v>45932</v>
      </c>
      <c r="B58" s="167"/>
      <c r="C58" s="27"/>
      <c r="D58" s="57">
        <v>10</v>
      </c>
      <c r="E58" s="2195" t="s">
        <v>660</v>
      </c>
      <c r="F58" s="168">
        <v>5290</v>
      </c>
      <c r="G58" s="168">
        <v>2490</v>
      </c>
      <c r="H58" s="480">
        <f t="shared" si="5"/>
        <v>237500</v>
      </c>
    </row>
    <row r="59" spans="1:8" ht="13.8">
      <c r="A59" s="167">
        <v>45959</v>
      </c>
      <c r="B59" s="167"/>
      <c r="C59" s="27"/>
      <c r="D59" s="57">
        <v>11</v>
      </c>
      <c r="E59" s="2195" t="s">
        <v>653</v>
      </c>
      <c r="F59" s="450">
        <v>5176.66</v>
      </c>
      <c r="G59" s="450">
        <v>2490</v>
      </c>
      <c r="H59" s="480">
        <f t="shared" si="5"/>
        <v>232323.34</v>
      </c>
    </row>
    <row r="60" spans="1:8" ht="13.8">
      <c r="A60" s="167">
        <v>45988</v>
      </c>
      <c r="B60" s="27"/>
      <c r="C60" s="27"/>
      <c r="D60" s="57">
        <v>12</v>
      </c>
      <c r="E60" s="2195" t="s">
        <v>661</v>
      </c>
      <c r="F60" s="450">
        <v>7010</v>
      </c>
      <c r="G60" s="450">
        <v>2490</v>
      </c>
      <c r="H60" s="480">
        <f t="shared" si="5"/>
        <v>225313.34</v>
      </c>
    </row>
    <row r="61" spans="1:8" ht="13.8">
      <c r="A61" s="167">
        <v>45989</v>
      </c>
      <c r="B61" s="27"/>
      <c r="C61" s="27"/>
      <c r="D61" s="57">
        <v>13</v>
      </c>
      <c r="E61" s="2195" t="s">
        <v>662</v>
      </c>
      <c r="F61" s="450">
        <v>313.33999999999997</v>
      </c>
      <c r="G61" s="450"/>
      <c r="H61" s="480">
        <f t="shared" si="5"/>
        <v>225000</v>
      </c>
    </row>
    <row r="62" spans="1:8" ht="13.8">
      <c r="A62" s="167">
        <v>46020</v>
      </c>
      <c r="B62" s="27"/>
      <c r="C62" s="27"/>
      <c r="D62" s="57">
        <v>14</v>
      </c>
      <c r="E62" s="2195" t="s">
        <v>663</v>
      </c>
      <c r="F62" s="450">
        <v>6250</v>
      </c>
      <c r="G62" s="450">
        <v>2490</v>
      </c>
      <c r="H62" s="480">
        <f t="shared" si="5"/>
        <v>218750</v>
      </c>
    </row>
    <row r="63" spans="1:8" ht="13.8">
      <c r="A63" s="575"/>
      <c r="B63" s="120"/>
      <c r="C63" s="122"/>
      <c r="D63" s="122"/>
    </row>
    <row r="64" spans="1:8" ht="13.8">
      <c r="A64" s="575"/>
      <c r="B64" s="120"/>
      <c r="C64" s="122"/>
      <c r="D64" s="122"/>
    </row>
    <row r="65" spans="1:4" ht="13.8">
      <c r="A65" s="575"/>
      <c r="B65" s="120"/>
      <c r="C65" s="122"/>
      <c r="D65" s="122"/>
    </row>
    <row r="66" spans="1:4" ht="13.8">
      <c r="A66" s="575"/>
      <c r="B66" s="126"/>
      <c r="C66" s="122"/>
      <c r="D66" s="122"/>
    </row>
    <row r="67" spans="1:4" ht="13.8">
      <c r="A67" s="575"/>
      <c r="B67" s="120"/>
      <c r="C67" s="577"/>
      <c r="D67" s="577"/>
    </row>
    <row r="68" spans="1:4" ht="13.8">
      <c r="A68" s="575"/>
      <c r="B68" s="120"/>
      <c r="C68" s="122"/>
      <c r="D68" s="122"/>
    </row>
    <row r="69" spans="1:4" ht="13.8">
      <c r="A69" s="575"/>
      <c r="B69" s="120"/>
      <c r="C69" s="122"/>
      <c r="D69" s="122"/>
    </row>
    <row r="70" spans="1:4" ht="13.8">
      <c r="A70" s="575"/>
      <c r="B70" s="120"/>
      <c r="C70" s="122"/>
      <c r="D70" s="122"/>
    </row>
    <row r="71" spans="1:4" ht="13.8">
      <c r="A71" s="575"/>
      <c r="B71" s="120"/>
      <c r="C71" s="122"/>
      <c r="D71" s="122"/>
    </row>
  </sheetData>
  <sortState xmlns:xlrd2="http://schemas.microsoft.com/office/spreadsheetml/2017/richdata2" ref="A38:G39">
    <sortCondition ref="A38"/>
  </sortState>
  <mergeCells count="8">
    <mergeCell ref="J36:Q36"/>
    <mergeCell ref="A45:D45"/>
    <mergeCell ref="A46:H46"/>
    <mergeCell ref="A1:D1"/>
    <mergeCell ref="J3:Q3"/>
    <mergeCell ref="A4:H4"/>
    <mergeCell ref="J20:Q20"/>
    <mergeCell ref="A26:H26"/>
  </mergeCells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161">
    <tabColor rgb="FFFFFF00"/>
  </sheetPr>
  <dimension ref="A1:P62"/>
  <sheetViews>
    <sheetView zoomScale="130" zoomScaleNormal="130" workbookViewId="0">
      <selection activeCell="K18" sqref="K18"/>
    </sheetView>
  </sheetViews>
  <sheetFormatPr defaultColWidth="9.109375" defaultRowHeight="13.2"/>
  <cols>
    <col min="1" max="1" width="12.88671875" style="228" customWidth="1"/>
    <col min="2" max="2" width="16" style="7" customWidth="1"/>
    <col min="3" max="3" width="9.109375" style="132"/>
    <col min="4" max="4" width="9.109375" style="133"/>
    <col min="5" max="5" width="9.109375" style="2308"/>
    <col min="6" max="6" width="15.109375" style="7" customWidth="1"/>
    <col min="7" max="7" width="14.44140625" style="7" customWidth="1"/>
    <col min="8" max="8" width="14.5546875" style="7" customWidth="1"/>
    <col min="9" max="9" width="12.44140625" style="228" customWidth="1"/>
    <col min="10" max="12" width="12.44140625" style="5" customWidth="1"/>
    <col min="13" max="13" width="12.44140625" style="2281" customWidth="1"/>
    <col min="14" max="15" width="12.44140625" style="502" customWidth="1"/>
    <col min="16" max="16" width="15.88671875" style="502" customWidth="1"/>
    <col min="17" max="16384" width="9.109375" style="3"/>
  </cols>
  <sheetData>
    <row r="1" spans="1:16" ht="24">
      <c r="A1" s="11" t="s">
        <v>664</v>
      </c>
      <c r="B1" s="11"/>
      <c r="C1" s="11"/>
    </row>
    <row r="3" spans="1:16" ht="22.5" customHeight="1">
      <c r="A3" s="3186" t="s">
        <v>1</v>
      </c>
      <c r="B3" s="3186"/>
      <c r="C3" s="3186"/>
      <c r="D3" s="3186"/>
      <c r="E3" s="3186"/>
      <c r="F3" s="3186"/>
      <c r="G3" s="3186"/>
      <c r="H3" s="3186"/>
      <c r="I3" s="3281" t="s">
        <v>20</v>
      </c>
      <c r="J3" s="3282"/>
      <c r="K3" s="3282"/>
      <c r="L3" s="3282"/>
      <c r="M3" s="3282"/>
      <c r="N3" s="3282"/>
      <c r="O3" s="3282"/>
      <c r="P3" s="3283"/>
    </row>
    <row r="4" spans="1:16">
      <c r="A4" s="184" t="s">
        <v>49</v>
      </c>
      <c r="B4" s="516" t="s">
        <v>50</v>
      </c>
      <c r="C4" s="515" t="s">
        <v>51</v>
      </c>
      <c r="D4" s="515" t="s">
        <v>52</v>
      </c>
      <c r="E4" s="2530" t="s">
        <v>265</v>
      </c>
      <c r="F4" s="516" t="s">
        <v>53</v>
      </c>
      <c r="G4" s="516" t="s">
        <v>54</v>
      </c>
      <c r="H4" s="1647" t="s">
        <v>55</v>
      </c>
      <c r="I4" s="244" t="s">
        <v>21</v>
      </c>
      <c r="J4" s="174" t="s">
        <v>22</v>
      </c>
      <c r="K4" s="185"/>
      <c r="L4" s="1483" t="s">
        <v>187</v>
      </c>
      <c r="M4" s="2607" t="s">
        <v>401</v>
      </c>
      <c r="N4" s="176" t="s">
        <v>622</v>
      </c>
      <c r="O4" s="176" t="s">
        <v>25</v>
      </c>
      <c r="P4" s="203" t="s">
        <v>26</v>
      </c>
    </row>
    <row r="5" spans="1:16" ht="17.25" customHeight="1">
      <c r="A5" s="1783">
        <v>44887</v>
      </c>
      <c r="B5" s="1307">
        <v>490000</v>
      </c>
      <c r="C5" s="1306"/>
      <c r="D5" s="1306">
        <v>60</v>
      </c>
      <c r="E5" s="2608">
        <v>30260</v>
      </c>
      <c r="F5" s="1307">
        <f>B5/D5</f>
        <v>8166.6666666666697</v>
      </c>
      <c r="G5" s="1307">
        <f>B5*0.83%</f>
        <v>4067</v>
      </c>
      <c r="H5" s="1307">
        <f>B5</f>
        <v>490000</v>
      </c>
      <c r="I5" s="50">
        <v>45346</v>
      </c>
      <c r="J5" s="55">
        <v>20000</v>
      </c>
      <c r="K5" s="55"/>
      <c r="L5" s="73">
        <v>12</v>
      </c>
      <c r="M5" s="2192">
        <v>32952</v>
      </c>
      <c r="N5" s="1715">
        <f>J5/L5</f>
        <v>1666.6666666666699</v>
      </c>
      <c r="O5" s="55">
        <v>400</v>
      </c>
      <c r="P5" s="1262">
        <f>J5</f>
        <v>20000</v>
      </c>
    </row>
    <row r="6" spans="1:16" ht="17.25" customHeight="1">
      <c r="A6" s="50">
        <v>44923</v>
      </c>
      <c r="B6" s="43"/>
      <c r="C6" s="151"/>
      <c r="D6" s="57"/>
      <c r="E6" s="2229">
        <v>77234</v>
      </c>
      <c r="F6" s="30">
        <v>8233</v>
      </c>
      <c r="G6" s="35">
        <v>4067</v>
      </c>
      <c r="H6" s="43">
        <f>H5-F6</f>
        <v>481767</v>
      </c>
      <c r="I6" s="50">
        <v>45377</v>
      </c>
      <c r="J6" s="178"/>
      <c r="K6" s="148"/>
      <c r="L6" s="76">
        <v>1</v>
      </c>
      <c r="M6" s="2192">
        <v>82531</v>
      </c>
      <c r="N6" s="59">
        <v>1666.67</v>
      </c>
      <c r="O6" s="59">
        <v>366.67</v>
      </c>
      <c r="P6" s="62">
        <f>P5-N6</f>
        <v>18333.330000000002</v>
      </c>
    </row>
    <row r="7" spans="1:16" ht="17.25" customHeight="1">
      <c r="A7" s="50">
        <v>44954</v>
      </c>
      <c r="B7" s="43"/>
      <c r="C7" s="151"/>
      <c r="D7" s="57"/>
      <c r="E7" s="2229">
        <v>77514</v>
      </c>
      <c r="F7" s="30">
        <v>8233</v>
      </c>
      <c r="G7" s="35">
        <v>4067</v>
      </c>
      <c r="H7" s="43">
        <f t="shared" ref="H7:H18" si="0">H6-F7</f>
        <v>473534</v>
      </c>
      <c r="I7" s="50">
        <v>45412</v>
      </c>
      <c r="J7" s="29"/>
      <c r="K7" s="29"/>
      <c r="L7" s="29"/>
      <c r="M7" s="2192">
        <v>82980</v>
      </c>
      <c r="N7" s="59">
        <v>1666.67</v>
      </c>
      <c r="O7" s="59">
        <v>333.33</v>
      </c>
      <c r="P7" s="62">
        <f t="shared" ref="P7:P20" si="1">P6-N7</f>
        <v>16666.66</v>
      </c>
    </row>
    <row r="8" spans="1:16" ht="17.25" customHeight="1">
      <c r="A8" s="50">
        <v>44982</v>
      </c>
      <c r="B8" s="43"/>
      <c r="C8" s="151"/>
      <c r="D8" s="57"/>
      <c r="E8" s="2229">
        <v>77743</v>
      </c>
      <c r="F8" s="30">
        <v>8233</v>
      </c>
      <c r="G8" s="35">
        <v>4067</v>
      </c>
      <c r="H8" s="43">
        <f t="shared" si="0"/>
        <v>465301</v>
      </c>
      <c r="I8" s="50">
        <v>45428</v>
      </c>
      <c r="J8" s="57"/>
      <c r="K8" s="57"/>
      <c r="L8" s="57"/>
      <c r="M8" s="2192">
        <v>83140</v>
      </c>
      <c r="N8" s="59">
        <v>1666.67</v>
      </c>
      <c r="O8" s="59">
        <v>300</v>
      </c>
      <c r="P8" s="62">
        <f t="shared" si="1"/>
        <v>14999.99</v>
      </c>
    </row>
    <row r="9" spans="1:16" ht="17.25" customHeight="1">
      <c r="A9" s="50">
        <v>45017</v>
      </c>
      <c r="B9" s="43"/>
      <c r="C9" s="151"/>
      <c r="D9" s="57"/>
      <c r="E9" s="2229">
        <v>78183</v>
      </c>
      <c r="F9" s="30">
        <v>8233</v>
      </c>
      <c r="G9" s="35">
        <v>4067</v>
      </c>
      <c r="H9" s="43">
        <f t="shared" si="0"/>
        <v>457068</v>
      </c>
      <c r="I9" s="50">
        <v>45472</v>
      </c>
      <c r="J9" s="133"/>
      <c r="K9" s="44"/>
      <c r="L9" s="59"/>
      <c r="M9" s="2192">
        <v>83753</v>
      </c>
      <c r="N9" s="695">
        <v>1666.67</v>
      </c>
      <c r="O9" s="62">
        <v>266.67</v>
      </c>
      <c r="P9" s="62">
        <f t="shared" si="1"/>
        <v>13333.32</v>
      </c>
    </row>
    <row r="10" spans="1:16" ht="17.25" customHeight="1">
      <c r="A10" s="50">
        <v>45044</v>
      </c>
      <c r="B10" s="43"/>
      <c r="C10" s="151"/>
      <c r="D10" s="57"/>
      <c r="E10" s="2229">
        <v>78469</v>
      </c>
      <c r="F10" s="30">
        <v>8233</v>
      </c>
      <c r="G10" s="35">
        <v>4067</v>
      </c>
      <c r="H10" s="87">
        <f t="shared" si="0"/>
        <v>448835</v>
      </c>
      <c r="I10" s="50">
        <v>45504</v>
      </c>
      <c r="J10" s="178"/>
      <c r="K10" s="57"/>
      <c r="L10" s="1785"/>
      <c r="M10" s="2192">
        <v>84135</v>
      </c>
      <c r="N10" s="59">
        <v>1666.67</v>
      </c>
      <c r="O10" s="62">
        <v>233.33</v>
      </c>
      <c r="P10" s="62">
        <f t="shared" si="1"/>
        <v>11666.65</v>
      </c>
    </row>
    <row r="11" spans="1:16" ht="20.25" customHeight="1">
      <c r="A11" s="50">
        <v>45079</v>
      </c>
      <c r="B11" s="43"/>
      <c r="C11" s="151"/>
      <c r="D11" s="57"/>
      <c r="E11" s="2229">
        <v>78989</v>
      </c>
      <c r="F11" s="59">
        <v>8233</v>
      </c>
      <c r="G11" s="59">
        <v>4067</v>
      </c>
      <c r="H11" s="87">
        <f t="shared" si="0"/>
        <v>440602</v>
      </c>
      <c r="I11" s="50">
        <v>45535</v>
      </c>
      <c r="J11" s="57"/>
      <c r="K11" s="44"/>
      <c r="L11" s="57"/>
      <c r="M11" s="2192">
        <v>84467</v>
      </c>
      <c r="N11" s="59">
        <v>1666.67</v>
      </c>
      <c r="O11" s="62">
        <v>200</v>
      </c>
      <c r="P11" s="62">
        <f t="shared" si="1"/>
        <v>9999.98</v>
      </c>
    </row>
    <row r="12" spans="1:16" ht="17.25" customHeight="1">
      <c r="A12" s="50">
        <v>45105</v>
      </c>
      <c r="B12" s="43"/>
      <c r="C12" s="151"/>
      <c r="D12" s="57"/>
      <c r="E12" s="2229">
        <v>79254</v>
      </c>
      <c r="F12" s="30">
        <v>8233</v>
      </c>
      <c r="G12" s="30">
        <v>4067</v>
      </c>
      <c r="H12" s="87">
        <f t="shared" si="0"/>
        <v>432369</v>
      </c>
      <c r="I12" s="50">
        <v>45563</v>
      </c>
      <c r="J12" s="57"/>
      <c r="K12" s="57"/>
      <c r="L12" s="57"/>
      <c r="M12" s="2192">
        <v>84799</v>
      </c>
      <c r="N12" s="59">
        <v>1666.67</v>
      </c>
      <c r="O12" s="59">
        <v>166.67</v>
      </c>
      <c r="P12" s="62">
        <f t="shared" si="1"/>
        <v>8333.31</v>
      </c>
    </row>
    <row r="13" spans="1:16" ht="17.25" customHeight="1">
      <c r="A13" s="50">
        <v>45139</v>
      </c>
      <c r="B13" s="43"/>
      <c r="C13" s="151"/>
      <c r="D13" s="57"/>
      <c r="E13" s="2229">
        <v>79715</v>
      </c>
      <c r="F13" s="30">
        <v>8233</v>
      </c>
      <c r="G13" s="30">
        <v>4067</v>
      </c>
      <c r="H13" s="87">
        <f t="shared" si="0"/>
        <v>424136</v>
      </c>
      <c r="I13" s="50">
        <v>45603</v>
      </c>
      <c r="J13" s="57"/>
      <c r="K13" s="57"/>
      <c r="L13" s="57"/>
      <c r="M13" s="2192">
        <v>85290</v>
      </c>
      <c r="N13" s="59">
        <v>1666.67</v>
      </c>
      <c r="O13" s="59">
        <v>133.33000000000001</v>
      </c>
      <c r="P13" s="62">
        <f t="shared" si="1"/>
        <v>6666.64</v>
      </c>
    </row>
    <row r="14" spans="1:16" ht="17.25" customHeight="1">
      <c r="A14" s="50">
        <v>45168</v>
      </c>
      <c r="B14" s="43"/>
      <c r="C14" s="151"/>
      <c r="D14" s="57"/>
      <c r="E14" s="2229">
        <v>80033</v>
      </c>
      <c r="F14" s="30">
        <v>8233</v>
      </c>
      <c r="G14" s="30">
        <v>4067</v>
      </c>
      <c r="H14" s="87">
        <f t="shared" si="0"/>
        <v>415903</v>
      </c>
      <c r="I14" s="50">
        <v>45624</v>
      </c>
      <c r="J14" s="57"/>
      <c r="K14" s="57"/>
      <c r="L14" s="57"/>
      <c r="M14" s="2192">
        <v>85634</v>
      </c>
      <c r="N14" s="59">
        <v>1666.67</v>
      </c>
      <c r="O14" s="59">
        <v>100</v>
      </c>
      <c r="P14" s="62">
        <f t="shared" si="1"/>
        <v>4999.97</v>
      </c>
    </row>
    <row r="15" spans="1:16">
      <c r="A15" s="50">
        <v>45197</v>
      </c>
      <c r="B15" s="43"/>
      <c r="C15" s="151"/>
      <c r="D15" s="57"/>
      <c r="E15" s="2229">
        <v>80389</v>
      </c>
      <c r="F15" s="30">
        <v>8233</v>
      </c>
      <c r="G15" s="35">
        <v>4067</v>
      </c>
      <c r="H15" s="87">
        <f t="shared" si="0"/>
        <v>407670</v>
      </c>
      <c r="I15" s="60">
        <v>45654</v>
      </c>
      <c r="M15" s="2192">
        <v>86002</v>
      </c>
      <c r="N15" s="59">
        <v>1666.67</v>
      </c>
      <c r="O15" s="59">
        <v>66.67</v>
      </c>
      <c r="P15" s="62">
        <f t="shared" si="1"/>
        <v>3333.3</v>
      </c>
    </row>
    <row r="16" spans="1:16">
      <c r="A16" s="50">
        <v>45226</v>
      </c>
      <c r="B16" s="43"/>
      <c r="C16" s="151"/>
      <c r="D16" s="57"/>
      <c r="E16" s="2229">
        <v>80718</v>
      </c>
      <c r="F16" s="30">
        <v>8233</v>
      </c>
      <c r="G16" s="35">
        <v>4067</v>
      </c>
      <c r="H16" s="87">
        <f t="shared" si="0"/>
        <v>399437</v>
      </c>
      <c r="I16" s="50">
        <v>45688</v>
      </c>
      <c r="J16" s="57"/>
      <c r="K16" s="57"/>
      <c r="L16" s="57"/>
      <c r="M16" s="2192">
        <v>86461</v>
      </c>
      <c r="N16" s="59">
        <v>1666.67</v>
      </c>
      <c r="O16" s="62">
        <v>33.33</v>
      </c>
      <c r="P16" s="62">
        <f t="shared" si="1"/>
        <v>1666.63</v>
      </c>
    </row>
    <row r="17" spans="1:16">
      <c r="A17" s="50">
        <v>45254</v>
      </c>
      <c r="B17" s="43"/>
      <c r="C17" s="151"/>
      <c r="D17" s="57"/>
      <c r="E17" s="2229">
        <v>81097</v>
      </c>
      <c r="F17" s="30">
        <v>8233</v>
      </c>
      <c r="G17" s="43">
        <v>4067</v>
      </c>
      <c r="H17" s="87">
        <f t="shared" si="0"/>
        <v>391204</v>
      </c>
      <c r="I17" s="50">
        <v>45716</v>
      </c>
      <c r="J17" s="57"/>
      <c r="K17" s="57"/>
      <c r="L17" s="57"/>
      <c r="M17" s="2192">
        <v>86653</v>
      </c>
      <c r="N17" s="62">
        <v>1666.63</v>
      </c>
      <c r="O17" s="62"/>
      <c r="P17" s="62">
        <f t="shared" si="1"/>
        <v>2.7284841053187799E-12</v>
      </c>
    </row>
    <row r="18" spans="1:16">
      <c r="A18" s="50">
        <v>45267</v>
      </c>
      <c r="B18" s="43"/>
      <c r="C18" s="151"/>
      <c r="D18" s="57"/>
      <c r="E18" s="2229">
        <v>32511</v>
      </c>
      <c r="F18" s="43">
        <v>391204</v>
      </c>
      <c r="G18" s="43"/>
      <c r="H18" s="87">
        <f t="shared" si="0"/>
        <v>0</v>
      </c>
      <c r="I18" s="50"/>
      <c r="J18" s="29"/>
      <c r="K18" s="29"/>
      <c r="L18" s="29"/>
      <c r="M18" s="2199"/>
      <c r="N18" s="564"/>
      <c r="O18" s="564"/>
      <c r="P18" s="62">
        <f t="shared" si="1"/>
        <v>2.7284841053187799E-12</v>
      </c>
    </row>
    <row r="19" spans="1:16">
      <c r="I19" s="50"/>
      <c r="J19" s="29"/>
      <c r="K19" s="29"/>
      <c r="L19" s="29"/>
      <c r="M19" s="2199"/>
      <c r="N19" s="564"/>
      <c r="O19" s="564"/>
      <c r="P19" s="62">
        <f t="shared" si="1"/>
        <v>2.7284841053187799E-12</v>
      </c>
    </row>
    <row r="20" spans="1:16">
      <c r="I20" s="50"/>
      <c r="J20" s="29"/>
      <c r="K20" s="29"/>
      <c r="L20" s="29"/>
      <c r="M20" s="2199"/>
      <c r="N20" s="564"/>
      <c r="O20" s="564"/>
      <c r="P20" s="62">
        <f t="shared" si="1"/>
        <v>2.7284841053187799E-12</v>
      </c>
    </row>
    <row r="21" spans="1:16" ht="15">
      <c r="A21" s="3186" t="s">
        <v>1</v>
      </c>
      <c r="B21" s="3186"/>
      <c r="C21" s="3186"/>
      <c r="D21" s="3186"/>
      <c r="E21" s="3186"/>
      <c r="F21" s="3186"/>
      <c r="G21" s="3186"/>
      <c r="H21" s="3284"/>
      <c r="I21" s="50"/>
      <c r="J21" s="29"/>
      <c r="K21" s="29"/>
      <c r="L21" s="29"/>
      <c r="M21" s="2199"/>
      <c r="N21" s="564"/>
      <c r="O21" s="564"/>
      <c r="P21" s="564"/>
    </row>
    <row r="22" spans="1:16">
      <c r="A22" s="184" t="s">
        <v>49</v>
      </c>
      <c r="B22" s="516" t="s">
        <v>50</v>
      </c>
      <c r="C22" s="515" t="s">
        <v>51</v>
      </c>
      <c r="D22" s="515" t="s">
        <v>52</v>
      </c>
      <c r="E22" s="2530" t="s">
        <v>265</v>
      </c>
      <c r="F22" s="516" t="s">
        <v>53</v>
      </c>
      <c r="G22" s="516" t="s">
        <v>54</v>
      </c>
      <c r="H22" s="1647" t="s">
        <v>55</v>
      </c>
      <c r="I22" s="50"/>
      <c r="J22" s="29"/>
      <c r="K22" s="29"/>
      <c r="L22" s="29"/>
      <c r="M22" s="2199"/>
      <c r="N22" s="564"/>
      <c r="O22" s="564"/>
      <c r="P22" s="564"/>
    </row>
    <row r="23" spans="1:16">
      <c r="A23" s="1783">
        <v>45267</v>
      </c>
      <c r="B23" s="1307">
        <v>500000</v>
      </c>
      <c r="C23" s="1306"/>
      <c r="D23" s="1306">
        <v>60</v>
      </c>
      <c r="E23" s="2608">
        <v>32511</v>
      </c>
      <c r="F23" s="1307">
        <f>B23/D23</f>
        <v>8333.3333333333303</v>
      </c>
      <c r="G23" s="1307">
        <f>B23*0.83%</f>
        <v>4150</v>
      </c>
      <c r="H23" s="1784">
        <f>B23</f>
        <v>500000</v>
      </c>
      <c r="I23" s="50"/>
      <c r="J23" s="29"/>
      <c r="K23" s="29"/>
      <c r="L23" s="29"/>
      <c r="M23" s="2199"/>
      <c r="N23" s="564"/>
      <c r="O23" s="564"/>
      <c r="P23" s="564"/>
    </row>
    <row r="24" spans="1:16" ht="13.8">
      <c r="A24" s="50">
        <v>45288</v>
      </c>
      <c r="B24" s="43"/>
      <c r="C24" s="151"/>
      <c r="D24" s="57">
        <v>1</v>
      </c>
      <c r="E24" s="2229">
        <v>81539</v>
      </c>
      <c r="F24" s="47">
        <v>8550</v>
      </c>
      <c r="G24" s="47">
        <v>4150</v>
      </c>
      <c r="H24" s="43">
        <f>H23-F24</f>
        <v>491450</v>
      </c>
    </row>
    <row r="25" spans="1:16" ht="13.8">
      <c r="A25" s="50">
        <v>45323</v>
      </c>
      <c r="B25" s="43"/>
      <c r="C25" s="151"/>
      <c r="D25" s="57"/>
      <c r="E25" s="2229">
        <v>81932</v>
      </c>
      <c r="F25" s="256">
        <v>8550</v>
      </c>
      <c r="G25" s="256">
        <v>4150</v>
      </c>
      <c r="H25" s="43">
        <f t="shared" ref="H25:H37" si="2">H24-F25</f>
        <v>482900</v>
      </c>
    </row>
    <row r="26" spans="1:16" ht="13.8">
      <c r="A26" s="50">
        <v>45352</v>
      </c>
      <c r="B26" s="43"/>
      <c r="C26" s="151"/>
      <c r="D26" s="57"/>
      <c r="E26" s="2229">
        <v>82281</v>
      </c>
      <c r="F26" s="256">
        <v>8550</v>
      </c>
      <c r="G26" s="256">
        <v>4150</v>
      </c>
      <c r="H26" s="43">
        <f t="shared" si="2"/>
        <v>474350</v>
      </c>
    </row>
    <row r="27" spans="1:16" ht="13.8">
      <c r="A27" s="50">
        <v>45377</v>
      </c>
      <c r="B27" s="43"/>
      <c r="C27" s="151"/>
      <c r="D27" s="57"/>
      <c r="E27" s="2229">
        <v>82531</v>
      </c>
      <c r="F27" s="47">
        <v>8550</v>
      </c>
      <c r="G27" s="47">
        <v>4150</v>
      </c>
      <c r="H27" s="43">
        <f t="shared" si="2"/>
        <v>465800</v>
      </c>
    </row>
    <row r="28" spans="1:16" ht="13.8">
      <c r="A28" s="50">
        <v>45412</v>
      </c>
      <c r="B28" s="43"/>
      <c r="C28" s="151"/>
      <c r="D28" s="57"/>
      <c r="E28" s="2229">
        <v>82980</v>
      </c>
      <c r="F28" s="47">
        <v>8550</v>
      </c>
      <c r="G28" s="47">
        <v>4150</v>
      </c>
      <c r="H28" s="43">
        <f t="shared" si="2"/>
        <v>457250</v>
      </c>
    </row>
    <row r="29" spans="1:16" ht="13.8">
      <c r="A29" s="50">
        <v>45428</v>
      </c>
      <c r="B29" s="43"/>
      <c r="C29" s="151"/>
      <c r="D29" s="57"/>
      <c r="E29" s="2229">
        <v>83140</v>
      </c>
      <c r="F29" s="47">
        <v>8550</v>
      </c>
      <c r="G29" s="47">
        <v>4150</v>
      </c>
      <c r="H29" s="43">
        <f t="shared" si="2"/>
        <v>448700</v>
      </c>
    </row>
    <row r="30" spans="1:16" ht="13.8">
      <c r="A30" s="50">
        <v>45472</v>
      </c>
      <c r="B30" s="43"/>
      <c r="C30" s="151"/>
      <c r="D30" s="57"/>
      <c r="E30" s="2229">
        <v>83753</v>
      </c>
      <c r="F30" s="51">
        <v>8550</v>
      </c>
      <c r="G30" s="51">
        <v>4150</v>
      </c>
      <c r="H30" s="43">
        <f t="shared" si="2"/>
        <v>440150</v>
      </c>
    </row>
    <row r="31" spans="1:16" ht="13.8">
      <c r="A31" s="53">
        <v>45504</v>
      </c>
      <c r="B31" s="43"/>
      <c r="C31" s="151"/>
      <c r="D31" s="57"/>
      <c r="E31" s="2195">
        <v>84135</v>
      </c>
      <c r="F31" s="54">
        <v>8550</v>
      </c>
      <c r="G31" s="54">
        <v>4150</v>
      </c>
      <c r="H31" s="43">
        <f t="shared" si="2"/>
        <v>431600</v>
      </c>
    </row>
    <row r="32" spans="1:16" ht="13.8">
      <c r="A32" s="53">
        <v>45535</v>
      </c>
      <c r="B32" s="43"/>
      <c r="C32" s="151"/>
      <c r="D32" s="57"/>
      <c r="E32" s="2195">
        <v>84467</v>
      </c>
      <c r="F32" s="54">
        <v>8550</v>
      </c>
      <c r="G32" s="54">
        <v>4150</v>
      </c>
      <c r="H32" s="43">
        <f t="shared" si="2"/>
        <v>423050</v>
      </c>
    </row>
    <row r="33" spans="1:16" ht="13.8">
      <c r="A33" s="53">
        <v>45563</v>
      </c>
      <c r="B33" s="43"/>
      <c r="C33" s="151"/>
      <c r="D33" s="57"/>
      <c r="E33" s="2195">
        <v>84799</v>
      </c>
      <c r="F33" s="54">
        <v>8550</v>
      </c>
      <c r="G33" s="54">
        <v>4150</v>
      </c>
      <c r="H33" s="43">
        <f t="shared" si="2"/>
        <v>414500</v>
      </c>
    </row>
    <row r="34" spans="1:16" ht="13.8">
      <c r="A34" s="167">
        <v>45603</v>
      </c>
      <c r="E34" s="2195">
        <v>85290</v>
      </c>
      <c r="F34" s="671">
        <v>8550</v>
      </c>
      <c r="G34" s="671">
        <v>4150</v>
      </c>
      <c r="H34" s="43">
        <f t="shared" si="2"/>
        <v>405950</v>
      </c>
    </row>
    <row r="35" spans="1:16" ht="13.8">
      <c r="A35" s="167">
        <v>45624</v>
      </c>
      <c r="E35" s="2195">
        <v>85634</v>
      </c>
      <c r="F35" s="54">
        <v>8550</v>
      </c>
      <c r="G35" s="54">
        <v>4150</v>
      </c>
      <c r="H35" s="43">
        <f t="shared" si="2"/>
        <v>397400</v>
      </c>
    </row>
    <row r="36" spans="1:16" ht="13.8">
      <c r="A36" s="235">
        <v>45632</v>
      </c>
      <c r="D36" s="57"/>
      <c r="E36" s="2249">
        <v>34672</v>
      </c>
      <c r="F36" s="47">
        <v>397400</v>
      </c>
      <c r="G36" s="51"/>
      <c r="H36" s="43">
        <f t="shared" si="2"/>
        <v>0</v>
      </c>
    </row>
    <row r="37" spans="1:16" ht="13.8">
      <c r="A37" s="50"/>
      <c r="B37" s="43"/>
      <c r="C37" s="151"/>
      <c r="D37" s="57"/>
      <c r="E37" s="2229"/>
      <c r="F37" s="51"/>
      <c r="G37" s="51"/>
      <c r="H37" s="43">
        <f t="shared" si="2"/>
        <v>0</v>
      </c>
    </row>
    <row r="38" spans="1:16" ht="15">
      <c r="A38" s="3186" t="s">
        <v>1</v>
      </c>
      <c r="B38" s="3186"/>
      <c r="C38" s="3186"/>
      <c r="D38" s="3186"/>
      <c r="E38" s="3186"/>
      <c r="F38" s="3186"/>
      <c r="G38" s="3186"/>
      <c r="H38" s="3186"/>
    </row>
    <row r="39" spans="1:16">
      <c r="A39" s="184" t="s">
        <v>49</v>
      </c>
      <c r="B39" s="516" t="s">
        <v>50</v>
      </c>
      <c r="C39" s="515" t="s">
        <v>51</v>
      </c>
      <c r="D39" s="515" t="s">
        <v>52</v>
      </c>
      <c r="E39" s="2530" t="s">
        <v>265</v>
      </c>
      <c r="F39" s="516" t="s">
        <v>53</v>
      </c>
      <c r="G39" s="516" t="s">
        <v>54</v>
      </c>
      <c r="H39" s="1647" t="s">
        <v>55</v>
      </c>
    </row>
    <row r="40" spans="1:16">
      <c r="A40" s="1783">
        <v>45632</v>
      </c>
      <c r="B40" s="1307">
        <v>500000</v>
      </c>
      <c r="C40" s="1306"/>
      <c r="D40" s="1306">
        <v>60</v>
      </c>
      <c r="E40" s="2608">
        <v>34672</v>
      </c>
      <c r="F40" s="1307">
        <f>B40/D40</f>
        <v>8333.3333333333303</v>
      </c>
      <c r="G40" s="1307">
        <f>B40*0.83%</f>
        <v>4150</v>
      </c>
      <c r="H40" s="1307">
        <f>B40</f>
        <v>500000</v>
      </c>
    </row>
    <row r="41" spans="1:16" ht="15">
      <c r="A41" s="60">
        <v>45654</v>
      </c>
      <c r="B41" s="43"/>
      <c r="C41" s="151"/>
      <c r="D41" s="57">
        <v>1</v>
      </c>
      <c r="E41" s="2194">
        <v>86461</v>
      </c>
      <c r="F41" s="30">
        <v>8550</v>
      </c>
      <c r="G41" s="30">
        <v>4150</v>
      </c>
      <c r="H41" s="43">
        <f>H40-F41</f>
        <v>491450</v>
      </c>
    </row>
    <row r="42" spans="1:16" ht="15">
      <c r="A42" s="50">
        <v>45688</v>
      </c>
      <c r="B42" s="43"/>
      <c r="C42" s="151"/>
      <c r="D42" s="57">
        <v>2</v>
      </c>
      <c r="E42" s="2194">
        <v>86653</v>
      </c>
      <c r="F42" s="450">
        <v>8550</v>
      </c>
      <c r="G42" s="30">
        <v>4150</v>
      </c>
      <c r="H42" s="43">
        <f t="shared" ref="H42:H53" si="3">H41-F42</f>
        <v>482900</v>
      </c>
      <c r="J42" s="575"/>
      <c r="K42" s="125"/>
      <c r="L42" s="122"/>
      <c r="M42" s="2231"/>
      <c r="N42" s="122"/>
      <c r="O42" s="728"/>
      <c r="P42" s="728"/>
    </row>
    <row r="43" spans="1:16" ht="15">
      <c r="A43" s="50">
        <v>45716</v>
      </c>
      <c r="B43" s="43"/>
      <c r="C43" s="151"/>
      <c r="D43" s="57">
        <v>3</v>
      </c>
      <c r="E43" s="2191">
        <v>86912</v>
      </c>
      <c r="F43" s="450">
        <v>8550</v>
      </c>
      <c r="G43" s="43">
        <v>4150</v>
      </c>
      <c r="H43" s="43">
        <f t="shared" si="3"/>
        <v>474350</v>
      </c>
      <c r="J43" s="575"/>
      <c r="K43" s="125"/>
      <c r="L43" s="122"/>
      <c r="M43" s="2231"/>
      <c r="N43" s="122"/>
      <c r="O43" s="728"/>
      <c r="P43" s="728"/>
    </row>
    <row r="44" spans="1:16" ht="13.8">
      <c r="A44" s="50">
        <v>45738</v>
      </c>
      <c r="B44" s="43"/>
      <c r="C44" s="151"/>
      <c r="D44" s="57">
        <v>4</v>
      </c>
      <c r="E44" s="2191">
        <v>87362</v>
      </c>
      <c r="F44" s="450">
        <v>8550</v>
      </c>
      <c r="G44" s="43">
        <v>4150</v>
      </c>
      <c r="H44" s="43">
        <f t="shared" si="3"/>
        <v>465800</v>
      </c>
      <c r="J44" s="575"/>
      <c r="K44" s="126"/>
      <c r="L44" s="122"/>
      <c r="M44" s="2231"/>
      <c r="N44" s="122"/>
      <c r="O44" s="728"/>
      <c r="P44" s="728"/>
    </row>
    <row r="45" spans="1:16" ht="13.8">
      <c r="A45" s="50">
        <v>45776</v>
      </c>
      <c r="B45" s="43"/>
      <c r="C45" s="151"/>
      <c r="D45" s="57">
        <v>5</v>
      </c>
      <c r="E45" s="2195" t="s">
        <v>665</v>
      </c>
      <c r="F45" s="450">
        <v>8550</v>
      </c>
      <c r="G45" s="43">
        <v>4150</v>
      </c>
      <c r="H45" s="43">
        <f t="shared" si="3"/>
        <v>457250</v>
      </c>
      <c r="J45" s="575"/>
      <c r="K45" s="126"/>
      <c r="L45" s="122"/>
      <c r="M45" s="2231"/>
      <c r="N45" s="122"/>
      <c r="O45" s="728"/>
      <c r="P45" s="728"/>
    </row>
    <row r="46" spans="1:16" ht="13.8">
      <c r="A46" s="50">
        <v>45794</v>
      </c>
      <c r="B46" s="43"/>
      <c r="C46" s="151"/>
      <c r="D46" s="57">
        <v>6</v>
      </c>
      <c r="E46" s="2195" t="s">
        <v>666</v>
      </c>
      <c r="F46" s="450">
        <v>8550</v>
      </c>
      <c r="G46" s="43">
        <v>4150</v>
      </c>
      <c r="H46" s="43">
        <f t="shared" si="3"/>
        <v>448700</v>
      </c>
      <c r="J46" s="575"/>
      <c r="K46" s="120"/>
      <c r="L46" s="122"/>
      <c r="M46" s="2231"/>
      <c r="N46" s="122"/>
      <c r="O46" s="728"/>
      <c r="P46" s="728"/>
    </row>
    <row r="47" spans="1:16" ht="13.8">
      <c r="A47" s="50">
        <v>45836</v>
      </c>
      <c r="B47" s="43"/>
      <c r="C47" s="151"/>
      <c r="D47" s="57">
        <v>7</v>
      </c>
      <c r="E47" s="2196" t="s">
        <v>667</v>
      </c>
      <c r="F47" s="450">
        <v>8550</v>
      </c>
      <c r="G47" s="43">
        <v>4150</v>
      </c>
      <c r="H47" s="43">
        <f t="shared" si="3"/>
        <v>440150</v>
      </c>
      <c r="J47" s="575"/>
      <c r="K47" s="120"/>
      <c r="L47" s="122"/>
      <c r="M47" s="2231"/>
      <c r="N47" s="122"/>
      <c r="O47" s="728"/>
      <c r="P47" s="728"/>
    </row>
    <row r="48" spans="1:16" ht="13.8">
      <c r="A48" s="50">
        <v>45870</v>
      </c>
      <c r="B48" s="43"/>
      <c r="C48" s="151"/>
      <c r="D48" s="57">
        <v>8</v>
      </c>
      <c r="E48" s="2196" t="s">
        <v>668</v>
      </c>
      <c r="F48" s="168">
        <v>8550</v>
      </c>
      <c r="G48" s="43">
        <v>4150</v>
      </c>
      <c r="H48" s="43">
        <f t="shared" si="3"/>
        <v>431600</v>
      </c>
      <c r="J48" s="575"/>
      <c r="K48" s="126"/>
      <c r="L48" s="577"/>
      <c r="M48" s="2232"/>
      <c r="N48" s="577"/>
      <c r="O48" s="728"/>
      <c r="P48" s="728"/>
    </row>
    <row r="49" spans="1:16" ht="13.8">
      <c r="A49" s="167">
        <v>45899</v>
      </c>
      <c r="B49" s="43"/>
      <c r="C49" s="151"/>
      <c r="D49" s="57">
        <v>9</v>
      </c>
      <c r="E49" s="2195" t="s">
        <v>669</v>
      </c>
      <c r="F49" s="450">
        <v>8550</v>
      </c>
      <c r="G49" s="450">
        <v>4150</v>
      </c>
      <c r="H49" s="43">
        <f t="shared" si="3"/>
        <v>423050</v>
      </c>
      <c r="J49" s="575"/>
      <c r="K49" s="126"/>
      <c r="L49" s="122"/>
      <c r="M49" s="2231"/>
      <c r="N49" s="122"/>
      <c r="O49" s="728"/>
      <c r="P49" s="728"/>
    </row>
    <row r="50" spans="1:16" ht="13.8">
      <c r="A50" s="167">
        <v>45933</v>
      </c>
      <c r="B50" s="43"/>
      <c r="C50" s="151"/>
      <c r="D50" s="57">
        <v>10</v>
      </c>
      <c r="E50" s="2195" t="s">
        <v>670</v>
      </c>
      <c r="F50" s="168">
        <v>8550</v>
      </c>
      <c r="G50" s="168">
        <v>4150</v>
      </c>
      <c r="H50" s="43">
        <f t="shared" si="3"/>
        <v>414500</v>
      </c>
      <c r="J50" s="575"/>
      <c r="K50" s="120"/>
      <c r="L50" s="577"/>
      <c r="M50" s="2232"/>
      <c r="N50" s="577"/>
      <c r="O50" s="728"/>
      <c r="P50" s="728"/>
    </row>
    <row r="51" spans="1:16" ht="13.8">
      <c r="A51" s="167">
        <v>45966</v>
      </c>
      <c r="D51" s="57">
        <v>11</v>
      </c>
      <c r="E51" s="2195" t="s">
        <v>671</v>
      </c>
      <c r="F51" s="168">
        <v>8550</v>
      </c>
      <c r="G51" s="168">
        <v>4150</v>
      </c>
      <c r="H51" s="43">
        <f t="shared" si="3"/>
        <v>405950</v>
      </c>
      <c r="J51" s="575"/>
      <c r="K51" s="120"/>
      <c r="L51" s="577"/>
      <c r="M51" s="2232"/>
      <c r="N51" s="577"/>
      <c r="O51" s="728"/>
      <c r="P51" s="728"/>
    </row>
    <row r="52" spans="1:16" ht="13.8">
      <c r="A52" s="167">
        <v>45988</v>
      </c>
      <c r="B52" s="43"/>
      <c r="C52" s="151"/>
      <c r="D52" s="57">
        <v>12</v>
      </c>
      <c r="E52" s="2195" t="s">
        <v>671</v>
      </c>
      <c r="F52" s="450">
        <v>8550</v>
      </c>
      <c r="G52" s="450">
        <v>4150</v>
      </c>
      <c r="H52" s="43">
        <f t="shared" si="3"/>
        <v>397400</v>
      </c>
      <c r="J52" s="575"/>
      <c r="K52" s="120"/>
      <c r="L52" s="122"/>
      <c r="M52" s="2231"/>
      <c r="N52" s="122"/>
      <c r="O52" s="728"/>
      <c r="P52" s="728"/>
    </row>
    <row r="53" spans="1:16">
      <c r="A53" s="50">
        <v>45997</v>
      </c>
      <c r="B53" s="43"/>
      <c r="C53" s="151"/>
      <c r="D53" s="57">
        <v>13</v>
      </c>
      <c r="E53" s="2229" t="s">
        <v>672</v>
      </c>
      <c r="F53" s="43">
        <v>397400</v>
      </c>
      <c r="G53" s="43"/>
      <c r="H53" s="43">
        <f t="shared" si="3"/>
        <v>0</v>
      </c>
      <c r="J53" s="575"/>
      <c r="K53" s="161"/>
      <c r="L53" s="122"/>
      <c r="M53" s="2231"/>
      <c r="N53" s="122"/>
      <c r="O53" s="604"/>
      <c r="P53" s="604"/>
    </row>
    <row r="54" spans="1:16" ht="13.8">
      <c r="A54" s="50"/>
      <c r="B54" s="43"/>
      <c r="C54" s="151"/>
      <c r="D54" s="57"/>
      <c r="E54" s="2229"/>
      <c r="F54" s="43"/>
      <c r="G54" s="43"/>
      <c r="H54" s="43"/>
      <c r="J54" s="575"/>
      <c r="K54" s="120"/>
      <c r="L54" s="122"/>
      <c r="M54" s="2231"/>
      <c r="N54" s="122"/>
      <c r="O54" s="728"/>
      <c r="P54" s="728"/>
    </row>
    <row r="56" spans="1:16" ht="15">
      <c r="A56" s="3186" t="s">
        <v>1</v>
      </c>
      <c r="B56" s="3186"/>
      <c r="C56" s="3186"/>
      <c r="D56" s="3186"/>
      <c r="E56" s="3186"/>
      <c r="F56" s="3186"/>
      <c r="G56" s="3186"/>
      <c r="H56" s="3186"/>
    </row>
    <row r="57" spans="1:16">
      <c r="A57" s="184" t="s">
        <v>49</v>
      </c>
      <c r="B57" s="516" t="s">
        <v>50</v>
      </c>
      <c r="C57" s="515" t="s">
        <v>51</v>
      </c>
      <c r="D57" s="515" t="s">
        <v>52</v>
      </c>
      <c r="E57" s="2530" t="s">
        <v>265</v>
      </c>
      <c r="F57" s="516" t="s">
        <v>53</v>
      </c>
      <c r="G57" s="516" t="s">
        <v>54</v>
      </c>
      <c r="H57" s="1647" t="s">
        <v>55</v>
      </c>
    </row>
    <row r="58" spans="1:16">
      <c r="A58" s="1783">
        <v>45997</v>
      </c>
      <c r="B58" s="1307">
        <v>500000</v>
      </c>
      <c r="C58" s="1306"/>
      <c r="D58" s="1306">
        <v>60</v>
      </c>
      <c r="E58" s="2608" t="s">
        <v>672</v>
      </c>
      <c r="F58" s="1307">
        <f>B58/D58</f>
        <v>8333.3333333333303</v>
      </c>
      <c r="G58" s="1307">
        <f>B58*0.83%</f>
        <v>4150</v>
      </c>
      <c r="H58" s="1307">
        <f>B58</f>
        <v>500000</v>
      </c>
    </row>
    <row r="59" spans="1:16" ht="15">
      <c r="A59" s="60">
        <v>46020</v>
      </c>
      <c r="B59" s="43"/>
      <c r="C59" s="151"/>
      <c r="D59" s="57">
        <v>1</v>
      </c>
      <c r="E59" s="2194">
        <v>3001</v>
      </c>
      <c r="F59" s="30">
        <v>8550</v>
      </c>
      <c r="G59" s="30">
        <v>4150</v>
      </c>
      <c r="H59" s="43">
        <f>H58-F59</f>
        <v>491450</v>
      </c>
    </row>
    <row r="60" spans="1:16">
      <c r="A60" s="50"/>
      <c r="B60" s="43"/>
      <c r="C60" s="151"/>
      <c r="D60" s="57"/>
      <c r="E60" s="2229"/>
      <c r="F60" s="43"/>
      <c r="G60" s="43"/>
      <c r="H60" s="43"/>
    </row>
    <row r="61" spans="1:16">
      <c r="A61" s="50"/>
      <c r="B61" s="43"/>
      <c r="C61" s="151"/>
      <c r="D61" s="57"/>
      <c r="E61" s="2229"/>
      <c r="F61" s="43"/>
      <c r="G61" s="43"/>
      <c r="H61" s="43"/>
    </row>
    <row r="62" spans="1:16">
      <c r="A62" s="50"/>
      <c r="B62" s="43"/>
      <c r="C62" s="151"/>
      <c r="D62" s="57"/>
      <c r="E62" s="2229"/>
      <c r="F62" s="43"/>
      <c r="G62" s="43"/>
      <c r="H62" s="43"/>
    </row>
  </sheetData>
  <mergeCells count="5">
    <mergeCell ref="A3:H3"/>
    <mergeCell ref="I3:P3"/>
    <mergeCell ref="A21:H21"/>
    <mergeCell ref="A38:H38"/>
    <mergeCell ref="A56:H56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130">
    <tabColor rgb="FFFFFF00"/>
  </sheetPr>
  <dimension ref="A1:U135"/>
  <sheetViews>
    <sheetView zoomScale="130" zoomScaleNormal="130" workbookViewId="0">
      <selection activeCell="O84" sqref="O84"/>
    </sheetView>
  </sheetViews>
  <sheetFormatPr defaultColWidth="9.109375" defaultRowHeight="13.2"/>
  <cols>
    <col min="1" max="1" width="12.88671875" style="565" customWidth="1"/>
    <col min="2" max="2" width="16" style="6" customWidth="1"/>
    <col min="3" max="3" width="12" style="6" customWidth="1"/>
    <col min="4" max="4" width="9.109375" style="5"/>
    <col min="5" max="5" width="11" style="227" customWidth="1"/>
    <col min="6" max="6" width="13" style="7" customWidth="1"/>
    <col min="7" max="7" width="14.44140625" style="7" customWidth="1"/>
    <col min="8" max="8" width="14.5546875" style="6" customWidth="1"/>
    <col min="9" max="9" width="14.5546875" style="228" customWidth="1"/>
    <col min="10" max="11" width="14.5546875" style="3" customWidth="1"/>
    <col min="12" max="12" width="8.6640625" style="5" customWidth="1"/>
    <col min="13" max="13" width="9.109375" style="2308" customWidth="1"/>
    <col min="14" max="14" width="11" style="7" customWidth="1"/>
    <col min="15" max="16" width="14.5546875" style="7" customWidth="1"/>
    <col min="17" max="16384" width="9.109375" style="3"/>
  </cols>
  <sheetData>
    <row r="1" spans="1:21" ht="24">
      <c r="A1" s="3220" t="s">
        <v>673</v>
      </c>
      <c r="B1" s="3220"/>
      <c r="C1" s="3220"/>
      <c r="D1" s="3220"/>
    </row>
    <row r="3" spans="1:21" ht="20.399999999999999">
      <c r="A3" s="3119" t="s">
        <v>1</v>
      </c>
      <c r="B3" s="3119"/>
      <c r="C3" s="3119"/>
      <c r="D3" s="3119"/>
      <c r="E3" s="3119"/>
      <c r="F3" s="3119"/>
      <c r="G3" s="3119"/>
      <c r="H3" s="3119"/>
      <c r="I3" s="3285" t="s">
        <v>20</v>
      </c>
      <c r="J3" s="3286"/>
      <c r="K3" s="3286"/>
      <c r="L3" s="3286"/>
      <c r="M3" s="3286"/>
      <c r="N3" s="3286"/>
      <c r="O3" s="3286"/>
      <c r="P3" s="3287"/>
    </row>
    <row r="4" spans="1:21" ht="29.1" customHeight="1">
      <c r="A4" s="14" t="s">
        <v>2</v>
      </c>
      <c r="B4" s="68" t="s">
        <v>96</v>
      </c>
      <c r="C4" s="232" t="s">
        <v>5</v>
      </c>
      <c r="D4" s="232" t="s">
        <v>6</v>
      </c>
      <c r="E4" s="233" t="s">
        <v>36</v>
      </c>
      <c r="F4" s="68" t="s">
        <v>37</v>
      </c>
      <c r="G4" s="68" t="s">
        <v>38</v>
      </c>
      <c r="H4" s="186" t="s">
        <v>55</v>
      </c>
      <c r="I4" s="1780" t="s">
        <v>21</v>
      </c>
      <c r="J4" s="103" t="s">
        <v>22</v>
      </c>
      <c r="K4" s="502" t="s">
        <v>5</v>
      </c>
      <c r="L4" s="502" t="s">
        <v>187</v>
      </c>
      <c r="M4" s="2546" t="s">
        <v>188</v>
      </c>
      <c r="N4" s="176" t="s">
        <v>24</v>
      </c>
      <c r="O4" s="176" t="s">
        <v>25</v>
      </c>
      <c r="P4" s="203" t="s">
        <v>26</v>
      </c>
    </row>
    <row r="5" spans="1:21" ht="15" customHeight="1">
      <c r="A5" s="26">
        <v>44923</v>
      </c>
      <c r="B5" s="21">
        <v>375000</v>
      </c>
      <c r="C5" s="25"/>
      <c r="D5" s="25">
        <v>60</v>
      </c>
      <c r="E5" s="518">
        <v>30458</v>
      </c>
      <c r="F5" s="21">
        <f>B5/D5</f>
        <v>6250</v>
      </c>
      <c r="G5" s="21">
        <f>B5*0.0083</f>
        <v>3112.5</v>
      </c>
      <c r="H5" s="21">
        <f>B5</f>
        <v>375000</v>
      </c>
      <c r="I5" s="490">
        <v>44835</v>
      </c>
      <c r="J5" s="21">
        <v>20000</v>
      </c>
      <c r="K5" s="21"/>
      <c r="L5" s="73">
        <v>12</v>
      </c>
      <c r="M5" s="2508">
        <v>29926</v>
      </c>
      <c r="N5" s="21">
        <v>1666.67</v>
      </c>
      <c r="O5" s="21">
        <v>400</v>
      </c>
      <c r="P5" s="21">
        <v>20000</v>
      </c>
    </row>
    <row r="6" spans="1:21" ht="15" customHeight="1">
      <c r="A6" s="26">
        <v>44953</v>
      </c>
      <c r="B6" s="30"/>
      <c r="C6" s="57"/>
      <c r="D6" s="57">
        <v>1</v>
      </c>
      <c r="E6" s="42">
        <v>77467</v>
      </c>
      <c r="F6" s="30">
        <v>5754.16</v>
      </c>
      <c r="G6" s="30">
        <v>3112.5</v>
      </c>
      <c r="H6" s="30">
        <f>H5-F6</f>
        <v>369245.84</v>
      </c>
      <c r="I6" s="167">
        <v>44862</v>
      </c>
      <c r="J6" s="27"/>
      <c r="K6" s="27"/>
      <c r="L6" s="29">
        <v>1</v>
      </c>
      <c r="M6" s="2229">
        <v>76474</v>
      </c>
      <c r="N6" s="30">
        <v>1666.67</v>
      </c>
      <c r="O6" s="30">
        <v>366.67</v>
      </c>
      <c r="P6" s="43">
        <f>P5-N6</f>
        <v>18333.330000000002</v>
      </c>
    </row>
    <row r="7" spans="1:21" ht="15" customHeight="1">
      <c r="A7" s="26">
        <v>44958</v>
      </c>
      <c r="B7" s="39"/>
      <c r="C7" s="39"/>
      <c r="D7" s="29"/>
      <c r="E7" s="42">
        <v>77551</v>
      </c>
      <c r="F7" s="43">
        <v>495.84</v>
      </c>
      <c r="G7" s="43"/>
      <c r="H7" s="30">
        <f t="shared" ref="H7:H15" si="0">H6-F7</f>
        <v>368750</v>
      </c>
      <c r="I7" s="167">
        <v>44891</v>
      </c>
      <c r="J7" s="27"/>
      <c r="K7" s="27"/>
      <c r="L7" s="29">
        <v>2</v>
      </c>
      <c r="M7" s="2229">
        <v>76865</v>
      </c>
      <c r="N7" s="30">
        <v>1666.67</v>
      </c>
      <c r="O7" s="30">
        <v>333.33</v>
      </c>
      <c r="P7" s="43">
        <f t="shared" ref="P7:P12" si="1">P6-N7</f>
        <v>16666.66</v>
      </c>
      <c r="Q7" s="624"/>
      <c r="U7" s="624"/>
    </row>
    <row r="8" spans="1:21" ht="15" customHeight="1">
      <c r="A8" s="26">
        <v>44982</v>
      </c>
      <c r="B8" s="39"/>
      <c r="C8" s="39"/>
      <c r="D8" s="29">
        <v>2</v>
      </c>
      <c r="E8" s="42">
        <v>77868</v>
      </c>
      <c r="F8" s="43">
        <v>6250</v>
      </c>
      <c r="G8" s="43">
        <v>3112.5</v>
      </c>
      <c r="H8" s="30">
        <f t="shared" si="0"/>
        <v>362500</v>
      </c>
      <c r="I8" s="167">
        <v>44921</v>
      </c>
      <c r="J8" s="27"/>
      <c r="K8" s="27"/>
      <c r="L8" s="29">
        <v>3</v>
      </c>
      <c r="M8" s="2229">
        <v>77154</v>
      </c>
      <c r="N8" s="30">
        <v>1666.67</v>
      </c>
      <c r="O8" s="30">
        <v>300</v>
      </c>
      <c r="P8" s="43">
        <f t="shared" si="1"/>
        <v>14999.99</v>
      </c>
      <c r="U8" s="624"/>
    </row>
    <row r="9" spans="1:21" ht="15" customHeight="1">
      <c r="A9" s="26">
        <v>45015</v>
      </c>
      <c r="B9" s="39"/>
      <c r="C9" s="39"/>
      <c r="D9" s="29">
        <v>3</v>
      </c>
      <c r="E9" s="42">
        <v>78110</v>
      </c>
      <c r="F9" s="43">
        <v>6250</v>
      </c>
      <c r="G9" s="43">
        <v>3112.5</v>
      </c>
      <c r="H9" s="30">
        <f t="shared" si="0"/>
        <v>356250</v>
      </c>
      <c r="I9" s="50">
        <v>44953</v>
      </c>
      <c r="J9" s="27"/>
      <c r="K9" s="27"/>
      <c r="L9" s="29">
        <v>4</v>
      </c>
      <c r="M9" s="2229">
        <v>77467</v>
      </c>
      <c r="N9" s="30">
        <v>1666.67</v>
      </c>
      <c r="O9" s="30">
        <v>266.67</v>
      </c>
      <c r="P9" s="43">
        <f t="shared" si="1"/>
        <v>13333.32</v>
      </c>
    </row>
    <row r="10" spans="1:21" ht="15" customHeight="1">
      <c r="A10" s="26">
        <v>45042</v>
      </c>
      <c r="B10" s="39"/>
      <c r="C10" s="39"/>
      <c r="D10" s="29">
        <v>4</v>
      </c>
      <c r="E10" s="42">
        <v>78403</v>
      </c>
      <c r="F10" s="43">
        <v>4054.16</v>
      </c>
      <c r="G10" s="43">
        <v>3112.5</v>
      </c>
      <c r="H10" s="30">
        <f t="shared" si="0"/>
        <v>352195.84000000003</v>
      </c>
      <c r="I10" s="50">
        <v>44980</v>
      </c>
      <c r="J10" s="27"/>
      <c r="K10" s="27"/>
      <c r="L10" s="29">
        <v>5</v>
      </c>
      <c r="M10" s="2229">
        <v>77868</v>
      </c>
      <c r="N10" s="30">
        <v>1666.67</v>
      </c>
      <c r="O10" s="43">
        <v>233.33</v>
      </c>
      <c r="P10" s="43">
        <f t="shared" si="1"/>
        <v>11666.65</v>
      </c>
    </row>
    <row r="11" spans="1:21" ht="15" customHeight="1">
      <c r="A11" s="26">
        <v>45043</v>
      </c>
      <c r="B11" s="39"/>
      <c r="C11" s="39"/>
      <c r="D11" s="29">
        <v>5</v>
      </c>
      <c r="E11" s="42">
        <v>78461</v>
      </c>
      <c r="F11" s="43">
        <v>2195.84</v>
      </c>
      <c r="G11" s="43"/>
      <c r="H11" s="30">
        <f t="shared" si="0"/>
        <v>350000</v>
      </c>
      <c r="I11" s="50">
        <v>45015</v>
      </c>
      <c r="J11" s="27"/>
      <c r="K11" s="27"/>
      <c r="L11" s="29">
        <v>6</v>
      </c>
      <c r="M11" s="2229">
        <v>78110</v>
      </c>
      <c r="N11" s="30">
        <v>1666.67</v>
      </c>
      <c r="O11" s="43">
        <v>200</v>
      </c>
      <c r="P11" s="43">
        <f t="shared" si="1"/>
        <v>9999.98</v>
      </c>
    </row>
    <row r="12" spans="1:21" ht="15" customHeight="1">
      <c r="A12" s="26">
        <v>45076</v>
      </c>
      <c r="B12" s="39"/>
      <c r="C12" s="39"/>
      <c r="D12" s="29">
        <v>6</v>
      </c>
      <c r="E12" s="42">
        <v>78889</v>
      </c>
      <c r="F12" s="43">
        <v>4588</v>
      </c>
      <c r="G12" s="43">
        <v>3112.5</v>
      </c>
      <c r="H12" s="30">
        <f t="shared" si="0"/>
        <v>345412</v>
      </c>
      <c r="I12" s="50">
        <v>45016</v>
      </c>
      <c r="J12" s="27"/>
      <c r="K12" s="27"/>
      <c r="L12" s="29">
        <v>7</v>
      </c>
      <c r="M12" s="2229">
        <v>78143</v>
      </c>
      <c r="N12" s="43">
        <v>9999.98</v>
      </c>
      <c r="O12" s="43"/>
      <c r="P12" s="43">
        <f t="shared" si="1"/>
        <v>0</v>
      </c>
    </row>
    <row r="13" spans="1:21" ht="15" customHeight="1">
      <c r="A13" s="26">
        <v>45079</v>
      </c>
      <c r="B13" s="39"/>
      <c r="C13" s="39"/>
      <c r="D13" s="29">
        <v>7</v>
      </c>
      <c r="E13" s="42">
        <v>78984</v>
      </c>
      <c r="F13" s="30">
        <v>1662</v>
      </c>
      <c r="G13" s="43"/>
      <c r="H13" s="30">
        <f t="shared" si="0"/>
        <v>343750</v>
      </c>
    </row>
    <row r="14" spans="1:21" ht="15" customHeight="1">
      <c r="A14" s="26">
        <v>45093</v>
      </c>
      <c r="B14" s="39"/>
      <c r="C14" s="39"/>
      <c r="D14" s="29">
        <v>8</v>
      </c>
      <c r="E14" s="227">
        <v>31436</v>
      </c>
      <c r="F14" s="43">
        <v>343750</v>
      </c>
      <c r="G14" s="43"/>
      <c r="H14" s="30">
        <f t="shared" si="0"/>
        <v>0</v>
      </c>
      <c r="I14" s="3285" t="s">
        <v>20</v>
      </c>
      <c r="J14" s="3286"/>
      <c r="K14" s="3286"/>
      <c r="L14" s="3286"/>
      <c r="M14" s="3286"/>
      <c r="N14" s="3286"/>
      <c r="O14" s="3286"/>
      <c r="P14" s="3287"/>
    </row>
    <row r="15" spans="1:21" ht="15" customHeight="1">
      <c r="A15" s="26"/>
      <c r="B15" s="39"/>
      <c r="C15" s="39"/>
      <c r="D15" s="29"/>
      <c r="E15" s="42"/>
      <c r="F15" s="43"/>
      <c r="G15" s="43"/>
      <c r="H15" s="30">
        <f t="shared" si="0"/>
        <v>0</v>
      </c>
      <c r="I15" s="1780" t="s">
        <v>21</v>
      </c>
      <c r="J15" s="103" t="s">
        <v>22</v>
      </c>
      <c r="K15" s="502" t="s">
        <v>5</v>
      </c>
      <c r="L15" s="502" t="s">
        <v>187</v>
      </c>
      <c r="M15" s="2546" t="s">
        <v>188</v>
      </c>
      <c r="N15" s="176" t="s">
        <v>24</v>
      </c>
      <c r="O15" s="176" t="s">
        <v>25</v>
      </c>
      <c r="P15" s="203" t="s">
        <v>26</v>
      </c>
    </row>
    <row r="16" spans="1:21" ht="15" customHeight="1">
      <c r="A16" s="3119" t="s">
        <v>1</v>
      </c>
      <c r="B16" s="3119"/>
      <c r="C16" s="3119"/>
      <c r="D16" s="3119"/>
      <c r="E16" s="3119"/>
      <c r="F16" s="3119"/>
      <c r="G16" s="3119"/>
      <c r="H16" s="3119"/>
      <c r="I16" s="490">
        <v>45016</v>
      </c>
      <c r="J16" s="21">
        <v>20000</v>
      </c>
      <c r="K16" s="21"/>
      <c r="L16" s="73">
        <v>12</v>
      </c>
      <c r="M16" s="2508">
        <v>30979</v>
      </c>
      <c r="N16" s="21">
        <v>1666.67</v>
      </c>
      <c r="O16" s="21">
        <v>400</v>
      </c>
      <c r="P16" s="21">
        <v>20000</v>
      </c>
    </row>
    <row r="17" spans="1:16" ht="15" customHeight="1">
      <c r="A17" s="14" t="s">
        <v>2</v>
      </c>
      <c r="B17" s="68" t="s">
        <v>96</v>
      </c>
      <c r="C17" s="232" t="s">
        <v>5</v>
      </c>
      <c r="D17" s="232" t="s">
        <v>6</v>
      </c>
      <c r="E17" s="233" t="s">
        <v>36</v>
      </c>
      <c r="F17" s="68" t="s">
        <v>37</v>
      </c>
      <c r="G17" s="68" t="s">
        <v>38</v>
      </c>
      <c r="H17" s="186" t="s">
        <v>55</v>
      </c>
      <c r="I17" s="167">
        <v>45042</v>
      </c>
      <c r="J17" s="27"/>
      <c r="K17" s="27"/>
      <c r="L17" s="29">
        <v>1</v>
      </c>
      <c r="M17" s="2229">
        <v>78403</v>
      </c>
      <c r="N17" s="30">
        <v>1666.67</v>
      </c>
      <c r="O17" s="30">
        <v>366.67</v>
      </c>
      <c r="P17" s="43">
        <f t="shared" ref="P17:P22" si="2">P16-N17</f>
        <v>18333.330000000002</v>
      </c>
    </row>
    <row r="18" spans="1:16" ht="15" customHeight="1">
      <c r="A18" s="26">
        <v>45093</v>
      </c>
      <c r="B18" s="21">
        <v>375000</v>
      </c>
      <c r="C18" s="25"/>
      <c r="D18" s="25">
        <v>60</v>
      </c>
      <c r="E18" s="518">
        <v>31436</v>
      </c>
      <c r="F18" s="21">
        <f>B18/D18</f>
        <v>6250</v>
      </c>
      <c r="G18" s="21">
        <f>B18*0.0083</f>
        <v>3112.5</v>
      </c>
      <c r="H18" s="21">
        <f>B18</f>
        <v>375000</v>
      </c>
      <c r="I18" s="740">
        <v>45076</v>
      </c>
      <c r="J18" s="27"/>
      <c r="K18" s="27"/>
      <c r="L18" s="29">
        <v>2</v>
      </c>
      <c r="M18" s="2229">
        <v>78889</v>
      </c>
      <c r="N18" s="30">
        <v>1666.67</v>
      </c>
      <c r="O18" s="43">
        <v>333.33</v>
      </c>
      <c r="P18" s="43">
        <f t="shared" si="2"/>
        <v>16666.66</v>
      </c>
    </row>
    <row r="19" spans="1:16" ht="24.75" customHeight="1">
      <c r="A19" s="26">
        <v>45105</v>
      </c>
      <c r="B19" s="27"/>
      <c r="C19" s="27"/>
      <c r="D19" s="29">
        <v>1</v>
      </c>
      <c r="E19" s="42">
        <v>79271</v>
      </c>
      <c r="F19" s="30">
        <v>6250</v>
      </c>
      <c r="G19" s="30">
        <v>3112.5</v>
      </c>
      <c r="H19" s="30">
        <f>H18-F19</f>
        <v>368750</v>
      </c>
      <c r="I19" s="740">
        <v>45105</v>
      </c>
      <c r="J19" s="27"/>
      <c r="K19" s="27"/>
      <c r="L19" s="29">
        <v>3</v>
      </c>
      <c r="M19" s="2229">
        <v>79271</v>
      </c>
      <c r="N19" s="30">
        <v>1666.67</v>
      </c>
      <c r="O19" s="43">
        <v>300</v>
      </c>
      <c r="P19" s="43">
        <f t="shared" si="2"/>
        <v>14999.99</v>
      </c>
    </row>
    <row r="20" spans="1:16" ht="15" customHeight="1">
      <c r="A20" s="26">
        <v>45136</v>
      </c>
      <c r="B20" s="27"/>
      <c r="C20" s="27"/>
      <c r="D20" s="29">
        <v>2</v>
      </c>
      <c r="E20" s="42">
        <v>79672</v>
      </c>
      <c r="F20" s="30">
        <v>4154.16</v>
      </c>
      <c r="G20" s="30">
        <v>3112.5</v>
      </c>
      <c r="H20" s="30">
        <f t="shared" ref="H20:H29" si="3">H19-F20</f>
        <v>364595.84</v>
      </c>
      <c r="I20" s="740">
        <v>45136</v>
      </c>
      <c r="J20" s="27"/>
      <c r="K20" s="27"/>
      <c r="L20" s="29">
        <v>4</v>
      </c>
      <c r="M20" s="2229">
        <v>79672</v>
      </c>
      <c r="N20" s="30">
        <v>1666.67</v>
      </c>
      <c r="O20" s="43">
        <v>266.67</v>
      </c>
      <c r="P20" s="43">
        <f t="shared" si="2"/>
        <v>13333.32</v>
      </c>
    </row>
    <row r="21" spans="1:16" ht="15" customHeight="1">
      <c r="A21" s="26">
        <v>45139</v>
      </c>
      <c r="B21" s="27"/>
      <c r="C21" s="27"/>
      <c r="D21" s="29"/>
      <c r="E21" s="42">
        <v>79726</v>
      </c>
      <c r="F21" s="59">
        <v>2095.54</v>
      </c>
      <c r="G21" s="59"/>
      <c r="H21" s="30">
        <f t="shared" si="3"/>
        <v>362500.3</v>
      </c>
      <c r="I21" s="740">
        <v>45167</v>
      </c>
      <c r="J21" s="27"/>
      <c r="K21" s="27"/>
      <c r="L21" s="29">
        <v>5</v>
      </c>
      <c r="M21" s="2229">
        <v>79982</v>
      </c>
      <c r="N21" s="30">
        <v>1666.67</v>
      </c>
      <c r="O21" s="43">
        <v>233.33</v>
      </c>
      <c r="P21" s="43">
        <f t="shared" si="2"/>
        <v>11666.65</v>
      </c>
    </row>
    <row r="22" spans="1:16" ht="15" customHeight="1">
      <c r="A22" s="26">
        <v>45167</v>
      </c>
      <c r="B22" s="27"/>
      <c r="C22" s="27"/>
      <c r="D22" s="29">
        <v>3</v>
      </c>
      <c r="E22" s="42">
        <v>79982</v>
      </c>
      <c r="F22" s="30">
        <v>6250</v>
      </c>
      <c r="G22" s="30">
        <v>3112.5</v>
      </c>
      <c r="H22" s="30">
        <f t="shared" si="3"/>
        <v>356250.3</v>
      </c>
      <c r="I22" s="757">
        <v>45191</v>
      </c>
      <c r="L22" s="1077">
        <v>6</v>
      </c>
      <c r="M22" s="2229">
        <v>80296</v>
      </c>
      <c r="N22" s="1781">
        <v>11666.65</v>
      </c>
      <c r="P22" s="43">
        <f t="shared" si="2"/>
        <v>0</v>
      </c>
    </row>
    <row r="23" spans="1:16" ht="15" customHeight="1">
      <c r="A23" s="26">
        <v>45196</v>
      </c>
      <c r="B23" s="27"/>
      <c r="C23" s="27"/>
      <c r="D23" s="29">
        <v>4</v>
      </c>
      <c r="E23" s="42">
        <v>80351</v>
      </c>
      <c r="F23" s="30">
        <v>4054.16</v>
      </c>
      <c r="G23" s="35">
        <v>3112.5</v>
      </c>
      <c r="H23" s="30">
        <f t="shared" si="3"/>
        <v>352196.14</v>
      </c>
    </row>
    <row r="24" spans="1:16" ht="15" customHeight="1">
      <c r="A24" s="26">
        <v>45198</v>
      </c>
      <c r="B24" s="27"/>
      <c r="C24" s="27"/>
      <c r="D24" s="29"/>
      <c r="E24" s="42">
        <v>80404</v>
      </c>
      <c r="F24" s="30">
        <v>2195.84</v>
      </c>
      <c r="G24" s="35"/>
      <c r="H24" s="30">
        <f t="shared" si="3"/>
        <v>350000.3</v>
      </c>
    </row>
    <row r="25" spans="1:16" ht="15" customHeight="1">
      <c r="A25" s="26">
        <v>45225</v>
      </c>
      <c r="B25" s="27"/>
      <c r="C25" s="27"/>
      <c r="D25" s="29">
        <v>5</v>
      </c>
      <c r="E25" s="42">
        <v>80671</v>
      </c>
      <c r="F25" s="30">
        <v>4587.5</v>
      </c>
      <c r="G25" s="35">
        <v>3112.5</v>
      </c>
      <c r="H25" s="30">
        <f t="shared" si="3"/>
        <v>345412.8</v>
      </c>
    </row>
    <row r="26" spans="1:16" ht="15" customHeight="1">
      <c r="A26" s="26">
        <v>45234</v>
      </c>
      <c r="B26" s="27"/>
      <c r="C26" s="27"/>
      <c r="D26" s="29"/>
      <c r="E26" s="42">
        <v>80808</v>
      </c>
      <c r="F26" s="30">
        <v>1662.5</v>
      </c>
      <c r="G26" s="35"/>
      <c r="H26" s="30">
        <f t="shared" si="3"/>
        <v>343750.3</v>
      </c>
      <c r="I26" s="3285" t="s">
        <v>20</v>
      </c>
      <c r="J26" s="3286"/>
      <c r="K26" s="3286"/>
      <c r="L26" s="3286"/>
      <c r="M26" s="3286"/>
      <c r="N26" s="3286"/>
      <c r="O26" s="3286"/>
      <c r="P26" s="3287"/>
    </row>
    <row r="27" spans="1:16" ht="15" customHeight="1">
      <c r="A27" s="26">
        <v>45258</v>
      </c>
      <c r="B27" s="39"/>
      <c r="C27" s="39"/>
      <c r="D27" s="29">
        <v>6</v>
      </c>
      <c r="E27" s="42">
        <v>81130</v>
      </c>
      <c r="F27" s="43">
        <v>2620.83</v>
      </c>
      <c r="G27" s="43">
        <v>3112.5</v>
      </c>
      <c r="H27" s="30">
        <f t="shared" si="3"/>
        <v>341129.47</v>
      </c>
      <c r="I27" s="1780" t="s">
        <v>21</v>
      </c>
      <c r="J27" s="103" t="s">
        <v>22</v>
      </c>
      <c r="K27" s="502" t="s">
        <v>5</v>
      </c>
      <c r="L27" s="502" t="s">
        <v>187</v>
      </c>
      <c r="M27" s="2546" t="s">
        <v>188</v>
      </c>
      <c r="N27" s="176" t="s">
        <v>24</v>
      </c>
      <c r="O27" s="176" t="s">
        <v>25</v>
      </c>
      <c r="P27" s="203" t="s">
        <v>26</v>
      </c>
    </row>
    <row r="28" spans="1:16" ht="15" customHeight="1">
      <c r="A28" s="26">
        <v>45262</v>
      </c>
      <c r="B28" s="39"/>
      <c r="C28" s="39"/>
      <c r="D28" s="29"/>
      <c r="E28" s="42">
        <v>81251</v>
      </c>
      <c r="F28" s="43">
        <v>3629.17</v>
      </c>
      <c r="G28" s="43"/>
      <c r="H28" s="30">
        <f t="shared" si="3"/>
        <v>337500.3</v>
      </c>
      <c r="I28" s="490">
        <v>45191</v>
      </c>
      <c r="J28" s="21">
        <v>20000</v>
      </c>
      <c r="K28" s="21"/>
      <c r="L28" s="73">
        <v>12</v>
      </c>
      <c r="M28" s="2508">
        <v>32033</v>
      </c>
      <c r="N28" s="21">
        <v>1666.67</v>
      </c>
      <c r="O28" s="21">
        <v>400</v>
      </c>
      <c r="P28" s="21">
        <v>20000</v>
      </c>
    </row>
    <row r="29" spans="1:16" ht="15" customHeight="1">
      <c r="A29" s="26">
        <v>45262</v>
      </c>
      <c r="B29" s="39"/>
      <c r="C29" s="39"/>
      <c r="D29" s="29"/>
      <c r="E29" s="42">
        <v>32486</v>
      </c>
      <c r="F29" s="43">
        <v>337500.3</v>
      </c>
      <c r="G29" s="43"/>
      <c r="H29" s="30">
        <f t="shared" si="3"/>
        <v>0</v>
      </c>
      <c r="I29" s="167">
        <v>45196</v>
      </c>
      <c r="J29" s="27"/>
      <c r="K29" s="27"/>
      <c r="L29" s="29"/>
      <c r="M29" s="2229">
        <v>80351</v>
      </c>
      <c r="N29" s="30">
        <v>1666.67</v>
      </c>
      <c r="O29" s="30">
        <v>366.67</v>
      </c>
      <c r="P29" s="43">
        <f>P28-N29</f>
        <v>18333.330000000002</v>
      </c>
    </row>
    <row r="30" spans="1:16" ht="15" customHeight="1">
      <c r="A30" s="26"/>
      <c r="B30" s="39"/>
      <c r="C30" s="39"/>
      <c r="D30" s="29"/>
      <c r="E30" s="42"/>
      <c r="F30" s="43"/>
      <c r="G30" s="43"/>
      <c r="H30" s="39"/>
      <c r="I30" s="50">
        <v>45225</v>
      </c>
      <c r="J30" s="27"/>
      <c r="K30" s="27"/>
      <c r="L30" s="29"/>
      <c r="M30" s="2229">
        <v>80671</v>
      </c>
      <c r="N30" s="43">
        <v>1666.67</v>
      </c>
      <c r="O30" s="43">
        <v>333.33</v>
      </c>
      <c r="P30" s="43">
        <f t="shared" ref="P30:P37" si="4">P29-N30</f>
        <v>16666.66</v>
      </c>
    </row>
    <row r="31" spans="1:16" ht="15" customHeight="1">
      <c r="I31" s="50">
        <v>45258</v>
      </c>
      <c r="J31" s="29"/>
      <c r="K31" s="29"/>
      <c r="L31" s="29"/>
      <c r="M31" s="2229">
        <v>81130</v>
      </c>
      <c r="N31" s="62">
        <v>1666.67</v>
      </c>
      <c r="O31" s="62">
        <v>300</v>
      </c>
      <c r="P31" s="43">
        <f t="shared" si="4"/>
        <v>14999.99</v>
      </c>
    </row>
    <row r="32" spans="1:16" ht="15" customHeight="1">
      <c r="A32" s="3119" t="s">
        <v>1</v>
      </c>
      <c r="B32" s="3119"/>
      <c r="C32" s="3119"/>
      <c r="D32" s="3119"/>
      <c r="E32" s="3119"/>
      <c r="F32" s="3119"/>
      <c r="G32" s="3119"/>
      <c r="H32" s="3119"/>
      <c r="I32" s="50">
        <v>45287</v>
      </c>
      <c r="J32" s="29"/>
      <c r="K32" s="29"/>
      <c r="L32" s="29"/>
      <c r="M32" s="2229">
        <v>81570</v>
      </c>
      <c r="N32" s="62">
        <v>1666.67</v>
      </c>
      <c r="O32" s="62">
        <v>266.67</v>
      </c>
      <c r="P32" s="43">
        <f t="shared" si="4"/>
        <v>13333.32</v>
      </c>
    </row>
    <row r="33" spans="1:16" ht="15" customHeight="1">
      <c r="A33" s="14" t="s">
        <v>2</v>
      </c>
      <c r="B33" s="68" t="s">
        <v>96</v>
      </c>
      <c r="C33" s="232" t="s">
        <v>5</v>
      </c>
      <c r="D33" s="232" t="s">
        <v>6</v>
      </c>
      <c r="E33" s="233" t="s">
        <v>36</v>
      </c>
      <c r="F33" s="68" t="s">
        <v>37</v>
      </c>
      <c r="G33" s="68" t="s">
        <v>38</v>
      </c>
      <c r="H33" s="186" t="s">
        <v>55</v>
      </c>
      <c r="I33" s="167">
        <v>45328</v>
      </c>
      <c r="J33" s="29"/>
      <c r="K33" s="29"/>
      <c r="L33" s="29"/>
      <c r="M33" s="2229">
        <v>81992</v>
      </c>
      <c r="N33" s="59">
        <v>1666.67</v>
      </c>
      <c r="O33" s="59">
        <v>233.33</v>
      </c>
      <c r="P33" s="43">
        <f t="shared" si="4"/>
        <v>11666.65</v>
      </c>
    </row>
    <row r="34" spans="1:16" ht="15" customHeight="1">
      <c r="A34" s="26">
        <v>45262</v>
      </c>
      <c r="B34" s="21">
        <v>375000</v>
      </c>
      <c r="C34" s="25"/>
      <c r="D34" s="25">
        <v>60</v>
      </c>
      <c r="E34" s="518">
        <v>32486</v>
      </c>
      <c r="F34" s="21">
        <f>B34/D34</f>
        <v>6250</v>
      </c>
      <c r="G34" s="21">
        <f>B34*0.0083</f>
        <v>3112.5</v>
      </c>
      <c r="H34" s="21">
        <f>B34</f>
        <v>375000</v>
      </c>
      <c r="I34" s="167">
        <v>45349</v>
      </c>
      <c r="J34" s="29"/>
      <c r="K34" s="29"/>
      <c r="L34" s="29"/>
      <c r="M34" s="2229">
        <v>82162</v>
      </c>
      <c r="N34" s="30">
        <v>1666.67</v>
      </c>
      <c r="O34" s="30">
        <v>200</v>
      </c>
      <c r="P34" s="43">
        <f t="shared" si="4"/>
        <v>9999.98</v>
      </c>
    </row>
    <row r="35" spans="1:16" ht="15" customHeight="1">
      <c r="A35" s="26">
        <v>45289</v>
      </c>
      <c r="B35" s="27"/>
      <c r="C35" s="27"/>
      <c r="D35" s="29">
        <v>1</v>
      </c>
      <c r="E35" s="42">
        <v>81570</v>
      </c>
      <c r="F35" s="30">
        <v>3354.16</v>
      </c>
      <c r="G35" s="30">
        <v>3112.5</v>
      </c>
      <c r="H35" s="30">
        <f>H34-F35</f>
        <v>371645.84</v>
      </c>
      <c r="I35" s="167">
        <v>45384</v>
      </c>
      <c r="J35" s="29"/>
      <c r="K35" s="29"/>
      <c r="L35" s="29"/>
      <c r="M35" s="2229">
        <v>82635</v>
      </c>
      <c r="N35" s="59">
        <v>1666.67</v>
      </c>
      <c r="O35" s="30">
        <v>166.67</v>
      </c>
      <c r="P35" s="43">
        <f t="shared" si="4"/>
        <v>8333.31</v>
      </c>
    </row>
    <row r="36" spans="1:16" ht="15" customHeight="1">
      <c r="A36" s="31">
        <v>45293</v>
      </c>
      <c r="B36" s="27"/>
      <c r="C36" s="27"/>
      <c r="D36" s="29"/>
      <c r="E36" s="42">
        <v>81627</v>
      </c>
      <c r="F36" s="59">
        <v>2895.84</v>
      </c>
      <c r="G36" s="45"/>
      <c r="H36" s="30">
        <f t="shared" ref="H36:H49" si="5">H35-F36</f>
        <v>368750</v>
      </c>
      <c r="I36" s="167">
        <v>45401</v>
      </c>
      <c r="J36" s="29"/>
      <c r="K36" s="29"/>
      <c r="L36" s="29"/>
      <c r="M36" s="2229">
        <v>82832</v>
      </c>
      <c r="N36" s="30">
        <v>8333.31</v>
      </c>
      <c r="O36" s="62"/>
      <c r="P36" s="43">
        <f t="shared" si="4"/>
        <v>0</v>
      </c>
    </row>
    <row r="37" spans="1:16" ht="15" customHeight="1">
      <c r="A37" s="31">
        <v>45322</v>
      </c>
      <c r="B37" s="27"/>
      <c r="C37" s="27"/>
      <c r="D37" s="29">
        <v>2</v>
      </c>
      <c r="E37" s="42">
        <v>81920</v>
      </c>
      <c r="F37" s="30">
        <v>5587.5</v>
      </c>
      <c r="G37" s="35">
        <v>3112.5</v>
      </c>
      <c r="H37" s="30">
        <f t="shared" si="5"/>
        <v>363162.5</v>
      </c>
      <c r="I37" s="50"/>
      <c r="J37" s="29"/>
      <c r="K37" s="29"/>
      <c r="L37" s="29"/>
      <c r="M37" s="2229"/>
      <c r="N37" s="62"/>
      <c r="O37" s="62"/>
      <c r="P37" s="43">
        <f t="shared" si="4"/>
        <v>0</v>
      </c>
    </row>
    <row r="38" spans="1:16" ht="15" customHeight="1">
      <c r="A38" s="31">
        <v>45328</v>
      </c>
      <c r="B38" s="27"/>
      <c r="C38" s="27"/>
      <c r="D38" s="29"/>
      <c r="E38" s="42">
        <v>81992</v>
      </c>
      <c r="F38" s="59">
        <v>662.5</v>
      </c>
      <c r="G38" s="45"/>
      <c r="H38" s="30">
        <f t="shared" si="5"/>
        <v>362500</v>
      </c>
      <c r="I38" s="3285" t="s">
        <v>20</v>
      </c>
      <c r="J38" s="3286"/>
      <c r="K38" s="3286"/>
      <c r="L38" s="3286"/>
      <c r="M38" s="3286"/>
      <c r="N38" s="3286"/>
      <c r="O38" s="3286"/>
      <c r="P38" s="3287"/>
    </row>
    <row r="39" spans="1:16" ht="15" customHeight="1">
      <c r="A39" s="31">
        <v>45349</v>
      </c>
      <c r="B39" s="27"/>
      <c r="C39" s="27"/>
      <c r="D39" s="29">
        <v>3</v>
      </c>
      <c r="E39" s="42">
        <v>82162</v>
      </c>
      <c r="F39" s="30">
        <v>4221.33</v>
      </c>
      <c r="G39" s="35">
        <v>3112</v>
      </c>
      <c r="H39" s="30">
        <f t="shared" si="5"/>
        <v>358278.67</v>
      </c>
      <c r="I39" s="1780" t="s">
        <v>21</v>
      </c>
      <c r="J39" s="103" t="s">
        <v>22</v>
      </c>
      <c r="K39" s="502" t="s">
        <v>5</v>
      </c>
      <c r="L39" s="502" t="s">
        <v>187</v>
      </c>
      <c r="M39" s="2546" t="s">
        <v>188</v>
      </c>
      <c r="N39" s="176" t="s">
        <v>24</v>
      </c>
      <c r="O39" s="176" t="s">
        <v>25</v>
      </c>
      <c r="P39" s="203" t="s">
        <v>26</v>
      </c>
    </row>
    <row r="40" spans="1:16" ht="15" customHeight="1">
      <c r="A40" s="31">
        <v>45359</v>
      </c>
      <c r="B40" s="27"/>
      <c r="C40" s="27"/>
      <c r="D40" s="29"/>
      <c r="E40" s="42">
        <v>82367</v>
      </c>
      <c r="F40" s="59">
        <v>2000</v>
      </c>
      <c r="G40" s="45"/>
      <c r="H40" s="30">
        <f t="shared" si="5"/>
        <v>356278.67</v>
      </c>
      <c r="I40" s="167">
        <v>45401</v>
      </c>
      <c r="J40" s="21">
        <v>20000</v>
      </c>
      <c r="K40" s="21"/>
      <c r="L40" s="73">
        <v>12</v>
      </c>
      <c r="M40" s="2229">
        <v>33288</v>
      </c>
      <c r="N40" s="21">
        <v>1666.67</v>
      </c>
      <c r="O40" s="21">
        <v>400</v>
      </c>
      <c r="P40" s="21">
        <v>20000</v>
      </c>
    </row>
    <row r="41" spans="1:16" ht="15" customHeight="1">
      <c r="A41" s="31">
        <v>45371</v>
      </c>
      <c r="B41" s="27"/>
      <c r="C41" s="27"/>
      <c r="D41" s="29"/>
      <c r="E41" s="42">
        <v>82473</v>
      </c>
      <c r="F41" s="30">
        <v>28.67</v>
      </c>
      <c r="G41" s="35"/>
      <c r="H41" s="30">
        <f t="shared" si="5"/>
        <v>356250</v>
      </c>
      <c r="I41" s="167">
        <v>45412</v>
      </c>
      <c r="J41" s="27"/>
      <c r="K41" s="255"/>
      <c r="L41" s="29">
        <v>1</v>
      </c>
      <c r="M41" s="2229">
        <v>82950</v>
      </c>
      <c r="N41" s="30">
        <v>1666.67</v>
      </c>
      <c r="O41" s="30">
        <v>366.67</v>
      </c>
      <c r="P41" s="62">
        <f t="shared" ref="P41:P46" si="6">P40-N41</f>
        <v>18333.330000000002</v>
      </c>
    </row>
    <row r="42" spans="1:16" ht="15" customHeight="1">
      <c r="A42" s="31">
        <v>45384</v>
      </c>
      <c r="B42" s="27"/>
      <c r="C42" s="27"/>
      <c r="D42" s="29">
        <v>4</v>
      </c>
      <c r="E42" s="42">
        <v>82635</v>
      </c>
      <c r="F42" s="59">
        <v>4554.16</v>
      </c>
      <c r="G42" s="45">
        <v>3112.5</v>
      </c>
      <c r="H42" s="30">
        <f t="shared" si="5"/>
        <v>351695.84</v>
      </c>
      <c r="I42" s="167">
        <v>45441</v>
      </c>
      <c r="J42" s="1355"/>
      <c r="K42" s="27"/>
      <c r="L42" s="29">
        <v>2</v>
      </c>
      <c r="M42" s="2229">
        <v>83368</v>
      </c>
      <c r="N42" s="30">
        <v>1666.67</v>
      </c>
      <c r="O42" s="30">
        <v>333.33</v>
      </c>
      <c r="P42" s="62">
        <f t="shared" si="6"/>
        <v>16666.66</v>
      </c>
    </row>
    <row r="43" spans="1:16" ht="15" customHeight="1">
      <c r="A43" s="31">
        <v>45385</v>
      </c>
      <c r="B43" s="27"/>
      <c r="C43" s="27"/>
      <c r="D43" s="29"/>
      <c r="E43" s="42">
        <v>82682</v>
      </c>
      <c r="F43" s="59">
        <v>1695.84</v>
      </c>
      <c r="G43" s="45"/>
      <c r="H43" s="30">
        <f t="shared" si="5"/>
        <v>350000</v>
      </c>
      <c r="I43" s="50">
        <v>45470</v>
      </c>
      <c r="J43" s="27"/>
      <c r="K43" s="255"/>
      <c r="L43" s="29">
        <v>3</v>
      </c>
      <c r="M43" s="2229">
        <v>83693</v>
      </c>
      <c r="N43" s="213">
        <v>1666.67</v>
      </c>
      <c r="O43" s="43">
        <v>300</v>
      </c>
      <c r="P43" s="62">
        <f t="shared" si="6"/>
        <v>14999.99</v>
      </c>
    </row>
    <row r="44" spans="1:16" ht="15" customHeight="1">
      <c r="A44" s="31">
        <v>45412</v>
      </c>
      <c r="B44" s="27"/>
      <c r="C44" s="27"/>
      <c r="D44" s="29">
        <v>5</v>
      </c>
      <c r="E44" s="42">
        <v>82950</v>
      </c>
      <c r="F44" s="30">
        <v>4554.16</v>
      </c>
      <c r="G44" s="35">
        <v>3112.5</v>
      </c>
      <c r="H44" s="30">
        <f t="shared" si="5"/>
        <v>345445.84</v>
      </c>
      <c r="I44" s="50">
        <v>45504</v>
      </c>
      <c r="J44" s="27"/>
      <c r="K44" s="255"/>
      <c r="L44" s="29">
        <v>4</v>
      </c>
      <c r="M44" s="2229">
        <v>84107</v>
      </c>
      <c r="N44" s="213">
        <v>1666.67</v>
      </c>
      <c r="O44" s="43">
        <v>266.67</v>
      </c>
      <c r="P44" s="62">
        <f t="shared" si="6"/>
        <v>13333.32</v>
      </c>
    </row>
    <row r="45" spans="1:16" ht="15" customHeight="1">
      <c r="A45" s="31">
        <v>45415</v>
      </c>
      <c r="B45" s="27"/>
      <c r="C45" s="27"/>
      <c r="D45" s="29"/>
      <c r="E45" s="42">
        <v>83015</v>
      </c>
      <c r="F45" s="59">
        <v>1695.84</v>
      </c>
      <c r="G45" s="45"/>
      <c r="H45" s="30">
        <f t="shared" si="5"/>
        <v>343750</v>
      </c>
      <c r="I45" s="50">
        <v>45532</v>
      </c>
      <c r="J45" s="27"/>
      <c r="K45" s="27"/>
      <c r="L45" s="29">
        <v>5</v>
      </c>
      <c r="M45" s="2403">
        <v>84372</v>
      </c>
      <c r="N45" s="43">
        <v>1666.67</v>
      </c>
      <c r="O45" s="43">
        <v>233.33</v>
      </c>
      <c r="P45" s="62">
        <f t="shared" si="6"/>
        <v>11666.65</v>
      </c>
    </row>
    <row r="46" spans="1:16" ht="15" customHeight="1">
      <c r="A46" s="31">
        <v>45441</v>
      </c>
      <c r="B46" s="27"/>
      <c r="C46" s="27"/>
      <c r="D46" s="29">
        <v>6</v>
      </c>
      <c r="E46" s="42">
        <v>83368</v>
      </c>
      <c r="F46" s="30">
        <v>4587.5</v>
      </c>
      <c r="G46" s="35">
        <v>3112.5</v>
      </c>
      <c r="H46" s="30">
        <f t="shared" si="5"/>
        <v>339162.5</v>
      </c>
      <c r="I46" s="167">
        <v>45542</v>
      </c>
      <c r="L46" s="29"/>
      <c r="M46" s="2403">
        <v>84542</v>
      </c>
      <c r="N46" s="168">
        <v>11666.65</v>
      </c>
      <c r="O46" s="43"/>
      <c r="P46" s="62">
        <f t="shared" si="6"/>
        <v>0</v>
      </c>
    </row>
    <row r="47" spans="1:16" ht="15" customHeight="1">
      <c r="A47" s="31">
        <v>45443</v>
      </c>
      <c r="B47" s="27"/>
      <c r="C47" s="27"/>
      <c r="D47" s="29"/>
      <c r="E47" s="42">
        <v>83440</v>
      </c>
      <c r="F47" s="30">
        <v>1662.5</v>
      </c>
      <c r="G47" s="35"/>
      <c r="H47" s="30">
        <f t="shared" si="5"/>
        <v>337500</v>
      </c>
      <c r="I47" s="50"/>
      <c r="J47" s="27"/>
      <c r="K47" s="27"/>
      <c r="L47" s="29"/>
      <c r="M47" s="2229"/>
      <c r="N47" s="43"/>
      <c r="O47" s="43"/>
      <c r="P47" s="43"/>
    </row>
    <row r="48" spans="1:16" ht="15" customHeight="1">
      <c r="A48" s="50">
        <v>45468</v>
      </c>
      <c r="B48" s="39"/>
      <c r="C48" s="39"/>
      <c r="D48" s="29">
        <v>7</v>
      </c>
      <c r="E48" s="42">
        <v>83652</v>
      </c>
      <c r="F48" s="43">
        <v>6250</v>
      </c>
      <c r="G48" s="43">
        <v>3112.5</v>
      </c>
      <c r="H48" s="30">
        <f t="shared" si="5"/>
        <v>331250</v>
      </c>
      <c r="I48" s="3288" t="s">
        <v>20</v>
      </c>
      <c r="J48" s="3289"/>
      <c r="K48" s="3289"/>
      <c r="L48" s="3289"/>
      <c r="M48" s="3289"/>
      <c r="N48" s="3289"/>
      <c r="O48" s="3289"/>
      <c r="P48" s="3290"/>
    </row>
    <row r="49" spans="1:19" ht="15" customHeight="1">
      <c r="A49" s="1395">
        <v>45468</v>
      </c>
      <c r="B49" s="3"/>
      <c r="C49" s="3"/>
      <c r="D49" s="29"/>
      <c r="E49" s="165">
        <v>33704</v>
      </c>
      <c r="F49" s="33">
        <v>331250</v>
      </c>
      <c r="G49" s="43"/>
      <c r="H49" s="30">
        <f t="shared" si="5"/>
        <v>0</v>
      </c>
      <c r="I49" s="1780" t="s">
        <v>21</v>
      </c>
      <c r="J49" s="176" t="s">
        <v>22</v>
      </c>
      <c r="K49" s="135" t="s">
        <v>5</v>
      </c>
      <c r="L49" s="135" t="s">
        <v>187</v>
      </c>
      <c r="M49" s="2546" t="s">
        <v>188</v>
      </c>
      <c r="N49" s="176" t="s">
        <v>24</v>
      </c>
      <c r="O49" s="176" t="s">
        <v>25</v>
      </c>
      <c r="P49" s="203" t="s">
        <v>26</v>
      </c>
    </row>
    <row r="50" spans="1:19" ht="15" customHeight="1">
      <c r="A50" s="1395"/>
      <c r="B50" s="3"/>
      <c r="C50" s="3"/>
      <c r="D50" s="29"/>
      <c r="E50" s="165"/>
      <c r="F50" s="33"/>
      <c r="G50" s="43"/>
      <c r="H50" s="30"/>
      <c r="I50" s="50">
        <v>45542</v>
      </c>
      <c r="J50" s="55">
        <v>20000</v>
      </c>
      <c r="K50" s="55"/>
      <c r="L50" s="73">
        <v>12</v>
      </c>
      <c r="M50" s="2229">
        <v>34170</v>
      </c>
      <c r="N50" s="55">
        <v>1666.67</v>
      </c>
      <c r="O50" s="55">
        <v>400</v>
      </c>
      <c r="P50" s="55">
        <v>20000</v>
      </c>
    </row>
    <row r="51" spans="1:19" ht="18" customHeight="1">
      <c r="A51" s="3119" t="s">
        <v>1</v>
      </c>
      <c r="B51" s="3119"/>
      <c r="C51" s="3119"/>
      <c r="D51" s="3119"/>
      <c r="E51" s="3119"/>
      <c r="F51" s="3119"/>
      <c r="G51" s="3119"/>
      <c r="H51" s="3119"/>
      <c r="I51" s="50">
        <v>45561</v>
      </c>
      <c r="J51" s="57"/>
      <c r="K51" s="57"/>
      <c r="L51" s="57">
        <v>1</v>
      </c>
      <c r="M51" s="2403">
        <v>84746</v>
      </c>
      <c r="N51" s="59">
        <v>1666.67</v>
      </c>
      <c r="O51" s="59">
        <v>366.67</v>
      </c>
      <c r="P51" s="62">
        <f>P50-N51</f>
        <v>18333.330000000002</v>
      </c>
    </row>
    <row r="52" spans="1:19" ht="15" customHeight="1">
      <c r="A52" s="14" t="s">
        <v>2</v>
      </c>
      <c r="B52" s="68" t="s">
        <v>96</v>
      </c>
      <c r="C52" s="232" t="s">
        <v>5</v>
      </c>
      <c r="D52" s="232" t="s">
        <v>6</v>
      </c>
      <c r="E52" s="233" t="s">
        <v>36</v>
      </c>
      <c r="F52" s="68" t="s">
        <v>37</v>
      </c>
      <c r="G52" s="68" t="s">
        <v>38</v>
      </c>
      <c r="H52" s="186" t="s">
        <v>55</v>
      </c>
      <c r="I52" s="50">
        <v>45594</v>
      </c>
      <c r="J52" s="57"/>
      <c r="K52" s="57"/>
      <c r="L52" s="57">
        <v>2</v>
      </c>
      <c r="M52" s="2403">
        <v>85164</v>
      </c>
      <c r="N52" s="59">
        <v>1666.67</v>
      </c>
      <c r="O52" s="59">
        <v>333.33</v>
      </c>
      <c r="P52" s="62">
        <f>P51-N52</f>
        <v>16666.66</v>
      </c>
    </row>
    <row r="53" spans="1:19" ht="15" customHeight="1">
      <c r="A53" s="26">
        <v>45468</v>
      </c>
      <c r="B53" s="21">
        <v>375000</v>
      </c>
      <c r="C53" s="25"/>
      <c r="D53" s="25">
        <v>60</v>
      </c>
      <c r="E53" s="518">
        <v>33704</v>
      </c>
      <c r="F53" s="21">
        <f>B53/D53</f>
        <v>6250</v>
      </c>
      <c r="G53" s="21">
        <f>B53*0.0083</f>
        <v>3112.5</v>
      </c>
      <c r="H53" s="21">
        <f>B53</f>
        <v>375000</v>
      </c>
      <c r="I53" s="50">
        <v>45623</v>
      </c>
      <c r="J53" s="57"/>
      <c r="K53" s="57"/>
      <c r="L53" s="57">
        <v>3</v>
      </c>
      <c r="M53" s="2403">
        <v>85617</v>
      </c>
      <c r="N53" s="59">
        <v>1666.67</v>
      </c>
      <c r="O53" s="59">
        <v>300</v>
      </c>
      <c r="P53" s="62">
        <f>P52-N53</f>
        <v>14999.99</v>
      </c>
    </row>
    <row r="54" spans="1:19" ht="15" customHeight="1">
      <c r="A54" s="53">
        <v>45504</v>
      </c>
      <c r="B54" s="39"/>
      <c r="C54" s="39"/>
      <c r="D54" s="29">
        <v>1</v>
      </c>
      <c r="E54" s="41">
        <v>84107</v>
      </c>
      <c r="F54" s="327">
        <v>6250</v>
      </c>
      <c r="G54" s="327">
        <v>3112.5</v>
      </c>
      <c r="H54" s="30">
        <f>H53-F54</f>
        <v>368750</v>
      </c>
      <c r="I54" s="50">
        <v>45654</v>
      </c>
      <c r="J54" s="57"/>
      <c r="K54" s="57"/>
      <c r="L54" s="57">
        <v>4</v>
      </c>
      <c r="M54" s="2403">
        <v>86036</v>
      </c>
      <c r="N54" s="59">
        <v>1666.67</v>
      </c>
      <c r="O54" s="59">
        <v>266.67</v>
      </c>
      <c r="P54" s="62">
        <f>P53-N54</f>
        <v>13333.32</v>
      </c>
    </row>
    <row r="55" spans="1:19" ht="15" customHeight="1">
      <c r="A55" s="53">
        <v>45532</v>
      </c>
      <c r="B55" s="39"/>
      <c r="C55" s="39"/>
      <c r="D55" s="29">
        <v>2</v>
      </c>
      <c r="E55" s="41">
        <v>84372</v>
      </c>
      <c r="F55" s="327">
        <v>3687.5</v>
      </c>
      <c r="G55" s="327">
        <v>3112.5</v>
      </c>
      <c r="H55" s="30">
        <f t="shared" ref="H55:H62" si="7">H54-F55</f>
        <v>365062.5</v>
      </c>
      <c r="I55" s="50">
        <v>45678</v>
      </c>
      <c r="J55" s="27"/>
      <c r="K55" s="539"/>
      <c r="L55" s="57"/>
      <c r="M55" s="2609">
        <v>86224</v>
      </c>
      <c r="N55" s="62">
        <v>13333.32</v>
      </c>
      <c r="O55" s="62">
        <v>400</v>
      </c>
      <c r="P55" s="62">
        <f>P54-N55</f>
        <v>0</v>
      </c>
    </row>
    <row r="56" spans="1:19" ht="15" customHeight="1">
      <c r="A56" s="53">
        <v>45546</v>
      </c>
      <c r="B56" s="39"/>
      <c r="C56" s="39"/>
      <c r="D56" s="29"/>
      <c r="E56" s="41">
        <v>84577</v>
      </c>
      <c r="F56" s="670">
        <v>2562.5</v>
      </c>
      <c r="G56" s="670"/>
      <c r="H56" s="30">
        <f t="shared" si="7"/>
        <v>362500</v>
      </c>
      <c r="I56" s="2"/>
      <c r="L56" s="3"/>
      <c r="M56" s="2601"/>
      <c r="N56" s="6"/>
      <c r="O56" s="6"/>
      <c r="P56" s="6"/>
    </row>
    <row r="57" spans="1:19" ht="15" customHeight="1">
      <c r="A57" s="53">
        <v>45561</v>
      </c>
      <c r="B57" s="39"/>
      <c r="C57" s="39"/>
      <c r="D57" s="29">
        <v>3</v>
      </c>
      <c r="E57" s="41">
        <v>84746</v>
      </c>
      <c r="F57" s="327">
        <v>6250</v>
      </c>
      <c r="G57" s="327">
        <v>3112.5</v>
      </c>
      <c r="H57" s="30">
        <f t="shared" si="7"/>
        <v>356250</v>
      </c>
      <c r="I57" s="3288" t="s">
        <v>20</v>
      </c>
      <c r="J57" s="3289"/>
      <c r="K57" s="3289"/>
      <c r="L57" s="3289"/>
      <c r="M57" s="3289"/>
      <c r="N57" s="3289"/>
      <c r="O57" s="3289"/>
      <c r="P57" s="3290"/>
    </row>
    <row r="58" spans="1:19" ht="15" customHeight="1">
      <c r="A58" s="50">
        <v>45594</v>
      </c>
      <c r="B58" s="39"/>
      <c r="C58" s="39"/>
      <c r="D58" s="29">
        <v>4</v>
      </c>
      <c r="E58" s="58">
        <v>85164</v>
      </c>
      <c r="F58" s="157">
        <v>6250</v>
      </c>
      <c r="G58" s="157">
        <v>3112.5</v>
      </c>
      <c r="H58" s="30">
        <f t="shared" si="7"/>
        <v>350000</v>
      </c>
      <c r="I58" s="1780" t="s">
        <v>21</v>
      </c>
      <c r="J58" s="176" t="s">
        <v>22</v>
      </c>
      <c r="K58" s="135" t="s">
        <v>5</v>
      </c>
      <c r="L58" s="135" t="s">
        <v>187</v>
      </c>
      <c r="M58" s="2546" t="s">
        <v>188</v>
      </c>
      <c r="N58" s="176" t="s">
        <v>24</v>
      </c>
      <c r="O58" s="176" t="s">
        <v>25</v>
      </c>
      <c r="P58" s="203" t="s">
        <v>26</v>
      </c>
    </row>
    <row r="59" spans="1:19" ht="15" customHeight="1">
      <c r="A59" s="167">
        <v>45623</v>
      </c>
      <c r="B59" s="39"/>
      <c r="C59" s="39"/>
      <c r="D59" s="29">
        <v>5</v>
      </c>
      <c r="E59" s="52">
        <v>85617</v>
      </c>
      <c r="F59" s="54">
        <v>6250</v>
      </c>
      <c r="G59" s="54">
        <v>3112.5</v>
      </c>
      <c r="H59" s="30">
        <f t="shared" si="7"/>
        <v>343750</v>
      </c>
      <c r="I59" s="162">
        <v>45678</v>
      </c>
      <c r="J59" s="55">
        <v>20000</v>
      </c>
      <c r="K59" s="55"/>
      <c r="L59" s="73">
        <v>12</v>
      </c>
      <c r="M59" s="2248">
        <v>34969</v>
      </c>
      <c r="N59" s="55">
        <v>1666.67</v>
      </c>
      <c r="O59" s="55">
        <v>400</v>
      </c>
      <c r="P59" s="55">
        <v>20000</v>
      </c>
    </row>
    <row r="60" spans="1:19" ht="15" customHeight="1">
      <c r="A60" s="77">
        <v>45654</v>
      </c>
      <c r="B60" s="39"/>
      <c r="C60" s="39"/>
      <c r="D60" s="29">
        <v>6</v>
      </c>
      <c r="E60" s="482">
        <v>86036</v>
      </c>
      <c r="F60" s="450">
        <v>4654.16</v>
      </c>
      <c r="G60" s="450">
        <v>3112.5</v>
      </c>
      <c r="H60" s="935">
        <f t="shared" si="7"/>
        <v>339095.84</v>
      </c>
      <c r="I60" s="50">
        <v>45685</v>
      </c>
      <c r="J60" s="57"/>
      <c r="K60" s="57"/>
      <c r="L60" s="57">
        <v>1</v>
      </c>
      <c r="M60" s="2609">
        <v>86289</v>
      </c>
      <c r="N60" s="30">
        <v>1666.67</v>
      </c>
      <c r="O60" s="30">
        <v>233.33</v>
      </c>
      <c r="P60" s="62">
        <f>P59-N60</f>
        <v>18333.330000000002</v>
      </c>
    </row>
    <row r="61" spans="1:19" ht="15" customHeight="1">
      <c r="A61" s="26">
        <v>45659</v>
      </c>
      <c r="B61" s="39"/>
      <c r="C61" s="39"/>
      <c r="D61" s="29"/>
      <c r="E61" s="42">
        <v>86046</v>
      </c>
      <c r="F61" s="43">
        <v>1595.84</v>
      </c>
      <c r="G61" s="43"/>
      <c r="H61" s="935">
        <f t="shared" si="7"/>
        <v>337500</v>
      </c>
      <c r="I61" s="50">
        <v>45715</v>
      </c>
      <c r="J61" s="57"/>
      <c r="K61" s="57"/>
      <c r="L61" s="57">
        <v>2</v>
      </c>
      <c r="M61" s="2609">
        <v>86616</v>
      </c>
      <c r="N61" s="30">
        <v>1666.67</v>
      </c>
      <c r="O61" s="30">
        <v>466.67</v>
      </c>
      <c r="P61" s="62">
        <f t="shared" ref="P61:P67" si="8">P60-N61</f>
        <v>16666.66</v>
      </c>
      <c r="S61" s="3">
        <f>400-366.67</f>
        <v>33.33</v>
      </c>
    </row>
    <row r="62" spans="1:19" ht="15" customHeight="1">
      <c r="A62" s="575">
        <v>45666</v>
      </c>
      <c r="B62" s="39"/>
      <c r="C62" s="39"/>
      <c r="D62" s="29"/>
      <c r="E62" s="161">
        <v>34875</v>
      </c>
      <c r="F62" s="43">
        <v>337500</v>
      </c>
      <c r="G62" s="43"/>
      <c r="H62" s="935">
        <f t="shared" si="7"/>
        <v>0</v>
      </c>
      <c r="I62" s="50">
        <v>45744</v>
      </c>
      <c r="J62" s="57"/>
      <c r="K62" s="57"/>
      <c r="L62" s="57">
        <v>3</v>
      </c>
      <c r="M62" s="2609">
        <v>87021</v>
      </c>
      <c r="N62" s="30">
        <v>1666.67</v>
      </c>
      <c r="O62" s="30">
        <v>300</v>
      </c>
      <c r="P62" s="62">
        <f t="shared" si="8"/>
        <v>14999.99</v>
      </c>
      <c r="S62" s="3">
        <f>400-233.33</f>
        <v>166.67</v>
      </c>
    </row>
    <row r="63" spans="1:19" ht="15" customHeight="1">
      <c r="I63" s="50">
        <v>45776</v>
      </c>
      <c r="J63" s="57"/>
      <c r="K63" s="57"/>
      <c r="L63" s="57">
        <v>4</v>
      </c>
      <c r="M63" s="2609">
        <v>87363</v>
      </c>
      <c r="N63" s="30">
        <v>1666.67</v>
      </c>
      <c r="O63" s="30">
        <v>266.67</v>
      </c>
      <c r="P63" s="62">
        <f t="shared" si="8"/>
        <v>13333.32</v>
      </c>
    </row>
    <row r="64" spans="1:19" ht="15" customHeight="1">
      <c r="A64" s="3119" t="s">
        <v>1</v>
      </c>
      <c r="B64" s="3119"/>
      <c r="C64" s="3119"/>
      <c r="D64" s="3119"/>
      <c r="E64" s="3119"/>
      <c r="F64" s="3119"/>
      <c r="G64" s="3119"/>
      <c r="H64" s="3239"/>
      <c r="I64" s="50">
        <v>45805</v>
      </c>
      <c r="J64" s="57"/>
      <c r="K64" s="57"/>
      <c r="L64" s="57">
        <v>5</v>
      </c>
      <c r="M64" s="2403" t="s">
        <v>674</v>
      </c>
      <c r="N64" s="30">
        <v>1666.67</v>
      </c>
      <c r="O64" s="30">
        <v>233.33</v>
      </c>
      <c r="P64" s="62">
        <f t="shared" si="8"/>
        <v>11666.65</v>
      </c>
      <c r="S64" s="3">
        <f>400+166.67</f>
        <v>566.66999999999996</v>
      </c>
    </row>
    <row r="65" spans="1:19" ht="30.75" customHeight="1">
      <c r="A65" s="14" t="s">
        <v>2</v>
      </c>
      <c r="B65" s="68" t="s">
        <v>96</v>
      </c>
      <c r="C65" s="232" t="s">
        <v>5</v>
      </c>
      <c r="D65" s="232" t="s">
        <v>6</v>
      </c>
      <c r="E65" s="233" t="s">
        <v>36</v>
      </c>
      <c r="F65" s="68" t="s">
        <v>37</v>
      </c>
      <c r="G65" s="68" t="s">
        <v>38</v>
      </c>
      <c r="H65" s="186" t="s">
        <v>55</v>
      </c>
      <c r="I65" s="50">
        <v>45835</v>
      </c>
      <c r="J65" s="27"/>
      <c r="K65" s="27"/>
      <c r="L65" s="29">
        <v>6</v>
      </c>
      <c r="M65" s="2403" t="s">
        <v>675</v>
      </c>
      <c r="N65" s="30">
        <v>1666.67</v>
      </c>
      <c r="O65" s="30">
        <v>200</v>
      </c>
      <c r="P65" s="62">
        <f t="shared" si="8"/>
        <v>9999.98</v>
      </c>
      <c r="S65" s="3">
        <f>S64-466.67</f>
        <v>99.999999999999901</v>
      </c>
    </row>
    <row r="66" spans="1:19" ht="15" customHeight="1">
      <c r="A66" s="50">
        <v>45666</v>
      </c>
      <c r="B66" s="55">
        <v>375000</v>
      </c>
      <c r="C66" s="25"/>
      <c r="D66" s="25">
        <v>60</v>
      </c>
      <c r="E66" s="518">
        <v>34875</v>
      </c>
      <c r="F66" s="55">
        <f>B66/D66</f>
        <v>6250</v>
      </c>
      <c r="G66" s="55">
        <f>B66*0.0083</f>
        <v>3112.5</v>
      </c>
      <c r="H66" s="55">
        <f>B66</f>
        <v>375000</v>
      </c>
      <c r="I66" s="50">
        <v>45864</v>
      </c>
      <c r="L66" s="5">
        <v>7</v>
      </c>
      <c r="M66" s="2403" t="s">
        <v>676</v>
      </c>
      <c r="N66" s="30">
        <v>9999.98</v>
      </c>
      <c r="P66" s="62">
        <f t="shared" si="8"/>
        <v>0</v>
      </c>
      <c r="S66" s="3">
        <v>333.33</v>
      </c>
    </row>
    <row r="67" spans="1:19" ht="15" customHeight="1">
      <c r="A67" s="50">
        <v>45685</v>
      </c>
      <c r="B67" s="62"/>
      <c r="C67" s="62"/>
      <c r="D67" s="57">
        <v>1</v>
      </c>
      <c r="E67" s="42">
        <v>86289</v>
      </c>
      <c r="F67" s="991">
        <v>6250</v>
      </c>
      <c r="G67" s="991">
        <v>3112.5</v>
      </c>
      <c r="H67" s="62">
        <f>H66-F67</f>
        <v>368750</v>
      </c>
      <c r="P67" s="62">
        <f t="shared" si="8"/>
        <v>0</v>
      </c>
    </row>
    <row r="68" spans="1:19" ht="15" customHeight="1">
      <c r="A68" s="50">
        <v>45715</v>
      </c>
      <c r="B68" s="62"/>
      <c r="C68" s="62"/>
      <c r="D68" s="57">
        <v>2</v>
      </c>
      <c r="E68" s="42">
        <v>86616</v>
      </c>
      <c r="F68" s="991">
        <v>6250</v>
      </c>
      <c r="G68" s="991">
        <v>3112.5</v>
      </c>
      <c r="H68" s="62">
        <f t="shared" ref="H68:H74" si="9">H67-F68</f>
        <v>362500</v>
      </c>
      <c r="I68" s="3288" t="s">
        <v>20</v>
      </c>
      <c r="J68" s="3289"/>
      <c r="K68" s="3289"/>
      <c r="L68" s="3289"/>
      <c r="M68" s="3289"/>
      <c r="N68" s="3289"/>
      <c r="O68" s="3289"/>
      <c r="P68" s="3290"/>
    </row>
    <row r="69" spans="1:19" ht="15" customHeight="1">
      <c r="A69" s="50">
        <v>45744</v>
      </c>
      <c r="B69" s="62"/>
      <c r="C69" s="62"/>
      <c r="D69" s="57">
        <v>3</v>
      </c>
      <c r="E69" s="42">
        <v>87021</v>
      </c>
      <c r="F69" s="991">
        <v>6250</v>
      </c>
      <c r="G69" s="991">
        <v>3112.5</v>
      </c>
      <c r="H69" s="62">
        <f t="shared" si="9"/>
        <v>356250</v>
      </c>
      <c r="I69" s="1780" t="s">
        <v>21</v>
      </c>
      <c r="J69" s="176" t="s">
        <v>22</v>
      </c>
      <c r="K69" s="135" t="s">
        <v>5</v>
      </c>
      <c r="L69" s="135" t="s">
        <v>187</v>
      </c>
      <c r="M69" s="2546" t="s">
        <v>188</v>
      </c>
      <c r="N69" s="176" t="s">
        <v>24</v>
      </c>
      <c r="O69" s="176" t="s">
        <v>25</v>
      </c>
      <c r="P69" s="203" t="s">
        <v>26</v>
      </c>
    </row>
    <row r="70" spans="1:19" ht="15" customHeight="1">
      <c r="A70" s="50">
        <v>45776</v>
      </c>
      <c r="B70" s="62"/>
      <c r="C70" s="62"/>
      <c r="D70" s="57">
        <v>4</v>
      </c>
      <c r="E70" s="42">
        <v>87363</v>
      </c>
      <c r="F70" s="991">
        <v>6250</v>
      </c>
      <c r="G70" s="991">
        <v>3112.5</v>
      </c>
      <c r="H70" s="62">
        <f t="shared" si="9"/>
        <v>350000</v>
      </c>
      <c r="I70" s="162">
        <v>45864</v>
      </c>
      <c r="J70" s="55">
        <v>20000</v>
      </c>
      <c r="K70" s="55"/>
      <c r="L70" s="73">
        <v>12</v>
      </c>
      <c r="M70" s="2248" t="s">
        <v>677</v>
      </c>
      <c r="N70" s="55">
        <v>1666.67</v>
      </c>
      <c r="O70" s="55">
        <v>400</v>
      </c>
      <c r="P70" s="55">
        <v>20000</v>
      </c>
    </row>
    <row r="71" spans="1:19" ht="15" customHeight="1">
      <c r="A71" s="50">
        <v>45805</v>
      </c>
      <c r="B71" s="62"/>
      <c r="C71" s="62"/>
      <c r="D71" s="57">
        <v>5</v>
      </c>
      <c r="E71" s="42" t="s">
        <v>678</v>
      </c>
      <c r="F71" s="991">
        <v>6250</v>
      </c>
      <c r="G71" s="991">
        <v>3112.5</v>
      </c>
      <c r="H71" s="94">
        <f t="shared" si="9"/>
        <v>343750</v>
      </c>
      <c r="I71" s="50">
        <v>45867</v>
      </c>
      <c r="J71" s="27"/>
      <c r="K71" s="27"/>
      <c r="L71" s="29">
        <v>1</v>
      </c>
      <c r="M71" s="2403" t="s">
        <v>679</v>
      </c>
      <c r="N71" s="30">
        <v>1666.67</v>
      </c>
      <c r="O71" s="30">
        <v>166.67</v>
      </c>
      <c r="P71" s="62">
        <f>P70-N71</f>
        <v>18333.330000000002</v>
      </c>
    </row>
    <row r="72" spans="1:19" ht="15" customHeight="1">
      <c r="A72" s="50">
        <v>45835</v>
      </c>
      <c r="B72" s="62"/>
      <c r="C72" s="62"/>
      <c r="D72" s="57">
        <v>6</v>
      </c>
      <c r="E72" s="42" t="s">
        <v>675</v>
      </c>
      <c r="F72" s="991">
        <v>6250</v>
      </c>
      <c r="G72" s="991">
        <v>3112.5</v>
      </c>
      <c r="H72" s="94">
        <f t="shared" si="9"/>
        <v>337500</v>
      </c>
      <c r="I72" s="50">
        <v>45897</v>
      </c>
      <c r="J72" s="27"/>
      <c r="K72" s="27"/>
      <c r="L72" s="29">
        <v>2</v>
      </c>
      <c r="M72" s="2610" t="s">
        <v>680</v>
      </c>
      <c r="N72" s="30">
        <v>1504.17</v>
      </c>
      <c r="O72" s="30">
        <v>333.33</v>
      </c>
      <c r="P72" s="62">
        <f t="shared" ref="P72:P75" si="10">P71-N72</f>
        <v>16829.16</v>
      </c>
    </row>
    <row r="73" spans="1:19" ht="15" customHeight="1">
      <c r="A73" s="449">
        <v>45867</v>
      </c>
      <c r="B73" s="39"/>
      <c r="C73" s="39"/>
      <c r="D73" s="29">
        <v>7</v>
      </c>
      <c r="E73" s="52" t="s">
        <v>679</v>
      </c>
      <c r="F73" s="1782">
        <v>6250</v>
      </c>
      <c r="G73" s="54">
        <v>3112.5</v>
      </c>
      <c r="H73" s="94">
        <f t="shared" si="9"/>
        <v>331250</v>
      </c>
      <c r="I73" s="50">
        <v>45897</v>
      </c>
      <c r="J73" s="27"/>
      <c r="K73" s="27"/>
      <c r="L73" s="29"/>
      <c r="M73" s="2610" t="s">
        <v>681</v>
      </c>
      <c r="N73" s="30">
        <v>162.5</v>
      </c>
      <c r="O73" s="30"/>
      <c r="P73" s="62">
        <f t="shared" si="10"/>
        <v>16666.66</v>
      </c>
    </row>
    <row r="74" spans="1:19" ht="15" customHeight="1">
      <c r="A74" s="50">
        <v>45882</v>
      </c>
      <c r="B74" s="39"/>
      <c r="C74" s="39"/>
      <c r="D74" s="29"/>
      <c r="E74" s="42" t="s">
        <v>682</v>
      </c>
      <c r="F74" s="43">
        <v>331250</v>
      </c>
      <c r="G74" s="43"/>
      <c r="H74" s="94">
        <f t="shared" si="9"/>
        <v>0</v>
      </c>
      <c r="I74" s="50">
        <v>45932</v>
      </c>
      <c r="J74" s="27"/>
      <c r="K74" s="27"/>
      <c r="L74" s="29">
        <v>3</v>
      </c>
      <c r="M74" s="2403" t="s">
        <v>683</v>
      </c>
      <c r="N74" s="59">
        <v>1666.67</v>
      </c>
      <c r="O74" s="59">
        <v>300</v>
      </c>
      <c r="P74" s="62">
        <f t="shared" si="10"/>
        <v>14999.99</v>
      </c>
    </row>
    <row r="75" spans="1:19" ht="15" customHeight="1">
      <c r="I75" s="50">
        <v>45959</v>
      </c>
      <c r="J75" s="27"/>
      <c r="K75" s="27"/>
      <c r="L75" s="29">
        <v>4</v>
      </c>
      <c r="M75" s="2403" t="s">
        <v>684</v>
      </c>
      <c r="N75" s="30">
        <v>1666.67</v>
      </c>
      <c r="O75" s="30">
        <v>266.67</v>
      </c>
      <c r="P75" s="62">
        <f t="shared" si="10"/>
        <v>13333.32</v>
      </c>
    </row>
    <row r="76" spans="1:19" ht="15" customHeight="1">
      <c r="A76" s="3119" t="s">
        <v>1</v>
      </c>
      <c r="B76" s="3119"/>
      <c r="C76" s="3119"/>
      <c r="D76" s="3119"/>
      <c r="E76" s="3119"/>
      <c r="F76" s="3119"/>
      <c r="G76" s="3119"/>
      <c r="H76" s="3239"/>
      <c r="I76" s="50">
        <v>45988</v>
      </c>
      <c r="J76" s="27"/>
      <c r="K76" s="27"/>
      <c r="L76" s="29">
        <v>5</v>
      </c>
      <c r="M76" s="2403" t="s">
        <v>685</v>
      </c>
      <c r="N76" s="30">
        <v>1666.67</v>
      </c>
      <c r="O76" s="30">
        <v>233.33</v>
      </c>
      <c r="P76" s="62">
        <f t="shared" ref="P76:P77" si="11">P75-N76</f>
        <v>11666.65</v>
      </c>
    </row>
    <row r="77" spans="1:19" ht="15" customHeight="1">
      <c r="A77" s="14" t="s">
        <v>2</v>
      </c>
      <c r="B77" s="68" t="s">
        <v>96</v>
      </c>
      <c r="C77" s="232" t="s">
        <v>5</v>
      </c>
      <c r="D77" s="232" t="s">
        <v>6</v>
      </c>
      <c r="E77" s="233" t="s">
        <v>36</v>
      </c>
      <c r="F77" s="68" t="s">
        <v>37</v>
      </c>
      <c r="G77" s="68" t="s">
        <v>38</v>
      </c>
      <c r="H77" s="186" t="s">
        <v>55</v>
      </c>
      <c r="I77" s="50">
        <v>46020</v>
      </c>
      <c r="J77" s="27"/>
      <c r="K77" s="27"/>
      <c r="L77" s="29">
        <v>6</v>
      </c>
      <c r="M77" s="2403" t="s">
        <v>686</v>
      </c>
      <c r="N77" s="30">
        <v>1666.67</v>
      </c>
      <c r="O77" s="30">
        <v>200</v>
      </c>
      <c r="P77" s="62">
        <f t="shared" si="11"/>
        <v>9999.98</v>
      </c>
    </row>
    <row r="78" spans="1:19" ht="15" customHeight="1">
      <c r="A78" s="50">
        <v>45882</v>
      </c>
      <c r="B78" s="55">
        <v>375000</v>
      </c>
      <c r="C78" s="25"/>
      <c r="D78" s="25">
        <v>60</v>
      </c>
      <c r="E78" s="518" t="s">
        <v>682</v>
      </c>
      <c r="F78" s="55">
        <f>B78/D78</f>
        <v>6250</v>
      </c>
      <c r="G78" s="55">
        <f>B78*0.0083</f>
        <v>3112.5</v>
      </c>
      <c r="H78" s="55">
        <f>B78</f>
        <v>375000</v>
      </c>
      <c r="I78" s="167"/>
      <c r="J78" s="27"/>
      <c r="K78" s="27"/>
      <c r="L78" s="29"/>
      <c r="M78" s="2403"/>
      <c r="N78" s="450"/>
      <c r="O78" s="450"/>
      <c r="P78" s="62"/>
    </row>
    <row r="79" spans="1:19" ht="15" customHeight="1">
      <c r="A79" s="167">
        <v>45897</v>
      </c>
      <c r="B79" s="358"/>
      <c r="C79" s="450"/>
      <c r="D79" s="450"/>
      <c r="E79" s="2177" t="s">
        <v>680</v>
      </c>
      <c r="F79" s="450">
        <v>6250</v>
      </c>
      <c r="G79" s="450">
        <v>3112.5</v>
      </c>
      <c r="H79" s="43">
        <f>H78-F79</f>
        <v>368750</v>
      </c>
      <c r="I79" s="50"/>
      <c r="J79" s="27"/>
      <c r="K79" s="27"/>
      <c r="L79" s="29"/>
      <c r="M79" s="2229"/>
      <c r="N79" s="43"/>
      <c r="O79" s="43"/>
      <c r="P79" s="62"/>
    </row>
    <row r="80" spans="1:19" ht="15" customHeight="1">
      <c r="A80" s="167">
        <v>45932</v>
      </c>
      <c r="B80" s="43"/>
      <c r="C80" s="43"/>
      <c r="D80" s="57"/>
      <c r="E80" s="52" t="s">
        <v>683</v>
      </c>
      <c r="F80" s="168">
        <v>6250</v>
      </c>
      <c r="G80" s="168">
        <v>3112.5</v>
      </c>
      <c r="H80" s="43">
        <f t="shared" ref="H80:H86" si="12">H79-F80</f>
        <v>362500</v>
      </c>
      <c r="I80" s="50"/>
      <c r="J80" s="27"/>
      <c r="K80" s="27"/>
      <c r="L80" s="29"/>
      <c r="M80" s="2229"/>
      <c r="N80" s="43"/>
      <c r="O80" s="43"/>
      <c r="P80" s="62"/>
    </row>
    <row r="81" spans="1:16" ht="15" customHeight="1">
      <c r="A81" s="167">
        <v>45959</v>
      </c>
      <c r="B81" s="43"/>
      <c r="C81" s="43"/>
      <c r="D81" s="57"/>
      <c r="E81" s="52" t="s">
        <v>684</v>
      </c>
      <c r="F81" s="450">
        <v>6250</v>
      </c>
      <c r="G81" s="450">
        <v>3112.5</v>
      </c>
      <c r="H81" s="43">
        <f t="shared" si="12"/>
        <v>356250</v>
      </c>
      <c r="I81" s="167"/>
      <c r="J81" s="587"/>
      <c r="K81" s="574"/>
      <c r="L81" s="168"/>
      <c r="M81" s="2499"/>
      <c r="N81" s="168"/>
      <c r="O81" s="607"/>
      <c r="P81" s="62"/>
    </row>
    <row r="82" spans="1:16" ht="15" customHeight="1">
      <c r="A82" s="167">
        <v>45988</v>
      </c>
      <c r="B82" s="43"/>
      <c r="C82" s="43"/>
      <c r="D82" s="57"/>
      <c r="E82" s="52" t="s">
        <v>685</v>
      </c>
      <c r="F82" s="450">
        <v>6250</v>
      </c>
      <c r="G82" s="450">
        <v>3112.5</v>
      </c>
      <c r="H82" s="43">
        <f t="shared" si="12"/>
        <v>350000</v>
      </c>
      <c r="I82" s="167"/>
      <c r="J82" s="587"/>
      <c r="K82" s="588"/>
      <c r="L82" s="450"/>
      <c r="M82" s="2279"/>
      <c r="N82" s="450"/>
      <c r="O82" s="608"/>
      <c r="P82" s="608"/>
    </row>
    <row r="83" spans="1:16" ht="15" customHeight="1">
      <c r="A83" s="167">
        <v>46018</v>
      </c>
      <c r="B83" s="43"/>
      <c r="C83" s="43"/>
      <c r="D83" s="57"/>
      <c r="E83" s="52" t="s">
        <v>687</v>
      </c>
      <c r="F83" s="450">
        <v>2087.5</v>
      </c>
      <c r="G83" s="450">
        <v>3112.5</v>
      </c>
      <c r="H83" s="43">
        <f t="shared" si="12"/>
        <v>347912.5</v>
      </c>
      <c r="I83" s="575"/>
      <c r="J83" s="576"/>
      <c r="K83" s="125"/>
      <c r="L83" s="122"/>
      <c r="M83" s="2450"/>
      <c r="N83" s="122"/>
      <c r="O83" s="728"/>
      <c r="P83" s="728"/>
    </row>
    <row r="84" spans="1:16" ht="15" customHeight="1">
      <c r="A84" s="167">
        <v>46020</v>
      </c>
      <c r="B84" s="43"/>
      <c r="C84" s="43"/>
      <c r="D84" s="57"/>
      <c r="E84" s="52" t="s">
        <v>686</v>
      </c>
      <c r="F84" s="450">
        <v>3133.33</v>
      </c>
      <c r="G84" s="450"/>
      <c r="H84" s="43">
        <f t="shared" si="12"/>
        <v>344779.17</v>
      </c>
      <c r="I84" s="575"/>
      <c r="J84" s="576"/>
      <c r="K84" s="125"/>
      <c r="L84" s="122"/>
      <c r="M84" s="2450"/>
      <c r="N84" s="122"/>
      <c r="O84" s="728"/>
      <c r="P84" s="728"/>
    </row>
    <row r="85" spans="1:16" ht="15" customHeight="1">
      <c r="A85" s="50"/>
      <c r="B85" s="43"/>
      <c r="C85" s="43"/>
      <c r="D85" s="57"/>
      <c r="E85" s="42"/>
      <c r="F85" s="43"/>
      <c r="G85" s="43"/>
      <c r="H85" s="43">
        <f t="shared" si="12"/>
        <v>344779.17</v>
      </c>
      <c r="I85" s="575"/>
      <c r="J85" s="576"/>
      <c r="K85" s="126"/>
      <c r="L85" s="122"/>
      <c r="M85" s="2450"/>
      <c r="N85" s="122"/>
      <c r="O85" s="728"/>
      <c r="P85" s="728"/>
    </row>
    <row r="86" spans="1:16" ht="15" customHeight="1">
      <c r="A86" s="50"/>
      <c r="B86" s="43"/>
      <c r="C86" s="43"/>
      <c r="D86" s="57"/>
      <c r="E86" s="42"/>
      <c r="F86" s="43"/>
      <c r="G86" s="43"/>
      <c r="H86" s="43">
        <f t="shared" si="12"/>
        <v>344779.17</v>
      </c>
      <c r="I86" s="575"/>
      <c r="J86" s="576"/>
      <c r="K86" s="126"/>
      <c r="L86" s="122"/>
      <c r="M86" s="2450"/>
      <c r="N86" s="122"/>
      <c r="O86" s="728"/>
      <c r="P86" s="728"/>
    </row>
    <row r="87" spans="1:16" ht="15" customHeight="1">
      <c r="A87" s="50"/>
      <c r="B87" s="43"/>
      <c r="C87" s="43"/>
      <c r="D87" s="57"/>
      <c r="E87" s="42"/>
      <c r="F87" s="43"/>
      <c r="G87" s="43"/>
      <c r="H87" s="43"/>
      <c r="I87" s="575"/>
      <c r="J87" s="576"/>
      <c r="K87" s="120"/>
      <c r="L87" s="122"/>
      <c r="M87" s="2450"/>
      <c r="N87" s="122"/>
      <c r="O87" s="728"/>
      <c r="P87" s="728"/>
    </row>
    <row r="88" spans="1:16" ht="15" customHeight="1">
      <c r="A88" s="50"/>
      <c r="B88" s="43"/>
      <c r="C88" s="43"/>
      <c r="D88" s="57"/>
      <c r="E88" s="42"/>
      <c r="F88" s="43"/>
      <c r="G88" s="43"/>
      <c r="H88" s="43"/>
      <c r="I88" s="575"/>
      <c r="J88" s="576"/>
      <c r="K88" s="120"/>
      <c r="L88" s="122"/>
      <c r="M88" s="2450"/>
      <c r="N88" s="122"/>
      <c r="O88" s="728"/>
      <c r="P88" s="728"/>
    </row>
    <row r="89" spans="1:16" ht="15" customHeight="1">
      <c r="I89" s="575"/>
      <c r="J89" s="576"/>
      <c r="K89" s="120"/>
      <c r="L89" s="122"/>
      <c r="M89" s="2450"/>
      <c r="N89" s="122"/>
      <c r="O89" s="728"/>
      <c r="P89" s="728"/>
    </row>
    <row r="90" spans="1:16" ht="15" customHeight="1">
      <c r="I90" s="575"/>
      <c r="J90" s="805"/>
      <c r="K90" s="161"/>
      <c r="L90" s="122"/>
      <c r="M90" s="2450"/>
      <c r="N90" s="122"/>
      <c r="O90" s="604"/>
      <c r="P90" s="604"/>
    </row>
    <row r="91" spans="1:16" ht="15" customHeight="1">
      <c r="I91" s="575"/>
      <c r="J91" s="576"/>
      <c r="K91" s="126"/>
      <c r="L91" s="122"/>
      <c r="M91" s="2450"/>
      <c r="N91" s="122"/>
      <c r="O91" s="728"/>
      <c r="P91" s="728"/>
    </row>
    <row r="92" spans="1:16" ht="15" customHeight="1">
      <c r="I92" s="575"/>
      <c r="J92" s="576"/>
      <c r="K92" s="120"/>
      <c r="L92" s="577"/>
      <c r="M92" s="2451"/>
      <c r="N92" s="577"/>
      <c r="O92" s="728"/>
      <c r="P92" s="728"/>
    </row>
    <row r="93" spans="1:16" ht="15" customHeight="1">
      <c r="I93" s="575"/>
      <c r="J93" s="576"/>
      <c r="K93" s="120"/>
      <c r="L93" s="122"/>
      <c r="M93" s="2450"/>
      <c r="N93" s="122"/>
      <c r="O93" s="728"/>
      <c r="P93" s="728"/>
    </row>
    <row r="94" spans="1:16" ht="15" customHeight="1">
      <c r="I94" s="575"/>
      <c r="J94" s="576"/>
      <c r="K94" s="120"/>
      <c r="L94" s="122"/>
      <c r="M94" s="2450"/>
      <c r="N94" s="122"/>
      <c r="O94" s="728"/>
      <c r="P94" s="728"/>
    </row>
    <row r="95" spans="1:16" ht="15" customHeight="1">
      <c r="I95" s="575"/>
      <c r="J95" s="576"/>
      <c r="K95" s="120"/>
      <c r="L95" s="122"/>
      <c r="M95" s="2450"/>
      <c r="N95" s="122"/>
      <c r="O95" s="728"/>
      <c r="P95" s="728"/>
    </row>
    <row r="96" spans="1:16" ht="15" customHeight="1">
      <c r="I96" s="575"/>
      <c r="J96" s="576"/>
      <c r="K96" s="120"/>
      <c r="L96" s="122"/>
      <c r="M96" s="2450"/>
      <c r="N96" s="122"/>
      <c r="O96" s="728"/>
      <c r="P96" s="728"/>
    </row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</sheetData>
  <mergeCells count="14">
    <mergeCell ref="I57:P57"/>
    <mergeCell ref="A64:H64"/>
    <mergeCell ref="I68:P68"/>
    <mergeCell ref="A76:H76"/>
    <mergeCell ref="I26:P26"/>
    <mergeCell ref="A32:H32"/>
    <mergeCell ref="I38:P38"/>
    <mergeCell ref="I48:P48"/>
    <mergeCell ref="A51:H51"/>
    <mergeCell ref="A1:D1"/>
    <mergeCell ref="A3:H3"/>
    <mergeCell ref="I3:P3"/>
    <mergeCell ref="I14:P14"/>
    <mergeCell ref="A16:H16"/>
  </mergeCells>
  <pageMargins left="0.32" right="0.13" top="0.38" bottom="0.18" header="0.23" footer="0.13"/>
  <pageSetup paperSize="256" orientation="portrait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177">
    <tabColor rgb="FFFFFF00"/>
  </sheetPr>
  <dimension ref="A1:U88"/>
  <sheetViews>
    <sheetView zoomScale="130" zoomScaleNormal="130" workbookViewId="0">
      <selection activeCell="M85" sqref="M85"/>
    </sheetView>
  </sheetViews>
  <sheetFormatPr defaultColWidth="9.109375" defaultRowHeight="13.2"/>
  <cols>
    <col min="1" max="1" width="10.33203125" style="3" customWidth="1"/>
    <col min="2" max="2" width="15.109375" style="228" customWidth="1"/>
    <col min="3" max="4" width="13.109375" style="3" customWidth="1"/>
    <col min="5" max="5" width="7.5546875" style="3" customWidth="1"/>
    <col min="6" max="6" width="8.88671875" style="5" customWidth="1"/>
    <col min="7" max="7" width="13.109375" style="556" customWidth="1"/>
    <col min="8" max="9" width="13.109375" style="135" customWidth="1"/>
    <col min="10" max="10" width="15.33203125" style="133" customWidth="1"/>
    <col min="11" max="11" width="11.5546875" style="3" customWidth="1"/>
    <col min="12" max="12" width="12" style="228" customWidth="1"/>
    <col min="13" max="13" width="12.6640625" style="6" customWidth="1"/>
    <col min="14" max="14" width="8.44140625" style="5" customWidth="1"/>
    <col min="15" max="15" width="13.6640625" style="5" customWidth="1"/>
    <col min="16" max="16" width="8.44140625" style="5" customWidth="1"/>
    <col min="17" max="17" width="11.44140625" style="7" customWidth="1"/>
    <col min="18" max="18" width="10.5546875" style="7" customWidth="1"/>
    <col min="19" max="19" width="13.109375" style="7" customWidth="1"/>
    <col min="20" max="20" width="9.88671875" style="3" customWidth="1"/>
    <col min="21" max="16384" width="9.109375" style="3"/>
  </cols>
  <sheetData>
    <row r="1" spans="1:19" ht="24">
      <c r="B1" s="3134" t="s">
        <v>688</v>
      </c>
      <c r="C1" s="3134"/>
      <c r="D1" s="3134"/>
      <c r="E1" s="3134"/>
      <c r="M1" s="64"/>
      <c r="N1" s="133"/>
      <c r="O1" s="133"/>
      <c r="P1" s="133"/>
      <c r="Q1" s="64"/>
      <c r="R1" s="64"/>
      <c r="S1" s="64"/>
    </row>
    <row r="2" spans="1:19" s="1" customFormat="1" ht="15">
      <c r="B2" s="241"/>
      <c r="F2" s="1770"/>
      <c r="G2" s="1771"/>
      <c r="H2" s="135"/>
      <c r="I2" s="135"/>
      <c r="J2" s="133"/>
      <c r="L2" s="241"/>
      <c r="M2" s="727"/>
      <c r="N2" s="1770"/>
      <c r="O2" s="1770"/>
      <c r="P2" s="1770"/>
      <c r="Q2" s="7"/>
      <c r="R2" s="1352"/>
      <c r="S2" s="1352"/>
    </row>
    <row r="3" spans="1:19" s="1" customFormat="1" ht="20.399999999999999">
      <c r="B3" s="3240" t="s">
        <v>1</v>
      </c>
      <c r="C3" s="3240"/>
      <c r="D3" s="3240"/>
      <c r="E3" s="3240"/>
      <c r="F3" s="3240"/>
      <c r="G3" s="3240"/>
      <c r="H3" s="3240"/>
      <c r="I3" s="3240"/>
      <c r="J3" s="3292"/>
      <c r="L3" s="3293" t="s">
        <v>20</v>
      </c>
      <c r="M3" s="3294"/>
      <c r="N3" s="3294"/>
      <c r="O3" s="3294"/>
      <c r="P3" s="3294"/>
      <c r="Q3" s="3294"/>
      <c r="R3" s="3294"/>
      <c r="S3" s="3295"/>
    </row>
    <row r="4" spans="1:19" ht="29.1" customHeight="1">
      <c r="B4" s="141" t="s">
        <v>2</v>
      </c>
      <c r="C4" s="142" t="s">
        <v>35</v>
      </c>
      <c r="D4" s="143" t="s">
        <v>4</v>
      </c>
      <c r="E4" s="144" t="s">
        <v>5</v>
      </c>
      <c r="F4" s="144" t="s">
        <v>6</v>
      </c>
      <c r="G4" s="968" t="s">
        <v>36</v>
      </c>
      <c r="H4" s="146" t="s">
        <v>37</v>
      </c>
      <c r="I4" s="146" t="s">
        <v>38</v>
      </c>
      <c r="J4" s="142" t="s">
        <v>39</v>
      </c>
      <c r="L4" s="244" t="s">
        <v>21</v>
      </c>
      <c r="M4" s="70" t="s">
        <v>22</v>
      </c>
      <c r="N4" s="70" t="s">
        <v>5</v>
      </c>
      <c r="O4" s="70" t="s">
        <v>7</v>
      </c>
      <c r="P4" s="70" t="s">
        <v>187</v>
      </c>
      <c r="Q4" s="174" t="s">
        <v>24</v>
      </c>
      <c r="R4" s="174" t="s">
        <v>25</v>
      </c>
      <c r="S4" s="202" t="s">
        <v>26</v>
      </c>
    </row>
    <row r="5" spans="1:19" ht="15" customHeight="1">
      <c r="B5" s="1148">
        <v>44867</v>
      </c>
      <c r="C5" s="1677">
        <v>350000</v>
      </c>
      <c r="D5" s="1677">
        <f>C5*0.02</f>
        <v>7000</v>
      </c>
      <c r="E5" s="1678"/>
      <c r="F5" s="1150">
        <v>48</v>
      </c>
      <c r="G5" s="1151">
        <v>30102</v>
      </c>
      <c r="H5" s="1694">
        <f>C5/F5</f>
        <v>7291.6666666666697</v>
      </c>
      <c r="I5" s="1694">
        <f>C5*0.83%</f>
        <v>2905</v>
      </c>
      <c r="J5" s="1677">
        <v>350000</v>
      </c>
      <c r="L5" s="491"/>
      <c r="M5" s="39"/>
      <c r="N5" s="29"/>
      <c r="O5" s="29"/>
      <c r="P5" s="29"/>
      <c r="Q5" s="43"/>
      <c r="R5" s="43"/>
      <c r="S5" s="210"/>
    </row>
    <row r="6" spans="1:19" ht="15" customHeight="1">
      <c r="B6" s="167">
        <v>44890</v>
      </c>
      <c r="C6" s="27"/>
      <c r="D6" s="27"/>
      <c r="E6" s="27"/>
      <c r="F6" s="29">
        <v>1</v>
      </c>
      <c r="G6" s="41">
        <v>76846</v>
      </c>
      <c r="H6" s="149">
        <v>7291.67</v>
      </c>
      <c r="I6" s="149">
        <v>2905</v>
      </c>
      <c r="J6" s="480">
        <f t="shared" ref="J6:J11" si="0">J5-H6</f>
        <v>342708.33</v>
      </c>
      <c r="K6" s="27"/>
      <c r="L6" s="490">
        <v>44989</v>
      </c>
      <c r="M6" s="601">
        <v>10000</v>
      </c>
      <c r="N6" s="1773"/>
      <c r="O6" s="1774">
        <v>30836</v>
      </c>
      <c r="P6" s="1773">
        <v>12</v>
      </c>
      <c r="Q6" s="21">
        <v>833.33</v>
      </c>
      <c r="R6" s="21">
        <v>200</v>
      </c>
      <c r="S6" s="21">
        <v>10000</v>
      </c>
    </row>
    <row r="7" spans="1:19" ht="15" customHeight="1">
      <c r="B7" s="167">
        <v>44921</v>
      </c>
      <c r="C7" s="27"/>
      <c r="D7" s="27"/>
      <c r="E7" s="27"/>
      <c r="F7" s="29"/>
      <c r="G7" s="41">
        <v>77153</v>
      </c>
      <c r="H7" s="149">
        <v>7291.67</v>
      </c>
      <c r="I7" s="149">
        <v>2905</v>
      </c>
      <c r="J7" s="480">
        <f t="shared" si="0"/>
        <v>335416.65999999997</v>
      </c>
      <c r="K7" s="27"/>
      <c r="L7" s="491">
        <v>45017</v>
      </c>
      <c r="M7" s="39"/>
      <c r="N7" s="1775"/>
      <c r="O7" s="78">
        <v>78198</v>
      </c>
      <c r="P7" s="1775">
        <v>1</v>
      </c>
      <c r="Q7" s="43">
        <v>833.33</v>
      </c>
      <c r="R7" s="43">
        <v>183.33</v>
      </c>
      <c r="S7" s="43">
        <f>S6-Q7</f>
        <v>9166.67</v>
      </c>
    </row>
    <row r="8" spans="1:19" ht="15" customHeight="1">
      <c r="B8" s="50">
        <v>44953</v>
      </c>
      <c r="C8" s="285"/>
      <c r="D8" s="78"/>
      <c r="E8" s="27"/>
      <c r="F8" s="29"/>
      <c r="G8" s="41">
        <v>77468</v>
      </c>
      <c r="H8" s="62">
        <v>7291.67</v>
      </c>
      <c r="I8" s="149">
        <v>2905</v>
      </c>
      <c r="J8" s="480">
        <f t="shared" si="0"/>
        <v>328124.99</v>
      </c>
      <c r="K8" s="27"/>
      <c r="L8" s="491">
        <v>45048</v>
      </c>
      <c r="M8" s="39"/>
      <c r="N8" s="29"/>
      <c r="O8" s="32">
        <v>78543</v>
      </c>
      <c r="P8" s="29">
        <v>2</v>
      </c>
      <c r="Q8" s="43">
        <v>833.33</v>
      </c>
      <c r="R8" s="43">
        <v>166.67</v>
      </c>
      <c r="S8" s="43">
        <f>S7-Q8</f>
        <v>8333.34</v>
      </c>
    </row>
    <row r="9" spans="1:19" ht="15" customHeight="1">
      <c r="B9" s="50">
        <v>44982</v>
      </c>
      <c r="C9" s="285"/>
      <c r="D9" s="78"/>
      <c r="E9" s="27"/>
      <c r="F9" s="29"/>
      <c r="G9" s="41">
        <v>77869</v>
      </c>
      <c r="H9" s="62">
        <v>7291.67</v>
      </c>
      <c r="I9" s="149">
        <v>2905</v>
      </c>
      <c r="J9" s="480">
        <f t="shared" si="0"/>
        <v>320833.32</v>
      </c>
      <c r="K9" s="27"/>
      <c r="L9" s="491">
        <v>45076</v>
      </c>
      <c r="M9" s="39"/>
      <c r="N9" s="29"/>
      <c r="O9" s="32">
        <v>78864</v>
      </c>
      <c r="P9" s="29">
        <v>3</v>
      </c>
      <c r="Q9" s="43">
        <v>833.33</v>
      </c>
      <c r="R9" s="43">
        <v>133.33000000000001</v>
      </c>
      <c r="S9" s="43">
        <f>S8-Q9</f>
        <v>7500.01</v>
      </c>
    </row>
    <row r="10" spans="1:19" ht="15" customHeight="1">
      <c r="B10" s="50">
        <v>45017</v>
      </c>
      <c r="C10" s="27"/>
      <c r="D10" s="78"/>
      <c r="E10" s="27"/>
      <c r="F10" s="29"/>
      <c r="G10" s="41">
        <v>78187</v>
      </c>
      <c r="H10" s="62">
        <v>7291.67</v>
      </c>
      <c r="I10" s="149">
        <v>2905</v>
      </c>
      <c r="J10" s="480">
        <f t="shared" si="0"/>
        <v>313541.65000000002</v>
      </c>
      <c r="K10" s="27"/>
      <c r="L10" s="491">
        <v>45087</v>
      </c>
      <c r="M10" s="39"/>
      <c r="N10" s="29"/>
      <c r="O10" s="32">
        <v>79098</v>
      </c>
      <c r="P10" s="29">
        <v>4</v>
      </c>
      <c r="Q10" s="43">
        <v>7500.01</v>
      </c>
      <c r="R10" s="43"/>
      <c r="S10" s="43">
        <f>S9-Q10</f>
        <v>0</v>
      </c>
    </row>
    <row r="11" spans="1:19" ht="15" customHeight="1">
      <c r="B11" s="50">
        <v>45017</v>
      </c>
      <c r="C11" s="27"/>
      <c r="D11" s="27"/>
      <c r="E11" s="27"/>
      <c r="F11" s="29"/>
      <c r="G11" s="42">
        <v>31009</v>
      </c>
      <c r="H11" s="62">
        <v>313541.65000000002</v>
      </c>
      <c r="I11" s="755"/>
      <c r="J11" s="480">
        <f t="shared" si="0"/>
        <v>0</v>
      </c>
      <c r="K11" s="27"/>
      <c r="L11" s="491"/>
      <c r="M11" s="39"/>
      <c r="N11" s="29"/>
      <c r="O11" s="29"/>
      <c r="P11" s="29"/>
      <c r="Q11" s="43"/>
      <c r="R11" s="43"/>
      <c r="S11" s="210"/>
    </row>
    <row r="12" spans="1:19" ht="15" customHeight="1">
      <c r="B12" s="50"/>
      <c r="C12" s="27"/>
      <c r="D12" s="27"/>
      <c r="E12" s="27"/>
      <c r="F12" s="29"/>
      <c r="G12" s="737"/>
      <c r="H12" s="62"/>
      <c r="I12" s="3296"/>
      <c r="J12" s="3296"/>
      <c r="K12" s="27"/>
      <c r="L12" s="491"/>
      <c r="M12" s="39"/>
      <c r="N12" s="29"/>
      <c r="O12" s="29"/>
      <c r="P12" s="29"/>
      <c r="Q12" s="43"/>
      <c r="R12" s="43"/>
      <c r="S12" s="210"/>
    </row>
    <row r="13" spans="1:19" ht="15" customHeight="1">
      <c r="K13" s="27"/>
      <c r="L13" s="490">
        <v>45087</v>
      </c>
      <c r="M13" s="601">
        <v>15000</v>
      </c>
      <c r="N13" s="1773"/>
      <c r="O13" s="1774">
        <v>31397</v>
      </c>
      <c r="P13" s="1773">
        <v>12</v>
      </c>
      <c r="Q13" s="21">
        <v>1250</v>
      </c>
      <c r="R13" s="21">
        <v>300</v>
      </c>
      <c r="S13" s="21">
        <v>15000</v>
      </c>
    </row>
    <row r="14" spans="1:19" ht="15" customHeight="1">
      <c r="B14" s="3074" t="s">
        <v>1</v>
      </c>
      <c r="C14" s="3074"/>
      <c r="D14" s="3074"/>
      <c r="E14" s="3074"/>
      <c r="F14" s="3074"/>
      <c r="G14" s="3074"/>
      <c r="H14" s="3074"/>
      <c r="I14" s="3074"/>
      <c r="J14" s="3291"/>
      <c r="K14" s="27"/>
      <c r="L14" s="491">
        <v>45107</v>
      </c>
      <c r="M14" s="39"/>
      <c r="N14" s="1775"/>
      <c r="O14" s="32">
        <v>79274</v>
      </c>
      <c r="P14" s="1775">
        <v>1</v>
      </c>
      <c r="Q14" s="43">
        <v>1250</v>
      </c>
      <c r="R14" s="43">
        <v>275</v>
      </c>
      <c r="S14" s="43">
        <f>S13-Q14</f>
        <v>13750</v>
      </c>
    </row>
    <row r="15" spans="1:19" ht="25.5" customHeight="1">
      <c r="B15" s="141" t="s">
        <v>2</v>
      </c>
      <c r="C15" s="142" t="s">
        <v>35</v>
      </c>
      <c r="D15" s="143" t="s">
        <v>4</v>
      </c>
      <c r="E15" s="144" t="s">
        <v>5</v>
      </c>
      <c r="F15" s="144" t="s">
        <v>6</v>
      </c>
      <c r="G15" s="968" t="s">
        <v>36</v>
      </c>
      <c r="H15" s="146" t="s">
        <v>37</v>
      </c>
      <c r="I15" s="146" t="s">
        <v>38</v>
      </c>
      <c r="J15" s="142" t="s">
        <v>39</v>
      </c>
      <c r="K15" s="27"/>
      <c r="L15" s="491">
        <v>45134</v>
      </c>
      <c r="M15" s="39"/>
      <c r="N15" s="29"/>
      <c r="O15" s="32">
        <v>79596</v>
      </c>
      <c r="P15" s="29">
        <v>2</v>
      </c>
      <c r="Q15" s="43">
        <v>1250</v>
      </c>
      <c r="R15" s="43">
        <v>250</v>
      </c>
      <c r="S15" s="43">
        <f t="shared" ref="S15:S25" si="1">S14-Q15</f>
        <v>12500</v>
      </c>
    </row>
    <row r="16" spans="1:19" ht="25.5" customHeight="1">
      <c r="A16" s="2611"/>
      <c r="B16" s="1148">
        <v>45017</v>
      </c>
      <c r="C16" s="1677">
        <v>350000</v>
      </c>
      <c r="D16" s="1677">
        <f>C16*0.02</f>
        <v>7000</v>
      </c>
      <c r="E16" s="1678"/>
      <c r="F16" s="1150">
        <v>48</v>
      </c>
      <c r="G16" s="1151">
        <v>30102</v>
      </c>
      <c r="H16" s="1694">
        <f>C16/F16</f>
        <v>7291.6666666666697</v>
      </c>
      <c r="I16" s="1694">
        <f>C16*0.83%</f>
        <v>2905</v>
      </c>
      <c r="J16" s="1677">
        <v>350000</v>
      </c>
      <c r="K16" s="27"/>
      <c r="L16" s="491">
        <v>45167</v>
      </c>
      <c r="M16" s="39"/>
      <c r="N16" s="29"/>
      <c r="O16" s="29">
        <v>80005</v>
      </c>
      <c r="P16" s="29">
        <v>3</v>
      </c>
      <c r="Q16" s="43">
        <v>1250</v>
      </c>
      <c r="R16" s="43">
        <v>225</v>
      </c>
      <c r="S16" s="43">
        <f t="shared" si="1"/>
        <v>11250</v>
      </c>
    </row>
    <row r="17" spans="1:21" ht="12" customHeight="1">
      <c r="A17" s="2611"/>
      <c r="B17" s="50">
        <v>45048</v>
      </c>
      <c r="C17" s="151"/>
      <c r="D17" s="151"/>
      <c r="E17" s="151"/>
      <c r="F17" s="57">
        <v>1</v>
      </c>
      <c r="G17" s="42">
        <v>78543</v>
      </c>
      <c r="H17" s="149">
        <v>7291.67</v>
      </c>
      <c r="I17" s="149">
        <v>2905</v>
      </c>
      <c r="J17" s="480">
        <f>J16-H17</f>
        <v>342708.33</v>
      </c>
      <c r="K17" s="27"/>
      <c r="L17" s="167">
        <v>45196</v>
      </c>
      <c r="M17" s="78"/>
      <c r="N17" s="47"/>
      <c r="O17" s="78">
        <v>80344</v>
      </c>
      <c r="P17" s="29">
        <v>4</v>
      </c>
      <c r="Q17" s="30">
        <v>1250</v>
      </c>
      <c r="R17" s="30">
        <v>200</v>
      </c>
      <c r="S17" s="43">
        <f t="shared" si="1"/>
        <v>10000</v>
      </c>
    </row>
    <row r="18" spans="1:21" ht="12" customHeight="1">
      <c r="A18" s="2611"/>
      <c r="B18" s="50">
        <v>45076</v>
      </c>
      <c r="C18" s="151"/>
      <c r="D18" s="151"/>
      <c r="E18" s="151"/>
      <c r="F18" s="57">
        <v>2</v>
      </c>
      <c r="G18" s="42">
        <v>78864</v>
      </c>
      <c r="H18" s="149">
        <v>7291.67</v>
      </c>
      <c r="I18" s="149">
        <v>2905</v>
      </c>
      <c r="J18" s="480">
        <f t="shared" ref="J18:J50" si="2">J17-H18</f>
        <v>335416.65999999997</v>
      </c>
      <c r="K18" s="27"/>
      <c r="L18" s="167">
        <v>45226</v>
      </c>
      <c r="M18" s="78"/>
      <c r="N18" s="47"/>
      <c r="O18" s="78">
        <v>80691</v>
      </c>
      <c r="P18" s="29">
        <v>5</v>
      </c>
      <c r="Q18" s="30">
        <v>1250</v>
      </c>
      <c r="R18" s="30">
        <v>175</v>
      </c>
      <c r="S18" s="43">
        <f t="shared" si="1"/>
        <v>8750</v>
      </c>
    </row>
    <row r="19" spans="1:21" ht="12" customHeight="1">
      <c r="A19" s="2611"/>
      <c r="B19" s="50">
        <v>45105</v>
      </c>
      <c r="C19" s="954"/>
      <c r="D19" s="151"/>
      <c r="E19" s="151"/>
      <c r="F19" s="57">
        <v>3</v>
      </c>
      <c r="G19" s="42">
        <v>79274</v>
      </c>
      <c r="H19" s="149">
        <v>7291.67</v>
      </c>
      <c r="I19" s="149">
        <v>2905</v>
      </c>
      <c r="J19" s="480">
        <f t="shared" si="2"/>
        <v>328124.99</v>
      </c>
      <c r="K19" s="27"/>
      <c r="L19" s="167">
        <v>45258</v>
      </c>
      <c r="M19" s="78"/>
      <c r="N19" s="47"/>
      <c r="O19" s="78">
        <v>81146</v>
      </c>
      <c r="P19" s="29">
        <v>6</v>
      </c>
      <c r="Q19" s="30">
        <v>1250</v>
      </c>
      <c r="R19" s="30">
        <v>150</v>
      </c>
      <c r="S19" s="43">
        <f t="shared" si="1"/>
        <v>7500</v>
      </c>
    </row>
    <row r="20" spans="1:21" ht="12" customHeight="1">
      <c r="A20" s="2611"/>
      <c r="B20" s="50">
        <v>45134</v>
      </c>
      <c r="C20" s="151"/>
      <c r="D20" s="151"/>
      <c r="E20" s="151"/>
      <c r="F20" s="57">
        <v>4</v>
      </c>
      <c r="G20" s="42">
        <v>79596</v>
      </c>
      <c r="H20" s="30">
        <v>7291.67</v>
      </c>
      <c r="I20" s="30">
        <v>2905</v>
      </c>
      <c r="J20" s="480">
        <f t="shared" si="2"/>
        <v>320833.32</v>
      </c>
      <c r="K20" s="27"/>
      <c r="L20" s="167">
        <v>45288</v>
      </c>
      <c r="M20" s="78"/>
      <c r="N20" s="47"/>
      <c r="O20" s="78">
        <v>81526</v>
      </c>
      <c r="P20" s="29">
        <v>7</v>
      </c>
      <c r="Q20" s="30">
        <v>1250</v>
      </c>
      <c r="R20" s="30">
        <v>125</v>
      </c>
      <c r="S20" s="43">
        <f t="shared" si="1"/>
        <v>6250</v>
      </c>
    </row>
    <row r="21" spans="1:21" ht="12" customHeight="1">
      <c r="A21" s="2611"/>
      <c r="B21" s="50">
        <v>45167</v>
      </c>
      <c r="C21" s="151"/>
      <c r="D21" s="151"/>
      <c r="E21" s="151"/>
      <c r="F21" s="57">
        <v>5</v>
      </c>
      <c r="G21" s="42">
        <v>80005</v>
      </c>
      <c r="H21" s="30">
        <v>7291.67</v>
      </c>
      <c r="I21" s="30">
        <v>2905</v>
      </c>
      <c r="J21" s="480">
        <f t="shared" si="2"/>
        <v>313541.65000000002</v>
      </c>
      <c r="K21" s="27"/>
      <c r="L21" s="167">
        <v>45395</v>
      </c>
      <c r="M21" s="39"/>
      <c r="N21" s="29"/>
      <c r="O21" s="78">
        <v>82776</v>
      </c>
      <c r="P21" s="29">
        <v>8</v>
      </c>
      <c r="Q21" s="43">
        <v>3750</v>
      </c>
      <c r="R21" s="43">
        <v>425</v>
      </c>
      <c r="S21" s="43">
        <f t="shared" si="1"/>
        <v>2500</v>
      </c>
      <c r="T21" s="3">
        <v>50</v>
      </c>
    </row>
    <row r="22" spans="1:21" ht="12" customHeight="1">
      <c r="A22" s="2611"/>
      <c r="B22" s="50">
        <v>45196</v>
      </c>
      <c r="C22" s="151"/>
      <c r="D22" s="151"/>
      <c r="E22" s="151"/>
      <c r="F22" s="57">
        <v>6</v>
      </c>
      <c r="G22" s="42">
        <v>80344</v>
      </c>
      <c r="H22" s="30">
        <v>7291.67</v>
      </c>
      <c r="I22" s="30">
        <v>2905</v>
      </c>
      <c r="J22" s="480">
        <f t="shared" si="2"/>
        <v>306249.98</v>
      </c>
      <c r="K22" s="27"/>
      <c r="L22" s="167">
        <v>45433</v>
      </c>
      <c r="M22" s="39"/>
      <c r="N22" s="29"/>
      <c r="O22" s="78">
        <v>83234</v>
      </c>
      <c r="P22" s="29">
        <v>9</v>
      </c>
      <c r="Q22" s="30">
        <v>1250</v>
      </c>
      <c r="R22" s="30">
        <v>25</v>
      </c>
      <c r="S22" s="43">
        <f t="shared" si="1"/>
        <v>1250</v>
      </c>
      <c r="T22" s="3">
        <f>25*3</f>
        <v>75</v>
      </c>
    </row>
    <row r="23" spans="1:21" ht="12" customHeight="1">
      <c r="A23" s="2611"/>
      <c r="B23" s="50">
        <v>45226</v>
      </c>
      <c r="C23" s="151"/>
      <c r="D23" s="151"/>
      <c r="E23" s="151"/>
      <c r="F23" s="57">
        <v>7</v>
      </c>
      <c r="G23" s="42">
        <v>80691</v>
      </c>
      <c r="H23" s="30">
        <v>5370</v>
      </c>
      <c r="I23" s="30">
        <v>2905</v>
      </c>
      <c r="J23" s="480">
        <f t="shared" si="2"/>
        <v>300879.98</v>
      </c>
      <c r="K23" s="27"/>
      <c r="L23" s="167">
        <v>45611</v>
      </c>
      <c r="M23" s="39"/>
      <c r="N23" s="29"/>
      <c r="O23" s="358">
        <v>85449</v>
      </c>
      <c r="P23" s="29"/>
      <c r="Q23" s="188">
        <v>1250</v>
      </c>
      <c r="R23" s="188">
        <v>175</v>
      </c>
      <c r="S23" s="43">
        <f t="shared" si="1"/>
        <v>0</v>
      </c>
    </row>
    <row r="24" spans="1:21" ht="12" customHeight="1">
      <c r="A24" s="2611"/>
      <c r="B24" s="50">
        <v>45241</v>
      </c>
      <c r="C24" s="178"/>
      <c r="D24" s="59"/>
      <c r="E24" s="59"/>
      <c r="F24" s="57"/>
      <c r="G24" s="42">
        <v>80896</v>
      </c>
      <c r="H24" s="59">
        <v>1921.67</v>
      </c>
      <c r="I24" s="59"/>
      <c r="J24" s="480">
        <f t="shared" si="2"/>
        <v>298958.31</v>
      </c>
      <c r="K24" s="27"/>
      <c r="L24" s="50"/>
      <c r="M24" s="39"/>
      <c r="N24" s="29"/>
      <c r="O24" s="29"/>
      <c r="P24" s="29"/>
      <c r="Q24" s="43"/>
      <c r="R24" s="43"/>
      <c r="S24" s="43">
        <f t="shared" si="1"/>
        <v>0</v>
      </c>
    </row>
    <row r="25" spans="1:21" ht="12" customHeight="1">
      <c r="A25" s="2611"/>
      <c r="B25" s="50">
        <v>45258</v>
      </c>
      <c r="C25" s="178"/>
      <c r="D25" s="30"/>
      <c r="E25" s="30"/>
      <c r="F25" s="57">
        <v>8</v>
      </c>
      <c r="G25" s="42">
        <v>81146</v>
      </c>
      <c r="H25" s="30">
        <v>7291.67</v>
      </c>
      <c r="I25" s="30">
        <v>2905</v>
      </c>
      <c r="J25" s="480">
        <f t="shared" si="2"/>
        <v>291666.64</v>
      </c>
      <c r="K25" s="27"/>
      <c r="L25" s="50"/>
      <c r="M25" s="78"/>
      <c r="N25" s="47"/>
      <c r="O25" s="47"/>
      <c r="P25" s="29"/>
      <c r="Q25" s="43"/>
      <c r="R25" s="43"/>
      <c r="S25" s="43">
        <f t="shared" si="1"/>
        <v>0</v>
      </c>
      <c r="U25" s="3">
        <f>1250*0.02</f>
        <v>25</v>
      </c>
    </row>
    <row r="26" spans="1:21" ht="12" customHeight="1">
      <c r="A26" s="2611"/>
      <c r="B26" s="50">
        <v>45288</v>
      </c>
      <c r="C26" s="178"/>
      <c r="D26" s="30"/>
      <c r="E26" s="30"/>
      <c r="F26" s="57">
        <v>9</v>
      </c>
      <c r="G26" s="42">
        <v>81526</v>
      </c>
      <c r="H26" s="30">
        <v>7291.67</v>
      </c>
      <c r="I26" s="30">
        <v>2905</v>
      </c>
      <c r="J26" s="480">
        <f t="shared" si="2"/>
        <v>284374.96999999997</v>
      </c>
      <c r="K26" s="27"/>
      <c r="L26" s="50"/>
      <c r="M26" s="78"/>
      <c r="N26" s="47"/>
      <c r="O26" s="47"/>
      <c r="P26" s="29"/>
      <c r="Q26" s="43"/>
      <c r="R26" s="43"/>
      <c r="S26" s="43"/>
    </row>
    <row r="27" spans="1:21" ht="12" customHeight="1">
      <c r="A27" s="2611"/>
      <c r="B27" s="50" t="s">
        <v>124</v>
      </c>
      <c r="C27" s="151"/>
      <c r="D27" s="151"/>
      <c r="E27" s="151"/>
      <c r="F27" s="57">
        <v>10</v>
      </c>
      <c r="G27" s="42" t="s">
        <v>57</v>
      </c>
      <c r="H27" s="62"/>
      <c r="I27" s="62"/>
      <c r="J27" s="480">
        <f t="shared" si="2"/>
        <v>284374.96999999997</v>
      </c>
      <c r="K27" s="27"/>
      <c r="L27" s="50"/>
      <c r="M27" s="39"/>
      <c r="N27" s="29"/>
      <c r="O27" s="29"/>
      <c r="P27" s="29"/>
      <c r="Q27" s="43"/>
      <c r="R27" s="43"/>
      <c r="S27" s="43"/>
    </row>
    <row r="28" spans="1:21" ht="12" customHeight="1">
      <c r="A28" s="2611"/>
      <c r="B28" s="50" t="s">
        <v>523</v>
      </c>
      <c r="C28" s="151"/>
      <c r="D28" s="151"/>
      <c r="E28" s="151"/>
      <c r="F28" s="57">
        <v>11</v>
      </c>
      <c r="G28" s="42" t="s">
        <v>57</v>
      </c>
      <c r="H28" s="62"/>
      <c r="I28" s="62"/>
      <c r="J28" s="480">
        <f t="shared" si="2"/>
        <v>284374.96999999997</v>
      </c>
      <c r="K28" s="27"/>
      <c r="L28" s="50"/>
      <c r="M28" s="39"/>
      <c r="N28" s="29"/>
      <c r="O28" s="29"/>
      <c r="P28" s="29"/>
      <c r="Q28" s="43"/>
      <c r="R28" s="43"/>
      <c r="S28" s="210"/>
    </row>
    <row r="29" spans="1:21" ht="12" customHeight="1">
      <c r="A29" s="2611"/>
      <c r="B29" s="50">
        <v>45368</v>
      </c>
      <c r="C29" s="151"/>
      <c r="D29" s="151"/>
      <c r="E29" s="151"/>
      <c r="F29" s="57">
        <v>12</v>
      </c>
      <c r="G29" s="42">
        <v>82448</v>
      </c>
      <c r="H29" s="30">
        <v>5946.68</v>
      </c>
      <c r="I29" s="30">
        <v>5810</v>
      </c>
      <c r="J29" s="480">
        <f t="shared" si="2"/>
        <v>278428.28999999998</v>
      </c>
      <c r="K29" s="27"/>
      <c r="L29" s="50"/>
      <c r="M29" s="39"/>
      <c r="N29" s="29"/>
      <c r="O29" s="29"/>
      <c r="P29" s="29"/>
      <c r="Q29" s="43"/>
      <c r="R29" s="43"/>
      <c r="S29" s="210"/>
    </row>
    <row r="30" spans="1:21" ht="12" customHeight="1">
      <c r="A30" s="2611"/>
      <c r="B30" s="50">
        <v>45395</v>
      </c>
      <c r="C30" s="151"/>
      <c r="D30" s="151"/>
      <c r="E30" s="151"/>
      <c r="F30" s="57">
        <v>13</v>
      </c>
      <c r="G30" s="42">
        <v>82776</v>
      </c>
      <c r="H30" s="30"/>
      <c r="I30" s="30">
        <v>2905</v>
      </c>
      <c r="J30" s="480">
        <f t="shared" si="2"/>
        <v>278428.28999999998</v>
      </c>
      <c r="K30" s="27"/>
      <c r="L30" s="50"/>
      <c r="M30" s="39"/>
      <c r="N30" s="29"/>
      <c r="O30" s="29"/>
      <c r="P30" s="29"/>
      <c r="Q30" s="43"/>
      <c r="R30" s="43"/>
      <c r="S30" s="210"/>
    </row>
    <row r="31" spans="1:21" ht="12" customHeight="1">
      <c r="A31" s="2611"/>
      <c r="B31" s="50">
        <v>45433</v>
      </c>
      <c r="C31" s="151"/>
      <c r="D31" s="151"/>
      <c r="E31" s="151"/>
      <c r="F31" s="57">
        <v>14</v>
      </c>
      <c r="G31" s="42">
        <v>83234</v>
      </c>
      <c r="H31" s="30">
        <v>7291.67</v>
      </c>
      <c r="I31" s="30">
        <v>2905</v>
      </c>
      <c r="J31" s="480">
        <f t="shared" si="2"/>
        <v>271136.62</v>
      </c>
      <c r="K31" s="27"/>
      <c r="L31" s="50"/>
      <c r="M31" s="39"/>
      <c r="N31" s="29"/>
      <c r="O31" s="29"/>
      <c r="P31" s="29"/>
      <c r="Q31" s="43"/>
      <c r="R31" s="43"/>
      <c r="S31" s="210"/>
    </row>
    <row r="32" spans="1:21" ht="12" customHeight="1">
      <c r="A32" s="2611"/>
      <c r="B32" s="50">
        <v>45479</v>
      </c>
      <c r="C32" s="151"/>
      <c r="D32" s="151"/>
      <c r="E32" s="151"/>
      <c r="F32" s="57">
        <v>15</v>
      </c>
      <c r="G32" s="42">
        <v>83846</v>
      </c>
      <c r="H32" s="62">
        <v>3000</v>
      </c>
      <c r="I32" s="62"/>
      <c r="J32" s="480">
        <f t="shared" si="2"/>
        <v>268136.62</v>
      </c>
      <c r="K32" s="27"/>
      <c r="L32" s="491"/>
      <c r="M32" s="39"/>
      <c r="N32" s="29"/>
      <c r="O32" s="29"/>
      <c r="P32" s="29"/>
      <c r="Q32" s="43"/>
      <c r="R32" s="43"/>
      <c r="S32" s="210"/>
    </row>
    <row r="33" spans="1:19" ht="12" customHeight="1">
      <c r="A33" s="2611"/>
      <c r="B33" s="50">
        <v>45504</v>
      </c>
      <c r="C33" s="151"/>
      <c r="D33" s="151"/>
      <c r="E33" s="151"/>
      <c r="F33" s="57">
        <v>16</v>
      </c>
      <c r="G33" s="42">
        <v>84055</v>
      </c>
      <c r="H33" s="62">
        <v>4495</v>
      </c>
      <c r="I33" s="62">
        <v>2905</v>
      </c>
      <c r="J33" s="480">
        <f t="shared" si="2"/>
        <v>263641.62</v>
      </c>
      <c r="K33" s="27"/>
      <c r="L33" s="491"/>
      <c r="M33" s="39"/>
      <c r="N33" s="29"/>
      <c r="O33" s="29"/>
      <c r="P33" s="29"/>
      <c r="Q33" s="43"/>
      <c r="R33" s="43"/>
      <c r="S33" s="210"/>
    </row>
    <row r="34" spans="1:19" ht="12" customHeight="1">
      <c r="A34" s="2611"/>
      <c r="B34" s="50">
        <v>45538</v>
      </c>
      <c r="C34" s="151"/>
      <c r="D34" s="151"/>
      <c r="E34" s="151"/>
      <c r="F34" s="57">
        <v>17</v>
      </c>
      <c r="G34" s="42">
        <v>84504</v>
      </c>
      <c r="H34" s="62">
        <v>10000</v>
      </c>
      <c r="I34" s="62"/>
      <c r="J34" s="480">
        <f t="shared" si="2"/>
        <v>253641.62</v>
      </c>
      <c r="K34" s="27"/>
      <c r="L34" s="491"/>
      <c r="M34" s="39"/>
      <c r="N34" s="29"/>
      <c r="O34" s="29"/>
      <c r="P34" s="29"/>
      <c r="Q34" s="43"/>
      <c r="R34" s="43"/>
      <c r="S34" s="210"/>
    </row>
    <row r="35" spans="1:19" ht="12" customHeight="1">
      <c r="A35" s="2611"/>
      <c r="B35" s="50">
        <v>45542</v>
      </c>
      <c r="C35" s="151"/>
      <c r="D35" s="151"/>
      <c r="E35" s="151"/>
      <c r="F35" s="57">
        <v>18</v>
      </c>
      <c r="G35" s="42">
        <v>84562</v>
      </c>
      <c r="H35" s="62">
        <v>7000</v>
      </c>
      <c r="I35" s="62"/>
      <c r="J35" s="480">
        <f t="shared" si="2"/>
        <v>246641.62</v>
      </c>
      <c r="K35" s="27"/>
      <c r="L35" s="491"/>
      <c r="M35" s="39"/>
      <c r="N35" s="29"/>
      <c r="O35" s="29"/>
      <c r="P35" s="29"/>
      <c r="Q35" s="43"/>
      <c r="R35" s="43"/>
      <c r="S35" s="210"/>
    </row>
    <row r="36" spans="1:19" ht="12" customHeight="1">
      <c r="A36" s="2611"/>
      <c r="B36" s="50">
        <v>45552</v>
      </c>
      <c r="C36" s="151"/>
      <c r="D36" s="151"/>
      <c r="E36" s="151"/>
      <c r="F36" s="57">
        <v>19</v>
      </c>
      <c r="G36" s="42">
        <v>84618</v>
      </c>
      <c r="H36" s="62">
        <v>3800</v>
      </c>
      <c r="I36" s="62"/>
      <c r="J36" s="480">
        <f t="shared" si="2"/>
        <v>242841.62</v>
      </c>
      <c r="K36" s="27"/>
      <c r="L36" s="491"/>
      <c r="M36" s="39"/>
      <c r="N36" s="29"/>
      <c r="O36" s="29"/>
      <c r="P36" s="29"/>
      <c r="Q36" s="43"/>
      <c r="R36" s="43"/>
      <c r="S36" s="210"/>
    </row>
    <row r="37" spans="1:19" ht="12" customHeight="1">
      <c r="A37" s="2611"/>
      <c r="B37" s="50">
        <v>45568</v>
      </c>
      <c r="C37" s="151"/>
      <c r="D37" s="151"/>
      <c r="E37" s="151"/>
      <c r="F37" s="57">
        <v>20</v>
      </c>
      <c r="G37" s="42">
        <v>84873</v>
      </c>
      <c r="H37" s="329">
        <v>10000</v>
      </c>
      <c r="I37" s="62"/>
      <c r="J37" s="480">
        <f t="shared" si="2"/>
        <v>232841.62</v>
      </c>
      <c r="K37" s="27"/>
      <c r="L37" s="491"/>
      <c r="M37" s="39"/>
      <c r="N37" s="29"/>
      <c r="O37" s="29"/>
      <c r="P37" s="29"/>
      <c r="Q37" s="43"/>
      <c r="R37" s="43"/>
      <c r="S37" s="210"/>
    </row>
    <row r="38" spans="1:19" ht="12" customHeight="1">
      <c r="A38" s="2611"/>
      <c r="B38" s="50">
        <v>45594</v>
      </c>
      <c r="C38" s="151"/>
      <c r="D38" s="151"/>
      <c r="E38" s="151"/>
      <c r="F38" s="57">
        <v>21</v>
      </c>
      <c r="G38" s="42">
        <v>85154</v>
      </c>
      <c r="H38" s="149">
        <v>995</v>
      </c>
      <c r="I38" s="149">
        <v>2905</v>
      </c>
      <c r="J38" s="480">
        <f t="shared" si="2"/>
        <v>231846.62</v>
      </c>
      <c r="K38" s="27"/>
      <c r="L38" s="491"/>
      <c r="M38" s="39"/>
      <c r="N38" s="29"/>
      <c r="O38" s="29"/>
      <c r="P38" s="29"/>
      <c r="Q38" s="43"/>
      <c r="R38" s="43"/>
      <c r="S38" s="210"/>
    </row>
    <row r="39" spans="1:19" ht="12" customHeight="1">
      <c r="A39" s="2611"/>
      <c r="B39" s="50">
        <v>45609</v>
      </c>
      <c r="C39" s="151"/>
      <c r="D39" s="151"/>
      <c r="E39" s="151"/>
      <c r="F39" s="57">
        <v>22</v>
      </c>
      <c r="G39" s="58">
        <v>85390</v>
      </c>
      <c r="H39" s="30">
        <v>2000</v>
      </c>
      <c r="I39" s="30"/>
      <c r="J39" s="480">
        <f t="shared" si="2"/>
        <v>229846.62</v>
      </c>
      <c r="K39" s="27"/>
      <c r="L39" s="491"/>
      <c r="M39" s="39"/>
      <c r="N39" s="29"/>
      <c r="O39" s="29"/>
      <c r="P39" s="29"/>
      <c r="Q39" s="43"/>
      <c r="R39" s="43"/>
      <c r="S39" s="210"/>
    </row>
    <row r="40" spans="1:19" ht="12" customHeight="1">
      <c r="A40" s="2611"/>
      <c r="B40" s="50">
        <v>45611</v>
      </c>
      <c r="C40" s="151"/>
      <c r="D40" s="151"/>
      <c r="E40" s="151"/>
      <c r="F40" s="57">
        <v>23</v>
      </c>
      <c r="G40" s="58">
        <v>85449</v>
      </c>
      <c r="H40" s="30">
        <v>10670</v>
      </c>
      <c r="I40" s="30">
        <v>2905</v>
      </c>
      <c r="J40" s="480">
        <f t="shared" si="2"/>
        <v>219176.62</v>
      </c>
      <c r="K40" s="27"/>
      <c r="L40" s="491"/>
      <c r="M40" s="39"/>
      <c r="N40" s="29"/>
      <c r="O40" s="29"/>
      <c r="P40" s="29"/>
      <c r="Q40" s="43"/>
      <c r="R40" s="43"/>
      <c r="S40" s="210"/>
    </row>
    <row r="41" spans="1:19" ht="12" customHeight="1">
      <c r="A41" s="2611"/>
      <c r="B41" s="60">
        <v>45623</v>
      </c>
      <c r="C41" s="151"/>
      <c r="D41" s="151"/>
      <c r="E41" s="151"/>
      <c r="F41" s="57">
        <v>24</v>
      </c>
      <c r="G41" s="58">
        <v>85616</v>
      </c>
      <c r="H41" s="30">
        <v>3000</v>
      </c>
      <c r="I41" s="30"/>
      <c r="J41" s="480">
        <f t="shared" si="2"/>
        <v>216176.62</v>
      </c>
      <c r="K41" s="27"/>
      <c r="L41" s="491"/>
      <c r="M41" s="39"/>
      <c r="N41" s="29"/>
      <c r="O41" s="29"/>
      <c r="P41" s="29"/>
      <c r="Q41" s="43"/>
      <c r="R41" s="43"/>
      <c r="S41" s="210"/>
    </row>
    <row r="42" spans="1:19" ht="12" customHeight="1">
      <c r="A42" s="2611"/>
      <c r="B42" s="60">
        <v>45650</v>
      </c>
      <c r="C42" s="151"/>
      <c r="D42" s="151"/>
      <c r="E42" s="151"/>
      <c r="F42" s="57">
        <v>25</v>
      </c>
      <c r="G42" s="58">
        <v>85930</v>
      </c>
      <c r="H42" s="30">
        <v>10000</v>
      </c>
      <c r="I42" s="62"/>
      <c r="J42" s="480">
        <f t="shared" si="2"/>
        <v>206176.62</v>
      </c>
      <c r="K42" s="27"/>
      <c r="L42" s="491"/>
      <c r="M42" s="39"/>
      <c r="N42" s="29"/>
      <c r="O42" s="29"/>
      <c r="P42" s="29"/>
      <c r="Q42" s="43"/>
      <c r="R42" s="43"/>
      <c r="S42" s="210"/>
    </row>
    <row r="43" spans="1:19" ht="12" customHeight="1">
      <c r="A43" s="2611"/>
      <c r="B43" s="60">
        <v>45654</v>
      </c>
      <c r="C43" s="151"/>
      <c r="D43" s="151"/>
      <c r="E43" s="151"/>
      <c r="F43" s="57">
        <v>26</v>
      </c>
      <c r="G43" s="58">
        <v>86037</v>
      </c>
      <c r="H43" s="30">
        <v>1000</v>
      </c>
      <c r="I43" s="62"/>
      <c r="J43" s="480">
        <f t="shared" si="2"/>
        <v>205176.62</v>
      </c>
      <c r="K43" s="27"/>
      <c r="L43" s="491"/>
      <c r="M43" s="39"/>
      <c r="N43" s="29"/>
      <c r="O43" s="29"/>
      <c r="P43" s="29"/>
      <c r="Q43" s="43"/>
      <c r="R43" s="43"/>
      <c r="S43" s="210"/>
    </row>
    <row r="44" spans="1:19" ht="12" customHeight="1">
      <c r="A44" s="2611"/>
      <c r="B44" s="50">
        <v>45675</v>
      </c>
      <c r="C44" s="43"/>
      <c r="D44" s="151"/>
      <c r="E44" s="151"/>
      <c r="F44" s="57">
        <v>27</v>
      </c>
      <c r="G44" s="42">
        <v>86202</v>
      </c>
      <c r="H44" s="1772">
        <v>2700</v>
      </c>
      <c r="I44" s="62"/>
      <c r="J44" s="480">
        <f t="shared" si="2"/>
        <v>202476.62</v>
      </c>
      <c r="K44" s="27"/>
      <c r="L44" s="491"/>
      <c r="M44" s="39"/>
      <c r="N44" s="29"/>
      <c r="O44" s="29"/>
      <c r="P44" s="29"/>
      <c r="Q44" s="43"/>
      <c r="R44" s="43"/>
      <c r="S44" s="210"/>
    </row>
    <row r="45" spans="1:19" ht="12" customHeight="1">
      <c r="A45" s="2611"/>
      <c r="B45" s="50">
        <v>45685</v>
      </c>
      <c r="C45" s="43"/>
      <c r="D45" s="151"/>
      <c r="E45" s="151"/>
      <c r="F45" s="57">
        <v>28</v>
      </c>
      <c r="G45" s="42">
        <v>86302</v>
      </c>
      <c r="H45" s="1772"/>
      <c r="I45" s="62">
        <v>2500</v>
      </c>
      <c r="J45" s="480">
        <f t="shared" si="2"/>
        <v>202476.62</v>
      </c>
      <c r="K45" s="27"/>
      <c r="L45" s="491"/>
      <c r="M45" s="39"/>
      <c r="N45" s="29"/>
      <c r="O45" s="29"/>
      <c r="P45" s="29"/>
      <c r="Q45" s="43"/>
      <c r="R45" s="43"/>
      <c r="S45" s="210"/>
    </row>
    <row r="46" spans="1:19" ht="12" customHeight="1">
      <c r="A46" s="2611"/>
      <c r="B46" s="50">
        <v>45715</v>
      </c>
      <c r="C46" s="43"/>
      <c r="D46" s="151"/>
      <c r="E46" s="151"/>
      <c r="F46" s="57">
        <v>29</v>
      </c>
      <c r="G46" s="42">
        <v>86614</v>
      </c>
      <c r="H46" s="1772">
        <v>1300</v>
      </c>
      <c r="I46" s="62"/>
      <c r="J46" s="480">
        <f t="shared" si="2"/>
        <v>201176.62</v>
      </c>
      <c r="K46" s="27"/>
      <c r="L46" s="491"/>
      <c r="M46" s="39"/>
      <c r="N46" s="29"/>
      <c r="O46" s="29"/>
      <c r="P46" s="29"/>
      <c r="Q46" s="43"/>
      <c r="R46" s="43"/>
      <c r="S46" s="210"/>
    </row>
    <row r="47" spans="1:19" ht="12" customHeight="1">
      <c r="A47" s="2611"/>
      <c r="B47" s="50">
        <v>45734</v>
      </c>
      <c r="C47" s="43"/>
      <c r="D47" s="151"/>
      <c r="E47" s="151"/>
      <c r="F47" s="57">
        <v>30</v>
      </c>
      <c r="G47" s="42">
        <v>86841</v>
      </c>
      <c r="H47" s="1772">
        <v>8628.4699999999993</v>
      </c>
      <c r="I47" s="62"/>
      <c r="J47" s="480">
        <f t="shared" si="2"/>
        <v>192548.15</v>
      </c>
      <c r="K47" s="27"/>
      <c r="L47" s="491"/>
      <c r="M47" s="39"/>
      <c r="N47" s="29"/>
      <c r="O47" s="29"/>
      <c r="P47" s="29"/>
      <c r="Q47" s="43"/>
      <c r="R47" s="43"/>
      <c r="S47" s="210"/>
    </row>
    <row r="48" spans="1:19" ht="12" customHeight="1">
      <c r="A48" s="2611"/>
      <c r="B48" s="50">
        <v>45744</v>
      </c>
      <c r="C48" s="43"/>
      <c r="D48" s="151"/>
      <c r="E48" s="151"/>
      <c r="F48" s="57">
        <v>31</v>
      </c>
      <c r="G48" s="42">
        <v>87008</v>
      </c>
      <c r="H48" s="1772">
        <v>3500</v>
      </c>
      <c r="I48" s="62"/>
      <c r="J48" s="480">
        <f t="shared" si="2"/>
        <v>189048.15</v>
      </c>
      <c r="K48" s="27"/>
      <c r="L48" s="491"/>
      <c r="M48" s="39"/>
      <c r="N48" s="29"/>
      <c r="O48" s="29"/>
      <c r="P48" s="29"/>
      <c r="Q48" s="43"/>
      <c r="R48" s="43"/>
      <c r="S48" s="210"/>
    </row>
    <row r="49" spans="1:20" ht="12" customHeight="1">
      <c r="A49" s="2611"/>
      <c r="B49" s="50">
        <v>45766</v>
      </c>
      <c r="C49" s="43"/>
      <c r="D49" s="151"/>
      <c r="E49" s="151"/>
      <c r="F49" s="57">
        <v>32</v>
      </c>
      <c r="G49" s="42">
        <v>87263</v>
      </c>
      <c r="H49" s="1772">
        <v>6050</v>
      </c>
      <c r="I49" s="62">
        <v>2950</v>
      </c>
      <c r="J49" s="480">
        <f t="shared" si="2"/>
        <v>182998.15</v>
      </c>
      <c r="K49" s="27"/>
      <c r="L49" s="491"/>
      <c r="M49" s="39"/>
      <c r="N49" s="29"/>
      <c r="O49" s="29"/>
      <c r="P49" s="29"/>
      <c r="Q49" s="43"/>
      <c r="R49" s="43"/>
      <c r="S49" s="210"/>
    </row>
    <row r="50" spans="1:20" ht="15" customHeight="1">
      <c r="A50" s="2611"/>
      <c r="B50" s="194">
        <v>45769</v>
      </c>
      <c r="C50" s="43"/>
      <c r="D50" s="151"/>
      <c r="E50" s="151"/>
      <c r="F50" s="57"/>
      <c r="G50" s="42" t="s">
        <v>689</v>
      </c>
      <c r="H50" s="1772">
        <v>182998.15</v>
      </c>
      <c r="I50" s="62"/>
      <c r="J50" s="480">
        <f t="shared" si="2"/>
        <v>0</v>
      </c>
      <c r="K50" s="1314"/>
      <c r="L50" s="491"/>
      <c r="M50" s="39"/>
      <c r="N50" s="29"/>
      <c r="O50" s="29"/>
      <c r="P50" s="29"/>
      <c r="Q50" s="43"/>
      <c r="R50" s="43"/>
      <c r="S50" s="210"/>
    </row>
    <row r="51" spans="1:20" ht="15" customHeight="1">
      <c r="A51" s="2611"/>
      <c r="I51" s="3"/>
      <c r="J51" s="1776"/>
      <c r="L51" s="3"/>
      <c r="M51" s="3"/>
    </row>
    <row r="52" spans="1:20" ht="15" customHeight="1">
      <c r="A52" s="575"/>
      <c r="J52" s="1776"/>
    </row>
    <row r="53" spans="1:20" ht="15" customHeight="1">
      <c r="B53" s="3074" t="s">
        <v>1</v>
      </c>
      <c r="C53" s="3074"/>
      <c r="D53" s="3074"/>
      <c r="E53" s="3074"/>
      <c r="F53" s="3074"/>
      <c r="G53" s="3074"/>
      <c r="H53" s="3074"/>
      <c r="I53" s="3074"/>
      <c r="J53" s="3291"/>
      <c r="K53" s="228"/>
      <c r="L53" s="135"/>
    </row>
    <row r="54" spans="1:20" ht="15" customHeight="1">
      <c r="B54" s="141" t="s">
        <v>2</v>
      </c>
      <c r="C54" s="142" t="s">
        <v>35</v>
      </c>
      <c r="D54" s="143" t="s">
        <v>4</v>
      </c>
      <c r="E54" s="144" t="s">
        <v>5</v>
      </c>
      <c r="F54" s="144" t="s">
        <v>6</v>
      </c>
      <c r="G54" s="968" t="s">
        <v>36</v>
      </c>
      <c r="H54" s="146" t="s">
        <v>37</v>
      </c>
      <c r="I54" s="146" t="s">
        <v>38</v>
      </c>
      <c r="J54" s="142" t="s">
        <v>39</v>
      </c>
    </row>
    <row r="55" spans="1:20" ht="15" customHeight="1">
      <c r="B55" s="1148">
        <v>45769</v>
      </c>
      <c r="C55" s="1677">
        <v>215000</v>
      </c>
      <c r="D55" s="1677">
        <f>C55*0.02</f>
        <v>4300</v>
      </c>
      <c r="E55" s="1678"/>
      <c r="F55" s="1150">
        <v>60</v>
      </c>
      <c r="G55" s="1151">
        <v>30102</v>
      </c>
      <c r="H55" s="1694">
        <f>C55/F55</f>
        <v>3583.3333333333298</v>
      </c>
      <c r="I55" s="1694">
        <f>C55*0.83%</f>
        <v>1784.5</v>
      </c>
      <c r="J55" s="1677">
        <f>C55</f>
        <v>215000</v>
      </c>
    </row>
    <row r="56" spans="1:20" ht="15" customHeight="1">
      <c r="B56" s="194">
        <v>45776</v>
      </c>
      <c r="C56" s="151"/>
      <c r="D56" s="151"/>
      <c r="E56" s="151"/>
      <c r="F56" s="57">
        <v>1</v>
      </c>
      <c r="G56" s="197">
        <v>87338</v>
      </c>
      <c r="H56" s="619">
        <v>3583.33</v>
      </c>
      <c r="I56" s="619">
        <v>1784.5</v>
      </c>
      <c r="J56" s="480">
        <f>J55-H56</f>
        <v>211416.67</v>
      </c>
    </row>
    <row r="57" spans="1:20" ht="15" customHeight="1">
      <c r="B57" s="194">
        <v>45777</v>
      </c>
      <c r="C57" s="151"/>
      <c r="D57" s="151"/>
      <c r="E57" s="151"/>
      <c r="F57" s="57">
        <v>2</v>
      </c>
      <c r="G57" s="197">
        <v>87433</v>
      </c>
      <c r="H57" s="673"/>
      <c r="I57" s="619">
        <v>5000</v>
      </c>
      <c r="J57" s="480">
        <f t="shared" ref="J57:J69" si="3">J56-H57</f>
        <v>211416.67</v>
      </c>
    </row>
    <row r="58" spans="1:20" ht="15" customHeight="1">
      <c r="B58" s="194">
        <v>45805</v>
      </c>
      <c r="C58" s="954"/>
      <c r="D58" s="151"/>
      <c r="E58" s="151"/>
      <c r="F58" s="57">
        <v>3</v>
      </c>
      <c r="G58" s="195" t="s">
        <v>690</v>
      </c>
      <c r="H58" s="619">
        <v>3583.33</v>
      </c>
      <c r="I58" s="619">
        <v>1916.67</v>
      </c>
      <c r="J58" s="480">
        <f t="shared" si="3"/>
        <v>207833.34</v>
      </c>
    </row>
    <row r="59" spans="1:20" ht="15" customHeight="1">
      <c r="B59" s="194">
        <v>45835</v>
      </c>
      <c r="C59" s="151"/>
      <c r="D59" s="151"/>
      <c r="E59" s="151"/>
      <c r="F59" s="57">
        <v>4</v>
      </c>
      <c r="G59" s="195" t="s">
        <v>691</v>
      </c>
      <c r="H59" s="619">
        <v>1000</v>
      </c>
      <c r="I59" s="619"/>
      <c r="J59" s="480">
        <f t="shared" si="3"/>
        <v>206833.34</v>
      </c>
      <c r="M59" s="339"/>
      <c r="N59" s="613"/>
      <c r="O59" s="464"/>
      <c r="P59" s="615"/>
      <c r="Q59" s="615"/>
      <c r="R59" s="615"/>
      <c r="S59" s="617"/>
      <c r="T59" s="617"/>
    </row>
    <row r="60" spans="1:20">
      <c r="B60" s="194">
        <v>45867</v>
      </c>
      <c r="C60" s="27"/>
      <c r="D60" s="27"/>
      <c r="E60" s="151"/>
      <c r="F60" s="57">
        <v>5</v>
      </c>
      <c r="G60" s="195" t="s">
        <v>692</v>
      </c>
      <c r="H60" s="673"/>
      <c r="I60" s="619">
        <v>1000</v>
      </c>
      <c r="J60" s="480">
        <f t="shared" si="3"/>
        <v>206833.34</v>
      </c>
      <c r="M60" s="339"/>
      <c r="N60" s="613"/>
      <c r="O60" s="464"/>
      <c r="P60" s="615"/>
      <c r="Q60" s="615"/>
      <c r="R60" s="615"/>
      <c r="S60" s="617"/>
      <c r="T60" s="617"/>
    </row>
    <row r="61" spans="1:20">
      <c r="B61" s="194">
        <v>45896</v>
      </c>
      <c r="C61" s="27"/>
      <c r="D61" s="27"/>
      <c r="E61" s="27"/>
      <c r="F61" s="57">
        <v>6</v>
      </c>
      <c r="G61" s="2184" t="s">
        <v>693</v>
      </c>
      <c r="H61" s="673"/>
      <c r="I61" s="619">
        <v>1800</v>
      </c>
      <c r="J61" s="480">
        <f t="shared" si="3"/>
        <v>206833.34</v>
      </c>
      <c r="M61" s="339"/>
      <c r="N61" s="613"/>
      <c r="O61" s="464"/>
      <c r="P61" s="615"/>
      <c r="Q61" s="615"/>
      <c r="R61" s="615"/>
      <c r="S61" s="617"/>
      <c r="T61" s="617"/>
    </row>
    <row r="62" spans="1:20">
      <c r="B62" s="194">
        <v>45897</v>
      </c>
      <c r="C62" s="151"/>
      <c r="D62" s="151"/>
      <c r="E62" s="151"/>
      <c r="F62" s="57">
        <v>7</v>
      </c>
      <c r="G62" s="2184" t="s">
        <v>694</v>
      </c>
      <c r="H62" s="619">
        <v>3115.5</v>
      </c>
      <c r="I62" s="619">
        <v>984.5</v>
      </c>
      <c r="J62" s="480">
        <f t="shared" si="3"/>
        <v>203717.84</v>
      </c>
      <c r="M62" s="339"/>
      <c r="N62" s="613"/>
      <c r="O62" s="464"/>
      <c r="P62" s="615"/>
      <c r="Q62" s="615"/>
      <c r="R62" s="615"/>
      <c r="S62" s="617"/>
      <c r="T62" s="617"/>
    </row>
    <row r="63" spans="1:20">
      <c r="B63" s="194">
        <v>45945</v>
      </c>
      <c r="C63" s="178"/>
      <c r="D63" s="59"/>
      <c r="E63" s="59"/>
      <c r="F63" s="57">
        <v>8</v>
      </c>
      <c r="G63" s="195" t="s">
        <v>695</v>
      </c>
      <c r="H63" s="619"/>
      <c r="I63" s="619">
        <v>2700</v>
      </c>
      <c r="J63" s="480">
        <f t="shared" si="3"/>
        <v>203717.84</v>
      </c>
      <c r="M63" s="339"/>
      <c r="N63" s="613"/>
      <c r="O63" s="464"/>
      <c r="P63" s="615"/>
      <c r="Q63" s="615"/>
      <c r="R63" s="615"/>
      <c r="S63" s="617"/>
      <c r="T63" s="617"/>
    </row>
    <row r="64" spans="1:20">
      <c r="B64" s="194">
        <v>45959</v>
      </c>
      <c r="C64" s="178"/>
      <c r="D64" s="30"/>
      <c r="E64" s="30"/>
      <c r="F64" s="57">
        <v>9</v>
      </c>
      <c r="G64" s="195" t="s">
        <v>696</v>
      </c>
      <c r="H64" s="619">
        <v>2600</v>
      </c>
      <c r="I64" s="619"/>
      <c r="J64" s="480">
        <f t="shared" si="3"/>
        <v>201117.84</v>
      </c>
      <c r="L64" s="3"/>
      <c r="M64" s="339"/>
      <c r="N64" s="613"/>
      <c r="O64" s="464"/>
      <c r="P64" s="615"/>
      <c r="Q64" s="615"/>
      <c r="R64" s="615"/>
      <c r="S64" s="617"/>
      <c r="T64" s="617"/>
    </row>
    <row r="65" spans="2:20">
      <c r="B65" s="194">
        <v>45973</v>
      </c>
      <c r="C65" s="178"/>
      <c r="D65" s="30"/>
      <c r="E65" s="30"/>
      <c r="F65" s="57">
        <v>10</v>
      </c>
      <c r="G65" s="195" t="s">
        <v>697</v>
      </c>
      <c r="H65" s="673">
        <v>3215.5</v>
      </c>
      <c r="I65" s="673">
        <v>2784.5</v>
      </c>
      <c r="J65" s="480">
        <f t="shared" si="3"/>
        <v>197902.34</v>
      </c>
      <c r="M65" s="339"/>
      <c r="N65" s="616"/>
      <c r="O65" s="467"/>
      <c r="P65" s="615"/>
      <c r="Q65" s="615"/>
      <c r="R65" s="615"/>
      <c r="S65" s="618"/>
      <c r="T65" s="618"/>
    </row>
    <row r="66" spans="2:20">
      <c r="B66" s="194">
        <v>45986</v>
      </c>
      <c r="C66" s="151"/>
      <c r="D66" s="151"/>
      <c r="E66" s="151"/>
      <c r="F66" s="57">
        <v>11</v>
      </c>
      <c r="G66" s="195" t="s">
        <v>698</v>
      </c>
      <c r="H66" s="619">
        <v>5000</v>
      </c>
      <c r="I66" s="450"/>
      <c r="J66" s="480">
        <f t="shared" si="3"/>
        <v>192902.34</v>
      </c>
      <c r="M66" s="339"/>
      <c r="N66" s="613"/>
      <c r="O66" s="464"/>
      <c r="P66" s="615"/>
      <c r="Q66" s="615"/>
      <c r="R66" s="615"/>
      <c r="S66" s="617"/>
      <c r="T66" s="617"/>
    </row>
    <row r="67" spans="2:20">
      <c r="B67" s="194">
        <v>45988</v>
      </c>
      <c r="C67" s="151"/>
      <c r="D67" s="151"/>
      <c r="E67" s="151"/>
      <c r="F67" s="57">
        <v>12</v>
      </c>
      <c r="G67" s="195" t="s">
        <v>699</v>
      </c>
      <c r="H67" s="619">
        <v>3300</v>
      </c>
      <c r="I67" s="450"/>
      <c r="J67" s="480">
        <f t="shared" si="3"/>
        <v>189602.34</v>
      </c>
      <c r="M67" s="339"/>
      <c r="N67" s="613"/>
      <c r="O67" s="464"/>
      <c r="P67" s="614"/>
      <c r="Q67" s="615"/>
      <c r="R67" s="615"/>
      <c r="S67" s="617"/>
      <c r="T67" s="617"/>
    </row>
    <row r="68" spans="2:20">
      <c r="B68" s="50"/>
      <c r="C68" s="151"/>
      <c r="D68" s="151"/>
      <c r="E68" s="151"/>
      <c r="F68" s="57">
        <v>13</v>
      </c>
      <c r="G68" s="42"/>
      <c r="H68" s="30"/>
      <c r="I68" s="30"/>
      <c r="J68" s="480">
        <f t="shared" si="3"/>
        <v>189602.34</v>
      </c>
      <c r="M68" s="339"/>
      <c r="N68" s="613"/>
      <c r="O68" s="340"/>
      <c r="P68" s="615"/>
      <c r="Q68" s="615"/>
      <c r="R68" s="615"/>
      <c r="S68" s="617"/>
      <c r="T68" s="617"/>
    </row>
    <row r="69" spans="2:20">
      <c r="B69" s="50"/>
      <c r="C69" s="151"/>
      <c r="D69" s="151"/>
      <c r="E69" s="151"/>
      <c r="F69" s="57">
        <v>14</v>
      </c>
      <c r="G69" s="42"/>
      <c r="H69" s="30"/>
      <c r="I69" s="30"/>
      <c r="J69" s="480">
        <f t="shared" si="3"/>
        <v>189602.34</v>
      </c>
      <c r="M69" s="339"/>
      <c r="N69" s="613"/>
      <c r="O69" s="340"/>
      <c r="P69" s="615"/>
      <c r="Q69" s="615"/>
      <c r="R69" s="615"/>
      <c r="S69" s="617"/>
      <c r="T69" s="617"/>
    </row>
    <row r="70" spans="2:20">
      <c r="B70" s="50"/>
      <c r="C70" s="151"/>
      <c r="D70" s="151"/>
      <c r="E70" s="151"/>
      <c r="F70" s="57"/>
      <c r="G70" s="42"/>
      <c r="H70" s="30"/>
      <c r="I70" s="30"/>
      <c r="J70" s="480"/>
      <c r="M70" s="339"/>
      <c r="N70" s="613"/>
      <c r="O70" s="340"/>
      <c r="P70" s="614"/>
      <c r="Q70" s="615"/>
      <c r="R70" s="615"/>
      <c r="S70" s="617"/>
      <c r="T70" s="617"/>
    </row>
    <row r="71" spans="2:20">
      <c r="B71" s="50"/>
      <c r="C71" s="151"/>
      <c r="D71" s="151"/>
      <c r="E71" s="151"/>
      <c r="F71" s="57"/>
      <c r="G71" s="42"/>
      <c r="H71" s="62"/>
      <c r="I71" s="62"/>
      <c r="J71" s="480"/>
      <c r="M71" s="339"/>
      <c r="N71" s="613"/>
      <c r="O71" s="464"/>
      <c r="P71" s="614"/>
      <c r="Q71" s="615"/>
      <c r="R71" s="615"/>
      <c r="S71" s="617"/>
      <c r="T71" s="617"/>
    </row>
    <row r="72" spans="2:20">
      <c r="B72" s="50"/>
      <c r="C72" s="151"/>
      <c r="D72" s="151"/>
      <c r="E72" s="151"/>
      <c r="F72" s="57"/>
      <c r="G72" s="42"/>
      <c r="H72" s="62"/>
      <c r="I72" s="62"/>
      <c r="J72" s="480"/>
      <c r="M72" s="339"/>
      <c r="N72" s="613"/>
      <c r="O72" s="464"/>
      <c r="P72" s="615"/>
      <c r="Q72" s="615"/>
      <c r="R72" s="615"/>
      <c r="S72" s="617"/>
      <c r="T72" s="617"/>
    </row>
    <row r="73" spans="2:20">
      <c r="B73" s="50"/>
      <c r="C73" s="151"/>
      <c r="D73" s="151"/>
      <c r="E73" s="151"/>
      <c r="F73" s="57"/>
      <c r="G73" s="42"/>
      <c r="H73" s="62"/>
      <c r="I73" s="62"/>
      <c r="J73" s="480"/>
      <c r="M73" s="339"/>
      <c r="N73" s="613"/>
      <c r="O73" s="340"/>
      <c r="P73" s="615"/>
      <c r="Q73" s="615"/>
      <c r="R73" s="615"/>
      <c r="S73" s="617"/>
      <c r="T73" s="617"/>
    </row>
    <row r="74" spans="2:20">
      <c r="B74" s="50"/>
      <c r="C74" s="151"/>
      <c r="D74" s="151"/>
      <c r="E74" s="151"/>
      <c r="F74" s="57"/>
      <c r="G74" s="42"/>
      <c r="H74" s="62"/>
      <c r="I74" s="62"/>
      <c r="J74" s="480"/>
      <c r="M74" s="339"/>
      <c r="N74" s="613"/>
      <c r="O74" s="340"/>
      <c r="P74" s="615"/>
      <c r="Q74" s="615"/>
      <c r="R74" s="615"/>
      <c r="S74" s="617"/>
      <c r="T74" s="617"/>
    </row>
    <row r="75" spans="2:20">
      <c r="B75" s="50"/>
      <c r="C75" s="151"/>
      <c r="D75" s="151"/>
      <c r="E75" s="151"/>
      <c r="F75" s="57"/>
      <c r="G75" s="42"/>
      <c r="H75" s="62"/>
      <c r="I75" s="62"/>
      <c r="J75" s="480"/>
      <c r="M75" s="339"/>
      <c r="N75" s="613"/>
      <c r="O75" s="340"/>
      <c r="P75" s="614"/>
      <c r="Q75" s="614"/>
      <c r="R75" s="614"/>
      <c r="S75" s="617"/>
      <c r="T75" s="617"/>
    </row>
    <row r="76" spans="2:20" ht="13.8">
      <c r="B76" s="50"/>
      <c r="C76" s="151"/>
      <c r="D76" s="151"/>
      <c r="E76" s="151"/>
      <c r="F76" s="57"/>
      <c r="G76" s="42"/>
      <c r="H76" s="329"/>
      <c r="I76" s="62"/>
      <c r="J76" s="480"/>
      <c r="M76" s="339"/>
      <c r="N76" s="613"/>
      <c r="O76" s="340"/>
      <c r="P76" s="615"/>
      <c r="Q76" s="122"/>
      <c r="R76" s="122"/>
      <c r="S76" s="728"/>
      <c r="T76" s="728"/>
    </row>
    <row r="77" spans="2:20" ht="13.8">
      <c r="B77" s="50"/>
      <c r="C77" s="151"/>
      <c r="D77" s="151"/>
      <c r="E77" s="151"/>
      <c r="F77" s="57"/>
      <c r="G77" s="42"/>
      <c r="H77" s="149"/>
      <c r="I77" s="149"/>
      <c r="J77" s="480"/>
      <c r="M77" s="339"/>
      <c r="N77" s="613"/>
      <c r="O77" s="340"/>
      <c r="P77" s="615"/>
      <c r="Q77" s="122"/>
      <c r="R77" s="122"/>
      <c r="S77" s="728"/>
      <c r="T77" s="728"/>
    </row>
    <row r="78" spans="2:20">
      <c r="B78" s="50"/>
      <c r="C78" s="151"/>
      <c r="D78" s="151"/>
      <c r="E78" s="151"/>
      <c r="F78" s="57"/>
      <c r="G78" s="58"/>
      <c r="H78" s="30"/>
      <c r="I78" s="30"/>
      <c r="J78" s="480"/>
      <c r="M78" s="1777"/>
      <c r="N78" s="1778"/>
      <c r="O78" s="1778"/>
      <c r="P78" s="1778"/>
    </row>
    <row r="79" spans="2:20">
      <c r="B79" s="50"/>
      <c r="C79" s="151"/>
      <c r="D79" s="151"/>
      <c r="E79" s="151"/>
      <c r="F79" s="57"/>
      <c r="G79" s="58"/>
      <c r="H79" s="30"/>
      <c r="I79" s="30"/>
      <c r="J79" s="480"/>
    </row>
    <row r="80" spans="2:20">
      <c r="B80" s="60"/>
      <c r="C80" s="151"/>
      <c r="D80" s="151"/>
      <c r="E80" s="151"/>
      <c r="F80" s="57"/>
      <c r="G80" s="58"/>
      <c r="H80" s="30"/>
      <c r="I80" s="30"/>
      <c r="J80" s="480"/>
    </row>
    <row r="81" spans="2:10">
      <c r="B81" s="60"/>
      <c r="C81" s="151"/>
      <c r="D81" s="151"/>
      <c r="E81" s="151"/>
      <c r="F81" s="57"/>
      <c r="G81" s="58"/>
      <c r="H81" s="30"/>
      <c r="I81" s="62"/>
      <c r="J81" s="480"/>
    </row>
    <row r="82" spans="2:10">
      <c r="B82" s="60"/>
      <c r="C82" s="151"/>
      <c r="D82" s="151"/>
      <c r="E82" s="151"/>
      <c r="F82" s="57"/>
      <c r="G82" s="58"/>
      <c r="H82" s="30"/>
      <c r="I82" s="62"/>
      <c r="J82" s="480"/>
    </row>
    <row r="83" spans="2:10">
      <c r="B83" s="50"/>
      <c r="C83" s="43"/>
      <c r="D83" s="151"/>
      <c r="E83" s="151"/>
      <c r="F83" s="57"/>
      <c r="G83" s="42"/>
      <c r="H83" s="1772"/>
      <c r="I83" s="62"/>
      <c r="J83" s="1779"/>
    </row>
    <row r="84" spans="2:10">
      <c r="B84" s="50"/>
      <c r="C84" s="43"/>
      <c r="D84" s="151"/>
      <c r="E84" s="151"/>
      <c r="F84" s="57"/>
      <c r="G84" s="42"/>
      <c r="H84" s="1772"/>
      <c r="I84" s="62"/>
      <c r="J84" s="1779"/>
    </row>
    <row r="85" spans="2:10">
      <c r="B85" s="50"/>
      <c r="C85" s="43"/>
      <c r="D85" s="151"/>
      <c r="E85" s="151"/>
      <c r="F85" s="57"/>
      <c r="G85" s="42"/>
      <c r="H85" s="1772"/>
      <c r="I85" s="62"/>
      <c r="J85" s="1779"/>
    </row>
    <row r="86" spans="2:10">
      <c r="B86" s="50"/>
      <c r="C86" s="43"/>
      <c r="D86" s="151"/>
      <c r="E86" s="151"/>
      <c r="F86" s="57"/>
      <c r="G86" s="42"/>
      <c r="H86" s="1772"/>
      <c r="I86" s="62"/>
      <c r="J86" s="1779"/>
    </row>
    <row r="87" spans="2:10">
      <c r="B87" s="50"/>
      <c r="C87" s="43"/>
      <c r="D87" s="151"/>
      <c r="E87" s="151"/>
      <c r="F87" s="57"/>
      <c r="G87" s="42"/>
      <c r="H87" s="1772"/>
      <c r="I87" s="62"/>
      <c r="J87" s="480"/>
    </row>
    <row r="88" spans="2:10">
      <c r="B88" s="50"/>
      <c r="C88" s="43"/>
      <c r="D88" s="151"/>
      <c r="E88" s="151"/>
      <c r="F88" s="57"/>
      <c r="G88" s="42"/>
      <c r="H88" s="1772"/>
      <c r="I88" s="62"/>
      <c r="J88" s="480"/>
    </row>
  </sheetData>
  <sortState xmlns:xlrd2="http://schemas.microsoft.com/office/spreadsheetml/2017/richdata2" ref="B39:I41">
    <sortCondition ref="B39:B41"/>
  </sortState>
  <mergeCells count="6">
    <mergeCell ref="B53:J53"/>
    <mergeCell ref="B1:E1"/>
    <mergeCell ref="B3:J3"/>
    <mergeCell ref="L3:S3"/>
    <mergeCell ref="I12:J12"/>
    <mergeCell ref="B14:J14"/>
  </mergeCells>
  <pageMargins left="0.31496062992126" right="0.15748031496063" top="0.59" bottom="0.118110236220472" header="0.511811023622047" footer="0.511811023622047"/>
  <pageSetup orientation="landscape" horizontalDpi="360" verticalDpi="36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FFFF00"/>
  </sheetPr>
  <dimension ref="A1:I32"/>
  <sheetViews>
    <sheetView zoomScale="120" zoomScaleNormal="120" workbookViewId="0">
      <selection activeCell="I14" sqref="I14:I15"/>
    </sheetView>
  </sheetViews>
  <sheetFormatPr defaultColWidth="9" defaultRowHeight="13.2"/>
  <cols>
    <col min="1" max="1" width="14.5546875" customWidth="1"/>
    <col min="2" max="2" width="18.109375" customWidth="1"/>
    <col min="3" max="4" width="12.33203125" customWidth="1"/>
    <col min="5" max="5" width="11.109375" customWidth="1"/>
    <col min="6" max="6" width="11.33203125" style="543" customWidth="1"/>
    <col min="7" max="9" width="14.5546875" customWidth="1"/>
  </cols>
  <sheetData>
    <row r="1" spans="1:9" ht="24">
      <c r="A1" s="3120" t="s">
        <v>700</v>
      </c>
      <c r="B1" s="3120"/>
      <c r="C1" s="3120"/>
      <c r="D1" s="3120"/>
      <c r="E1" s="3120"/>
      <c r="F1" s="4"/>
      <c r="G1" s="6"/>
      <c r="H1" s="6"/>
      <c r="I1" s="6"/>
    </row>
    <row r="2" spans="1:9">
      <c r="A2" s="228"/>
      <c r="B2" s="3"/>
      <c r="C2" s="3"/>
      <c r="D2" s="3"/>
      <c r="E2" s="5"/>
      <c r="F2" s="4"/>
      <c r="G2" s="6"/>
      <c r="H2" s="6"/>
      <c r="I2" s="6"/>
    </row>
    <row r="3" spans="1:9" ht="15">
      <c r="A3" s="3186" t="s">
        <v>1</v>
      </c>
      <c r="B3" s="3186"/>
      <c r="C3" s="3186"/>
      <c r="D3" s="3186"/>
      <c r="E3" s="3186"/>
      <c r="F3" s="3186"/>
      <c r="G3" s="3186"/>
      <c r="H3" s="3186"/>
      <c r="I3" s="3186"/>
    </row>
    <row r="4" spans="1:9">
      <c r="A4" s="184" t="s">
        <v>49</v>
      </c>
      <c r="B4" s="515" t="s">
        <v>50</v>
      </c>
      <c r="C4" s="515" t="s">
        <v>568</v>
      </c>
      <c r="D4" s="515" t="s">
        <v>51</v>
      </c>
      <c r="E4" s="515" t="s">
        <v>52</v>
      </c>
      <c r="F4" s="474" t="s">
        <v>265</v>
      </c>
      <c r="G4" s="516" t="s">
        <v>53</v>
      </c>
      <c r="H4" s="516" t="s">
        <v>54</v>
      </c>
      <c r="I4" s="186" t="s">
        <v>55</v>
      </c>
    </row>
    <row r="5" spans="1:9">
      <c r="A5" s="162">
        <v>45742</v>
      </c>
      <c r="B5" s="1112">
        <v>40000</v>
      </c>
      <c r="C5" s="1112">
        <f>B5*0.02</f>
        <v>800</v>
      </c>
      <c r="D5" s="23"/>
      <c r="E5" s="25">
        <v>12</v>
      </c>
      <c r="F5" s="24">
        <v>35305</v>
      </c>
      <c r="G5" s="21">
        <f>+B5/E5</f>
        <v>3333.3333333333298</v>
      </c>
      <c r="H5" s="21">
        <f>B5*0.83%</f>
        <v>332</v>
      </c>
      <c r="I5" s="21">
        <f>B5</f>
        <v>40000</v>
      </c>
    </row>
    <row r="6" spans="1:9" ht="13.8">
      <c r="A6" s="167">
        <v>45776</v>
      </c>
      <c r="B6" s="27"/>
      <c r="C6" s="27"/>
      <c r="D6" s="27"/>
      <c r="E6" s="57">
        <v>1</v>
      </c>
      <c r="F6" s="358">
        <v>87396</v>
      </c>
      <c r="G6" s="450">
        <v>3333.33</v>
      </c>
      <c r="H6" s="450">
        <v>332</v>
      </c>
      <c r="I6" s="43">
        <f>I5-G6</f>
        <v>36666.67</v>
      </c>
    </row>
    <row r="7" spans="1:9" ht="13.8">
      <c r="A7" s="167">
        <v>45807</v>
      </c>
      <c r="B7" s="27"/>
      <c r="C7" s="27"/>
      <c r="D7" s="27"/>
      <c r="E7" s="57">
        <v>2</v>
      </c>
      <c r="F7" s="52" t="s">
        <v>701</v>
      </c>
      <c r="G7" s="450">
        <v>3333.33</v>
      </c>
      <c r="H7" s="450">
        <v>332</v>
      </c>
      <c r="I7" s="43">
        <f t="shared" ref="I7:I15" si="0">I6-G7</f>
        <v>33333.339999999997</v>
      </c>
    </row>
    <row r="8" spans="1:9" ht="13.8">
      <c r="A8" s="167">
        <v>45836</v>
      </c>
      <c r="B8" s="27"/>
      <c r="C8" s="27"/>
      <c r="D8" s="27"/>
      <c r="E8" s="57">
        <v>3</v>
      </c>
      <c r="F8" s="52" t="s">
        <v>702</v>
      </c>
      <c r="G8" s="450">
        <v>3333.33</v>
      </c>
      <c r="H8" s="450">
        <v>332</v>
      </c>
      <c r="I8" s="43">
        <f t="shared" si="0"/>
        <v>30000.01</v>
      </c>
    </row>
    <row r="9" spans="1:9" ht="13.8">
      <c r="A9" s="167">
        <v>45874</v>
      </c>
      <c r="B9" s="27"/>
      <c r="C9" s="27"/>
      <c r="D9" s="27"/>
      <c r="E9" s="57">
        <v>4</v>
      </c>
      <c r="F9" s="2177" t="s">
        <v>703</v>
      </c>
      <c r="G9" s="168">
        <v>3333.33</v>
      </c>
      <c r="H9" s="168">
        <v>332</v>
      </c>
      <c r="I9" s="43">
        <f t="shared" si="0"/>
        <v>26666.68</v>
      </c>
    </row>
    <row r="10" spans="1:9" ht="13.8">
      <c r="A10" s="167">
        <v>45899</v>
      </c>
      <c r="B10" s="27"/>
      <c r="C10" s="27"/>
      <c r="D10" s="27"/>
      <c r="E10" s="57">
        <v>5</v>
      </c>
      <c r="F10" s="2177" t="s">
        <v>704</v>
      </c>
      <c r="G10" s="450">
        <v>3333.33</v>
      </c>
      <c r="H10" s="450">
        <v>332</v>
      </c>
      <c r="I10" s="43">
        <f t="shared" si="0"/>
        <v>23333.35</v>
      </c>
    </row>
    <row r="11" spans="1:9" ht="13.8">
      <c r="A11" s="167">
        <v>45976</v>
      </c>
      <c r="B11" s="27"/>
      <c r="C11" s="27"/>
      <c r="D11" s="27"/>
      <c r="E11" s="57">
        <v>6</v>
      </c>
      <c r="F11" s="52" t="s">
        <v>705</v>
      </c>
      <c r="G11" s="450">
        <v>3333.33</v>
      </c>
      <c r="H11" s="450">
        <v>332</v>
      </c>
      <c r="I11" s="43">
        <f t="shared" si="0"/>
        <v>20000.02</v>
      </c>
    </row>
    <row r="12" spans="1:9" ht="13.8">
      <c r="A12" s="167">
        <v>45996</v>
      </c>
      <c r="B12" s="326"/>
      <c r="C12" s="326"/>
      <c r="D12" s="326"/>
      <c r="E12" s="57">
        <v>7</v>
      </c>
      <c r="F12" s="52" t="s">
        <v>706</v>
      </c>
      <c r="G12" s="168">
        <v>3333.33</v>
      </c>
      <c r="H12" s="168">
        <v>332</v>
      </c>
      <c r="I12" s="43">
        <f t="shared" si="0"/>
        <v>16666.689999999999</v>
      </c>
    </row>
    <row r="13" spans="1:9">
      <c r="A13" s="326"/>
      <c r="B13" s="326"/>
      <c r="C13" s="326"/>
      <c r="D13" s="326"/>
      <c r="E13" s="326"/>
      <c r="F13" s="976"/>
      <c r="G13" s="326"/>
      <c r="H13" s="326"/>
      <c r="I13" s="43">
        <f t="shared" si="0"/>
        <v>16666.689999999999</v>
      </c>
    </row>
    <row r="14" spans="1:9">
      <c r="A14" s="326"/>
      <c r="B14" s="326"/>
      <c r="C14" s="326"/>
      <c r="D14" s="326"/>
      <c r="E14" s="326"/>
      <c r="F14" s="976"/>
      <c r="G14" s="326"/>
      <c r="H14" s="326"/>
      <c r="I14" s="43">
        <f t="shared" si="0"/>
        <v>16666.689999999999</v>
      </c>
    </row>
    <row r="15" spans="1:9">
      <c r="A15" s="326"/>
      <c r="B15" s="326"/>
      <c r="C15" s="326"/>
      <c r="D15" s="326"/>
      <c r="E15" s="326"/>
      <c r="F15" s="976"/>
      <c r="G15" s="326"/>
      <c r="H15" s="326"/>
      <c r="I15" s="43">
        <f t="shared" si="0"/>
        <v>16666.689999999999</v>
      </c>
    </row>
    <row r="25" spans="2:7">
      <c r="B25" s="575"/>
      <c r="C25" s="161"/>
      <c r="D25" s="122"/>
      <c r="E25" s="122"/>
      <c r="F25" s="122"/>
      <c r="G25" s="604"/>
    </row>
    <row r="26" spans="2:7" ht="13.8">
      <c r="B26" s="575"/>
      <c r="C26" s="126"/>
      <c r="D26" s="122"/>
      <c r="E26" s="122"/>
      <c r="F26" s="122"/>
      <c r="G26" s="728"/>
    </row>
    <row r="27" spans="2:7" ht="13.8">
      <c r="B27" s="575"/>
      <c r="C27" s="120"/>
      <c r="D27" s="122"/>
      <c r="E27" s="122"/>
      <c r="F27" s="122"/>
      <c r="G27" s="728"/>
    </row>
    <row r="28" spans="2:7" ht="13.8">
      <c r="B28" s="575"/>
      <c r="C28" s="120"/>
      <c r="D28" s="122"/>
      <c r="E28" s="122"/>
      <c r="F28" s="122"/>
      <c r="G28" s="728"/>
    </row>
    <row r="29" spans="2:7" ht="13.8">
      <c r="B29" s="575"/>
      <c r="C29" s="126"/>
      <c r="D29" s="577"/>
      <c r="E29" s="577"/>
      <c r="F29" s="577"/>
      <c r="G29" s="728"/>
    </row>
    <row r="30" spans="2:7" ht="13.8">
      <c r="B30" s="575"/>
      <c r="C30" s="126"/>
      <c r="D30" s="122"/>
      <c r="E30" s="122"/>
      <c r="F30" s="122"/>
      <c r="G30" s="728"/>
    </row>
    <row r="31" spans="2:7" ht="13.8">
      <c r="B31" s="575"/>
      <c r="C31" s="120"/>
      <c r="D31" s="122"/>
      <c r="E31" s="122"/>
      <c r="F31" s="122"/>
      <c r="G31" s="728"/>
    </row>
    <row r="32" spans="2:7" ht="13.8">
      <c r="B32" s="575"/>
      <c r="C32" s="120"/>
      <c r="D32" s="577"/>
      <c r="E32" s="577"/>
      <c r="F32" s="577"/>
      <c r="G32" s="728"/>
    </row>
  </sheetData>
  <mergeCells count="2">
    <mergeCell ref="A1:E1"/>
    <mergeCell ref="A3:I3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165">
    <tabColor rgb="FFFFFF00"/>
  </sheetPr>
  <dimension ref="A1:S32"/>
  <sheetViews>
    <sheetView topLeftCell="A19" zoomScale="130" zoomScaleNormal="130" workbookViewId="0">
      <selection activeCell="N15" sqref="N15"/>
    </sheetView>
  </sheetViews>
  <sheetFormatPr defaultColWidth="9.109375" defaultRowHeight="13.2"/>
  <cols>
    <col min="1" max="1" width="12.88671875" style="2" customWidth="1"/>
    <col min="2" max="2" width="18" style="3" customWidth="1"/>
    <col min="3" max="3" width="11.5546875" style="3" customWidth="1"/>
    <col min="4" max="4" width="9.109375" style="3"/>
    <col min="5" max="6" width="9.109375" style="5"/>
    <col min="7" max="7" width="11.5546875" style="3" customWidth="1"/>
    <col min="8" max="8" width="14.44140625" style="3" customWidth="1"/>
    <col min="9" max="9" width="14.5546875" style="3" customWidth="1"/>
    <col min="10" max="10" width="9.109375" style="3"/>
    <col min="11" max="11" width="13" style="2" customWidth="1"/>
    <col min="12" max="13" width="13" style="3" customWidth="1"/>
    <col min="14" max="14" width="13" style="442" customWidth="1"/>
    <col min="15" max="15" width="13" style="3" customWidth="1"/>
    <col min="16" max="18" width="13" style="6" customWidth="1"/>
    <col min="19" max="16384" width="9.109375" style="3"/>
  </cols>
  <sheetData>
    <row r="1" spans="1:19" ht="24">
      <c r="A1" s="11" t="s">
        <v>707</v>
      </c>
    </row>
    <row r="3" spans="1:19" ht="15">
      <c r="A3" s="3186" t="s">
        <v>1</v>
      </c>
      <c r="B3" s="3186"/>
      <c r="C3" s="3186"/>
      <c r="D3" s="3186"/>
      <c r="E3" s="3186"/>
      <c r="F3" s="3186"/>
      <c r="G3" s="3186"/>
      <c r="H3" s="3186"/>
      <c r="I3" s="3186"/>
      <c r="K3" s="3293" t="s">
        <v>20</v>
      </c>
      <c r="L3" s="3294"/>
      <c r="M3" s="3294"/>
      <c r="N3" s="3294"/>
      <c r="O3" s="3294"/>
      <c r="P3" s="3294"/>
      <c r="Q3" s="3294"/>
      <c r="R3" s="3295"/>
    </row>
    <row r="4" spans="1:19">
      <c r="A4" s="1282" t="s">
        <v>49</v>
      </c>
      <c r="B4" s="515" t="s">
        <v>50</v>
      </c>
      <c r="C4" s="515" t="s">
        <v>568</v>
      </c>
      <c r="D4" s="515" t="s">
        <v>51</v>
      </c>
      <c r="E4" s="515" t="s">
        <v>52</v>
      </c>
      <c r="F4" s="515" t="s">
        <v>265</v>
      </c>
      <c r="G4" s="516" t="s">
        <v>53</v>
      </c>
      <c r="H4" s="1760" t="s">
        <v>54</v>
      </c>
      <c r="I4" s="525" t="s">
        <v>55</v>
      </c>
      <c r="K4" s="796" t="s">
        <v>21</v>
      </c>
      <c r="L4" s="70" t="s">
        <v>22</v>
      </c>
      <c r="M4" s="70" t="s">
        <v>5</v>
      </c>
      <c r="N4" s="1769" t="s">
        <v>7</v>
      </c>
      <c r="O4" s="70" t="s">
        <v>187</v>
      </c>
      <c r="P4" s="103" t="s">
        <v>24</v>
      </c>
      <c r="Q4" s="103" t="s">
        <v>25</v>
      </c>
      <c r="R4" s="1574" t="s">
        <v>26</v>
      </c>
    </row>
    <row r="5" spans="1:19" ht="20.25" customHeight="1">
      <c r="A5" s="167">
        <v>45917</v>
      </c>
      <c r="B5" s="21">
        <v>50000</v>
      </c>
      <c r="C5" s="21">
        <v>1000</v>
      </c>
      <c r="D5" s="23"/>
      <c r="E5" s="25">
        <v>24</v>
      </c>
      <c r="F5" s="25">
        <v>36420</v>
      </c>
      <c r="G5" s="843">
        <f>B5/E5</f>
        <v>2083.3333333333298</v>
      </c>
      <c r="H5" s="843">
        <f>B5*0.83%</f>
        <v>415</v>
      </c>
      <c r="I5" s="843">
        <f>B5</f>
        <v>50000</v>
      </c>
      <c r="K5" s="167">
        <v>45412</v>
      </c>
      <c r="L5" s="532">
        <v>20000</v>
      </c>
      <c r="M5" s="534"/>
      <c r="N5" s="1213">
        <v>33356</v>
      </c>
      <c r="O5" s="534">
        <v>12</v>
      </c>
      <c r="P5" s="532">
        <v>1666.67</v>
      </c>
      <c r="Q5" s="532">
        <v>400</v>
      </c>
      <c r="R5" s="537">
        <v>20000</v>
      </c>
    </row>
    <row r="6" spans="1:19" ht="20.25" customHeight="1">
      <c r="A6" s="167">
        <v>45934</v>
      </c>
      <c r="B6" s="637"/>
      <c r="C6" s="637"/>
      <c r="D6" s="27"/>
      <c r="E6" s="29"/>
      <c r="F6" s="52" t="s">
        <v>708</v>
      </c>
      <c r="G6" s="168">
        <v>2083.33</v>
      </c>
      <c r="H6" s="168">
        <v>415</v>
      </c>
      <c r="I6" s="685">
        <f>I5-G6</f>
        <v>47916.67</v>
      </c>
      <c r="K6" s="167">
        <v>45430</v>
      </c>
      <c r="L6" s="29"/>
      <c r="M6" s="29"/>
      <c r="N6" s="41">
        <v>83209</v>
      </c>
      <c r="O6" s="29">
        <v>1</v>
      </c>
      <c r="P6" s="256">
        <v>14000</v>
      </c>
      <c r="Q6" s="256">
        <v>120</v>
      </c>
      <c r="R6" s="564">
        <f t="shared" ref="R6:R11" si="0">R5-P6</f>
        <v>6000</v>
      </c>
    </row>
    <row r="7" spans="1:19" ht="20.25" customHeight="1">
      <c r="A7" s="167">
        <v>45947</v>
      </c>
      <c r="B7" s="27"/>
      <c r="C7" s="27"/>
      <c r="D7" s="27"/>
      <c r="E7" s="29"/>
      <c r="F7" s="52" t="s">
        <v>709</v>
      </c>
      <c r="G7" s="450">
        <v>2083.33</v>
      </c>
      <c r="H7" s="450">
        <v>415</v>
      </c>
      <c r="I7" s="685">
        <f>I6-G7</f>
        <v>45833.34</v>
      </c>
      <c r="K7" s="26">
        <v>45475</v>
      </c>
      <c r="L7" s="29"/>
      <c r="M7" s="29"/>
      <c r="N7" s="38">
        <v>83782</v>
      </c>
      <c r="O7" s="29">
        <v>2</v>
      </c>
      <c r="P7" s="991">
        <v>1666.67</v>
      </c>
      <c r="Q7" s="991">
        <v>86.67</v>
      </c>
      <c r="R7" s="564">
        <f t="shared" si="0"/>
        <v>4333.33</v>
      </c>
    </row>
    <row r="8" spans="1:19" ht="20.25" customHeight="1">
      <c r="A8" s="167">
        <v>45980</v>
      </c>
      <c r="B8" s="27"/>
      <c r="C8" s="27"/>
      <c r="D8" s="27"/>
      <c r="E8" s="29"/>
      <c r="F8" s="52" t="s">
        <v>710</v>
      </c>
      <c r="G8" s="450">
        <v>2083.33</v>
      </c>
      <c r="H8" s="450">
        <v>415</v>
      </c>
      <c r="I8" s="685">
        <f>I7-G8</f>
        <v>43750.01</v>
      </c>
      <c r="K8" s="26">
        <v>45510</v>
      </c>
      <c r="L8" s="29"/>
      <c r="M8" s="29"/>
      <c r="N8" s="52">
        <v>84197</v>
      </c>
      <c r="O8" s="29">
        <v>3</v>
      </c>
      <c r="P8" s="991">
        <v>1666.67</v>
      </c>
      <c r="Q8" s="991">
        <v>53.33</v>
      </c>
      <c r="R8" s="564">
        <f t="shared" si="0"/>
        <v>2666.66</v>
      </c>
      <c r="S8" s="99"/>
    </row>
    <row r="9" spans="1:19" ht="20.25" customHeight="1">
      <c r="A9" s="167">
        <v>46007</v>
      </c>
      <c r="B9" s="27"/>
      <c r="C9" s="27"/>
      <c r="D9" s="27"/>
      <c r="E9" s="29"/>
      <c r="F9" s="52" t="s">
        <v>711</v>
      </c>
      <c r="G9" s="450">
        <v>2083.33</v>
      </c>
      <c r="H9" s="450">
        <v>415</v>
      </c>
      <c r="I9" s="685">
        <f>I8-G9</f>
        <v>41666.68</v>
      </c>
      <c r="K9" s="167">
        <v>45549</v>
      </c>
      <c r="L9" s="27"/>
      <c r="M9" s="27"/>
      <c r="N9" s="52">
        <v>84615</v>
      </c>
      <c r="O9" s="29">
        <v>4</v>
      </c>
      <c r="P9" s="450">
        <v>1666.67</v>
      </c>
      <c r="Q9" s="450">
        <v>20</v>
      </c>
      <c r="R9" s="564">
        <f t="shared" si="0"/>
        <v>999.99</v>
      </c>
    </row>
    <row r="10" spans="1:19" ht="20.25" customHeight="1">
      <c r="A10" s="26"/>
      <c r="B10" s="27"/>
      <c r="C10" s="27"/>
      <c r="D10" s="27"/>
      <c r="E10" s="29"/>
      <c r="F10" s="29"/>
      <c r="G10" s="844"/>
      <c r="H10" s="844"/>
      <c r="I10" s="685">
        <f>I9-G10</f>
        <v>41666.68</v>
      </c>
      <c r="K10" s="167">
        <v>45569</v>
      </c>
      <c r="L10" s="27"/>
      <c r="M10" s="27"/>
      <c r="N10" s="52">
        <v>84893</v>
      </c>
      <c r="O10" s="29">
        <v>5</v>
      </c>
      <c r="P10" s="168">
        <v>1000</v>
      </c>
      <c r="Q10" s="991"/>
      <c r="R10" s="564">
        <f t="shared" si="0"/>
        <v>-1.00000000002183E-2</v>
      </c>
    </row>
    <row r="11" spans="1:19" ht="20.25" customHeight="1">
      <c r="A11" s="26"/>
      <c r="B11" s="27"/>
      <c r="C11" s="27"/>
      <c r="D11" s="27"/>
      <c r="E11" s="29"/>
      <c r="F11" s="29"/>
      <c r="G11" s="844"/>
      <c r="H11" s="844"/>
      <c r="I11" s="685"/>
      <c r="K11" s="26"/>
      <c r="L11" s="29"/>
      <c r="M11" s="29"/>
      <c r="N11" s="38"/>
      <c r="O11" s="29">
        <v>6</v>
      </c>
      <c r="P11" s="991"/>
      <c r="Q11" s="991"/>
      <c r="R11" s="564">
        <f t="shared" si="0"/>
        <v>-1.00000000002183E-2</v>
      </c>
    </row>
    <row r="12" spans="1:19" ht="20.25" customHeight="1">
      <c r="A12" s="26"/>
      <c r="B12" s="27"/>
      <c r="C12" s="27"/>
      <c r="D12" s="27"/>
      <c r="E12" s="29"/>
      <c r="F12" s="29"/>
      <c r="G12" s="844"/>
      <c r="H12" s="844"/>
      <c r="I12" s="685"/>
      <c r="P12" s="1185"/>
      <c r="Q12" s="1185"/>
    </row>
    <row r="13" spans="1:19" ht="20.25" customHeight="1">
      <c r="A13" s="26"/>
      <c r="B13" s="27"/>
      <c r="C13" s="27"/>
      <c r="D13" s="27"/>
      <c r="E13" s="29"/>
      <c r="F13" s="29"/>
      <c r="G13" s="844"/>
      <c r="H13" s="844"/>
      <c r="I13" s="685"/>
      <c r="K13" s="3293" t="s">
        <v>20</v>
      </c>
      <c r="L13" s="3294"/>
      <c r="M13" s="3294"/>
      <c r="N13" s="3294"/>
      <c r="O13" s="3294"/>
      <c r="P13" s="3294"/>
      <c r="Q13" s="3294"/>
      <c r="R13" s="3295"/>
    </row>
    <row r="14" spans="1:19" ht="20.25" customHeight="1">
      <c r="A14" s="26"/>
      <c r="B14" s="27"/>
      <c r="C14" s="27"/>
      <c r="D14" s="27"/>
      <c r="E14" s="29"/>
      <c r="F14" s="29"/>
      <c r="G14" s="844"/>
      <c r="H14" s="844"/>
      <c r="I14" s="685"/>
      <c r="K14" s="796" t="s">
        <v>21</v>
      </c>
      <c r="L14" s="70" t="s">
        <v>22</v>
      </c>
      <c r="M14" s="70" t="s">
        <v>5</v>
      </c>
      <c r="N14" s="1769" t="s">
        <v>7</v>
      </c>
      <c r="O14" s="70" t="s">
        <v>187</v>
      </c>
      <c r="P14" s="103" t="s">
        <v>24</v>
      </c>
      <c r="Q14" s="103" t="s">
        <v>25</v>
      </c>
      <c r="R14" s="1574" t="s">
        <v>26</v>
      </c>
    </row>
    <row r="15" spans="1:19" ht="20.25" customHeight="1">
      <c r="A15" s="26"/>
      <c r="B15" s="27"/>
      <c r="C15" s="27"/>
      <c r="D15" s="27"/>
      <c r="E15" s="29"/>
      <c r="F15" s="29"/>
      <c r="G15" s="844"/>
      <c r="H15" s="844"/>
      <c r="I15" s="685"/>
      <c r="K15" s="50">
        <v>45633</v>
      </c>
      <c r="L15" s="190">
        <v>20000</v>
      </c>
      <c r="M15" s="1170"/>
      <c r="N15" s="28"/>
      <c r="O15" s="1170">
        <v>12</v>
      </c>
      <c r="P15" s="190">
        <v>1666.67</v>
      </c>
      <c r="Q15" s="190">
        <v>400</v>
      </c>
      <c r="R15" s="190">
        <v>20000</v>
      </c>
    </row>
    <row r="16" spans="1:19" ht="20.25" customHeight="1">
      <c r="A16" s="26"/>
      <c r="B16" s="27"/>
      <c r="C16" s="27"/>
      <c r="D16" s="27"/>
      <c r="E16" s="29"/>
      <c r="F16" s="29"/>
      <c r="G16" s="844"/>
      <c r="H16" s="844"/>
      <c r="I16" s="685"/>
      <c r="K16" s="50">
        <v>45679</v>
      </c>
      <c r="L16" s="57"/>
      <c r="M16" s="57"/>
      <c r="N16" s="574">
        <v>86226</v>
      </c>
      <c r="O16" s="57">
        <v>1</v>
      </c>
      <c r="P16" s="539">
        <v>1666.67</v>
      </c>
      <c r="Q16" s="539">
        <v>333.33</v>
      </c>
      <c r="R16" s="62">
        <f>R15-P16</f>
        <v>18333.330000000002</v>
      </c>
    </row>
    <row r="17" spans="1:18" ht="20.25" customHeight="1">
      <c r="A17" s="36"/>
      <c r="B17" s="1480"/>
      <c r="C17" s="588"/>
      <c r="D17" s="450"/>
      <c r="E17" s="450"/>
      <c r="F17" s="450"/>
      <c r="G17" s="608"/>
      <c r="H17" s="844"/>
      <c r="I17" s="685"/>
      <c r="K17" s="50">
        <v>45703</v>
      </c>
      <c r="L17" s="57"/>
      <c r="M17" s="57"/>
      <c r="N17" s="574">
        <v>86448</v>
      </c>
      <c r="O17" s="57">
        <v>2</v>
      </c>
      <c r="P17" s="539">
        <v>1666.67</v>
      </c>
      <c r="Q17" s="539">
        <v>333.33</v>
      </c>
      <c r="R17" s="62">
        <f t="shared" ref="R17:R27" si="1">R16-P17</f>
        <v>16666.66</v>
      </c>
    </row>
    <row r="18" spans="1:18" ht="20.25" customHeight="1">
      <c r="A18" s="167"/>
      <c r="B18" s="587"/>
      <c r="C18" s="52"/>
      <c r="D18" s="168"/>
      <c r="E18" s="168"/>
      <c r="F18" s="168"/>
      <c r="G18" s="607"/>
      <c r="H18" s="844"/>
      <c r="I18" s="685"/>
      <c r="K18" s="50">
        <v>45736</v>
      </c>
      <c r="L18" s="57"/>
      <c r="M18" s="57"/>
      <c r="N18" s="574">
        <v>86855</v>
      </c>
      <c r="O18" s="57">
        <v>3</v>
      </c>
      <c r="P18" s="539">
        <v>1666.67</v>
      </c>
      <c r="Q18" s="539">
        <v>333.33</v>
      </c>
      <c r="R18" s="62">
        <f t="shared" si="1"/>
        <v>14999.99</v>
      </c>
    </row>
    <row r="19" spans="1:18" ht="20.25" customHeight="1">
      <c r="A19" s="167"/>
      <c r="B19" s="587"/>
      <c r="C19" s="52"/>
      <c r="D19" s="450"/>
      <c r="E19" s="450"/>
      <c r="F19" s="450"/>
      <c r="G19" s="607"/>
      <c r="H19" s="844"/>
      <c r="I19" s="685"/>
      <c r="K19" s="50">
        <v>45766</v>
      </c>
      <c r="L19" s="57"/>
      <c r="M19" s="57"/>
      <c r="N19" s="574">
        <v>87255</v>
      </c>
      <c r="O19" s="57">
        <v>4</v>
      </c>
      <c r="P19" s="539">
        <v>1666.67</v>
      </c>
      <c r="Q19" s="539">
        <v>333.33</v>
      </c>
      <c r="R19" s="62">
        <f t="shared" si="1"/>
        <v>13333.32</v>
      </c>
    </row>
    <row r="20" spans="1:18" ht="20.25" customHeight="1">
      <c r="A20" s="167"/>
      <c r="B20" s="587"/>
      <c r="C20" s="52"/>
      <c r="D20" s="450"/>
      <c r="E20" s="450"/>
      <c r="F20" s="450"/>
      <c r="G20" s="607"/>
      <c r="H20" s="844"/>
      <c r="I20" s="685"/>
      <c r="K20" s="50">
        <v>45794</v>
      </c>
      <c r="L20" s="57"/>
      <c r="M20" s="57"/>
      <c r="N20" s="655" t="s">
        <v>712</v>
      </c>
      <c r="O20" s="57">
        <v>5</v>
      </c>
      <c r="P20" s="539">
        <v>1666.67</v>
      </c>
      <c r="Q20" s="539">
        <v>266.67</v>
      </c>
      <c r="R20" s="62">
        <f t="shared" si="1"/>
        <v>11666.65</v>
      </c>
    </row>
    <row r="21" spans="1:18" ht="20.25" customHeight="1">
      <c r="A21" s="167"/>
      <c r="B21" s="587"/>
      <c r="C21" s="52"/>
      <c r="D21" s="450"/>
      <c r="E21" s="450"/>
      <c r="F21" s="450"/>
      <c r="G21" s="607"/>
      <c r="H21" s="844"/>
      <c r="I21" s="685"/>
      <c r="K21" s="50">
        <v>45825</v>
      </c>
      <c r="L21" s="27"/>
      <c r="M21" s="27"/>
      <c r="N21" s="655" t="s">
        <v>713</v>
      </c>
      <c r="O21" s="57">
        <v>6</v>
      </c>
      <c r="P21" s="539">
        <v>1666.67</v>
      </c>
      <c r="Q21" s="539">
        <v>233.33</v>
      </c>
      <c r="R21" s="62">
        <f t="shared" si="1"/>
        <v>9999.98</v>
      </c>
    </row>
    <row r="22" spans="1:18" ht="20.25" customHeight="1">
      <c r="A22" s="26"/>
      <c r="B22" s="27"/>
      <c r="C22" s="27"/>
      <c r="D22" s="27"/>
      <c r="E22" s="29"/>
      <c r="F22" s="29"/>
      <c r="G22" s="844"/>
      <c r="H22" s="844"/>
      <c r="I22" s="685"/>
      <c r="K22" s="50">
        <v>45854</v>
      </c>
      <c r="L22" s="27"/>
      <c r="M22" s="27"/>
      <c r="N22" s="655" t="s">
        <v>714</v>
      </c>
      <c r="O22" s="57">
        <v>7</v>
      </c>
      <c r="P22" s="539">
        <v>1666.67</v>
      </c>
      <c r="Q22" s="539">
        <v>200</v>
      </c>
      <c r="R22" s="62">
        <f t="shared" si="1"/>
        <v>8333.31</v>
      </c>
    </row>
    <row r="23" spans="1:18" ht="20.25" customHeight="1">
      <c r="A23" s="26"/>
      <c r="B23" s="27"/>
      <c r="C23" s="27"/>
      <c r="D23" s="27"/>
      <c r="E23" s="29"/>
      <c r="F23" s="29"/>
      <c r="G23" s="844"/>
      <c r="H23" s="844"/>
      <c r="I23" s="685"/>
      <c r="K23" s="50">
        <v>45885</v>
      </c>
      <c r="L23" s="27"/>
      <c r="M23" s="27"/>
      <c r="N23" s="2180" t="s">
        <v>715</v>
      </c>
      <c r="O23" s="57">
        <v>8</v>
      </c>
      <c r="P23" s="539">
        <v>1666.67</v>
      </c>
      <c r="Q23" s="539">
        <v>166</v>
      </c>
      <c r="R23" s="62">
        <f t="shared" si="1"/>
        <v>6666.64</v>
      </c>
    </row>
    <row r="24" spans="1:18" ht="20.25" customHeight="1">
      <c r="A24" s="26"/>
      <c r="B24" s="27"/>
      <c r="C24" s="27"/>
      <c r="D24" s="27"/>
      <c r="E24" s="29"/>
      <c r="F24" s="29"/>
      <c r="G24" s="844"/>
      <c r="H24" s="844"/>
      <c r="I24" s="685"/>
      <c r="K24" s="50">
        <v>45917</v>
      </c>
      <c r="L24" s="27"/>
      <c r="M24" s="27"/>
      <c r="N24" s="655" t="s">
        <v>716</v>
      </c>
      <c r="O24" s="27">
        <v>9</v>
      </c>
      <c r="P24" s="539">
        <v>1666.67</v>
      </c>
      <c r="Q24" s="539">
        <v>133.33000000000001</v>
      </c>
      <c r="R24" s="62">
        <f t="shared" si="1"/>
        <v>4999.97</v>
      </c>
    </row>
    <row r="25" spans="1:18" ht="20.25" customHeight="1">
      <c r="A25" s="26"/>
      <c r="B25" s="27"/>
      <c r="C25" s="27"/>
      <c r="D25" s="27"/>
      <c r="E25" s="29"/>
      <c r="F25" s="29"/>
      <c r="G25" s="844"/>
      <c r="H25" s="844"/>
      <c r="I25" s="685"/>
      <c r="K25" s="50">
        <v>45960</v>
      </c>
      <c r="L25" s="27"/>
      <c r="M25" s="27"/>
      <c r="N25" s="655" t="s">
        <v>717</v>
      </c>
      <c r="O25" s="27"/>
      <c r="P25" s="539">
        <v>1666.67</v>
      </c>
      <c r="Q25" s="539">
        <v>66.67</v>
      </c>
      <c r="R25" s="62">
        <f t="shared" si="1"/>
        <v>3333.3</v>
      </c>
    </row>
    <row r="26" spans="1:18" ht="20.25" customHeight="1">
      <c r="A26" s="26"/>
      <c r="B26" s="27"/>
      <c r="C26" s="27"/>
      <c r="D26" s="27"/>
      <c r="E26" s="29"/>
      <c r="F26" s="29"/>
      <c r="G26" s="844"/>
      <c r="H26" s="844"/>
      <c r="I26" s="685"/>
      <c r="K26" s="50">
        <v>45980</v>
      </c>
      <c r="L26" s="27"/>
      <c r="M26" s="27"/>
      <c r="N26" s="655" t="s">
        <v>710</v>
      </c>
      <c r="O26" s="27"/>
      <c r="P26" s="539">
        <v>1666.67</v>
      </c>
      <c r="Q26" s="539">
        <v>33.33</v>
      </c>
      <c r="R26" s="62">
        <f t="shared" si="1"/>
        <v>1666.63</v>
      </c>
    </row>
    <row r="27" spans="1:18" ht="20.25" customHeight="1">
      <c r="A27" s="26"/>
      <c r="B27" s="27"/>
      <c r="C27" s="27"/>
      <c r="D27" s="27"/>
      <c r="E27" s="29"/>
      <c r="F27" s="29"/>
      <c r="G27" s="844"/>
      <c r="H27" s="844"/>
      <c r="I27" s="685"/>
      <c r="K27" s="50">
        <v>46007</v>
      </c>
      <c r="L27" s="27"/>
      <c r="M27" s="27"/>
      <c r="N27" s="655" t="s">
        <v>711</v>
      </c>
      <c r="O27" s="27"/>
      <c r="P27" s="539">
        <v>1666.67</v>
      </c>
      <c r="Q27" s="539"/>
      <c r="R27" s="62">
        <f t="shared" si="1"/>
        <v>-3.9999999997235101E-2</v>
      </c>
    </row>
    <row r="28" spans="1:18" ht="20.25" customHeight="1">
      <c r="A28" s="26"/>
      <c r="B28" s="27"/>
      <c r="C28" s="27"/>
      <c r="D28" s="27"/>
      <c r="E28" s="29"/>
      <c r="F28" s="29"/>
      <c r="G28" s="844"/>
      <c r="H28" s="844"/>
      <c r="I28" s="685"/>
      <c r="K28" s="36"/>
      <c r="L28" s="27"/>
      <c r="M28" s="27"/>
      <c r="N28" s="476"/>
      <c r="O28" s="27"/>
      <c r="P28" s="39"/>
      <c r="Q28" s="39"/>
      <c r="R28" s="39"/>
    </row>
    <row r="29" spans="1:18" ht="20.25" customHeight="1">
      <c r="A29" s="26"/>
      <c r="B29" s="27"/>
      <c r="C29" s="27"/>
      <c r="D29" s="27"/>
      <c r="E29" s="29"/>
      <c r="F29" s="29"/>
      <c r="G29" s="844"/>
      <c r="H29" s="844"/>
      <c r="I29" s="685"/>
      <c r="K29" s="36"/>
      <c r="L29" s="27"/>
      <c r="M29" s="27"/>
      <c r="N29" s="476"/>
      <c r="O29" s="27"/>
      <c r="P29" s="39"/>
      <c r="Q29" s="39"/>
      <c r="R29" s="39"/>
    </row>
    <row r="30" spans="1:18" ht="20.25" customHeight="1">
      <c r="A30" s="36"/>
      <c r="B30" s="27"/>
      <c r="C30" s="27"/>
      <c r="D30" s="27"/>
      <c r="E30" s="29"/>
      <c r="F30" s="29"/>
      <c r="G30" s="844"/>
      <c r="H30" s="844"/>
      <c r="I30" s="685"/>
      <c r="K30" s="36"/>
      <c r="L30" s="27"/>
      <c r="M30" s="27"/>
      <c r="N30" s="476"/>
      <c r="O30" s="27"/>
      <c r="P30" s="39"/>
      <c r="Q30" s="39"/>
      <c r="R30" s="39"/>
    </row>
    <row r="31" spans="1:18" ht="20.25" customHeight="1">
      <c r="A31" s="36"/>
      <c r="B31" s="27"/>
      <c r="C31" s="27"/>
      <c r="D31" s="27"/>
      <c r="E31" s="29"/>
      <c r="F31" s="29"/>
      <c r="G31" s="844"/>
      <c r="H31" s="844"/>
      <c r="I31" s="685"/>
      <c r="K31" s="36"/>
      <c r="L31" s="27"/>
      <c r="M31" s="27"/>
      <c r="N31" s="476"/>
      <c r="O31" s="27"/>
      <c r="P31" s="39"/>
      <c r="Q31" s="39"/>
      <c r="R31" s="39"/>
    </row>
    <row r="32" spans="1:18">
      <c r="I32" s="685"/>
    </row>
  </sheetData>
  <mergeCells count="3">
    <mergeCell ref="A3:I3"/>
    <mergeCell ref="K3:R3"/>
    <mergeCell ref="K13:R13"/>
  </mergeCells>
  <pageMargins left="0.7" right="0.7" top="0.75" bottom="0.75" header="0.3" footer="0.3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18">
    <tabColor rgb="FFFFFF00"/>
  </sheetPr>
  <dimension ref="A1:I39"/>
  <sheetViews>
    <sheetView topLeftCell="C1" zoomScale="130" zoomScaleNormal="130" workbookViewId="0">
      <selection activeCell="K25" sqref="K25"/>
    </sheetView>
  </sheetViews>
  <sheetFormatPr defaultColWidth="9.109375" defaultRowHeight="13.2"/>
  <cols>
    <col min="1" max="1" width="12.88671875" style="228" customWidth="1"/>
    <col min="2" max="2" width="13.6640625" style="3" customWidth="1"/>
    <col min="3" max="3" width="10.109375" style="3" customWidth="1"/>
    <col min="4" max="4" width="10.5546875" style="3" customWidth="1"/>
    <col min="5" max="5" width="9.109375" style="5"/>
    <col min="6" max="6" width="9.109375" style="4"/>
    <col min="7" max="7" width="12.6640625" style="6" customWidth="1"/>
    <col min="8" max="8" width="14.44140625" style="6" customWidth="1"/>
    <col min="9" max="9" width="14.5546875" style="6" customWidth="1"/>
    <col min="10" max="16384" width="9.109375" style="3"/>
  </cols>
  <sheetData>
    <row r="1" spans="1:9" ht="24">
      <c r="A1" s="3120" t="s">
        <v>718</v>
      </c>
      <c r="B1" s="3120"/>
      <c r="C1" s="3120"/>
      <c r="D1" s="3120"/>
      <c r="E1" s="3120"/>
    </row>
    <row r="3" spans="1:9" s="1" customFormat="1" ht="15">
      <c r="A3" s="3186" t="s">
        <v>1</v>
      </c>
      <c r="B3" s="3186"/>
      <c r="C3" s="3186"/>
      <c r="D3" s="3186"/>
      <c r="E3" s="3186"/>
      <c r="F3" s="3186"/>
      <c r="G3" s="3186"/>
      <c r="H3" s="3186"/>
      <c r="I3" s="3186"/>
    </row>
    <row r="4" spans="1:9" ht="29.1" customHeight="1">
      <c r="A4" s="184" t="s">
        <v>49</v>
      </c>
      <c r="B4" s="515" t="s">
        <v>50</v>
      </c>
      <c r="C4" s="515" t="s">
        <v>568</v>
      </c>
      <c r="D4" s="515" t="s">
        <v>51</v>
      </c>
      <c r="E4" s="515" t="s">
        <v>52</v>
      </c>
      <c r="F4" s="474" t="s">
        <v>265</v>
      </c>
      <c r="G4" s="516" t="s">
        <v>53</v>
      </c>
      <c r="H4" s="516" t="s">
        <v>54</v>
      </c>
      <c r="I4" s="186" t="s">
        <v>55</v>
      </c>
    </row>
    <row r="5" spans="1:9" ht="15" customHeight="1">
      <c r="A5" s="162">
        <v>44604</v>
      </c>
      <c r="B5" s="21">
        <v>200000</v>
      </c>
      <c r="C5" s="21">
        <f>B5*0.02</f>
        <v>4000</v>
      </c>
      <c r="D5" s="23"/>
      <c r="E5" s="25">
        <v>36</v>
      </c>
      <c r="F5" s="24">
        <v>28380</v>
      </c>
      <c r="G5" s="21">
        <f>+B5/E5</f>
        <v>5555.5555555555557</v>
      </c>
      <c r="H5" s="21">
        <f>B5*0.83%</f>
        <v>1660</v>
      </c>
      <c r="I5" s="21">
        <v>200000</v>
      </c>
    </row>
    <row r="6" spans="1:9" ht="15" customHeight="1">
      <c r="A6" s="50">
        <v>44637</v>
      </c>
      <c r="B6" s="27"/>
      <c r="C6" s="27"/>
      <c r="D6" s="27"/>
      <c r="E6" s="29">
        <v>1</v>
      </c>
      <c r="F6" s="61">
        <v>73947</v>
      </c>
      <c r="G6" s="43">
        <v>18340</v>
      </c>
      <c r="H6" s="43">
        <v>1660</v>
      </c>
      <c r="I6" s="43">
        <f t="shared" ref="I6:I11" si="0">I5-G6</f>
        <v>181660</v>
      </c>
    </row>
    <row r="7" spans="1:9" ht="15" customHeight="1">
      <c r="A7" s="50">
        <v>44670</v>
      </c>
      <c r="B7" s="27"/>
      <c r="C7" s="27"/>
      <c r="D7" s="27"/>
      <c r="E7" s="29">
        <v>2</v>
      </c>
      <c r="F7" s="941">
        <v>74270</v>
      </c>
      <c r="G7" s="43">
        <v>48340</v>
      </c>
      <c r="H7" s="43">
        <v>1660</v>
      </c>
      <c r="I7" s="43">
        <f t="shared" si="0"/>
        <v>133320</v>
      </c>
    </row>
    <row r="8" spans="1:9" ht="15" customHeight="1">
      <c r="A8" s="50">
        <v>44693</v>
      </c>
      <c r="B8" s="27"/>
      <c r="C8" s="27"/>
      <c r="D8" s="27"/>
      <c r="E8" s="29">
        <v>3</v>
      </c>
      <c r="F8" s="61">
        <v>74533</v>
      </c>
      <c r="G8" s="43">
        <v>133320</v>
      </c>
      <c r="H8" s="43">
        <v>1660</v>
      </c>
      <c r="I8" s="43">
        <f t="shared" si="0"/>
        <v>0</v>
      </c>
    </row>
    <row r="9" spans="1:9" ht="15" customHeight="1">
      <c r="A9" s="50"/>
      <c r="B9" s="27"/>
      <c r="C9" s="27"/>
      <c r="D9" s="27"/>
      <c r="E9" s="29"/>
      <c r="F9" s="61"/>
      <c r="G9" s="43"/>
      <c r="H9" s="43"/>
      <c r="I9" s="43">
        <f t="shared" si="0"/>
        <v>0</v>
      </c>
    </row>
    <row r="10" spans="1:9" ht="15" customHeight="1">
      <c r="A10" s="50"/>
      <c r="B10" s="27"/>
      <c r="C10" s="27"/>
      <c r="D10" s="27"/>
      <c r="E10" s="29"/>
      <c r="F10" s="61"/>
      <c r="G10" s="43"/>
      <c r="H10" s="43"/>
      <c r="I10" s="43">
        <f t="shared" si="0"/>
        <v>0</v>
      </c>
    </row>
    <row r="11" spans="1:9" ht="15" customHeight="1">
      <c r="A11" s="50"/>
      <c r="B11" s="27"/>
      <c r="C11" s="27"/>
      <c r="D11" s="27"/>
      <c r="E11" s="29"/>
      <c r="F11" s="61"/>
      <c r="G11" s="43"/>
      <c r="H11" s="43"/>
      <c r="I11" s="43">
        <f t="shared" si="0"/>
        <v>0</v>
      </c>
    </row>
    <row r="12" spans="1:9" ht="15" customHeight="1">
      <c r="F12" s="134"/>
      <c r="G12" s="7"/>
      <c r="H12" s="7"/>
      <c r="I12" s="7"/>
    </row>
    <row r="13" spans="1:9" ht="15" customHeight="1">
      <c r="A13" s="3186" t="s">
        <v>1</v>
      </c>
      <c r="B13" s="3186"/>
      <c r="C13" s="3186"/>
      <c r="D13" s="3186"/>
      <c r="E13" s="3186"/>
      <c r="F13" s="3186"/>
      <c r="G13" s="3186"/>
      <c r="H13" s="3186"/>
      <c r="I13" s="3186"/>
    </row>
    <row r="14" spans="1:9" ht="15" customHeight="1">
      <c r="A14" s="184" t="s">
        <v>49</v>
      </c>
      <c r="B14" s="515" t="s">
        <v>50</v>
      </c>
      <c r="C14" s="515" t="s">
        <v>568</v>
      </c>
      <c r="D14" s="515" t="s">
        <v>51</v>
      </c>
      <c r="E14" s="515" t="s">
        <v>52</v>
      </c>
      <c r="F14" s="474" t="s">
        <v>265</v>
      </c>
      <c r="G14" s="516" t="s">
        <v>53</v>
      </c>
      <c r="H14" s="516" t="s">
        <v>54</v>
      </c>
      <c r="I14" s="186" t="s">
        <v>55</v>
      </c>
    </row>
    <row r="15" spans="1:9" ht="15" customHeight="1">
      <c r="A15" s="451">
        <v>45701</v>
      </c>
      <c r="B15" s="812">
        <v>300000</v>
      </c>
      <c r="C15" s="812">
        <f>B15*0.02</f>
        <v>6000</v>
      </c>
      <c r="D15" s="813"/>
      <c r="E15" s="454">
        <v>24</v>
      </c>
      <c r="F15" s="161">
        <v>35067</v>
      </c>
      <c r="G15" s="812">
        <f>+B15/E15</f>
        <v>12500</v>
      </c>
      <c r="H15" s="812">
        <f>B15*0.83%</f>
        <v>2490</v>
      </c>
      <c r="I15" s="812">
        <f>B15</f>
        <v>300000</v>
      </c>
    </row>
    <row r="16" spans="1:9" ht="15" customHeight="1">
      <c r="A16" s="167">
        <v>45714</v>
      </c>
      <c r="B16" s="151"/>
      <c r="C16" s="151"/>
      <c r="D16" s="151"/>
      <c r="E16" s="57">
        <v>1</v>
      </c>
      <c r="F16" s="574">
        <v>86595</v>
      </c>
      <c r="G16" s="450">
        <v>12500</v>
      </c>
      <c r="H16" s="450">
        <v>2490</v>
      </c>
      <c r="I16" s="43">
        <f>I15-G16</f>
        <v>287500</v>
      </c>
    </row>
    <row r="17" spans="1:9" ht="15" customHeight="1">
      <c r="A17" s="167">
        <v>45745</v>
      </c>
      <c r="B17" s="151"/>
      <c r="C17" s="151"/>
      <c r="D17" s="151"/>
      <c r="E17" s="57">
        <v>2</v>
      </c>
      <c r="F17" s="358">
        <v>87073</v>
      </c>
      <c r="G17" s="450">
        <v>12500</v>
      </c>
      <c r="H17" s="450">
        <v>2490</v>
      </c>
      <c r="I17" s="43">
        <f t="shared" ref="I17:I28" si="1">I16-G17</f>
        <v>275000</v>
      </c>
    </row>
    <row r="18" spans="1:9" ht="15" customHeight="1">
      <c r="A18" s="167">
        <v>45776</v>
      </c>
      <c r="B18" s="151"/>
      <c r="C18" s="151"/>
      <c r="D18" s="151"/>
      <c r="E18" s="57">
        <v>3</v>
      </c>
      <c r="F18" s="358">
        <v>87360</v>
      </c>
      <c r="G18" s="450">
        <v>12500</v>
      </c>
      <c r="H18" s="450">
        <v>2490</v>
      </c>
      <c r="I18" s="43">
        <f t="shared" si="1"/>
        <v>262500</v>
      </c>
    </row>
    <row r="19" spans="1:9" ht="15" customHeight="1">
      <c r="A19" s="167">
        <v>45813</v>
      </c>
      <c r="B19" s="151"/>
      <c r="C19" s="151"/>
      <c r="D19" s="151"/>
      <c r="E19" s="57">
        <v>4</v>
      </c>
      <c r="F19" s="52" t="s">
        <v>720</v>
      </c>
      <c r="G19" s="168">
        <v>12500</v>
      </c>
      <c r="H19" s="168">
        <v>2490</v>
      </c>
      <c r="I19" s="43">
        <f t="shared" si="1"/>
        <v>250000</v>
      </c>
    </row>
    <row r="20" spans="1:9" ht="15" customHeight="1">
      <c r="A20" s="167">
        <v>45836</v>
      </c>
      <c r="B20" s="151"/>
      <c r="C20" s="151"/>
      <c r="D20" s="151"/>
      <c r="E20" s="57">
        <v>5</v>
      </c>
      <c r="F20" s="52" t="s">
        <v>721</v>
      </c>
      <c r="G20" s="450">
        <v>12500</v>
      </c>
      <c r="H20" s="450">
        <v>2490</v>
      </c>
      <c r="I20" s="43">
        <f t="shared" si="1"/>
        <v>237500</v>
      </c>
    </row>
    <row r="21" spans="1:9" ht="15" customHeight="1">
      <c r="A21" s="167">
        <v>45857</v>
      </c>
      <c r="B21" s="151"/>
      <c r="C21" s="151"/>
      <c r="D21" s="151"/>
      <c r="E21" s="57">
        <v>6</v>
      </c>
      <c r="F21" s="52" t="s">
        <v>722</v>
      </c>
      <c r="G21" s="450">
        <v>12500</v>
      </c>
      <c r="H21" s="450">
        <v>2490</v>
      </c>
      <c r="I21" s="43">
        <f t="shared" si="1"/>
        <v>225000</v>
      </c>
    </row>
    <row r="22" spans="1:9" ht="15" customHeight="1">
      <c r="A22" s="167">
        <v>45897</v>
      </c>
      <c r="B22" s="151"/>
      <c r="C22" s="151"/>
      <c r="D22" s="151"/>
      <c r="E22" s="57">
        <v>7</v>
      </c>
      <c r="F22" s="2177" t="s">
        <v>723</v>
      </c>
      <c r="G22" s="450">
        <v>12500</v>
      </c>
      <c r="H22" s="450">
        <v>2490</v>
      </c>
      <c r="I22" s="43">
        <f t="shared" si="1"/>
        <v>212500</v>
      </c>
    </row>
    <row r="23" spans="1:9" ht="15" customHeight="1">
      <c r="A23" s="167">
        <v>45931</v>
      </c>
      <c r="B23" s="151"/>
      <c r="C23" s="151"/>
      <c r="D23" s="151"/>
      <c r="E23" s="57">
        <v>8</v>
      </c>
      <c r="F23" s="52" t="s">
        <v>724</v>
      </c>
      <c r="G23" s="168">
        <v>12500</v>
      </c>
      <c r="H23" s="168">
        <v>2490</v>
      </c>
      <c r="I23" s="43">
        <f t="shared" si="1"/>
        <v>200000</v>
      </c>
    </row>
    <row r="24" spans="1:9" ht="15" customHeight="1">
      <c r="A24" s="167">
        <v>45959</v>
      </c>
      <c r="B24" s="27"/>
      <c r="C24" s="27"/>
      <c r="D24" s="27"/>
      <c r="E24" s="57">
        <v>9</v>
      </c>
      <c r="F24" s="52" t="s">
        <v>725</v>
      </c>
      <c r="G24" s="450">
        <v>12500</v>
      </c>
      <c r="H24" s="450">
        <v>2490</v>
      </c>
      <c r="I24" s="43">
        <f t="shared" si="1"/>
        <v>187500</v>
      </c>
    </row>
    <row r="25" spans="1:9" ht="15" customHeight="1">
      <c r="A25" s="167">
        <v>45989</v>
      </c>
      <c r="B25" s="27"/>
      <c r="C25" s="27"/>
      <c r="D25" s="27"/>
      <c r="E25" s="57">
        <v>10</v>
      </c>
      <c r="F25" s="52" t="s">
        <v>726</v>
      </c>
      <c r="G25" s="450">
        <v>12500</v>
      </c>
      <c r="H25" s="450">
        <v>2490</v>
      </c>
      <c r="I25" s="43">
        <f t="shared" si="1"/>
        <v>175000</v>
      </c>
    </row>
    <row r="26" spans="1:9" ht="15" customHeight="1">
      <c r="A26" s="167">
        <v>46010</v>
      </c>
      <c r="B26" s="27"/>
      <c r="C26" s="27"/>
      <c r="D26" s="27"/>
      <c r="E26" s="57">
        <v>11</v>
      </c>
      <c r="F26" s="52" t="s">
        <v>727</v>
      </c>
      <c r="G26" s="450">
        <v>12500</v>
      </c>
      <c r="H26" s="450">
        <v>2490</v>
      </c>
      <c r="I26" s="43">
        <f t="shared" si="1"/>
        <v>162500</v>
      </c>
    </row>
    <row r="27" spans="1:9" ht="15" customHeight="1">
      <c r="A27" s="50"/>
      <c r="B27" s="27"/>
      <c r="C27" s="27"/>
      <c r="D27" s="27"/>
      <c r="E27" s="57">
        <v>12</v>
      </c>
      <c r="F27" s="38"/>
      <c r="G27" s="39"/>
      <c r="H27" s="39"/>
      <c r="I27" s="43">
        <f t="shared" si="1"/>
        <v>162500</v>
      </c>
    </row>
    <row r="28" spans="1:9" ht="15" customHeight="1">
      <c r="A28" s="167"/>
      <c r="B28" s="587"/>
      <c r="C28" s="588"/>
      <c r="D28" s="450"/>
      <c r="E28" s="57">
        <v>13</v>
      </c>
      <c r="F28" s="450"/>
      <c r="G28" s="608"/>
      <c r="H28" s="39"/>
      <c r="I28" s="43">
        <f t="shared" si="1"/>
        <v>162500</v>
      </c>
    </row>
    <row r="29" spans="1:9" ht="15" customHeight="1">
      <c r="A29" s="167"/>
      <c r="B29" s="587"/>
      <c r="C29" s="574"/>
      <c r="D29" s="450"/>
      <c r="E29" s="57">
        <v>14</v>
      </c>
      <c r="F29" s="450"/>
      <c r="G29" s="607"/>
      <c r="H29" s="39"/>
      <c r="I29" s="39"/>
    </row>
    <row r="30" spans="1:9" ht="15" customHeight="1">
      <c r="A30" s="167"/>
      <c r="B30" s="587"/>
      <c r="C30" s="358"/>
      <c r="D30" s="450"/>
      <c r="E30" s="57">
        <v>15</v>
      </c>
      <c r="F30" s="450"/>
      <c r="G30" s="607"/>
      <c r="H30" s="39"/>
      <c r="I30" s="39"/>
    </row>
    <row r="31" spans="1:9" ht="15" customHeight="1">
      <c r="A31" s="167"/>
      <c r="B31" s="587"/>
      <c r="C31" s="358"/>
      <c r="D31" s="450"/>
      <c r="E31" s="57">
        <v>16</v>
      </c>
      <c r="F31" s="450"/>
      <c r="G31" s="607"/>
      <c r="H31" s="39"/>
      <c r="I31" s="39"/>
    </row>
    <row r="32" spans="1:9" ht="15" customHeight="1">
      <c r="A32" s="167"/>
      <c r="B32" s="587"/>
      <c r="C32" s="52"/>
      <c r="D32" s="168"/>
      <c r="E32" s="57">
        <v>17</v>
      </c>
      <c r="F32" s="168"/>
      <c r="G32" s="607"/>
      <c r="H32" s="39"/>
      <c r="I32" s="39"/>
    </row>
    <row r="33" spans="1:9" ht="15" customHeight="1">
      <c r="A33" s="167"/>
      <c r="B33" s="587"/>
      <c r="C33" s="52"/>
      <c r="D33" s="450"/>
      <c r="E33" s="450"/>
      <c r="F33" s="450"/>
      <c r="G33" s="607"/>
      <c r="H33" s="39"/>
      <c r="I33" s="39"/>
    </row>
    <row r="34" spans="1:9" ht="13.8">
      <c r="A34" s="575"/>
      <c r="B34" s="576"/>
      <c r="C34" s="120"/>
      <c r="D34" s="122"/>
      <c r="E34" s="122"/>
      <c r="F34" s="122"/>
      <c r="G34" s="728"/>
    </row>
    <row r="35" spans="1:9" ht="13.8">
      <c r="A35" s="575"/>
      <c r="B35" s="576"/>
      <c r="C35" s="126"/>
      <c r="D35" s="122"/>
      <c r="E35" s="122"/>
      <c r="F35" s="122"/>
      <c r="G35" s="728"/>
    </row>
    <row r="36" spans="1:9" ht="13.8">
      <c r="A36" s="575"/>
      <c r="B36" s="576"/>
      <c r="C36" s="120"/>
      <c r="D36" s="577"/>
      <c r="E36" s="577"/>
      <c r="F36" s="577"/>
      <c r="G36" s="728"/>
    </row>
    <row r="37" spans="1:9" ht="13.8">
      <c r="A37" s="575"/>
      <c r="B37" s="576"/>
      <c r="C37" s="120"/>
      <c r="D37" s="122"/>
      <c r="E37" s="122"/>
      <c r="F37" s="122"/>
      <c r="G37" s="728"/>
    </row>
    <row r="38" spans="1:9" ht="13.8">
      <c r="A38" s="575"/>
      <c r="B38" s="576"/>
      <c r="C38" s="120"/>
      <c r="D38" s="122"/>
      <c r="E38" s="122"/>
      <c r="F38" s="122"/>
      <c r="G38" s="728"/>
    </row>
    <row r="39" spans="1:9" ht="13.8">
      <c r="A39" s="575"/>
      <c r="B39" s="576"/>
      <c r="C39" s="120"/>
      <c r="D39" s="122"/>
      <c r="E39" s="122"/>
      <c r="F39" s="122"/>
      <c r="G39" s="728"/>
    </row>
  </sheetData>
  <mergeCells count="3">
    <mergeCell ref="A13:I13"/>
    <mergeCell ref="A1:E1"/>
    <mergeCell ref="A3:I3"/>
  </mergeCells>
  <pageMargins left="0.5" right="0.5" top="1" bottom="1" header="0.5" footer="0.5"/>
  <pageSetup paperSize="5" orientation="landscape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164">
    <tabColor rgb="FFFFFF00"/>
  </sheetPr>
  <dimension ref="A1:K79"/>
  <sheetViews>
    <sheetView topLeftCell="A51" zoomScale="130" zoomScaleNormal="130" workbookViewId="0">
      <selection activeCell="L78" sqref="L78"/>
    </sheetView>
  </sheetViews>
  <sheetFormatPr defaultColWidth="9.109375" defaultRowHeight="13.2"/>
  <cols>
    <col min="1" max="1" width="14.109375" style="63" customWidth="1"/>
    <col min="2" max="2" width="13.33203125" style="3" customWidth="1"/>
    <col min="3" max="3" width="11.109375" style="3" customWidth="1"/>
    <col min="4" max="4" width="11.33203125" style="3" customWidth="1"/>
    <col min="5" max="5" width="9" style="3" customWidth="1"/>
    <col min="6" max="6" width="9" style="551" customWidth="1"/>
    <col min="7" max="7" width="14.109375" style="7" customWidth="1"/>
    <col min="8" max="8" width="12.109375" style="132" customWidth="1"/>
    <col min="9" max="9" width="14" style="132" customWidth="1"/>
    <col min="10" max="10" width="12.88671875" style="3" customWidth="1"/>
    <col min="11" max="11" width="12.33203125" style="3" customWidth="1"/>
    <col min="12" max="12" width="12.109375" style="3" customWidth="1"/>
    <col min="13" max="16384" width="9.109375" style="3"/>
  </cols>
  <sheetData>
    <row r="1" spans="1:9" ht="30.75" customHeight="1">
      <c r="A1" s="3297" t="s">
        <v>728</v>
      </c>
      <c r="B1" s="3297"/>
      <c r="C1" s="3297"/>
      <c r="D1" s="3297"/>
      <c r="E1" s="3297"/>
    </row>
    <row r="4" spans="1:9" ht="19.5" customHeight="1">
      <c r="A4" s="3298" t="s">
        <v>1</v>
      </c>
      <c r="B4" s="3298"/>
      <c r="C4" s="3298"/>
      <c r="D4" s="3298"/>
      <c r="E4" s="3298"/>
      <c r="F4" s="3298"/>
      <c r="G4" s="3298"/>
      <c r="H4" s="3298"/>
      <c r="I4" s="3298"/>
    </row>
    <row r="5" spans="1:9" ht="19.5" customHeight="1">
      <c r="A5" s="1759" t="s">
        <v>49</v>
      </c>
      <c r="B5" s="515" t="s">
        <v>50</v>
      </c>
      <c r="C5" s="515" t="s">
        <v>568</v>
      </c>
      <c r="D5" s="515" t="s">
        <v>51</v>
      </c>
      <c r="E5" s="515" t="s">
        <v>52</v>
      </c>
      <c r="F5" s="1216" t="s">
        <v>265</v>
      </c>
      <c r="G5" s="516" t="s">
        <v>53</v>
      </c>
      <c r="H5" s="1760" t="s">
        <v>54</v>
      </c>
      <c r="I5" s="525" t="s">
        <v>55</v>
      </c>
    </row>
    <row r="6" spans="1:9" ht="19.5" customHeight="1">
      <c r="A6" s="833">
        <v>44546</v>
      </c>
      <c r="B6" s="21">
        <v>300000</v>
      </c>
      <c r="C6" s="21">
        <f>B6*0.02</f>
        <v>6000</v>
      </c>
      <c r="D6" s="23"/>
      <c r="E6" s="25">
        <v>24</v>
      </c>
      <c r="F6" s="193">
        <v>28014</v>
      </c>
      <c r="G6" s="21">
        <f>B6/E6</f>
        <v>12500</v>
      </c>
      <c r="H6" s="843">
        <f>B6*0.83%</f>
        <v>2490</v>
      </c>
      <c r="I6" s="843">
        <f>B6</f>
        <v>300000</v>
      </c>
    </row>
    <row r="7" spans="1:9" ht="19.5" customHeight="1">
      <c r="A7" s="60">
        <v>44575</v>
      </c>
      <c r="B7" s="27"/>
      <c r="C7" s="27"/>
      <c r="D7" s="27"/>
      <c r="E7" s="29">
        <v>1</v>
      </c>
      <c r="F7" s="178">
        <v>73218</v>
      </c>
      <c r="G7" s="43">
        <v>12500</v>
      </c>
      <c r="H7" s="43">
        <v>2490</v>
      </c>
      <c r="I7" s="685">
        <f>I6-G7</f>
        <v>287500</v>
      </c>
    </row>
    <row r="8" spans="1:9" ht="19.5" customHeight="1">
      <c r="A8" s="60">
        <v>44608</v>
      </c>
      <c r="B8" s="27"/>
      <c r="C8" s="27"/>
      <c r="D8" s="27"/>
      <c r="E8" s="29">
        <v>2</v>
      </c>
      <c r="F8" s="178">
        <v>73613</v>
      </c>
      <c r="G8" s="43">
        <v>12500</v>
      </c>
      <c r="H8" s="43">
        <v>2490</v>
      </c>
      <c r="I8" s="685">
        <f t="shared" ref="I8:I17" si="0">I7-G8</f>
        <v>275000</v>
      </c>
    </row>
    <row r="9" spans="1:9" ht="19.5" customHeight="1">
      <c r="A9" s="60">
        <v>44649</v>
      </c>
      <c r="B9" s="27"/>
      <c r="C9" s="27"/>
      <c r="D9" s="27"/>
      <c r="E9" s="29">
        <v>3</v>
      </c>
      <c r="F9" s="178">
        <v>74011</v>
      </c>
      <c r="G9" s="43">
        <v>12500</v>
      </c>
      <c r="H9" s="43">
        <v>2490</v>
      </c>
      <c r="I9" s="685">
        <f t="shared" si="0"/>
        <v>262500</v>
      </c>
    </row>
    <row r="10" spans="1:9" ht="19.5" customHeight="1">
      <c r="A10" s="60">
        <v>44678</v>
      </c>
      <c r="B10" s="27"/>
      <c r="C10" s="27"/>
      <c r="D10" s="27"/>
      <c r="E10" s="29">
        <v>4</v>
      </c>
      <c r="F10" s="178">
        <v>74321</v>
      </c>
      <c r="G10" s="43">
        <v>12500</v>
      </c>
      <c r="H10" s="43">
        <v>2490</v>
      </c>
      <c r="I10" s="685">
        <f t="shared" si="0"/>
        <v>250000</v>
      </c>
    </row>
    <row r="11" spans="1:9" ht="19.5" customHeight="1">
      <c r="A11" s="60">
        <v>44712</v>
      </c>
      <c r="B11" s="27"/>
      <c r="C11" s="27"/>
      <c r="D11" s="27"/>
      <c r="E11" s="29">
        <v>5</v>
      </c>
      <c r="F11" s="178">
        <v>74833</v>
      </c>
      <c r="G11" s="43">
        <v>12500</v>
      </c>
      <c r="H11" s="43">
        <v>2490</v>
      </c>
      <c r="I11" s="685">
        <f t="shared" si="0"/>
        <v>237500</v>
      </c>
    </row>
    <row r="12" spans="1:9" ht="19.5" customHeight="1">
      <c r="A12" s="60">
        <v>44742</v>
      </c>
      <c r="B12" s="27"/>
      <c r="C12" s="27"/>
      <c r="D12" s="27"/>
      <c r="E12" s="29">
        <v>6</v>
      </c>
      <c r="F12" s="178">
        <v>75182</v>
      </c>
      <c r="G12" s="43">
        <v>12500</v>
      </c>
      <c r="H12" s="43">
        <v>2490</v>
      </c>
      <c r="I12" s="685">
        <f t="shared" si="0"/>
        <v>225000</v>
      </c>
    </row>
    <row r="13" spans="1:9" ht="19.5" customHeight="1">
      <c r="A13" s="60">
        <v>44772</v>
      </c>
      <c r="B13" s="27"/>
      <c r="C13" s="27"/>
      <c r="D13" s="27"/>
      <c r="E13" s="29">
        <v>7</v>
      </c>
      <c r="F13" s="178">
        <v>75542</v>
      </c>
      <c r="G13" s="43">
        <v>12500</v>
      </c>
      <c r="H13" s="43">
        <v>2490</v>
      </c>
      <c r="I13" s="685">
        <f t="shared" si="0"/>
        <v>212500</v>
      </c>
    </row>
    <row r="14" spans="1:9" ht="19.5" customHeight="1">
      <c r="A14" s="60">
        <v>44803</v>
      </c>
      <c r="B14" s="27"/>
      <c r="C14" s="27"/>
      <c r="D14" s="27"/>
      <c r="E14" s="29">
        <v>8</v>
      </c>
      <c r="F14" s="178">
        <v>75860</v>
      </c>
      <c r="G14" s="43">
        <v>12500</v>
      </c>
      <c r="H14" s="43">
        <v>2490</v>
      </c>
      <c r="I14" s="685">
        <f t="shared" si="0"/>
        <v>200000</v>
      </c>
    </row>
    <row r="15" spans="1:9" ht="21.75" customHeight="1">
      <c r="A15" s="60">
        <v>44833</v>
      </c>
      <c r="B15" s="27"/>
      <c r="C15" s="27"/>
      <c r="D15" s="27"/>
      <c r="E15" s="29">
        <v>9</v>
      </c>
      <c r="F15" s="178">
        <v>76172</v>
      </c>
      <c r="G15" s="43">
        <v>12500</v>
      </c>
      <c r="H15" s="43">
        <v>2490</v>
      </c>
      <c r="I15" s="685">
        <f t="shared" si="0"/>
        <v>187500</v>
      </c>
    </row>
    <row r="16" spans="1:9" ht="21.75" customHeight="1">
      <c r="A16" s="60">
        <v>44863</v>
      </c>
      <c r="B16" s="27"/>
      <c r="C16" s="27"/>
      <c r="D16" s="27"/>
      <c r="E16" s="29">
        <v>10</v>
      </c>
      <c r="F16" s="178">
        <v>76477</v>
      </c>
      <c r="G16" s="43">
        <v>12500</v>
      </c>
      <c r="H16" s="43">
        <v>2490</v>
      </c>
      <c r="I16" s="43">
        <f t="shared" si="0"/>
        <v>175000</v>
      </c>
    </row>
    <row r="17" spans="1:9" ht="21.75" customHeight="1">
      <c r="A17" s="60">
        <v>44876</v>
      </c>
      <c r="B17" s="27"/>
      <c r="C17" s="27"/>
      <c r="D17" s="27"/>
      <c r="E17" s="29">
        <v>11</v>
      </c>
      <c r="F17" s="178">
        <v>30176</v>
      </c>
      <c r="G17" s="43">
        <v>175000</v>
      </c>
      <c r="H17" s="43"/>
      <c r="I17" s="43">
        <f t="shared" si="0"/>
        <v>0</v>
      </c>
    </row>
    <row r="18" spans="1:9">
      <c r="A18" s="60"/>
      <c r="B18" s="27"/>
      <c r="C18" s="27"/>
      <c r="D18" s="27"/>
      <c r="E18" s="29">
        <v>8</v>
      </c>
      <c r="F18" s="178"/>
      <c r="G18" s="43"/>
      <c r="H18" s="43"/>
      <c r="I18" s="43"/>
    </row>
    <row r="19" spans="1:9" ht="17.399999999999999">
      <c r="A19" s="3298" t="s">
        <v>1</v>
      </c>
      <c r="B19" s="3298"/>
      <c r="C19" s="3298"/>
      <c r="D19" s="3298"/>
      <c r="E19" s="3298"/>
      <c r="F19" s="3298"/>
      <c r="G19" s="3298"/>
      <c r="H19" s="3298"/>
      <c r="I19" s="3298"/>
    </row>
    <row r="20" spans="1:9">
      <c r="A20" s="1759" t="s">
        <v>49</v>
      </c>
      <c r="B20" s="515" t="s">
        <v>50</v>
      </c>
      <c r="C20" s="515" t="s">
        <v>568</v>
      </c>
      <c r="D20" s="515" t="s">
        <v>51</v>
      </c>
      <c r="E20" s="515" t="s">
        <v>52</v>
      </c>
      <c r="F20" s="1216" t="s">
        <v>265</v>
      </c>
      <c r="G20" s="516" t="s">
        <v>53</v>
      </c>
      <c r="H20" s="1760" t="s">
        <v>54</v>
      </c>
      <c r="I20" s="525" t="s">
        <v>55</v>
      </c>
    </row>
    <row r="21" spans="1:9">
      <c r="A21" s="833">
        <v>44876</v>
      </c>
      <c r="B21" s="21">
        <v>300000</v>
      </c>
      <c r="C21" s="21">
        <f>B21*0.02</f>
        <v>6000</v>
      </c>
      <c r="D21" s="23"/>
      <c r="E21" s="25">
        <v>36</v>
      </c>
      <c r="F21" s="193">
        <v>30176</v>
      </c>
      <c r="G21" s="21">
        <f>B21/E21</f>
        <v>8333.3333333333303</v>
      </c>
      <c r="H21" s="843">
        <f>B21*0.83%</f>
        <v>2490</v>
      </c>
      <c r="I21" s="843">
        <f>B21</f>
        <v>300000</v>
      </c>
    </row>
    <row r="22" spans="1:9">
      <c r="A22" s="77">
        <v>44905</v>
      </c>
      <c r="B22" s="27"/>
      <c r="C22" s="27"/>
      <c r="D22" s="27"/>
      <c r="E22" s="29">
        <v>1</v>
      </c>
      <c r="F22" s="178">
        <v>77116</v>
      </c>
      <c r="G22" s="30">
        <v>8333.33</v>
      </c>
      <c r="H22" s="30">
        <v>2490</v>
      </c>
      <c r="I22" s="685">
        <f>I21-G22</f>
        <v>291666.67</v>
      </c>
    </row>
    <row r="23" spans="1:9">
      <c r="A23" s="60">
        <v>44943</v>
      </c>
      <c r="B23" s="27"/>
      <c r="C23" s="27"/>
      <c r="D23" s="27"/>
      <c r="E23" s="29">
        <v>2</v>
      </c>
      <c r="F23" s="178">
        <v>77376</v>
      </c>
      <c r="G23" s="43">
        <v>8333.33</v>
      </c>
      <c r="H23" s="43">
        <v>2490</v>
      </c>
      <c r="I23" s="685">
        <f t="shared" ref="I23:I28" si="1">I22-G23</f>
        <v>283333.34000000003</v>
      </c>
    </row>
    <row r="24" spans="1:9">
      <c r="A24" s="60">
        <v>44985</v>
      </c>
      <c r="B24" s="27"/>
      <c r="C24" s="27"/>
      <c r="D24" s="27"/>
      <c r="E24" s="29">
        <v>3</v>
      </c>
      <c r="F24" s="178">
        <v>77763</v>
      </c>
      <c r="G24" s="43">
        <v>8333.33</v>
      </c>
      <c r="H24" s="43">
        <v>2490</v>
      </c>
      <c r="I24" s="685">
        <f t="shared" si="1"/>
        <v>275000.01</v>
      </c>
    </row>
    <row r="25" spans="1:9">
      <c r="A25" s="60">
        <v>45016</v>
      </c>
      <c r="B25" s="27"/>
      <c r="C25" s="27"/>
      <c r="D25" s="27"/>
      <c r="E25" s="29">
        <v>4</v>
      </c>
      <c r="F25" s="178">
        <v>78131</v>
      </c>
      <c r="G25" s="43">
        <v>8333.33</v>
      </c>
      <c r="H25" s="43">
        <v>2490</v>
      </c>
      <c r="I25" s="685">
        <f t="shared" si="1"/>
        <v>266666.68</v>
      </c>
    </row>
    <row r="26" spans="1:9">
      <c r="A26" s="60">
        <v>45044</v>
      </c>
      <c r="B26" s="27"/>
      <c r="C26" s="27"/>
      <c r="D26" s="27"/>
      <c r="E26" s="29">
        <v>5</v>
      </c>
      <c r="F26" s="178">
        <v>78474</v>
      </c>
      <c r="G26" s="43">
        <v>8333.33</v>
      </c>
      <c r="H26" s="43">
        <v>2490</v>
      </c>
      <c r="I26" s="685">
        <f t="shared" si="1"/>
        <v>258333.35</v>
      </c>
    </row>
    <row r="27" spans="1:9">
      <c r="A27" s="60">
        <v>45072</v>
      </c>
      <c r="B27" s="27"/>
      <c r="C27" s="27"/>
      <c r="D27" s="27"/>
      <c r="E27" s="29">
        <v>6</v>
      </c>
      <c r="F27" s="178">
        <v>78825</v>
      </c>
      <c r="G27" s="43">
        <v>8333.33</v>
      </c>
      <c r="H27" s="43">
        <v>2490</v>
      </c>
      <c r="I27" s="685">
        <f t="shared" si="1"/>
        <v>250000.02</v>
      </c>
    </row>
    <row r="28" spans="1:9">
      <c r="A28" s="60">
        <v>45073</v>
      </c>
      <c r="B28" s="27"/>
      <c r="C28" s="27"/>
      <c r="D28" s="27"/>
      <c r="E28" s="29">
        <v>7</v>
      </c>
      <c r="F28" s="1761">
        <v>31326</v>
      </c>
      <c r="G28" s="43">
        <v>250000.02</v>
      </c>
      <c r="H28" s="151"/>
      <c r="I28" s="685">
        <f t="shared" si="1"/>
        <v>0</v>
      </c>
    </row>
    <row r="31" spans="1:9" ht="27.6">
      <c r="A31" s="3297" t="s">
        <v>728</v>
      </c>
      <c r="B31" s="3297"/>
      <c r="C31" s="3297"/>
      <c r="D31" s="3297"/>
      <c r="E31" s="3297"/>
      <c r="F31" s="3297"/>
    </row>
    <row r="33" spans="1:9" ht="13.5" customHeight="1">
      <c r="A33" s="3299" t="s">
        <v>1</v>
      </c>
      <c r="B33" s="3299"/>
      <c r="C33" s="3299"/>
      <c r="D33" s="3299"/>
      <c r="E33" s="3299"/>
      <c r="F33" s="3299"/>
      <c r="G33" s="3299"/>
      <c r="H33" s="3299"/>
      <c r="I33" s="3299"/>
    </row>
    <row r="34" spans="1:9" ht="13.5" customHeight="1">
      <c r="A34" s="1759" t="s">
        <v>49</v>
      </c>
      <c r="B34" s="515" t="s">
        <v>50</v>
      </c>
      <c r="C34" s="515" t="s">
        <v>568</v>
      </c>
      <c r="D34" s="515" t="s">
        <v>51</v>
      </c>
      <c r="E34" s="515" t="s">
        <v>52</v>
      </c>
      <c r="F34" s="1216" t="s">
        <v>265</v>
      </c>
      <c r="G34" s="516" t="s">
        <v>53</v>
      </c>
      <c r="H34" s="1760" t="s">
        <v>54</v>
      </c>
      <c r="I34" s="525" t="s">
        <v>55</v>
      </c>
    </row>
    <row r="35" spans="1:9" ht="13.5" customHeight="1">
      <c r="A35" s="833">
        <v>45073</v>
      </c>
      <c r="B35" s="21">
        <v>700000</v>
      </c>
      <c r="C35" s="21">
        <f>B35*0.02</f>
        <v>14000</v>
      </c>
      <c r="D35" s="23"/>
      <c r="E35" s="25">
        <v>60</v>
      </c>
      <c r="F35" s="193">
        <v>31326</v>
      </c>
      <c r="G35" s="21">
        <f>B35/E35</f>
        <v>11666.666666666701</v>
      </c>
      <c r="H35" s="843">
        <f>B35*0.83%</f>
        <v>5810</v>
      </c>
      <c r="I35" s="843">
        <f>B35</f>
        <v>700000</v>
      </c>
    </row>
    <row r="36" spans="1:9" ht="13.5" customHeight="1">
      <c r="A36" s="60">
        <v>45107</v>
      </c>
      <c r="B36" s="151"/>
      <c r="C36" s="57">
        <v>1</v>
      </c>
      <c r="D36" s="151"/>
      <c r="E36" s="57">
        <v>1</v>
      </c>
      <c r="F36" s="178">
        <v>79335</v>
      </c>
      <c r="G36" s="59">
        <v>11666.67</v>
      </c>
      <c r="H36" s="30">
        <v>5810</v>
      </c>
      <c r="I36" s="685">
        <f>I35-G36</f>
        <v>688333.33</v>
      </c>
    </row>
    <row r="37" spans="1:9" ht="13.5" customHeight="1">
      <c r="A37" s="1290" t="s">
        <v>60</v>
      </c>
      <c r="B37" s="151"/>
      <c r="C37" s="57">
        <v>2</v>
      </c>
      <c r="D37" s="43"/>
      <c r="E37" s="3110" t="s">
        <v>57</v>
      </c>
      <c r="F37" s="3111"/>
      <c r="G37" s="30"/>
      <c r="H37" s="30"/>
      <c r="I37" s="685">
        <f t="shared" ref="I37:I69" si="2">I36-G37</f>
        <v>688333.33</v>
      </c>
    </row>
    <row r="38" spans="1:9" ht="13.5" customHeight="1">
      <c r="A38" s="1290" t="s">
        <v>729</v>
      </c>
      <c r="B38" s="151"/>
      <c r="C38" s="57">
        <v>3</v>
      </c>
      <c r="D38" s="43"/>
      <c r="E38" s="3110" t="s">
        <v>57</v>
      </c>
      <c r="F38" s="3111"/>
      <c r="G38" s="30"/>
      <c r="H38" s="30"/>
      <c r="I38" s="685">
        <f t="shared" si="2"/>
        <v>688333.33</v>
      </c>
    </row>
    <row r="39" spans="1:9" ht="13.5" customHeight="1">
      <c r="A39" s="60">
        <v>45183</v>
      </c>
      <c r="B39" s="151"/>
      <c r="C39" s="57">
        <v>4</v>
      </c>
      <c r="D39" s="43"/>
      <c r="E39" s="57">
        <v>2</v>
      </c>
      <c r="F39" s="178">
        <v>80216</v>
      </c>
      <c r="G39" s="30">
        <v>11666.67</v>
      </c>
      <c r="H39" s="30">
        <v>11620</v>
      </c>
      <c r="I39" s="685">
        <f t="shared" si="2"/>
        <v>676666.66</v>
      </c>
    </row>
    <row r="40" spans="1:9" ht="13.5" customHeight="1">
      <c r="A40" s="1290" t="s">
        <v>730</v>
      </c>
      <c r="B40" s="151"/>
      <c r="C40" s="57">
        <v>5</v>
      </c>
      <c r="D40" s="43"/>
      <c r="E40" s="3110" t="s">
        <v>57</v>
      </c>
      <c r="F40" s="3111"/>
      <c r="G40" s="43"/>
      <c r="H40" s="43"/>
      <c r="I40" s="685">
        <f t="shared" si="2"/>
        <v>676666.66</v>
      </c>
    </row>
    <row r="41" spans="1:9" ht="13.5" customHeight="1">
      <c r="A41" s="1290" t="s">
        <v>519</v>
      </c>
      <c r="B41" s="151"/>
      <c r="C41" s="57">
        <v>6</v>
      </c>
      <c r="D41" s="43"/>
      <c r="E41" s="3110" t="s">
        <v>57</v>
      </c>
      <c r="F41" s="3111"/>
      <c r="G41" s="43"/>
      <c r="H41" s="43"/>
      <c r="I41" s="685">
        <f t="shared" si="2"/>
        <v>676666.66</v>
      </c>
    </row>
    <row r="42" spans="1:9" ht="13.5" customHeight="1">
      <c r="A42" s="1290" t="s">
        <v>62</v>
      </c>
      <c r="B42" s="151"/>
      <c r="C42" s="57">
        <v>7</v>
      </c>
      <c r="D42" s="43"/>
      <c r="E42" s="3110" t="s">
        <v>57</v>
      </c>
      <c r="F42" s="3111"/>
      <c r="G42" s="43"/>
      <c r="H42" s="43"/>
      <c r="I42" s="685">
        <f t="shared" si="2"/>
        <v>676666.66</v>
      </c>
    </row>
    <row r="43" spans="1:9" ht="13.5" customHeight="1">
      <c r="A43" s="1290" t="s">
        <v>520</v>
      </c>
      <c r="B43" s="151"/>
      <c r="C43" s="57">
        <v>8</v>
      </c>
      <c r="D43" s="43"/>
      <c r="E43" s="3110" t="s">
        <v>57</v>
      </c>
      <c r="F43" s="3111"/>
      <c r="G43" s="43"/>
      <c r="H43" s="43"/>
      <c r="I43" s="685">
        <f t="shared" si="2"/>
        <v>676666.66</v>
      </c>
    </row>
    <row r="44" spans="1:9" ht="13.5" customHeight="1">
      <c r="A44" s="1290" t="s">
        <v>63</v>
      </c>
      <c r="B44" s="151"/>
      <c r="C44" s="57">
        <v>9</v>
      </c>
      <c r="D44" s="43"/>
      <c r="E44" s="3110" t="s">
        <v>57</v>
      </c>
      <c r="F44" s="3111"/>
      <c r="G44" s="43"/>
      <c r="H44" s="43"/>
      <c r="I44" s="685">
        <f t="shared" si="2"/>
        <v>676666.66</v>
      </c>
    </row>
    <row r="45" spans="1:9" ht="13.5" customHeight="1">
      <c r="A45" s="60">
        <v>45368</v>
      </c>
      <c r="B45" s="27"/>
      <c r="C45" s="57">
        <v>10</v>
      </c>
      <c r="D45" s="43"/>
      <c r="E45" s="151"/>
      <c r="F45" s="178">
        <v>82449</v>
      </c>
      <c r="G45" s="30">
        <v>5453.87</v>
      </c>
      <c r="H45" s="30">
        <v>5810</v>
      </c>
      <c r="I45" s="685">
        <f t="shared" si="2"/>
        <v>671212.79</v>
      </c>
    </row>
    <row r="46" spans="1:9" ht="13.5" customHeight="1">
      <c r="A46" s="28" t="s">
        <v>65</v>
      </c>
      <c r="B46" s="27"/>
      <c r="C46" s="57">
        <v>11</v>
      </c>
      <c r="D46" s="43"/>
      <c r="E46" s="3110" t="s">
        <v>57</v>
      </c>
      <c r="F46" s="3111"/>
      <c r="G46" s="43"/>
      <c r="H46" s="43"/>
      <c r="I46" s="685">
        <f t="shared" si="2"/>
        <v>671212.79</v>
      </c>
    </row>
    <row r="47" spans="1:9" ht="13.5" customHeight="1">
      <c r="A47" s="28" t="s">
        <v>731</v>
      </c>
      <c r="B47" s="39"/>
      <c r="C47" s="57">
        <v>12</v>
      </c>
      <c r="D47" s="43"/>
      <c r="E47" s="3110" t="s">
        <v>57</v>
      </c>
      <c r="F47" s="3111"/>
      <c r="G47" s="43"/>
      <c r="H47" s="43"/>
      <c r="I47" s="685">
        <f t="shared" si="2"/>
        <v>671212.79</v>
      </c>
    </row>
    <row r="48" spans="1:9" ht="13.5" customHeight="1">
      <c r="A48" s="28" t="s">
        <v>732</v>
      </c>
      <c r="B48" s="27"/>
      <c r="C48" s="57">
        <v>13</v>
      </c>
      <c r="D48" s="43"/>
      <c r="E48" s="3110" t="s">
        <v>57</v>
      </c>
      <c r="F48" s="3111"/>
      <c r="G48" s="43"/>
      <c r="H48" s="43"/>
      <c r="I48" s="685">
        <f t="shared" si="2"/>
        <v>671212.79</v>
      </c>
    </row>
    <row r="49" spans="1:11" ht="13.5" customHeight="1">
      <c r="A49" s="28" t="s">
        <v>733</v>
      </c>
      <c r="B49" s="479"/>
      <c r="C49" s="57">
        <v>14</v>
      </c>
      <c r="D49" s="43"/>
      <c r="E49" s="3110" t="s">
        <v>57</v>
      </c>
      <c r="F49" s="3111"/>
      <c r="G49" s="43"/>
      <c r="H49" s="43"/>
      <c r="I49" s="685">
        <f t="shared" si="2"/>
        <v>671212.79</v>
      </c>
    </row>
    <row r="50" spans="1:11" ht="13.5" customHeight="1">
      <c r="A50" s="28" t="s">
        <v>734</v>
      </c>
      <c r="B50" s="27"/>
      <c r="C50" s="57">
        <v>15</v>
      </c>
      <c r="D50" s="43"/>
      <c r="E50" s="3110" t="s">
        <v>57</v>
      </c>
      <c r="F50" s="3111"/>
      <c r="G50" s="43"/>
      <c r="H50" s="43"/>
      <c r="I50" s="685">
        <f t="shared" si="2"/>
        <v>671212.79</v>
      </c>
    </row>
    <row r="51" spans="1:11" ht="13.5" customHeight="1">
      <c r="A51" s="28" t="s">
        <v>735</v>
      </c>
      <c r="B51" s="27"/>
      <c r="C51" s="57">
        <v>16</v>
      </c>
      <c r="D51" s="43"/>
      <c r="E51" s="3110" t="s">
        <v>57</v>
      </c>
      <c r="F51" s="3111"/>
      <c r="G51" s="43"/>
      <c r="H51" s="43"/>
      <c r="I51" s="685">
        <f t="shared" si="2"/>
        <v>671212.79</v>
      </c>
    </row>
    <row r="52" spans="1:11" ht="13.5" customHeight="1">
      <c r="A52" s="28" t="s">
        <v>736</v>
      </c>
      <c r="B52" s="27"/>
      <c r="C52" s="29">
        <v>17</v>
      </c>
      <c r="D52" s="43"/>
      <c r="E52" s="3110" t="s">
        <v>57</v>
      </c>
      <c r="F52" s="3111"/>
      <c r="G52" s="43"/>
      <c r="H52" s="43"/>
      <c r="I52" s="685">
        <f t="shared" si="2"/>
        <v>671212.79</v>
      </c>
    </row>
    <row r="53" spans="1:11" ht="13.5" customHeight="1">
      <c r="A53" s="28" t="s">
        <v>737</v>
      </c>
      <c r="B53" s="27"/>
      <c r="C53" s="29">
        <v>18</v>
      </c>
      <c r="D53" s="43"/>
      <c r="E53" s="3110" t="s">
        <v>57</v>
      </c>
      <c r="F53" s="3111"/>
      <c r="G53" s="43"/>
      <c r="H53" s="43"/>
      <c r="I53" s="685">
        <f t="shared" si="2"/>
        <v>671212.79</v>
      </c>
      <c r="J53" s="1763"/>
      <c r="K53" s="214"/>
    </row>
    <row r="54" spans="1:11" ht="13.5" customHeight="1">
      <c r="A54" s="28" t="s">
        <v>738</v>
      </c>
      <c r="B54" s="27"/>
      <c r="C54" s="29">
        <v>19</v>
      </c>
      <c r="D54" s="43"/>
      <c r="E54" s="3300" t="s">
        <v>57</v>
      </c>
      <c r="F54" s="3301"/>
      <c r="G54" s="571"/>
      <c r="H54" s="571"/>
      <c r="I54" s="685">
        <f t="shared" si="2"/>
        <v>671212.79</v>
      </c>
      <c r="J54" s="1763"/>
      <c r="K54" s="214"/>
    </row>
    <row r="55" spans="1:11" ht="13.5" customHeight="1">
      <c r="A55" s="28" t="s">
        <v>739</v>
      </c>
      <c r="B55" s="27"/>
      <c r="C55" s="29">
        <v>20</v>
      </c>
      <c r="D55" s="43"/>
      <c r="E55" s="3110" t="s">
        <v>57</v>
      </c>
      <c r="F55" s="3111"/>
      <c r="G55" s="571"/>
      <c r="H55" s="571"/>
      <c r="I55" s="685">
        <f t="shared" si="2"/>
        <v>671212.79</v>
      </c>
      <c r="J55" s="1763"/>
      <c r="K55" s="214"/>
    </row>
    <row r="56" spans="1:11" ht="13.5" customHeight="1">
      <c r="A56" s="1290">
        <v>45696</v>
      </c>
      <c r="B56" s="27"/>
      <c r="C56" s="29">
        <v>21</v>
      </c>
      <c r="D56" s="39"/>
      <c r="E56" s="27"/>
      <c r="F56" s="178">
        <v>86398</v>
      </c>
      <c r="G56" s="43">
        <v>10000</v>
      </c>
      <c r="H56" s="151"/>
      <c r="I56" s="685">
        <f t="shared" si="2"/>
        <v>661212.79</v>
      </c>
      <c r="J56" s="1763"/>
      <c r="K56" s="625"/>
    </row>
    <row r="57" spans="1:11" ht="13.5" customHeight="1">
      <c r="A57" s="1290">
        <v>45738</v>
      </c>
      <c r="B57" s="27"/>
      <c r="C57" s="29">
        <v>22</v>
      </c>
      <c r="D57" s="39"/>
      <c r="E57" s="27"/>
      <c r="F57" s="178">
        <v>86903</v>
      </c>
      <c r="G57" s="43">
        <v>7571</v>
      </c>
      <c r="H57" s="151"/>
      <c r="I57" s="685">
        <f t="shared" si="2"/>
        <v>653641.79</v>
      </c>
      <c r="J57" s="1763"/>
      <c r="K57" s="625"/>
    </row>
    <row r="58" spans="1:11" ht="13.5" customHeight="1">
      <c r="A58" s="28" t="s">
        <v>739</v>
      </c>
      <c r="B58" s="27"/>
      <c r="C58" s="29">
        <v>23</v>
      </c>
      <c r="D58" s="43"/>
      <c r="E58" s="3110" t="s">
        <v>57</v>
      </c>
      <c r="F58" s="3111"/>
      <c r="G58" s="43"/>
      <c r="H58" s="151"/>
      <c r="I58" s="685">
        <f t="shared" si="2"/>
        <v>653641.79</v>
      </c>
      <c r="J58" s="1763"/>
      <c r="K58" s="625"/>
    </row>
    <row r="59" spans="1:11" ht="13.5" customHeight="1">
      <c r="A59" s="28" t="s">
        <v>523</v>
      </c>
      <c r="B59" s="27"/>
      <c r="C59" s="29">
        <v>24</v>
      </c>
      <c r="D59" s="43"/>
      <c r="E59" s="3110" t="s">
        <v>57</v>
      </c>
      <c r="F59" s="3111"/>
      <c r="G59" s="43"/>
      <c r="H59" s="151"/>
      <c r="I59" s="685">
        <f t="shared" si="2"/>
        <v>653641.79</v>
      </c>
      <c r="J59" s="1763"/>
      <c r="K59" s="625"/>
    </row>
    <row r="60" spans="1:11" ht="13.5" customHeight="1">
      <c r="A60" s="1290" t="s">
        <v>109</v>
      </c>
      <c r="B60" s="27"/>
      <c r="C60" s="29">
        <v>25</v>
      </c>
      <c r="D60" s="43"/>
      <c r="E60" s="3110" t="s">
        <v>57</v>
      </c>
      <c r="F60" s="3111"/>
      <c r="G60" s="43"/>
      <c r="H60" s="151"/>
      <c r="I60" s="685">
        <f t="shared" si="2"/>
        <v>653641.79</v>
      </c>
      <c r="J60" s="1763"/>
      <c r="K60" s="625"/>
    </row>
    <row r="61" spans="1:11" ht="13.5" customHeight="1">
      <c r="A61" s="1290" t="s">
        <v>121</v>
      </c>
      <c r="B61" s="27"/>
      <c r="C61" s="29">
        <v>26</v>
      </c>
      <c r="D61" s="43"/>
      <c r="E61" s="3110" t="s">
        <v>57</v>
      </c>
      <c r="F61" s="3111"/>
      <c r="G61" s="43"/>
      <c r="H61" s="151"/>
      <c r="I61" s="685">
        <f t="shared" si="2"/>
        <v>653641.79</v>
      </c>
      <c r="J61" s="1763"/>
      <c r="K61" s="625"/>
    </row>
    <row r="62" spans="1:11" ht="13.5" customHeight="1">
      <c r="A62" s="1290" t="s">
        <v>740</v>
      </c>
      <c r="B62" s="27"/>
      <c r="C62" s="29">
        <v>27</v>
      </c>
      <c r="D62" s="43"/>
      <c r="E62" s="3110" t="s">
        <v>57</v>
      </c>
      <c r="F62" s="3111"/>
      <c r="G62" s="43"/>
      <c r="H62" s="151"/>
      <c r="I62" s="685">
        <f t="shared" si="2"/>
        <v>653641.79</v>
      </c>
      <c r="J62" s="1763"/>
      <c r="K62" s="625"/>
    </row>
    <row r="63" spans="1:11" ht="13.5" customHeight="1">
      <c r="A63" s="1290" t="s">
        <v>119</v>
      </c>
      <c r="B63" s="27"/>
      <c r="C63" s="29">
        <v>28</v>
      </c>
      <c r="D63" s="43"/>
      <c r="E63" s="3110" t="s">
        <v>57</v>
      </c>
      <c r="F63" s="3111"/>
      <c r="G63" s="1762"/>
      <c r="H63" s="43"/>
      <c r="I63" s="685">
        <f t="shared" si="2"/>
        <v>653641.79</v>
      </c>
      <c r="J63" s="1763"/>
    </row>
    <row r="64" spans="1:11" ht="13.5" customHeight="1">
      <c r="A64" s="60" t="s">
        <v>428</v>
      </c>
      <c r="B64" s="27"/>
      <c r="C64" s="29">
        <v>29</v>
      </c>
      <c r="D64" s="43"/>
      <c r="E64" s="3110" t="s">
        <v>57</v>
      </c>
      <c r="F64" s="3111"/>
      <c r="G64" s="1762"/>
      <c r="H64" s="43"/>
      <c r="I64" s="685">
        <f t="shared" si="2"/>
        <v>653641.79</v>
      </c>
      <c r="J64" s="1763"/>
      <c r="K64" s="1764"/>
    </row>
    <row r="65" spans="1:10" ht="13.5" customHeight="1">
      <c r="A65" s="60" t="s">
        <v>120</v>
      </c>
      <c r="B65" s="27"/>
      <c r="C65" s="29">
        <v>30</v>
      </c>
      <c r="D65" s="43"/>
      <c r="E65" s="3110" t="s">
        <v>57</v>
      </c>
      <c r="F65" s="3111"/>
      <c r="G65" s="43"/>
      <c r="H65" s="43"/>
      <c r="I65" s="685">
        <f t="shared" si="2"/>
        <v>653641.79</v>
      </c>
    </row>
    <row r="66" spans="1:10" ht="13.5" customHeight="1">
      <c r="A66" s="60" t="s">
        <v>741</v>
      </c>
      <c r="B66" s="27"/>
      <c r="C66" s="29">
        <v>31</v>
      </c>
      <c r="D66" s="43"/>
      <c r="E66" s="3110" t="s">
        <v>57</v>
      </c>
      <c r="F66" s="3111"/>
      <c r="G66" s="43"/>
      <c r="H66" s="43"/>
      <c r="I66" s="1768">
        <f t="shared" si="2"/>
        <v>653641.79</v>
      </c>
    </row>
    <row r="67" spans="1:10" ht="13.5" customHeight="1">
      <c r="A67" s="60" t="s">
        <v>736</v>
      </c>
      <c r="B67" s="27"/>
      <c r="C67" s="29">
        <v>32</v>
      </c>
      <c r="D67" s="43"/>
      <c r="E67" s="3110" t="s">
        <v>57</v>
      </c>
      <c r="F67" s="3111"/>
      <c r="G67" s="1765"/>
      <c r="H67" s="1766"/>
      <c r="I67" s="1768">
        <f t="shared" si="2"/>
        <v>653641.79</v>
      </c>
    </row>
    <row r="68" spans="1:10">
      <c r="A68" s="60" t="s">
        <v>737</v>
      </c>
      <c r="B68" s="27"/>
      <c r="C68" s="29">
        <v>33</v>
      </c>
      <c r="D68" s="43"/>
      <c r="E68" s="3110" t="s">
        <v>57</v>
      </c>
      <c r="F68" s="3111"/>
      <c r="G68" s="43"/>
      <c r="H68" s="1767"/>
      <c r="I68" s="1768">
        <f t="shared" si="2"/>
        <v>653641.79</v>
      </c>
    </row>
    <row r="69" spans="1:10">
      <c r="A69" s="60" t="s">
        <v>738</v>
      </c>
      <c r="B69" s="27"/>
      <c r="C69" s="27"/>
      <c r="D69" s="27"/>
      <c r="E69" s="3110" t="s">
        <v>57</v>
      </c>
      <c r="F69" s="3111"/>
      <c r="G69" s="43"/>
      <c r="H69" s="1767"/>
      <c r="I69" s="1768">
        <f t="shared" si="2"/>
        <v>653641.79</v>
      </c>
    </row>
    <row r="70" spans="1:10">
      <c r="A70" s="60"/>
      <c r="B70" s="27"/>
      <c r="C70" s="27"/>
      <c r="D70" s="27"/>
      <c r="E70" s="27"/>
      <c r="F70" s="178"/>
      <c r="G70" s="43"/>
      <c r="H70" s="151"/>
      <c r="I70" s="151"/>
    </row>
    <row r="71" spans="1:10">
      <c r="A71" s="60"/>
      <c r="B71" s="27"/>
      <c r="C71" s="27"/>
      <c r="D71" s="27"/>
      <c r="E71" s="27"/>
      <c r="F71" s="178"/>
      <c r="G71" s="43"/>
      <c r="H71" s="151"/>
      <c r="I71" s="151"/>
    </row>
    <row r="72" spans="1:10">
      <c r="A72" s="60"/>
      <c r="B72" s="27"/>
      <c r="C72" s="27"/>
      <c r="D72" s="27"/>
      <c r="E72" s="27"/>
      <c r="F72" s="178"/>
      <c r="G72" s="43"/>
      <c r="H72" s="151"/>
      <c r="I72" s="151"/>
    </row>
    <row r="73" spans="1:10">
      <c r="A73" s="60"/>
      <c r="B73" s="27"/>
      <c r="C73" s="27"/>
      <c r="D73" s="27"/>
      <c r="E73" s="27"/>
      <c r="F73" s="178"/>
      <c r="G73" s="43"/>
      <c r="H73" s="151"/>
      <c r="I73" s="151"/>
    </row>
    <row r="74" spans="1:10">
      <c r="A74" s="60"/>
      <c r="B74" s="27"/>
      <c r="C74" s="27"/>
      <c r="D74" s="27"/>
      <c r="E74" s="27"/>
      <c r="F74" s="178"/>
      <c r="G74" s="43"/>
      <c r="H74" s="43"/>
      <c r="I74" s="151"/>
    </row>
    <row r="75" spans="1:10">
      <c r="A75" s="60"/>
      <c r="B75" s="27"/>
      <c r="C75" s="27"/>
      <c r="D75" s="27"/>
      <c r="E75" s="27"/>
      <c r="F75" s="178"/>
      <c r="G75" s="43"/>
      <c r="H75" s="151"/>
      <c r="I75" s="151"/>
    </row>
    <row r="76" spans="1:10">
      <c r="A76" s="60"/>
      <c r="B76" s="27"/>
      <c r="C76" s="27"/>
      <c r="D76" s="39">
        <f>SUM(D36:D75)</f>
        <v>0</v>
      </c>
      <c r="E76" s="27"/>
      <c r="F76" s="178"/>
      <c r="G76" s="43"/>
      <c r="H76" s="43"/>
      <c r="I76" s="151"/>
    </row>
    <row r="78" spans="1:10">
      <c r="H78" s="989"/>
      <c r="J78" s="99"/>
    </row>
    <row r="79" spans="1:10">
      <c r="J79" s="99"/>
    </row>
  </sheetData>
  <mergeCells count="34">
    <mergeCell ref="E66:F66"/>
    <mergeCell ref="E67:F67"/>
    <mergeCell ref="E68:F68"/>
    <mergeCell ref="E69:F69"/>
    <mergeCell ref="E61:F61"/>
    <mergeCell ref="E62:F62"/>
    <mergeCell ref="E63:F63"/>
    <mergeCell ref="E64:F64"/>
    <mergeCell ref="E65:F65"/>
    <mergeCell ref="E54:F54"/>
    <mergeCell ref="E55:F55"/>
    <mergeCell ref="E58:F58"/>
    <mergeCell ref="E59:F59"/>
    <mergeCell ref="E60:F60"/>
    <mergeCell ref="E49:F49"/>
    <mergeCell ref="E50:F50"/>
    <mergeCell ref="E51:F51"/>
    <mergeCell ref="E52:F52"/>
    <mergeCell ref="E53:F53"/>
    <mergeCell ref="E43:F43"/>
    <mergeCell ref="E44:F44"/>
    <mergeCell ref="E46:F46"/>
    <mergeCell ref="E47:F47"/>
    <mergeCell ref="E48:F48"/>
    <mergeCell ref="E37:F37"/>
    <mergeCell ref="E38:F38"/>
    <mergeCell ref="E40:F40"/>
    <mergeCell ref="E41:F41"/>
    <mergeCell ref="E42:F42"/>
    <mergeCell ref="A1:E1"/>
    <mergeCell ref="A4:I4"/>
    <mergeCell ref="A19:I19"/>
    <mergeCell ref="A31:F31"/>
    <mergeCell ref="A33:I33"/>
  </mergeCells>
  <phoneticPr fontId="191" type="noConversion"/>
  <pageMargins left="0.15748031496063" right="0.15748031496063" top="0.196850393700787" bottom="0.35433070866141703" header="0.31496062992126" footer="0.31496062992126"/>
  <pageSetup orientation="landscape" horizontalDpi="360" verticalDpi="36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127">
    <tabColor rgb="FFFFFF00"/>
  </sheetPr>
  <dimension ref="A1:F242"/>
  <sheetViews>
    <sheetView zoomScale="130" zoomScaleNormal="130" zoomScalePageLayoutView="69" workbookViewId="0">
      <pane ySplit="4" topLeftCell="A23" activePane="bottomLeft" state="frozen"/>
      <selection pane="bottomLeft" activeCell="C22" sqref="C22"/>
    </sheetView>
  </sheetViews>
  <sheetFormatPr defaultColWidth="9.109375" defaultRowHeight="13.2"/>
  <cols>
    <col min="1" max="1" width="17.109375" style="2242" customWidth="1"/>
    <col min="2" max="2" width="12.109375" style="2242" customWidth="1"/>
    <col min="3" max="3" width="14.5546875" style="2242" customWidth="1"/>
    <col min="4" max="4" width="15.44140625" style="2242" customWidth="1"/>
    <col min="5" max="5" width="12.6640625" style="2242" customWidth="1"/>
    <col min="6" max="6" width="15.6640625" style="2242" customWidth="1"/>
    <col min="7" max="16384" width="9.109375" style="3"/>
  </cols>
  <sheetData>
    <row r="1" spans="1:6" ht="15">
      <c r="A1" s="3308" t="s">
        <v>742</v>
      </c>
      <c r="B1" s="3308"/>
      <c r="C1" s="3308"/>
      <c r="D1" s="2614"/>
      <c r="E1" s="2614"/>
      <c r="F1" s="2614"/>
    </row>
    <row r="2" spans="1:6">
      <c r="A2" s="3309"/>
      <c r="B2" s="3309"/>
      <c r="C2" s="3309"/>
    </row>
    <row r="3" spans="1:6" ht="15">
      <c r="A3" s="3302" t="s">
        <v>361</v>
      </c>
      <c r="B3" s="3303"/>
      <c r="C3" s="3303"/>
      <c r="D3" s="3303"/>
      <c r="E3" s="3303"/>
      <c r="F3" s="3304"/>
    </row>
    <row r="4" spans="1:6" ht="29.1" customHeight="1">
      <c r="A4" s="2615"/>
      <c r="B4" s="2615"/>
      <c r="C4" s="2615"/>
      <c r="D4" s="2615"/>
      <c r="E4" s="2615"/>
      <c r="F4" s="2615"/>
    </row>
    <row r="5" spans="1:6" ht="15" customHeight="1">
      <c r="A5" s="2449" t="s">
        <v>49</v>
      </c>
      <c r="B5" s="2449"/>
      <c r="C5" s="2449" t="s">
        <v>265</v>
      </c>
      <c r="D5" s="2449" t="s">
        <v>743</v>
      </c>
      <c r="E5" s="2449"/>
      <c r="F5" s="2449" t="s">
        <v>55</v>
      </c>
    </row>
    <row r="6" spans="1:6" ht="15" customHeight="1">
      <c r="A6" s="2219" t="s">
        <v>744</v>
      </c>
      <c r="B6" s="2219"/>
      <c r="C6" s="2219"/>
      <c r="D6" s="2219"/>
      <c r="E6" s="2219"/>
      <c r="F6" s="2616">
        <v>410915.81</v>
      </c>
    </row>
    <row r="7" spans="1:6" ht="15" customHeight="1">
      <c r="A7" s="2617" t="s">
        <v>745</v>
      </c>
      <c r="B7" s="2617"/>
      <c r="C7" s="2617"/>
      <c r="D7" s="2219"/>
      <c r="E7" s="2219">
        <v>71364.210000000006</v>
      </c>
      <c r="F7" s="2219">
        <f>F6-D7-E7</f>
        <v>339551.6</v>
      </c>
    </row>
    <row r="8" spans="1:6" ht="15" customHeight="1">
      <c r="A8" s="2321">
        <v>43036</v>
      </c>
      <c r="B8" s="2219"/>
      <c r="C8" s="2613" t="s">
        <v>746</v>
      </c>
      <c r="D8" s="2219">
        <v>9431.99</v>
      </c>
      <c r="E8" s="2219"/>
      <c r="F8" s="2219">
        <f t="shared" ref="F8:F30" si="0">F7-D8</f>
        <v>330119.61</v>
      </c>
    </row>
    <row r="9" spans="1:6" ht="15" customHeight="1">
      <c r="A9" s="2321">
        <v>43075</v>
      </c>
      <c r="B9" s="2219"/>
      <c r="C9" s="2613" t="s">
        <v>747</v>
      </c>
      <c r="D9" s="2219">
        <v>18864</v>
      </c>
      <c r="E9" s="2219"/>
      <c r="F9" s="2219">
        <f t="shared" si="0"/>
        <v>311255.61</v>
      </c>
    </row>
    <row r="10" spans="1:6" ht="15" customHeight="1">
      <c r="A10" s="2321">
        <v>43244</v>
      </c>
      <c r="B10" s="2219"/>
      <c r="C10" s="2613" t="s">
        <v>748</v>
      </c>
      <c r="D10" s="2219">
        <v>15000</v>
      </c>
      <c r="E10" s="2219"/>
      <c r="F10" s="2219">
        <f t="shared" si="0"/>
        <v>296255.61</v>
      </c>
    </row>
    <row r="11" spans="1:6" ht="15" customHeight="1">
      <c r="A11" s="2321">
        <v>43432</v>
      </c>
      <c r="B11" s="2219"/>
      <c r="C11" s="2613" t="s">
        <v>749</v>
      </c>
      <c r="D11" s="2219">
        <v>20000</v>
      </c>
      <c r="E11" s="2219"/>
      <c r="F11" s="2219">
        <f t="shared" si="0"/>
        <v>276255.61</v>
      </c>
    </row>
    <row r="12" spans="1:6" ht="15" customHeight="1">
      <c r="A12" s="2321">
        <v>43463</v>
      </c>
      <c r="B12" s="2219"/>
      <c r="C12" s="2613" t="s">
        <v>750</v>
      </c>
      <c r="D12" s="2219">
        <v>10000</v>
      </c>
      <c r="E12" s="2219"/>
      <c r="F12" s="2219">
        <f t="shared" si="0"/>
        <v>266255.61</v>
      </c>
    </row>
    <row r="13" spans="1:6" ht="15" customHeight="1">
      <c r="A13" s="2612">
        <v>43795</v>
      </c>
      <c r="B13" s="2219"/>
      <c r="C13" s="2613" t="s">
        <v>751</v>
      </c>
      <c r="D13" s="2219">
        <v>15000</v>
      </c>
      <c r="E13" s="2219"/>
      <c r="F13" s="2219">
        <f t="shared" si="0"/>
        <v>251255.61</v>
      </c>
    </row>
    <row r="14" spans="1:6" ht="15" customHeight="1">
      <c r="A14" s="2612">
        <v>43826</v>
      </c>
      <c r="B14" s="2219"/>
      <c r="C14" s="2613" t="s">
        <v>752</v>
      </c>
      <c r="D14" s="2219">
        <v>20000</v>
      </c>
      <c r="E14" s="2219"/>
      <c r="F14" s="2219">
        <f t="shared" si="0"/>
        <v>231255.61</v>
      </c>
    </row>
    <row r="15" spans="1:6" ht="15" customHeight="1">
      <c r="A15" s="2612">
        <v>44006</v>
      </c>
      <c r="B15" s="2219"/>
      <c r="C15" s="2613" t="s">
        <v>753</v>
      </c>
      <c r="D15" s="2219">
        <v>10000</v>
      </c>
      <c r="E15" s="2219"/>
      <c r="F15" s="2219">
        <f t="shared" si="0"/>
        <v>221255.61</v>
      </c>
    </row>
    <row r="16" spans="1:6" ht="15" customHeight="1">
      <c r="A16" s="2612">
        <v>44036</v>
      </c>
      <c r="B16" s="2219"/>
      <c r="C16" s="2613" t="s">
        <v>754</v>
      </c>
      <c r="D16" s="2219">
        <v>5000</v>
      </c>
      <c r="E16" s="2219"/>
      <c r="F16" s="2219">
        <f t="shared" si="0"/>
        <v>216255.61</v>
      </c>
    </row>
    <row r="17" spans="1:6" ht="15" customHeight="1">
      <c r="A17" s="2612">
        <v>44133</v>
      </c>
      <c r="B17" s="2219"/>
      <c r="C17" s="2613" t="s">
        <v>755</v>
      </c>
      <c r="D17" s="2219">
        <v>46255.61</v>
      </c>
      <c r="E17" s="2219"/>
      <c r="F17" s="2219">
        <f t="shared" si="0"/>
        <v>170000</v>
      </c>
    </row>
    <row r="18" spans="1:6" ht="15" customHeight="1">
      <c r="A18" s="2612">
        <v>44201</v>
      </c>
      <c r="B18" s="2219"/>
      <c r="C18" s="2613" t="s">
        <v>756</v>
      </c>
      <c r="D18" s="2219">
        <v>30000</v>
      </c>
      <c r="E18" s="2219"/>
      <c r="F18" s="2219">
        <f t="shared" si="0"/>
        <v>140000</v>
      </c>
    </row>
    <row r="19" spans="1:6" ht="15" customHeight="1">
      <c r="A19" s="2612">
        <v>44495</v>
      </c>
      <c r="B19" s="2219"/>
      <c r="C19" s="2613" t="s">
        <v>757</v>
      </c>
      <c r="D19" s="2219">
        <v>1000</v>
      </c>
      <c r="E19" s="2219"/>
      <c r="F19" s="2219">
        <f t="shared" si="0"/>
        <v>139000</v>
      </c>
    </row>
    <row r="20" spans="1:6" ht="15" customHeight="1">
      <c r="A20" s="2612">
        <v>44523</v>
      </c>
      <c r="B20" s="2219"/>
      <c r="C20" s="2613" t="s">
        <v>758</v>
      </c>
      <c r="D20" s="2219">
        <v>11000</v>
      </c>
      <c r="E20" s="2219"/>
      <c r="F20" s="2219">
        <f t="shared" si="0"/>
        <v>128000</v>
      </c>
    </row>
    <row r="21" spans="1:6" ht="19.5" customHeight="1">
      <c r="A21" s="2612">
        <v>44560</v>
      </c>
      <c r="B21" s="2219"/>
      <c r="C21" s="2613" t="s">
        <v>759</v>
      </c>
      <c r="D21" s="2219">
        <v>11000</v>
      </c>
      <c r="E21" s="2219"/>
      <c r="F21" s="2219">
        <f t="shared" si="0"/>
        <v>117000</v>
      </c>
    </row>
    <row r="22" spans="1:6" ht="15" customHeight="1">
      <c r="A22" s="2612">
        <v>44582</v>
      </c>
      <c r="B22" s="2219"/>
      <c r="C22" s="2613">
        <v>73322</v>
      </c>
      <c r="D22" s="2219">
        <v>1000</v>
      </c>
      <c r="E22" s="2219"/>
      <c r="F22" s="2219">
        <f t="shared" si="0"/>
        <v>116000</v>
      </c>
    </row>
    <row r="23" spans="1:6" ht="15" customHeight="1">
      <c r="A23" s="2612">
        <v>44622</v>
      </c>
      <c r="B23" s="2219"/>
      <c r="C23" s="2613">
        <v>73799</v>
      </c>
      <c r="D23" s="2219">
        <v>1000</v>
      </c>
      <c r="E23" s="2219"/>
      <c r="F23" s="2219">
        <f t="shared" si="0"/>
        <v>115000</v>
      </c>
    </row>
    <row r="24" spans="1:6" ht="15" customHeight="1">
      <c r="A24" s="2612">
        <v>44657</v>
      </c>
      <c r="B24" s="2219"/>
      <c r="C24" s="2613">
        <v>74185</v>
      </c>
      <c r="D24" s="2219">
        <v>1000</v>
      </c>
      <c r="E24" s="2219"/>
      <c r="F24" s="2219">
        <f t="shared" si="0"/>
        <v>114000</v>
      </c>
    </row>
    <row r="25" spans="1:6" ht="15" customHeight="1">
      <c r="A25" s="2612">
        <v>44705</v>
      </c>
      <c r="B25" s="2219"/>
      <c r="C25" s="2613">
        <v>74700</v>
      </c>
      <c r="D25" s="2219">
        <v>11000</v>
      </c>
      <c r="E25" s="2219"/>
      <c r="F25" s="2219">
        <f t="shared" si="0"/>
        <v>103000</v>
      </c>
    </row>
    <row r="26" spans="1:6" ht="15" customHeight="1">
      <c r="A26" s="2412">
        <v>44778</v>
      </c>
      <c r="B26" s="2337"/>
      <c r="C26" s="2337">
        <v>75605</v>
      </c>
      <c r="D26" s="2436">
        <v>2000</v>
      </c>
      <c r="E26" s="2219"/>
      <c r="F26" s="2219">
        <f t="shared" si="0"/>
        <v>101000</v>
      </c>
    </row>
    <row r="27" spans="1:6" ht="15" customHeight="1">
      <c r="A27" s="2221">
        <v>44832</v>
      </c>
      <c r="B27" s="2337"/>
      <c r="C27" s="2337">
        <v>76157</v>
      </c>
      <c r="D27" s="2474">
        <v>1000</v>
      </c>
      <c r="E27" s="2219"/>
      <c r="F27" s="2219">
        <f t="shared" si="0"/>
        <v>100000</v>
      </c>
    </row>
    <row r="28" spans="1:6" ht="15" customHeight="1">
      <c r="A28" s="2221">
        <v>44882</v>
      </c>
      <c r="B28" s="2337"/>
      <c r="C28" s="2337">
        <v>76720</v>
      </c>
      <c r="D28" s="2474">
        <v>10000</v>
      </c>
      <c r="E28" s="2219"/>
      <c r="F28" s="2219">
        <f t="shared" si="0"/>
        <v>90000</v>
      </c>
    </row>
    <row r="29" spans="1:6" ht="15" customHeight="1">
      <c r="A29" s="2221">
        <v>44923</v>
      </c>
      <c r="B29" s="2337"/>
      <c r="C29" s="2337">
        <v>77226</v>
      </c>
      <c r="D29" s="2474">
        <v>1000</v>
      </c>
      <c r="E29" s="2219"/>
      <c r="F29" s="2219">
        <f t="shared" si="0"/>
        <v>89000</v>
      </c>
    </row>
    <row r="30" spans="1:6" ht="15" customHeight="1">
      <c r="A30" s="2612"/>
      <c r="B30" s="2219"/>
      <c r="C30" s="2613"/>
      <c r="D30" s="2219">
        <v>5000</v>
      </c>
      <c r="E30" s="2219"/>
      <c r="F30" s="2219">
        <f t="shared" si="0"/>
        <v>84000</v>
      </c>
    </row>
    <row r="31" spans="1:6" ht="15" customHeight="1">
      <c r="A31" s="2612"/>
      <c r="B31" s="2219"/>
      <c r="C31" s="2239"/>
      <c r="D31" s="2219"/>
      <c r="E31" s="2219"/>
      <c r="F31" s="2219"/>
    </row>
    <row r="32" spans="1:6" ht="15" customHeight="1">
      <c r="A32" s="2612"/>
      <c r="B32" s="2219"/>
      <c r="C32" s="2239"/>
      <c r="D32" s="2219"/>
      <c r="E32" s="2219"/>
      <c r="F32" s="2219"/>
    </row>
    <row r="33" spans="1:6" ht="15" customHeight="1">
      <c r="A33" s="2612"/>
      <c r="B33" s="2219"/>
      <c r="C33" s="2239"/>
      <c r="D33" s="2219"/>
      <c r="E33" s="2219"/>
      <c r="F33" s="2219"/>
    </row>
    <row r="34" spans="1:6" ht="15" customHeight="1">
      <c r="A34" s="2618"/>
      <c r="B34" s="2567"/>
      <c r="C34" s="2567"/>
      <c r="D34" s="2567"/>
      <c r="E34" s="2567"/>
      <c r="F34" s="2567"/>
    </row>
    <row r="35" spans="1:6" ht="15" customHeight="1">
      <c r="A35" s="2567"/>
      <c r="B35" s="3305"/>
      <c r="C35" s="3305"/>
      <c r="D35" s="2619"/>
      <c r="E35" s="2567"/>
      <c r="F35" s="2567"/>
    </row>
    <row r="36" spans="1:6" ht="15" customHeight="1">
      <c r="A36" s="2567"/>
      <c r="B36" s="2567"/>
      <c r="C36" s="2567"/>
      <c r="D36" s="2567"/>
      <c r="E36" s="2567"/>
      <c r="F36" s="2567"/>
    </row>
    <row r="37" spans="1:6" ht="15" customHeight="1">
      <c r="A37" s="2567"/>
      <c r="B37" s="2567"/>
      <c r="C37" s="2567"/>
      <c r="D37" s="2567"/>
      <c r="E37" s="2567"/>
      <c r="F37" s="2567"/>
    </row>
    <row r="38" spans="1:6" ht="15" customHeight="1">
      <c r="A38" s="2567"/>
      <c r="B38" s="2567"/>
      <c r="C38" s="2567"/>
      <c r="D38" s="3307"/>
      <c r="E38" s="2567"/>
      <c r="F38" s="2567"/>
    </row>
    <row r="39" spans="1:6" ht="15" customHeight="1">
      <c r="A39" s="3306"/>
      <c r="B39" s="3306"/>
      <c r="C39" s="2621"/>
      <c r="D39" s="3307"/>
      <c r="E39" s="2622"/>
      <c r="F39" s="2567"/>
    </row>
    <row r="40" spans="1:6" ht="15" customHeight="1">
      <c r="A40" s="2567"/>
      <c r="B40" s="2567"/>
      <c r="C40" s="2271"/>
      <c r="D40" s="2567"/>
      <c r="E40" s="2567"/>
      <c r="F40" s="2567"/>
    </row>
    <row r="41" spans="1:6" ht="15" customHeight="1">
      <c r="A41" s="2567"/>
      <c r="B41" s="2567"/>
      <c r="C41" s="2567"/>
      <c r="D41" s="2567"/>
      <c r="E41" s="2567"/>
      <c r="F41" s="2567"/>
    </row>
    <row r="42" spans="1:6" ht="15" customHeight="1">
      <c r="A42" s="2567"/>
      <c r="B42" s="2567"/>
      <c r="C42" s="2567"/>
      <c r="D42" s="2567"/>
      <c r="E42" s="2567"/>
      <c r="F42" s="2567"/>
    </row>
    <row r="43" spans="1:6" ht="15" customHeight="1">
      <c r="A43" s="2623"/>
      <c r="B43" s="2623"/>
      <c r="C43" s="2623"/>
      <c r="D43" s="2623"/>
      <c r="E43" s="2623"/>
      <c r="F43" s="2623"/>
    </row>
    <row r="44" spans="1:6" ht="15" customHeight="1">
      <c r="A44" s="2624"/>
      <c r="B44" s="2624"/>
      <c r="C44" s="2624"/>
      <c r="D44" s="2624"/>
      <c r="E44" s="2624"/>
      <c r="F44" s="2624"/>
    </row>
    <row r="45" spans="1:6" ht="15" customHeight="1">
      <c r="A45" s="2624"/>
      <c r="B45" s="2624"/>
      <c r="C45" s="2624"/>
      <c r="D45" s="2624"/>
      <c r="E45" s="2624"/>
      <c r="F45" s="2624"/>
    </row>
    <row r="46" spans="1:6" ht="15" customHeight="1">
      <c r="A46" s="2624"/>
      <c r="B46" s="2624"/>
      <c r="C46" s="2624"/>
      <c r="D46" s="2624"/>
      <c r="E46" s="2624"/>
      <c r="F46" s="2624"/>
    </row>
    <row r="47" spans="1:6" ht="15" customHeight="1">
      <c r="A47" s="2624"/>
      <c r="B47" s="2624"/>
      <c r="C47" s="2624"/>
      <c r="D47" s="2624"/>
      <c r="E47" s="2624"/>
      <c r="F47" s="2624"/>
    </row>
    <row r="48" spans="1:6" ht="15" customHeight="1">
      <c r="A48" s="2624"/>
      <c r="B48" s="2624"/>
      <c r="C48" s="2624"/>
      <c r="D48" s="2624"/>
      <c r="E48" s="2624"/>
      <c r="F48" s="2624"/>
    </row>
    <row r="49" spans="1:6" ht="15" customHeight="1">
      <c r="A49" s="2624"/>
      <c r="B49" s="2624"/>
      <c r="C49" s="2624"/>
      <c r="D49" s="2624"/>
      <c r="E49" s="2624"/>
      <c r="F49" s="2624"/>
    </row>
    <row r="50" spans="1:6" ht="15" customHeight="1">
      <c r="A50" s="2624"/>
      <c r="B50" s="2624"/>
      <c r="C50" s="2624"/>
      <c r="D50" s="2624"/>
      <c r="E50" s="2624"/>
      <c r="F50" s="2624"/>
    </row>
    <row r="51" spans="1:6" ht="15" customHeight="1">
      <c r="A51" s="2624"/>
      <c r="B51" s="2624"/>
      <c r="C51" s="2624"/>
      <c r="D51" s="2624"/>
      <c r="E51" s="2624"/>
      <c r="F51" s="2624"/>
    </row>
    <row r="52" spans="1:6" ht="15" customHeight="1">
      <c r="A52" s="2624"/>
      <c r="B52" s="2624"/>
      <c r="C52" s="2624"/>
      <c r="D52" s="2624"/>
      <c r="E52" s="2624"/>
      <c r="F52" s="2624"/>
    </row>
    <row r="53" spans="1:6" ht="15" customHeight="1">
      <c r="A53" s="2624"/>
      <c r="B53" s="2624"/>
      <c r="C53" s="2624"/>
      <c r="D53" s="2624"/>
      <c r="E53" s="2624"/>
      <c r="F53" s="2624"/>
    </row>
    <row r="54" spans="1:6" ht="15" customHeight="1">
      <c r="A54" s="2624"/>
      <c r="B54" s="2624"/>
      <c r="C54" s="2624"/>
      <c r="D54" s="2624"/>
      <c r="E54" s="2624"/>
      <c r="F54" s="2624"/>
    </row>
    <row r="55" spans="1:6" ht="15" customHeight="1">
      <c r="A55" s="2624"/>
      <c r="B55" s="2624"/>
      <c r="C55" s="2624"/>
      <c r="D55" s="2624"/>
      <c r="E55" s="2624"/>
      <c r="F55" s="2624"/>
    </row>
    <row r="56" spans="1:6" ht="15" customHeight="1">
      <c r="A56" s="2624"/>
      <c r="B56" s="2624"/>
      <c r="C56" s="2624"/>
      <c r="D56" s="2624"/>
      <c r="E56" s="2624"/>
      <c r="F56" s="2624"/>
    </row>
    <row r="57" spans="1:6" ht="15" customHeight="1">
      <c r="A57" s="2624"/>
      <c r="B57" s="2624"/>
      <c r="C57" s="2624"/>
      <c r="D57" s="2624"/>
      <c r="E57" s="2624"/>
      <c r="F57" s="2624"/>
    </row>
    <row r="58" spans="1:6" ht="15" customHeight="1">
      <c r="A58" s="2624"/>
      <c r="B58" s="2624"/>
      <c r="C58" s="2624"/>
      <c r="D58" s="2624"/>
      <c r="E58" s="2624"/>
      <c r="F58" s="2624"/>
    </row>
    <row r="59" spans="1:6" ht="15" customHeight="1">
      <c r="A59" s="2624"/>
      <c r="B59" s="2624"/>
      <c r="C59" s="2624"/>
      <c r="D59" s="2624"/>
      <c r="E59" s="2624"/>
      <c r="F59" s="2624"/>
    </row>
    <row r="60" spans="1:6" ht="15" customHeight="1">
      <c r="A60" s="2624"/>
      <c r="B60" s="2624"/>
      <c r="C60" s="2624"/>
      <c r="D60" s="2624"/>
      <c r="E60" s="2624"/>
      <c r="F60" s="2624"/>
    </row>
    <row r="61" spans="1:6" ht="15" customHeight="1">
      <c r="A61" s="2624"/>
      <c r="B61" s="2624"/>
      <c r="C61" s="2624"/>
      <c r="D61" s="2624"/>
      <c r="E61" s="2624"/>
      <c r="F61" s="2624"/>
    </row>
    <row r="62" spans="1:6" ht="15" customHeight="1">
      <c r="A62" s="2624"/>
      <c r="B62" s="2624"/>
      <c r="C62" s="2624"/>
      <c r="D62" s="2624"/>
      <c r="E62" s="2624"/>
      <c r="F62" s="2624"/>
    </row>
    <row r="63" spans="1:6" ht="15" customHeight="1">
      <c r="A63" s="2624"/>
      <c r="B63" s="2624"/>
      <c r="C63" s="2624"/>
      <c r="D63" s="2624"/>
      <c r="E63" s="2624"/>
      <c r="F63" s="2624"/>
    </row>
    <row r="64" spans="1:6" ht="15" customHeight="1">
      <c r="A64" s="2624"/>
      <c r="B64" s="2624"/>
      <c r="C64" s="2624"/>
      <c r="D64" s="2624"/>
      <c r="E64" s="2624"/>
      <c r="F64" s="2624"/>
    </row>
    <row r="65" spans="1:6" ht="15" customHeight="1">
      <c r="A65" s="2624"/>
      <c r="B65" s="2624"/>
      <c r="C65" s="2624"/>
      <c r="D65" s="2624"/>
      <c r="E65" s="2624"/>
      <c r="F65" s="2624"/>
    </row>
    <row r="66" spans="1:6" ht="15" customHeight="1">
      <c r="A66" s="2624"/>
      <c r="B66" s="2624"/>
      <c r="C66" s="2624"/>
      <c r="D66" s="2624"/>
      <c r="E66" s="2624"/>
      <c r="F66" s="2624"/>
    </row>
    <row r="67" spans="1:6" ht="15" customHeight="1">
      <c r="A67" s="2624"/>
      <c r="B67" s="2624"/>
      <c r="C67" s="2624"/>
      <c r="D67" s="2624"/>
      <c r="E67" s="2624"/>
      <c r="F67" s="2624"/>
    </row>
    <row r="68" spans="1:6" ht="15" customHeight="1">
      <c r="A68" s="2624"/>
      <c r="B68" s="2624"/>
      <c r="C68" s="2624"/>
      <c r="D68" s="2624"/>
      <c r="E68" s="2624"/>
      <c r="F68" s="2624"/>
    </row>
    <row r="69" spans="1:6" ht="15" customHeight="1">
      <c r="A69" s="2624"/>
      <c r="B69" s="2624"/>
      <c r="C69" s="2624"/>
      <c r="D69" s="2624"/>
      <c r="E69" s="2624"/>
      <c r="F69" s="2624"/>
    </row>
    <row r="70" spans="1:6" ht="15" customHeight="1">
      <c r="A70" s="2624"/>
      <c r="B70" s="2624"/>
      <c r="C70" s="2624"/>
      <c r="D70" s="2624"/>
      <c r="E70" s="2624"/>
      <c r="F70" s="2624"/>
    </row>
    <row r="71" spans="1:6" ht="15" customHeight="1">
      <c r="A71" s="2624"/>
      <c r="B71" s="2624"/>
      <c r="C71" s="2624"/>
      <c r="D71" s="2624"/>
      <c r="E71" s="2624"/>
      <c r="F71" s="2624"/>
    </row>
    <row r="72" spans="1:6" ht="15" customHeight="1">
      <c r="A72" s="2624"/>
      <c r="B72" s="2624"/>
      <c r="C72" s="2624"/>
      <c r="D72" s="2624"/>
      <c r="E72" s="2624"/>
      <c r="F72" s="2624"/>
    </row>
    <row r="73" spans="1:6" ht="15" customHeight="1">
      <c r="A73" s="2624"/>
      <c r="B73" s="2624"/>
      <c r="C73" s="2624"/>
      <c r="D73" s="2624"/>
      <c r="E73" s="2624"/>
      <c r="F73" s="2624"/>
    </row>
    <row r="74" spans="1:6" ht="15" customHeight="1">
      <c r="A74" s="2624"/>
      <c r="B74" s="2624"/>
      <c r="C74" s="2624"/>
      <c r="D74" s="2624"/>
      <c r="E74" s="2624"/>
      <c r="F74" s="2624"/>
    </row>
    <row r="75" spans="1:6" ht="15" customHeight="1">
      <c r="A75" s="2624"/>
      <c r="B75" s="2624"/>
      <c r="C75" s="2624"/>
      <c r="D75" s="2624"/>
      <c r="E75" s="2624"/>
      <c r="F75" s="2624"/>
    </row>
    <row r="76" spans="1:6" ht="15" customHeight="1">
      <c r="A76" s="2624"/>
      <c r="B76" s="2624"/>
      <c r="C76" s="2624"/>
      <c r="D76" s="2624"/>
      <c r="E76" s="2624"/>
      <c r="F76" s="2624"/>
    </row>
    <row r="77" spans="1:6" ht="15" customHeight="1">
      <c r="A77" s="2624"/>
      <c r="B77" s="2624"/>
      <c r="C77" s="2624"/>
      <c r="D77" s="2624"/>
      <c r="E77" s="2624"/>
      <c r="F77" s="2624"/>
    </row>
    <row r="78" spans="1:6" ht="15" customHeight="1">
      <c r="A78" s="2624"/>
      <c r="B78" s="2624"/>
      <c r="C78" s="2624"/>
      <c r="D78" s="2624"/>
      <c r="E78" s="2624"/>
      <c r="F78" s="2624"/>
    </row>
    <row r="79" spans="1:6" ht="15" customHeight="1">
      <c r="A79" s="2624"/>
      <c r="B79" s="2624"/>
      <c r="C79" s="2624"/>
      <c r="D79" s="2624"/>
      <c r="E79" s="2624"/>
      <c r="F79" s="2624"/>
    </row>
    <row r="80" spans="1:6" ht="15" customHeight="1">
      <c r="A80" s="2624"/>
      <c r="B80" s="2624"/>
      <c r="C80" s="2624"/>
      <c r="D80" s="2624"/>
      <c r="E80" s="2624"/>
      <c r="F80" s="2624"/>
    </row>
    <row r="81" spans="1:6" ht="15" customHeight="1">
      <c r="A81" s="2624"/>
      <c r="B81" s="2624"/>
      <c r="C81" s="2624"/>
      <c r="D81" s="2624"/>
      <c r="E81" s="2624"/>
      <c r="F81" s="2624"/>
    </row>
    <row r="82" spans="1:6" ht="15" customHeight="1">
      <c r="A82" s="2624"/>
      <c r="B82" s="2624"/>
      <c r="C82" s="2624"/>
      <c r="D82" s="2624"/>
      <c r="E82" s="2624"/>
      <c r="F82" s="2624"/>
    </row>
    <row r="83" spans="1:6" ht="15" customHeight="1">
      <c r="A83" s="2624"/>
      <c r="B83" s="2624"/>
      <c r="C83" s="2624"/>
      <c r="D83" s="2624"/>
      <c r="E83" s="2624"/>
      <c r="F83" s="2624"/>
    </row>
    <row r="84" spans="1:6" ht="15" customHeight="1">
      <c r="A84" s="2624"/>
      <c r="B84" s="2624"/>
      <c r="C84" s="2624"/>
      <c r="D84" s="2624"/>
      <c r="E84" s="2624"/>
      <c r="F84" s="2624"/>
    </row>
    <row r="85" spans="1:6" ht="15" customHeight="1">
      <c r="A85" s="2624"/>
      <c r="B85" s="2624"/>
      <c r="C85" s="2624"/>
      <c r="D85" s="2624"/>
      <c r="E85" s="2624"/>
      <c r="F85" s="2624"/>
    </row>
    <row r="86" spans="1:6" ht="15" customHeight="1">
      <c r="A86" s="2624"/>
      <c r="B86" s="2624"/>
      <c r="C86" s="2624"/>
      <c r="D86" s="2624"/>
      <c r="E86" s="2624"/>
      <c r="F86" s="2624"/>
    </row>
    <row r="87" spans="1:6" ht="15" customHeight="1">
      <c r="A87" s="2624"/>
      <c r="B87" s="2624"/>
      <c r="C87" s="2624"/>
      <c r="D87" s="2624"/>
      <c r="E87" s="2624"/>
      <c r="F87" s="2624"/>
    </row>
    <row r="88" spans="1:6" ht="15" customHeight="1">
      <c r="A88" s="2624"/>
      <c r="B88" s="2624"/>
      <c r="C88" s="2624"/>
      <c r="D88" s="2624"/>
      <c r="E88" s="2624"/>
      <c r="F88" s="2624"/>
    </row>
    <row r="89" spans="1:6" ht="15" customHeight="1">
      <c r="A89" s="2624"/>
      <c r="B89" s="2624"/>
      <c r="C89" s="2624"/>
      <c r="D89" s="2624"/>
      <c r="E89" s="2624"/>
      <c r="F89" s="2624"/>
    </row>
    <row r="90" spans="1:6" ht="15" customHeight="1">
      <c r="A90" s="2624"/>
      <c r="B90" s="2624"/>
      <c r="C90" s="2624"/>
      <c r="D90" s="2624"/>
      <c r="E90" s="2624"/>
      <c r="F90" s="2624"/>
    </row>
    <row r="91" spans="1:6" ht="15" customHeight="1">
      <c r="A91" s="2624"/>
      <c r="B91" s="2624"/>
      <c r="C91" s="2624"/>
      <c r="D91" s="2624"/>
      <c r="E91" s="2624"/>
      <c r="F91" s="2624"/>
    </row>
    <row r="92" spans="1:6" ht="15" customHeight="1">
      <c r="A92" s="2624"/>
      <c r="B92" s="2624"/>
      <c r="C92" s="2624"/>
      <c r="D92" s="2624"/>
      <c r="E92" s="2624"/>
      <c r="F92" s="2624"/>
    </row>
    <row r="93" spans="1:6" ht="15" customHeight="1">
      <c r="A93" s="2624"/>
      <c r="B93" s="2624"/>
      <c r="C93" s="2624"/>
      <c r="D93" s="2624"/>
      <c r="E93" s="2624"/>
      <c r="F93" s="2624"/>
    </row>
    <row r="94" spans="1:6" ht="15" customHeight="1">
      <c r="A94" s="2624"/>
      <c r="B94" s="2624"/>
      <c r="C94" s="2624"/>
      <c r="D94" s="2624"/>
      <c r="E94" s="2624"/>
      <c r="F94" s="2624"/>
    </row>
    <row r="95" spans="1:6" ht="15" customHeight="1">
      <c r="A95" s="2624"/>
      <c r="B95" s="2624"/>
      <c r="C95" s="2624"/>
      <c r="D95" s="2624"/>
      <c r="E95" s="2624"/>
      <c r="F95" s="2624"/>
    </row>
    <row r="96" spans="1:6" ht="15" customHeight="1">
      <c r="A96" s="2624"/>
      <c r="B96" s="2624"/>
      <c r="C96" s="2624"/>
      <c r="D96" s="2624"/>
      <c r="E96" s="2624"/>
      <c r="F96" s="2624"/>
    </row>
    <row r="97" spans="1:6" ht="15" customHeight="1">
      <c r="A97" s="2624"/>
      <c r="B97" s="2624"/>
      <c r="C97" s="2624"/>
      <c r="D97" s="2624"/>
      <c r="E97" s="2624"/>
      <c r="F97" s="2624"/>
    </row>
    <row r="98" spans="1:6" ht="15" customHeight="1">
      <c r="A98" s="2624"/>
      <c r="B98" s="2624"/>
      <c r="C98" s="2624"/>
      <c r="D98" s="2624"/>
      <c r="E98" s="2624"/>
      <c r="F98" s="2624"/>
    </row>
    <row r="99" spans="1:6" ht="15" customHeight="1">
      <c r="A99" s="2624"/>
      <c r="B99" s="2624"/>
      <c r="C99" s="2624"/>
      <c r="D99" s="2624"/>
      <c r="E99" s="2624"/>
      <c r="F99" s="2624"/>
    </row>
    <row r="100" spans="1:6" ht="15" customHeight="1">
      <c r="A100" s="2624"/>
      <c r="B100" s="2624"/>
      <c r="C100" s="2624"/>
      <c r="D100" s="2624"/>
      <c r="E100" s="2624"/>
      <c r="F100" s="2624"/>
    </row>
    <row r="101" spans="1:6" ht="15" customHeight="1">
      <c r="A101" s="2624"/>
      <c r="B101" s="2624"/>
      <c r="C101" s="2624"/>
      <c r="D101" s="2624"/>
      <c r="E101" s="2624"/>
      <c r="F101" s="2624"/>
    </row>
    <row r="102" spans="1:6" ht="15" customHeight="1">
      <c r="A102" s="2624"/>
      <c r="B102" s="2624"/>
      <c r="C102" s="2624"/>
      <c r="D102" s="2624"/>
      <c r="E102" s="2624"/>
      <c r="F102" s="2624"/>
    </row>
    <row r="103" spans="1:6" ht="15" customHeight="1">
      <c r="A103" s="2624"/>
      <c r="B103" s="2624"/>
      <c r="C103" s="2624"/>
      <c r="D103" s="2624"/>
      <c r="E103" s="2624"/>
      <c r="F103" s="2624"/>
    </row>
    <row r="104" spans="1:6" ht="15" customHeight="1">
      <c r="A104" s="2624"/>
      <c r="B104" s="2624"/>
      <c r="C104" s="2624"/>
      <c r="D104" s="2624"/>
      <c r="E104" s="2624"/>
      <c r="F104" s="2624"/>
    </row>
    <row r="105" spans="1:6" ht="15" customHeight="1"/>
    <row r="106" spans="1:6" ht="15" customHeight="1"/>
    <row r="107" spans="1:6" ht="15" customHeight="1"/>
    <row r="108" spans="1:6" ht="15" customHeight="1"/>
    <row r="109" spans="1:6" ht="15" customHeight="1"/>
    <row r="110" spans="1:6" ht="15" customHeight="1"/>
    <row r="111" spans="1:6" ht="15" customHeight="1"/>
    <row r="112" spans="1:6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</sheetData>
  <mergeCells count="5">
    <mergeCell ref="A3:F3"/>
    <mergeCell ref="B35:C35"/>
    <mergeCell ref="A39:B39"/>
    <mergeCell ref="D38:D39"/>
    <mergeCell ref="A1:C2"/>
  </mergeCells>
  <pageMargins left="0.64" right="0.12" top="1" bottom="1" header="0.5" footer="0.5"/>
  <pageSetup orientation="portrait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96">
    <tabColor rgb="FFFFFF00"/>
  </sheetPr>
  <dimension ref="A1:AZ105"/>
  <sheetViews>
    <sheetView topLeftCell="A25" zoomScale="130" zoomScaleNormal="130" workbookViewId="0">
      <selection activeCell="L32" sqref="L32"/>
    </sheetView>
  </sheetViews>
  <sheetFormatPr defaultColWidth="9.109375" defaultRowHeight="13.2"/>
  <cols>
    <col min="1" max="1" width="13" style="1462" customWidth="1"/>
    <col min="2" max="2" width="15.33203125" style="292" customWidth="1"/>
    <col min="3" max="3" width="7.5546875" style="292" customWidth="1"/>
    <col min="4" max="4" width="7" style="1619" customWidth="1"/>
    <col min="5" max="5" width="10.5546875" style="2407" customWidth="1"/>
    <col min="6" max="6" width="16" style="2385" customWidth="1"/>
    <col min="7" max="7" width="16.5546875" style="2385" customWidth="1"/>
    <col min="8" max="8" width="14.44140625" style="2385" customWidth="1"/>
    <col min="9" max="9" width="6.5546875" style="1538" customWidth="1"/>
    <col min="10" max="10" width="13" style="1728" customWidth="1"/>
    <col min="11" max="11" width="17.5546875" style="1538" customWidth="1"/>
    <col min="12" max="12" width="8.44140625" style="294" customWidth="1"/>
    <col min="13" max="13" width="12" style="2641" customWidth="1"/>
    <col min="14" max="16" width="17.5546875" style="296" customWidth="1"/>
    <col min="17" max="17" width="17.5546875" style="1538" customWidth="1"/>
    <col min="18" max="18" width="9.109375" style="3"/>
    <col min="19" max="19" width="11" style="1729" hidden="1" customWidth="1"/>
    <col min="20" max="20" width="12.88671875" style="6" hidden="1" customWidth="1"/>
    <col min="21" max="21" width="10" style="6" hidden="1" customWidth="1"/>
    <col min="22" max="22" width="11.33203125" style="6" hidden="1" customWidth="1"/>
    <col min="23" max="23" width="8.88671875" style="6" hidden="1" customWidth="1"/>
    <col min="24" max="24" width="5.109375" style="5" hidden="1" customWidth="1"/>
    <col min="25" max="25" width="12.109375" style="6" hidden="1" customWidth="1"/>
    <col min="26" max="26" width="10.33203125" style="6" hidden="1" customWidth="1"/>
    <col min="27" max="27" width="13" style="6" hidden="1" customWidth="1"/>
    <col min="28" max="28" width="11" style="100" hidden="1" customWidth="1"/>
    <col min="29" max="29" width="11.6640625" style="6" hidden="1" customWidth="1"/>
    <col min="30" max="30" width="10" style="6" hidden="1" customWidth="1"/>
    <col min="31" max="31" width="10.109375" style="6" hidden="1" customWidth="1"/>
    <col min="32" max="32" width="8.88671875" style="3" hidden="1" customWidth="1"/>
    <col min="33" max="33" width="5.109375" style="3" hidden="1" customWidth="1"/>
    <col min="34" max="34" width="11.44140625" style="6" hidden="1" customWidth="1"/>
    <col min="35" max="35" width="10.33203125" style="3" hidden="1" customWidth="1"/>
    <col min="36" max="36" width="11.6640625" style="6" hidden="1" customWidth="1"/>
    <col min="37" max="37" width="10.5546875" style="100" hidden="1" customWidth="1"/>
    <col min="38" max="38" width="12.33203125" style="6" hidden="1" customWidth="1"/>
    <col min="39" max="39" width="11.5546875" style="6" hidden="1" customWidth="1"/>
    <col min="40" max="40" width="11" style="6" hidden="1" customWidth="1"/>
    <col min="41" max="41" width="10.5546875" style="100" hidden="1" customWidth="1"/>
    <col min="42" max="42" width="11" style="6" hidden="1" customWidth="1"/>
    <col min="43" max="43" width="12" style="6" hidden="1" customWidth="1"/>
    <col min="44" max="44" width="4.88671875" style="3" hidden="1" customWidth="1"/>
    <col min="45" max="46" width="12" style="6" hidden="1" customWidth="1"/>
    <col min="47" max="47" width="10.6640625" style="100" hidden="1" customWidth="1"/>
    <col min="48" max="49" width="11.44140625" style="6" hidden="1" customWidth="1"/>
    <col min="50" max="50" width="11.44140625" style="9" hidden="1" customWidth="1"/>
    <col min="51" max="52" width="11.44140625" style="6" hidden="1" customWidth="1"/>
    <col min="53" max="16384" width="9.109375" style="3"/>
  </cols>
  <sheetData>
    <row r="1" spans="1:52" ht="27.6">
      <c r="A1" s="3237" t="s">
        <v>760</v>
      </c>
      <c r="B1" s="3237"/>
      <c r="C1" s="3237"/>
      <c r="D1" s="3237"/>
      <c r="E1" s="3237"/>
      <c r="F1" s="3237"/>
      <c r="G1" s="3237"/>
      <c r="H1" s="3237"/>
      <c r="I1" s="1125"/>
      <c r="J1" s="1731"/>
      <c r="K1" s="1732"/>
      <c r="L1" s="1732"/>
      <c r="M1" s="2635"/>
      <c r="N1" s="1733"/>
      <c r="O1" s="1733"/>
      <c r="P1" s="1733"/>
      <c r="Q1" s="1125"/>
      <c r="S1" s="1108" t="s">
        <v>760</v>
      </c>
      <c r="T1" s="64"/>
      <c r="U1" s="64"/>
      <c r="V1" s="64"/>
      <c r="W1" s="64"/>
      <c r="X1" s="133"/>
      <c r="Y1" s="64"/>
      <c r="Z1" s="64"/>
      <c r="AA1" s="64"/>
      <c r="AB1" s="138"/>
      <c r="AC1" s="64"/>
      <c r="AD1" s="64"/>
      <c r="AE1" s="64"/>
      <c r="AF1" s="132"/>
      <c r="AG1" s="132"/>
      <c r="AH1" s="64"/>
      <c r="AI1" s="132"/>
      <c r="AJ1" s="64"/>
      <c r="AK1" s="138"/>
      <c r="AL1" s="64"/>
      <c r="AM1" s="64"/>
      <c r="AN1" s="64"/>
      <c r="AO1" s="138"/>
      <c r="AP1" s="64"/>
      <c r="AQ1" s="64"/>
      <c r="AR1" s="132"/>
      <c r="AS1" s="64"/>
      <c r="AT1" s="64"/>
      <c r="AU1" s="138"/>
      <c r="AV1" s="64"/>
      <c r="AW1" s="64"/>
      <c r="AX1" s="65"/>
    </row>
    <row r="2" spans="1:52" ht="20.399999999999999">
      <c r="I2" s="1228"/>
      <c r="J2" s="3313" t="s">
        <v>20</v>
      </c>
      <c r="K2" s="3313"/>
      <c r="L2" s="3313"/>
      <c r="M2" s="3313"/>
      <c r="N2" s="3313"/>
      <c r="O2" s="3313"/>
      <c r="P2" s="3313"/>
      <c r="Q2" s="1228"/>
      <c r="S2" s="342" t="s">
        <v>34</v>
      </c>
      <c r="U2" s="3141">
        <f>'[1]mo. cbu 2015'!$R$72</f>
        <v>43732.06</v>
      </c>
      <c r="V2" s="3141"/>
      <c r="Z2" s="502"/>
      <c r="AA2" s="502"/>
      <c r="AD2" s="3161"/>
      <c r="AE2" s="3161"/>
      <c r="AI2" s="5"/>
      <c r="AJ2" s="502"/>
    </row>
    <row r="3" spans="1:52" s="1" customFormat="1" ht="20.399999999999999">
      <c r="A3" s="3090" t="s">
        <v>1</v>
      </c>
      <c r="B3" s="3090"/>
      <c r="C3" s="3090"/>
      <c r="D3" s="3090"/>
      <c r="E3" s="3090"/>
      <c r="F3" s="3090"/>
      <c r="G3" s="3090"/>
      <c r="H3" s="3090"/>
      <c r="J3" s="1528"/>
      <c r="K3" s="1529"/>
      <c r="L3" s="1529"/>
      <c r="M3" s="2636"/>
      <c r="N3" s="1531"/>
      <c r="O3" s="1531"/>
      <c r="P3" s="1531"/>
      <c r="S3" s="3314" t="s">
        <v>103</v>
      </c>
      <c r="T3" s="3315"/>
      <c r="U3" s="3315"/>
      <c r="V3" s="3315"/>
      <c r="W3" s="3315"/>
      <c r="X3" s="3315"/>
      <c r="Y3" s="3315"/>
      <c r="Z3" s="3315"/>
      <c r="AA3" s="3316"/>
      <c r="AB3" s="3317" t="s">
        <v>104</v>
      </c>
      <c r="AC3" s="3318"/>
      <c r="AD3" s="3318"/>
      <c r="AE3" s="3318"/>
      <c r="AF3" s="3318"/>
      <c r="AG3" s="3318"/>
      <c r="AH3" s="3318"/>
      <c r="AI3" s="3318"/>
      <c r="AJ3" s="3319"/>
      <c r="AK3" s="3092" t="s">
        <v>551</v>
      </c>
      <c r="AL3" s="3093"/>
      <c r="AM3" s="3093"/>
      <c r="AN3" s="3095"/>
      <c r="AO3" s="3149" t="s">
        <v>20</v>
      </c>
      <c r="AP3" s="3149"/>
      <c r="AQ3" s="3149"/>
      <c r="AR3" s="3149"/>
      <c r="AS3" s="3149"/>
      <c r="AT3" s="3149"/>
      <c r="AU3" s="3310" t="s">
        <v>105</v>
      </c>
      <c r="AV3" s="3311"/>
      <c r="AW3" s="3311"/>
      <c r="AX3" s="3311"/>
      <c r="AY3" s="3311"/>
      <c r="AZ3" s="3312"/>
    </row>
    <row r="4" spans="1:52" ht="29.1" customHeight="1">
      <c r="A4" s="184" t="s">
        <v>49</v>
      </c>
      <c r="B4" s="515" t="s">
        <v>50</v>
      </c>
      <c r="C4" s="515" t="s">
        <v>51</v>
      </c>
      <c r="D4" s="185" t="s">
        <v>52</v>
      </c>
      <c r="E4" s="2228" t="s">
        <v>265</v>
      </c>
      <c r="F4" s="2625" t="s">
        <v>53</v>
      </c>
      <c r="G4" s="2378" t="s">
        <v>54</v>
      </c>
      <c r="H4" s="2626" t="s">
        <v>55</v>
      </c>
      <c r="I4" s="1727"/>
      <c r="J4" s="324" t="s">
        <v>21</v>
      </c>
      <c r="K4" s="185" t="s">
        <v>22</v>
      </c>
      <c r="L4" s="185" t="s">
        <v>6</v>
      </c>
      <c r="M4" s="2572" t="s">
        <v>7</v>
      </c>
      <c r="N4" s="186" t="s">
        <v>622</v>
      </c>
      <c r="O4" s="186" t="s">
        <v>25</v>
      </c>
      <c r="P4" s="186" t="s">
        <v>26</v>
      </c>
      <c r="Q4" s="1514"/>
      <c r="S4" s="890" t="s">
        <v>2</v>
      </c>
      <c r="T4" s="344" t="s">
        <v>240</v>
      </c>
      <c r="U4" s="353" t="s">
        <v>4</v>
      </c>
      <c r="V4" s="344" t="s">
        <v>261</v>
      </c>
      <c r="W4" s="354" t="s">
        <v>5</v>
      </c>
      <c r="X4" s="354" t="s">
        <v>6</v>
      </c>
      <c r="Y4" s="344" t="s">
        <v>241</v>
      </c>
      <c r="Z4" s="344" t="s">
        <v>242</v>
      </c>
      <c r="AA4" s="355" t="s">
        <v>243</v>
      </c>
      <c r="AB4" s="1747" t="s">
        <v>2</v>
      </c>
      <c r="AC4" s="760" t="s">
        <v>22</v>
      </c>
      <c r="AD4" s="1748">
        <v>0.02</v>
      </c>
      <c r="AE4" s="760" t="s">
        <v>262</v>
      </c>
      <c r="AF4" s="1749" t="s">
        <v>5</v>
      </c>
      <c r="AG4" s="1749" t="s">
        <v>263</v>
      </c>
      <c r="AH4" s="1751" t="s">
        <v>264</v>
      </c>
      <c r="AI4" s="1749" t="s">
        <v>264</v>
      </c>
      <c r="AJ4" s="780" t="s">
        <v>26</v>
      </c>
      <c r="AK4" s="1752" t="s">
        <v>21</v>
      </c>
      <c r="AL4" s="760" t="s">
        <v>22</v>
      </c>
      <c r="AM4" s="760" t="s">
        <v>22</v>
      </c>
      <c r="AN4" s="761" t="s">
        <v>26</v>
      </c>
      <c r="AO4" s="102" t="s">
        <v>21</v>
      </c>
      <c r="AP4" s="70" t="s">
        <v>22</v>
      </c>
      <c r="AQ4" s="70" t="s">
        <v>25</v>
      </c>
      <c r="AR4" s="70" t="s">
        <v>5</v>
      </c>
      <c r="AS4" s="70" t="s">
        <v>24</v>
      </c>
      <c r="AT4" s="101" t="s">
        <v>26</v>
      </c>
      <c r="AU4" s="102" t="s">
        <v>21</v>
      </c>
      <c r="AV4" s="70" t="s">
        <v>22</v>
      </c>
      <c r="AW4" s="70" t="s">
        <v>25</v>
      </c>
      <c r="AX4" s="70" t="s">
        <v>5</v>
      </c>
      <c r="AY4" s="70" t="s">
        <v>24</v>
      </c>
      <c r="AZ4" s="101" t="s">
        <v>26</v>
      </c>
    </row>
    <row r="5" spans="1:52" ht="15" customHeight="1">
      <c r="A5" s="736">
        <v>44727</v>
      </c>
      <c r="B5" s="307">
        <v>300000</v>
      </c>
      <c r="C5" s="1506"/>
      <c r="D5" s="704">
        <v>36</v>
      </c>
      <c r="E5" s="2406">
        <v>27777</v>
      </c>
      <c r="F5" s="2374">
        <f>+B5/D5</f>
        <v>8333.3333333333303</v>
      </c>
      <c r="G5" s="2374">
        <f>+B5*0.0083</f>
        <v>2490</v>
      </c>
      <c r="H5" s="2374">
        <f>B5</f>
        <v>300000</v>
      </c>
      <c r="I5" s="1727"/>
      <c r="J5" s="1734">
        <v>45142</v>
      </c>
      <c r="K5" s="1242">
        <v>20000</v>
      </c>
      <c r="L5" s="309">
        <v>12</v>
      </c>
      <c r="M5" s="2637">
        <v>31757</v>
      </c>
      <c r="N5" s="308">
        <v>1666.67</v>
      </c>
      <c r="O5" s="308">
        <v>400</v>
      </c>
      <c r="P5" s="308">
        <v>20000</v>
      </c>
      <c r="Q5" s="1514"/>
      <c r="S5" s="1742">
        <v>42423</v>
      </c>
      <c r="T5" s="532">
        <v>50000</v>
      </c>
      <c r="U5" s="532">
        <v>1000</v>
      </c>
      <c r="V5" s="532"/>
      <c r="W5" s="532"/>
      <c r="X5" s="534">
        <v>18</v>
      </c>
      <c r="Y5" s="532">
        <v>2777.78</v>
      </c>
      <c r="Z5" s="532">
        <v>750</v>
      </c>
      <c r="AA5" s="537">
        <v>50000</v>
      </c>
      <c r="AB5" s="349"/>
      <c r="AC5" s="39"/>
      <c r="AD5" s="39"/>
      <c r="AE5" s="39"/>
      <c r="AF5" s="27"/>
      <c r="AG5" s="29"/>
      <c r="AH5" s="39"/>
      <c r="AI5" s="27"/>
      <c r="AJ5" s="112"/>
      <c r="AK5" s="535"/>
      <c r="AL5" s="39"/>
      <c r="AM5" s="39"/>
      <c r="AN5" s="579"/>
      <c r="AO5" s="345">
        <v>42527</v>
      </c>
      <c r="AP5" s="532">
        <v>20000</v>
      </c>
      <c r="AQ5" s="532">
        <v>400</v>
      </c>
      <c r="AR5" s="1243"/>
      <c r="AS5" s="532"/>
      <c r="AT5" s="1384">
        <v>20000</v>
      </c>
      <c r="AU5" s="345">
        <v>42501</v>
      </c>
      <c r="AV5" s="532">
        <v>10000</v>
      </c>
      <c r="AW5" s="532">
        <v>200</v>
      </c>
      <c r="AX5" s="533"/>
      <c r="AY5" s="532"/>
      <c r="AZ5" s="537">
        <v>10000</v>
      </c>
    </row>
    <row r="6" spans="1:52" ht="15" customHeight="1">
      <c r="A6" s="324">
        <v>44740</v>
      </c>
      <c r="B6" s="312"/>
      <c r="C6" s="312"/>
      <c r="D6" s="1730">
        <v>1</v>
      </c>
      <c r="E6" s="2228">
        <v>75088</v>
      </c>
      <c r="F6" s="2378">
        <v>8333.33</v>
      </c>
      <c r="G6" s="2378">
        <v>2490</v>
      </c>
      <c r="H6" s="2378">
        <f>H5-F6</f>
        <v>291666.67</v>
      </c>
      <c r="I6" s="2629"/>
      <c r="J6" s="324">
        <v>45169</v>
      </c>
      <c r="K6" s="1416"/>
      <c r="L6" s="314">
        <v>1</v>
      </c>
      <c r="M6" s="2638">
        <v>80055</v>
      </c>
      <c r="N6" s="186">
        <v>1666.67</v>
      </c>
      <c r="O6" s="186">
        <v>366.67</v>
      </c>
      <c r="P6" s="186">
        <f>P5-N6</f>
        <v>18333.330000000002</v>
      </c>
      <c r="Q6" s="1738"/>
      <c r="S6" s="1743">
        <v>42457</v>
      </c>
      <c r="T6" s="39"/>
      <c r="U6" s="39"/>
      <c r="V6" s="39"/>
      <c r="W6" s="39"/>
      <c r="X6" s="29">
        <v>1</v>
      </c>
      <c r="Y6" s="39">
        <v>2777.78</v>
      </c>
      <c r="Z6" s="39">
        <v>750</v>
      </c>
      <c r="AA6" s="112">
        <f t="shared" ref="AA6:AA17" si="0">AA5-Y6</f>
        <v>47222.22</v>
      </c>
      <c r="AB6" s="349"/>
      <c r="AC6" s="39"/>
      <c r="AD6" s="39"/>
      <c r="AE6" s="39"/>
      <c r="AF6" s="27"/>
      <c r="AG6" s="29"/>
      <c r="AH6" s="39"/>
      <c r="AI6" s="27"/>
      <c r="AJ6" s="112"/>
      <c r="AK6" s="535"/>
      <c r="AL6" s="39"/>
      <c r="AM6" s="39"/>
      <c r="AN6" s="579"/>
      <c r="AO6" s="349">
        <v>42545</v>
      </c>
      <c r="AP6" s="39"/>
      <c r="AQ6" s="39">
        <v>366.67</v>
      </c>
      <c r="AR6" s="27"/>
      <c r="AS6" s="39">
        <v>1666.67</v>
      </c>
      <c r="AT6" s="579">
        <f>AT5-AS6</f>
        <v>18333.330000000002</v>
      </c>
      <c r="AU6" s="349">
        <v>42508</v>
      </c>
      <c r="AV6" s="39"/>
      <c r="AW6" s="39"/>
      <c r="AX6" s="80"/>
      <c r="AY6" s="39">
        <v>10000</v>
      </c>
      <c r="AZ6" s="112">
        <f>AZ5-AY6</f>
        <v>0</v>
      </c>
    </row>
    <row r="7" spans="1:52" ht="15" customHeight="1">
      <c r="A7" s="324">
        <v>44769</v>
      </c>
      <c r="B7" s="312"/>
      <c r="C7" s="312"/>
      <c r="D7" s="1730">
        <v>2</v>
      </c>
      <c r="E7" s="2228">
        <v>75428</v>
      </c>
      <c r="F7" s="2378">
        <v>8333.33</v>
      </c>
      <c r="G7" s="2378">
        <v>2490</v>
      </c>
      <c r="H7" s="2378">
        <f t="shared" ref="H7:H14" si="1">H6-F7</f>
        <v>283333.34000000003</v>
      </c>
      <c r="I7" s="2629"/>
      <c r="J7" s="1522">
        <v>45178</v>
      </c>
      <c r="K7" s="1416"/>
      <c r="L7" s="314">
        <v>2</v>
      </c>
      <c r="M7" s="2638">
        <v>80186</v>
      </c>
      <c r="N7" s="186">
        <v>18333.330000000002</v>
      </c>
      <c r="O7" s="332"/>
      <c r="P7" s="332">
        <f>P6-N7</f>
        <v>0</v>
      </c>
      <c r="Q7" s="1738"/>
      <c r="S7" s="1743">
        <v>42487</v>
      </c>
      <c r="T7" s="39"/>
      <c r="U7" s="39"/>
      <c r="V7" s="39">
        <f>50000/18</f>
        <v>2777.7777777777801</v>
      </c>
      <c r="W7" s="39"/>
      <c r="X7" s="29">
        <v>2</v>
      </c>
      <c r="Y7" s="39">
        <v>2777.78</v>
      </c>
      <c r="Z7" s="39">
        <v>750</v>
      </c>
      <c r="AA7" s="112">
        <f t="shared" si="0"/>
        <v>44444.44</v>
      </c>
      <c r="AB7" s="349"/>
      <c r="AC7" s="39"/>
      <c r="AD7" s="39"/>
      <c r="AE7" s="39"/>
      <c r="AF7" s="27"/>
      <c r="AG7" s="29"/>
      <c r="AH7" s="39"/>
      <c r="AI7" s="27"/>
      <c r="AJ7" s="112"/>
      <c r="AK7" s="535"/>
      <c r="AL7" s="39"/>
      <c r="AM7" s="39"/>
      <c r="AN7" s="579"/>
      <c r="AO7" s="349">
        <v>42607</v>
      </c>
      <c r="AP7" s="39"/>
      <c r="AQ7" s="39">
        <v>300</v>
      </c>
      <c r="AR7" s="27"/>
      <c r="AS7" s="39">
        <v>1666.67</v>
      </c>
      <c r="AT7" s="579">
        <f t="shared" ref="AT7:AT15" si="2">AT6-AS7</f>
        <v>16666.66</v>
      </c>
      <c r="AU7" s="349"/>
      <c r="AV7" s="39"/>
      <c r="AW7" s="39"/>
      <c r="AX7" s="80"/>
      <c r="AY7" s="39"/>
      <c r="AZ7" s="112"/>
    </row>
    <row r="8" spans="1:52" ht="15" customHeight="1">
      <c r="A8" s="324">
        <v>44800</v>
      </c>
      <c r="B8" s="312"/>
      <c r="C8" s="312"/>
      <c r="D8" s="1730">
        <v>3</v>
      </c>
      <c r="E8" s="2228">
        <v>75806</v>
      </c>
      <c r="F8" s="2378">
        <v>8333.33</v>
      </c>
      <c r="G8" s="2378">
        <v>2490</v>
      </c>
      <c r="H8" s="2378">
        <f t="shared" si="1"/>
        <v>275000.01</v>
      </c>
      <c r="I8" s="2630"/>
      <c r="J8" s="1522"/>
      <c r="K8" s="1416"/>
      <c r="L8" s="314"/>
      <c r="M8" s="2638"/>
      <c r="N8" s="186"/>
      <c r="O8" s="332"/>
      <c r="P8" s="332"/>
      <c r="Q8" s="1744"/>
      <c r="S8" s="1743">
        <v>42516</v>
      </c>
      <c r="T8" s="39"/>
      <c r="U8" s="39"/>
      <c r="V8" s="39"/>
      <c r="W8" s="39"/>
      <c r="X8" s="29">
        <v>3</v>
      </c>
      <c r="Y8" s="39">
        <v>2777.78</v>
      </c>
      <c r="Z8" s="39">
        <v>750</v>
      </c>
      <c r="AA8" s="112">
        <f t="shared" si="0"/>
        <v>41666.660000000003</v>
      </c>
      <c r="AB8" s="349"/>
      <c r="AC8" s="39"/>
      <c r="AD8" s="39"/>
      <c r="AE8" s="39"/>
      <c r="AF8" s="27"/>
      <c r="AG8" s="29"/>
      <c r="AH8" s="39"/>
      <c r="AI8" s="27"/>
      <c r="AJ8" s="112"/>
      <c r="AK8" s="535"/>
      <c r="AL8" s="39"/>
      <c r="AM8" s="39"/>
      <c r="AN8" s="579"/>
      <c r="AO8" s="349">
        <v>42665</v>
      </c>
      <c r="AP8" s="39"/>
      <c r="AQ8" s="39">
        <v>300</v>
      </c>
      <c r="AR8" s="27"/>
      <c r="AS8" s="39">
        <v>1666.67</v>
      </c>
      <c r="AT8" s="579">
        <f t="shared" si="2"/>
        <v>14999.99</v>
      </c>
      <c r="AU8" s="349">
        <v>42517</v>
      </c>
      <c r="AV8" s="39">
        <v>10000</v>
      </c>
      <c r="AW8" s="39">
        <v>1200</v>
      </c>
      <c r="AX8" s="80"/>
      <c r="AY8" s="39"/>
      <c r="AZ8" s="112">
        <v>10000</v>
      </c>
    </row>
    <row r="9" spans="1:52" ht="15" customHeight="1">
      <c r="A9" s="167">
        <v>44831</v>
      </c>
      <c r="B9" s="32"/>
      <c r="C9" s="33"/>
      <c r="D9" s="1730">
        <v>4</v>
      </c>
      <c r="E9" s="2195">
        <v>76114</v>
      </c>
      <c r="F9" s="2276">
        <v>8333.33</v>
      </c>
      <c r="G9" s="2276">
        <v>2490</v>
      </c>
      <c r="H9" s="2378">
        <f t="shared" si="1"/>
        <v>266666.68</v>
      </c>
      <c r="I9" s="2630"/>
      <c r="J9" s="324" t="s">
        <v>21</v>
      </c>
      <c r="K9" s="185" t="s">
        <v>22</v>
      </c>
      <c r="L9" s="185" t="s">
        <v>6</v>
      </c>
      <c r="M9" s="2572" t="s">
        <v>7</v>
      </c>
      <c r="N9" s="186" t="s">
        <v>622</v>
      </c>
      <c r="O9" s="186" t="s">
        <v>25</v>
      </c>
      <c r="P9" s="186" t="s">
        <v>26</v>
      </c>
      <c r="Q9" s="1744"/>
      <c r="S9" s="1743">
        <v>42545</v>
      </c>
      <c r="T9" s="39"/>
      <c r="U9" s="39"/>
      <c r="V9" s="39"/>
      <c r="W9" s="39"/>
      <c r="X9" s="29">
        <v>4</v>
      </c>
      <c r="Y9" s="39">
        <v>1916.56</v>
      </c>
      <c r="Z9" s="39">
        <v>750</v>
      </c>
      <c r="AA9" s="112">
        <f t="shared" si="0"/>
        <v>39750.1</v>
      </c>
      <c r="AB9" s="349"/>
      <c r="AC9" s="39"/>
      <c r="AD9" s="39"/>
      <c r="AE9" s="39"/>
      <c r="AF9" s="27"/>
      <c r="AG9" s="29"/>
      <c r="AH9" s="39"/>
      <c r="AI9" s="27"/>
      <c r="AJ9" s="112"/>
      <c r="AK9" s="535"/>
      <c r="AL9" s="39"/>
      <c r="AM9" s="39"/>
      <c r="AN9" s="579"/>
      <c r="AO9" s="349">
        <v>42699</v>
      </c>
      <c r="AP9" s="39"/>
      <c r="AQ9" s="39">
        <v>266.67</v>
      </c>
      <c r="AR9" s="27"/>
      <c r="AS9" s="39">
        <v>1666.67</v>
      </c>
      <c r="AT9" s="579">
        <f t="shared" si="2"/>
        <v>13333.32</v>
      </c>
      <c r="AU9" s="349">
        <v>42641</v>
      </c>
      <c r="AV9" s="39">
        <v>8000</v>
      </c>
      <c r="AW9" s="39">
        <v>320</v>
      </c>
      <c r="AX9" s="80"/>
      <c r="AY9" s="39"/>
      <c r="AZ9" s="112">
        <f>AZ8+AV9-AY9</f>
        <v>18000</v>
      </c>
    </row>
    <row r="10" spans="1:52" ht="15" customHeight="1">
      <c r="A10" s="167">
        <v>44863</v>
      </c>
      <c r="B10" s="32"/>
      <c r="C10" s="33"/>
      <c r="D10" s="1730">
        <v>5</v>
      </c>
      <c r="E10" s="2195">
        <v>76511</v>
      </c>
      <c r="F10" s="2276">
        <v>8333.33</v>
      </c>
      <c r="G10" s="2276">
        <v>2490</v>
      </c>
      <c r="H10" s="2378">
        <f t="shared" si="1"/>
        <v>258333.35</v>
      </c>
      <c r="I10" s="2630"/>
      <c r="J10" s="252">
        <v>45420</v>
      </c>
      <c r="K10" s="1735"/>
      <c r="L10" s="1736"/>
      <c r="M10" s="2639">
        <v>33398</v>
      </c>
      <c r="N10" s="1737">
        <v>1666.67</v>
      </c>
      <c r="O10" s="308">
        <v>400</v>
      </c>
      <c r="P10" s="254">
        <v>20000</v>
      </c>
      <c r="Q10" s="1744"/>
      <c r="S10" s="1743">
        <v>42607</v>
      </c>
      <c r="T10" s="39"/>
      <c r="U10" s="39"/>
      <c r="V10" s="39"/>
      <c r="W10" s="39"/>
      <c r="X10" s="29">
        <v>5</v>
      </c>
      <c r="Y10" s="39"/>
      <c r="Z10" s="39">
        <v>750</v>
      </c>
      <c r="AA10" s="112">
        <f t="shared" si="0"/>
        <v>39750.1</v>
      </c>
      <c r="AB10" s="349"/>
      <c r="AC10" s="39"/>
      <c r="AD10" s="39"/>
      <c r="AE10" s="39"/>
      <c r="AF10" s="27"/>
      <c r="AG10" s="29"/>
      <c r="AH10" s="39"/>
      <c r="AI10" s="27"/>
      <c r="AJ10" s="112"/>
      <c r="AK10" s="535"/>
      <c r="AL10" s="39"/>
      <c r="AM10" s="39"/>
      <c r="AN10" s="579"/>
      <c r="AO10" s="349">
        <v>42727</v>
      </c>
      <c r="AP10" s="39"/>
      <c r="AQ10" s="39">
        <v>233.33</v>
      </c>
      <c r="AR10" s="27"/>
      <c r="AS10" s="39">
        <v>1666.67</v>
      </c>
      <c r="AT10" s="579">
        <f t="shared" si="2"/>
        <v>11666.65</v>
      </c>
      <c r="AU10" s="349">
        <v>42691</v>
      </c>
      <c r="AV10" s="39"/>
      <c r="AW10" s="39"/>
      <c r="AX10" s="80"/>
      <c r="AY10" s="39">
        <v>18000</v>
      </c>
      <c r="AZ10" s="112">
        <f>AZ9+AV10-AY10</f>
        <v>0</v>
      </c>
    </row>
    <row r="11" spans="1:52" ht="15" customHeight="1">
      <c r="A11" s="167">
        <v>44880</v>
      </c>
      <c r="B11" s="32"/>
      <c r="C11" s="33"/>
      <c r="D11" s="1730">
        <v>6</v>
      </c>
      <c r="E11" s="2195">
        <v>76667</v>
      </c>
      <c r="F11" s="2276">
        <v>8333.33</v>
      </c>
      <c r="G11" s="2276">
        <v>2490</v>
      </c>
      <c r="H11" s="2378">
        <f t="shared" si="1"/>
        <v>250000.02</v>
      </c>
      <c r="I11" s="2630"/>
      <c r="J11" s="50">
        <v>45443</v>
      </c>
      <c r="K11" s="525"/>
      <c r="L11" s="44">
        <v>1</v>
      </c>
      <c r="M11" s="2192">
        <v>83423</v>
      </c>
      <c r="N11" s="59">
        <v>1666.67</v>
      </c>
      <c r="O11" s="59">
        <v>366.67</v>
      </c>
      <c r="P11" s="1484">
        <f>P10-N11</f>
        <v>18333.330000000002</v>
      </c>
      <c r="Q11" s="1744"/>
      <c r="S11" s="1743">
        <v>42665</v>
      </c>
      <c r="T11" s="39"/>
      <c r="U11" s="39"/>
      <c r="V11" s="39"/>
      <c r="W11" s="39"/>
      <c r="X11" s="29">
        <v>6</v>
      </c>
      <c r="Y11" s="39"/>
      <c r="Z11" s="39">
        <v>750</v>
      </c>
      <c r="AA11" s="112">
        <f t="shared" si="0"/>
        <v>39750.1</v>
      </c>
      <c r="AB11" s="349"/>
      <c r="AC11" s="39"/>
      <c r="AD11" s="39"/>
      <c r="AE11" s="39"/>
      <c r="AF11" s="27"/>
      <c r="AG11" s="29"/>
      <c r="AH11" s="39"/>
      <c r="AI11" s="27"/>
      <c r="AJ11" s="112"/>
      <c r="AK11" s="535"/>
      <c r="AL11" s="39"/>
      <c r="AM11" s="39"/>
      <c r="AN11" s="579"/>
      <c r="AO11" s="349">
        <v>42766</v>
      </c>
      <c r="AP11" s="39"/>
      <c r="AQ11" s="39">
        <v>200</v>
      </c>
      <c r="AR11" s="27"/>
      <c r="AS11" s="39">
        <v>1666.67</v>
      </c>
      <c r="AT11" s="579">
        <f t="shared" si="2"/>
        <v>9999.98</v>
      </c>
      <c r="AU11" s="349"/>
      <c r="AV11" s="39"/>
      <c r="AW11" s="39"/>
      <c r="AX11" s="80"/>
      <c r="AY11" s="39"/>
      <c r="AZ11" s="112">
        <f>AZ10+AV11-AY11</f>
        <v>0</v>
      </c>
    </row>
    <row r="12" spans="1:52" ht="17.25" customHeight="1">
      <c r="A12" s="167">
        <v>44921</v>
      </c>
      <c r="B12" s="32"/>
      <c r="C12" s="33"/>
      <c r="D12" s="1730">
        <v>7</v>
      </c>
      <c r="E12" s="2195">
        <v>77155</v>
      </c>
      <c r="F12" s="2276">
        <v>8333.33</v>
      </c>
      <c r="G12" s="2276">
        <v>2490</v>
      </c>
      <c r="H12" s="2378">
        <f t="shared" si="1"/>
        <v>241666.69</v>
      </c>
      <c r="I12" s="1228"/>
      <c r="J12" s="324">
        <v>45470</v>
      </c>
      <c r="K12" s="525"/>
      <c r="L12" s="44">
        <v>2</v>
      </c>
      <c r="M12" s="2572">
        <v>83685</v>
      </c>
      <c r="N12" s="1484">
        <v>1666.67</v>
      </c>
      <c r="O12" s="1484">
        <v>300</v>
      </c>
      <c r="P12" s="1484">
        <f t="shared" ref="P12:P20" si="3">P11-N12</f>
        <v>16666.66</v>
      </c>
      <c r="Q12" s="1228"/>
      <c r="S12" s="1743">
        <v>42766</v>
      </c>
      <c r="T12" s="39"/>
      <c r="U12" s="39"/>
      <c r="V12" s="39"/>
      <c r="W12" s="39"/>
      <c r="X12" s="29">
        <v>7</v>
      </c>
      <c r="Y12" s="39">
        <v>962.31</v>
      </c>
      <c r="Z12" s="39">
        <v>750</v>
      </c>
      <c r="AA12" s="112">
        <f t="shared" si="0"/>
        <v>38787.79</v>
      </c>
      <c r="AB12" s="349"/>
      <c r="AC12" s="39"/>
      <c r="AD12" s="39"/>
      <c r="AE12" s="39"/>
      <c r="AF12" s="27"/>
      <c r="AG12" s="29"/>
      <c r="AH12" s="39"/>
      <c r="AI12" s="27"/>
      <c r="AJ12" s="112"/>
      <c r="AK12" s="535"/>
      <c r="AL12" s="39"/>
      <c r="AM12" s="39"/>
      <c r="AN12" s="579"/>
      <c r="AO12" s="349">
        <v>42794</v>
      </c>
      <c r="AP12" s="39"/>
      <c r="AQ12" s="39">
        <v>166.67</v>
      </c>
      <c r="AR12" s="27"/>
      <c r="AS12" s="39">
        <v>1666.67</v>
      </c>
      <c r="AT12" s="579">
        <f t="shared" si="2"/>
        <v>8333.31</v>
      </c>
      <c r="AU12" s="349"/>
      <c r="AV12" s="39"/>
      <c r="AW12" s="39"/>
      <c r="AX12" s="80"/>
      <c r="AY12" s="39"/>
      <c r="AZ12" s="357" t="s">
        <v>343</v>
      </c>
    </row>
    <row r="13" spans="1:52" ht="15" customHeight="1">
      <c r="A13" s="324">
        <v>44951</v>
      </c>
      <c r="B13" s="312"/>
      <c r="C13" s="312"/>
      <c r="D13" s="1730">
        <v>8</v>
      </c>
      <c r="E13" s="2228">
        <v>77469</v>
      </c>
      <c r="F13" s="2276">
        <v>8333.33</v>
      </c>
      <c r="G13" s="2378">
        <v>2490</v>
      </c>
      <c r="H13" s="2378">
        <f t="shared" si="1"/>
        <v>233333.36</v>
      </c>
      <c r="I13" s="1"/>
      <c r="J13" s="324">
        <v>45504</v>
      </c>
      <c r="K13" s="525"/>
      <c r="L13" s="44">
        <v>3</v>
      </c>
      <c r="M13" s="2192">
        <v>84111</v>
      </c>
      <c r="N13" s="1484">
        <v>1666.67</v>
      </c>
      <c r="O13" s="1484">
        <v>266.67</v>
      </c>
      <c r="P13" s="1484">
        <f t="shared" si="3"/>
        <v>14999.99</v>
      </c>
      <c r="Q13" s="1"/>
      <c r="S13" s="1743">
        <v>42794</v>
      </c>
      <c r="T13" s="39"/>
      <c r="U13" s="39"/>
      <c r="V13" s="39"/>
      <c r="W13" s="39"/>
      <c r="X13" s="29">
        <v>8</v>
      </c>
      <c r="Y13" s="39"/>
      <c r="Z13" s="39">
        <v>750</v>
      </c>
      <c r="AA13" s="112">
        <f t="shared" si="0"/>
        <v>38787.79</v>
      </c>
      <c r="AB13" s="349"/>
      <c r="AC13" s="39"/>
      <c r="AD13" s="39"/>
      <c r="AE13" s="39"/>
      <c r="AF13" s="27"/>
      <c r="AG13" s="29"/>
      <c r="AH13" s="39"/>
      <c r="AI13" s="27"/>
      <c r="AJ13" s="112"/>
      <c r="AK13" s="535"/>
      <c r="AL13" s="39"/>
      <c r="AM13" s="39"/>
      <c r="AN13" s="579"/>
      <c r="AO13" s="349">
        <v>42819</v>
      </c>
      <c r="AP13" s="39"/>
      <c r="AQ13" s="39">
        <v>133.33000000000001</v>
      </c>
      <c r="AR13" s="27"/>
      <c r="AS13" s="39">
        <v>1666.67</v>
      </c>
      <c r="AT13" s="579">
        <f t="shared" si="2"/>
        <v>6666.64</v>
      </c>
      <c r="AU13" s="349"/>
      <c r="AV13" s="39"/>
      <c r="AW13" s="39"/>
      <c r="AX13" s="80"/>
      <c r="AY13" s="39"/>
      <c r="AZ13" s="112"/>
    </row>
    <row r="14" spans="1:52" ht="15" customHeight="1">
      <c r="A14" s="50">
        <v>44959</v>
      </c>
      <c r="B14" s="312"/>
      <c r="C14" s="312"/>
      <c r="D14" s="1730"/>
      <c r="E14" s="2229">
        <v>30650</v>
      </c>
      <c r="F14" s="2378">
        <v>233333.36</v>
      </c>
      <c r="G14" s="2378"/>
      <c r="H14" s="2378">
        <f t="shared" si="1"/>
        <v>0</v>
      </c>
      <c r="I14" s="1727"/>
      <c r="J14" s="324">
        <v>45535</v>
      </c>
      <c r="K14" s="525"/>
      <c r="L14" s="44">
        <v>4</v>
      </c>
      <c r="M14" s="2192">
        <v>84411</v>
      </c>
      <c r="N14" s="1484">
        <v>1666.67</v>
      </c>
      <c r="O14" s="1484">
        <v>266.67</v>
      </c>
      <c r="P14" s="1484">
        <f t="shared" si="3"/>
        <v>13333.32</v>
      </c>
      <c r="Q14" s="1514"/>
      <c r="S14" s="1743">
        <v>42819</v>
      </c>
      <c r="T14" s="39"/>
      <c r="U14" s="39"/>
      <c r="V14" s="39"/>
      <c r="W14" s="39"/>
      <c r="X14" s="29">
        <v>9</v>
      </c>
      <c r="Y14" s="39"/>
      <c r="Z14" s="39">
        <v>750</v>
      </c>
      <c r="AA14" s="112">
        <f t="shared" si="0"/>
        <v>38787.79</v>
      </c>
      <c r="AB14" s="349"/>
      <c r="AC14" s="39"/>
      <c r="AD14" s="39"/>
      <c r="AE14" s="39"/>
      <c r="AF14" s="27"/>
      <c r="AG14" s="29"/>
      <c r="AH14" s="39"/>
      <c r="AI14" s="27"/>
      <c r="AJ14" s="112"/>
      <c r="AK14" s="535"/>
      <c r="AL14" s="39"/>
      <c r="AM14" s="39"/>
      <c r="AN14" s="579"/>
      <c r="AO14" s="349">
        <v>42851</v>
      </c>
      <c r="AP14" s="39"/>
      <c r="AQ14" s="39">
        <v>133.33000000000001</v>
      </c>
      <c r="AR14" s="27"/>
      <c r="AS14" s="39">
        <v>1666.67</v>
      </c>
      <c r="AT14" s="579">
        <f t="shared" si="2"/>
        <v>4999.97</v>
      </c>
      <c r="AU14" s="349">
        <v>42907</v>
      </c>
      <c r="AV14" s="39">
        <v>19000</v>
      </c>
      <c r="AW14" s="39">
        <v>1900</v>
      </c>
      <c r="AX14" s="80"/>
      <c r="AY14" s="39"/>
      <c r="AZ14" s="112">
        <v>19000</v>
      </c>
    </row>
    <row r="15" spans="1:52" ht="15" customHeight="1">
      <c r="A15" s="324"/>
      <c r="B15" s="312"/>
      <c r="C15" s="312"/>
      <c r="D15" s="1730"/>
      <c r="E15" s="2228"/>
      <c r="F15" s="2378"/>
      <c r="G15" s="2378"/>
      <c r="H15" s="2378"/>
      <c r="I15" s="1738"/>
      <c r="J15" s="50">
        <v>45562</v>
      </c>
      <c r="K15" s="525"/>
      <c r="L15" s="44">
        <v>5</v>
      </c>
      <c r="M15" s="2192">
        <v>84787</v>
      </c>
      <c r="N15" s="59">
        <v>1666.67</v>
      </c>
      <c r="O15" s="59">
        <v>233.33</v>
      </c>
      <c r="P15" s="1484">
        <f t="shared" si="3"/>
        <v>11666.65</v>
      </c>
      <c r="Q15" s="1738"/>
      <c r="S15" s="1743">
        <v>42851</v>
      </c>
      <c r="T15" s="39"/>
      <c r="U15" s="39"/>
      <c r="V15" s="39"/>
      <c r="W15" s="1613">
        <v>58271</v>
      </c>
      <c r="X15" s="29">
        <v>10</v>
      </c>
      <c r="Y15" s="39"/>
      <c r="Z15" s="39">
        <v>750</v>
      </c>
      <c r="AA15" s="112">
        <f t="shared" si="0"/>
        <v>38787.79</v>
      </c>
      <c r="AB15" s="349"/>
      <c r="AC15" s="39"/>
      <c r="AD15" s="39"/>
      <c r="AE15" s="39"/>
      <c r="AF15" s="27"/>
      <c r="AG15" s="29"/>
      <c r="AH15" s="39"/>
      <c r="AI15" s="27"/>
      <c r="AJ15" s="112"/>
      <c r="AK15" s="535"/>
      <c r="AL15" s="39"/>
      <c r="AM15" s="39"/>
      <c r="AN15" s="579"/>
      <c r="AO15" s="349">
        <v>42859</v>
      </c>
      <c r="AP15" s="39"/>
      <c r="AQ15" s="39">
        <v>633.34</v>
      </c>
      <c r="AR15" s="27"/>
      <c r="AS15" s="39">
        <v>4999.97</v>
      </c>
      <c r="AT15" s="579">
        <f t="shared" si="2"/>
        <v>0</v>
      </c>
      <c r="AU15" s="349">
        <v>43057</v>
      </c>
      <c r="AV15" s="39"/>
      <c r="AW15" s="39"/>
      <c r="AX15" s="80"/>
      <c r="AY15" s="39">
        <v>19000</v>
      </c>
      <c r="AZ15" s="112">
        <f>AZ14+AV15-AY15</f>
        <v>0</v>
      </c>
    </row>
    <row r="16" spans="1:52" ht="15" customHeight="1">
      <c r="A16" s="3090" t="s">
        <v>1</v>
      </c>
      <c r="B16" s="3090"/>
      <c r="C16" s="3090"/>
      <c r="D16" s="3090"/>
      <c r="E16" s="3090"/>
      <c r="F16" s="3090"/>
      <c r="G16" s="3090"/>
      <c r="H16" s="3090"/>
      <c r="I16" s="1738"/>
      <c r="J16" s="50">
        <v>45594</v>
      </c>
      <c r="K16" s="525"/>
      <c r="L16" s="44">
        <v>6</v>
      </c>
      <c r="M16" s="2192">
        <v>85167</v>
      </c>
      <c r="N16" s="59">
        <v>1666.67</v>
      </c>
      <c r="O16" s="59">
        <v>200</v>
      </c>
      <c r="P16" s="1484">
        <f t="shared" si="3"/>
        <v>9999.98</v>
      </c>
      <c r="Q16" s="1738"/>
      <c r="S16" s="1743">
        <v>42859</v>
      </c>
      <c r="T16" s="39"/>
      <c r="U16" s="39"/>
      <c r="V16" s="39"/>
      <c r="W16" s="1613">
        <v>58332</v>
      </c>
      <c r="X16" s="29"/>
      <c r="Y16" s="39"/>
      <c r="Z16" s="39">
        <v>3750</v>
      </c>
      <c r="AA16" s="112">
        <f t="shared" si="0"/>
        <v>38787.79</v>
      </c>
      <c r="AB16" s="349"/>
      <c r="AC16" s="39"/>
      <c r="AD16" s="39"/>
      <c r="AE16" s="39"/>
      <c r="AF16" s="27"/>
      <c r="AG16" s="29"/>
      <c r="AH16" s="39"/>
      <c r="AI16" s="27"/>
      <c r="AJ16" s="112"/>
      <c r="AK16" s="535"/>
      <c r="AL16" s="39"/>
      <c r="AM16" s="39"/>
      <c r="AN16" s="579"/>
      <c r="AO16" s="349"/>
      <c r="AP16" s="39"/>
      <c r="AQ16" s="39"/>
      <c r="AR16" s="27"/>
      <c r="AS16" s="39"/>
      <c r="AT16" s="357" t="s">
        <v>343</v>
      </c>
      <c r="AU16" s="349"/>
      <c r="AV16" s="39"/>
      <c r="AW16" s="39"/>
      <c r="AX16" s="80"/>
      <c r="AY16" s="39"/>
      <c r="AZ16" s="112">
        <f t="shared" ref="AZ16:AZ22" si="4">AZ15+AV16-AY16</f>
        <v>0</v>
      </c>
    </row>
    <row r="17" spans="1:52" ht="15" customHeight="1">
      <c r="A17" s="184" t="s">
        <v>49</v>
      </c>
      <c r="B17" s="515" t="s">
        <v>50</v>
      </c>
      <c r="C17" s="515" t="s">
        <v>51</v>
      </c>
      <c r="D17" s="185" t="s">
        <v>52</v>
      </c>
      <c r="E17" s="2228" t="s">
        <v>265</v>
      </c>
      <c r="F17" s="2625" t="s">
        <v>53</v>
      </c>
      <c r="G17" s="2378" t="s">
        <v>54</v>
      </c>
      <c r="H17" s="2626" t="s">
        <v>55</v>
      </c>
      <c r="I17" s="1738"/>
      <c r="J17" s="50">
        <v>45623</v>
      </c>
      <c r="K17" s="525"/>
      <c r="L17" s="44">
        <v>7</v>
      </c>
      <c r="M17" s="2192">
        <v>85598</v>
      </c>
      <c r="N17" s="59">
        <v>1666.67</v>
      </c>
      <c r="O17" s="59">
        <v>166.67</v>
      </c>
      <c r="P17" s="1484">
        <f t="shared" si="3"/>
        <v>8333.31</v>
      </c>
      <c r="Q17" s="1738"/>
      <c r="S17" s="1743"/>
      <c r="T17" s="39"/>
      <c r="U17" s="39"/>
      <c r="V17" s="39"/>
      <c r="W17" s="39"/>
      <c r="X17" s="29"/>
      <c r="Y17" s="39">
        <v>38787.79</v>
      </c>
      <c r="AA17" s="112">
        <f t="shared" si="0"/>
        <v>0</v>
      </c>
      <c r="AB17" s="349"/>
      <c r="AC17" s="39"/>
      <c r="AD17" s="39"/>
      <c r="AE17" s="39"/>
      <c r="AF17" s="27"/>
      <c r="AG17" s="29"/>
      <c r="AH17" s="39"/>
      <c r="AI17" s="27"/>
      <c r="AJ17" s="112"/>
      <c r="AK17" s="535"/>
      <c r="AL17" s="39"/>
      <c r="AM17" s="39"/>
      <c r="AN17" s="579"/>
      <c r="AO17" s="349"/>
      <c r="AP17" s="39"/>
      <c r="AQ17" s="39"/>
      <c r="AR17" s="27"/>
      <c r="AS17" s="39"/>
      <c r="AT17" s="579"/>
      <c r="AU17" s="349"/>
      <c r="AV17" s="39"/>
      <c r="AW17" s="39"/>
      <c r="AX17" s="80"/>
      <c r="AY17" s="39"/>
      <c r="AZ17" s="112">
        <f t="shared" si="4"/>
        <v>0</v>
      </c>
    </row>
    <row r="18" spans="1:52" ht="15" customHeight="1">
      <c r="A18" s="736">
        <v>44959</v>
      </c>
      <c r="B18" s="307">
        <v>400000</v>
      </c>
      <c r="C18" s="1506"/>
      <c r="D18" s="704">
        <v>36</v>
      </c>
      <c r="E18" s="2406">
        <v>27777</v>
      </c>
      <c r="F18" s="2374">
        <f>+B18/D18</f>
        <v>11111.1111111111</v>
      </c>
      <c r="G18" s="2374">
        <f>+B18*0.0083</f>
        <v>3320</v>
      </c>
      <c r="H18" s="2374">
        <f>B18</f>
        <v>400000</v>
      </c>
      <c r="I18" s="1738"/>
      <c r="J18" s="50">
        <v>45654</v>
      </c>
      <c r="K18" s="1514"/>
      <c r="L18" s="44">
        <v>8</v>
      </c>
      <c r="M18" s="2192">
        <v>86026</v>
      </c>
      <c r="N18" s="59">
        <v>1666.67</v>
      </c>
      <c r="O18" s="59">
        <v>133.33000000000001</v>
      </c>
      <c r="P18" s="1484">
        <f t="shared" si="3"/>
        <v>6666.64</v>
      </c>
      <c r="Q18" s="1738"/>
      <c r="S18" s="1743"/>
      <c r="T18" s="39"/>
      <c r="U18" s="39"/>
      <c r="V18" s="39"/>
      <c r="W18" s="39"/>
      <c r="X18" s="29"/>
      <c r="Y18" s="39"/>
      <c r="Z18" s="39"/>
      <c r="AA18" s="112"/>
      <c r="AB18" s="349"/>
      <c r="AC18" s="39"/>
      <c r="AD18" s="39"/>
      <c r="AE18" s="39"/>
      <c r="AF18" s="27"/>
      <c r="AG18" s="29"/>
      <c r="AH18" s="39"/>
      <c r="AI18" s="27"/>
      <c r="AJ18" s="112"/>
      <c r="AK18" s="535"/>
      <c r="AL18" s="39"/>
      <c r="AM18" s="39"/>
      <c r="AN18" s="579"/>
      <c r="AO18" s="349"/>
      <c r="AP18" s="39"/>
      <c r="AQ18" s="39"/>
      <c r="AR18" s="27"/>
      <c r="AS18" s="39"/>
      <c r="AT18" s="579"/>
      <c r="AU18" s="349">
        <v>43106</v>
      </c>
      <c r="AV18" s="39">
        <v>20000</v>
      </c>
      <c r="AW18" s="39"/>
      <c r="AX18" s="80">
        <v>19841</v>
      </c>
      <c r="AY18" s="39"/>
      <c r="AZ18" s="112">
        <f t="shared" si="4"/>
        <v>20000</v>
      </c>
    </row>
    <row r="19" spans="1:52" ht="15" customHeight="1">
      <c r="A19" s="50">
        <v>44982</v>
      </c>
      <c r="B19" s="312"/>
      <c r="C19" s="312"/>
      <c r="D19" s="1730">
        <v>1</v>
      </c>
      <c r="E19" s="2195">
        <v>77857</v>
      </c>
      <c r="F19" s="2378">
        <v>11111.11</v>
      </c>
      <c r="G19" s="2378">
        <v>3320</v>
      </c>
      <c r="H19" s="2378">
        <f>H18-F19</f>
        <v>388888.89</v>
      </c>
      <c r="I19" s="1738"/>
      <c r="J19" s="324">
        <v>45685</v>
      </c>
      <c r="K19" s="525"/>
      <c r="L19" s="44">
        <v>9</v>
      </c>
      <c r="M19" s="2572">
        <v>86276</v>
      </c>
      <c r="N19" s="186">
        <v>1666.67</v>
      </c>
      <c r="O19" s="186">
        <v>100</v>
      </c>
      <c r="P19" s="1484">
        <f t="shared" si="3"/>
        <v>4999.97</v>
      </c>
      <c r="Q19" s="1738"/>
      <c r="S19" s="1743"/>
      <c r="T19" s="39"/>
      <c r="U19" s="39"/>
      <c r="V19" s="39"/>
      <c r="W19" s="39"/>
      <c r="X19" s="29"/>
      <c r="Y19" s="39"/>
      <c r="Z19" s="39"/>
      <c r="AA19" s="112"/>
      <c r="AB19" s="349"/>
      <c r="AC19" s="39"/>
      <c r="AD19" s="39"/>
      <c r="AE19" s="39"/>
      <c r="AF19" s="27"/>
      <c r="AG19" s="29"/>
      <c r="AH19" s="39"/>
      <c r="AI19" s="27"/>
      <c r="AJ19" s="112"/>
      <c r="AK19" s="535"/>
      <c r="AL19" s="39"/>
      <c r="AM19" s="39"/>
      <c r="AN19" s="579"/>
      <c r="AO19" s="349"/>
      <c r="AP19" s="39"/>
      <c r="AQ19" s="39"/>
      <c r="AR19" s="27"/>
      <c r="AS19" s="39"/>
      <c r="AT19" s="579"/>
      <c r="AU19" s="349">
        <v>43239</v>
      </c>
      <c r="AV19" s="39"/>
      <c r="AW19" s="39"/>
      <c r="AX19" s="80">
        <v>60845</v>
      </c>
      <c r="AY19" s="39">
        <v>20000</v>
      </c>
      <c r="AZ19" s="112">
        <f t="shared" si="4"/>
        <v>0</v>
      </c>
    </row>
    <row r="20" spans="1:52" ht="15" customHeight="1">
      <c r="A20" s="50">
        <v>45020</v>
      </c>
      <c r="B20" s="312"/>
      <c r="C20" s="312"/>
      <c r="D20" s="1730">
        <v>2</v>
      </c>
      <c r="E20" s="2195">
        <v>78240</v>
      </c>
      <c r="F20" s="2378">
        <v>11111.11</v>
      </c>
      <c r="G20" s="2378">
        <v>3320</v>
      </c>
      <c r="H20" s="2378">
        <f t="shared" ref="H20:H26" si="5">H19-F20</f>
        <v>377777.78</v>
      </c>
      <c r="I20" s="1738"/>
      <c r="J20" s="324">
        <v>45721</v>
      </c>
      <c r="K20" s="525"/>
      <c r="L20" s="44">
        <v>10</v>
      </c>
      <c r="M20" s="2572">
        <v>86748</v>
      </c>
      <c r="N20" s="186">
        <v>4999.97</v>
      </c>
      <c r="O20" s="186"/>
      <c r="P20" s="1484">
        <f t="shared" si="3"/>
        <v>0</v>
      </c>
      <c r="Q20" s="1738"/>
      <c r="S20" s="1743"/>
      <c r="T20" s="39"/>
      <c r="U20" s="39"/>
      <c r="V20" s="39"/>
      <c r="W20" s="39"/>
      <c r="X20" s="29"/>
      <c r="Y20" s="39"/>
      <c r="Z20" s="39"/>
      <c r="AA20" s="112"/>
      <c r="AB20" s="349"/>
      <c r="AC20" s="39"/>
      <c r="AD20" s="39"/>
      <c r="AE20" s="39"/>
      <c r="AF20" s="27"/>
      <c r="AG20" s="29"/>
      <c r="AH20" s="39"/>
      <c r="AI20" s="27"/>
      <c r="AJ20" s="112"/>
      <c r="AK20" s="535"/>
      <c r="AL20" s="39"/>
      <c r="AM20" s="39"/>
      <c r="AN20" s="579"/>
      <c r="AO20" s="349"/>
      <c r="AP20" s="39"/>
      <c r="AQ20" s="39"/>
      <c r="AR20" s="27"/>
      <c r="AS20" s="39"/>
      <c r="AT20" s="579"/>
      <c r="AU20" s="349">
        <v>43242</v>
      </c>
      <c r="AV20" s="39">
        <v>20000</v>
      </c>
      <c r="AW20" s="39"/>
      <c r="AX20" s="80">
        <v>20500</v>
      </c>
      <c r="AY20" s="39"/>
      <c r="AZ20" s="112">
        <f t="shared" si="4"/>
        <v>20000</v>
      </c>
    </row>
    <row r="21" spans="1:52" ht="15" customHeight="1">
      <c r="A21" s="50">
        <v>45043</v>
      </c>
      <c r="B21" s="312"/>
      <c r="C21" s="312"/>
      <c r="D21" s="1730">
        <v>3</v>
      </c>
      <c r="E21" s="2195">
        <v>78454</v>
      </c>
      <c r="F21" s="2378">
        <v>11111.11</v>
      </c>
      <c r="G21" s="2378">
        <v>3320</v>
      </c>
      <c r="H21" s="2378">
        <f t="shared" si="5"/>
        <v>366666.67</v>
      </c>
      <c r="I21" s="1738"/>
      <c r="J21" s="1462"/>
      <c r="K21" s="1514"/>
      <c r="L21" s="128"/>
      <c r="M21" s="2640"/>
      <c r="N21" s="1473"/>
      <c r="O21" s="1473"/>
      <c r="P21" s="1739"/>
      <c r="Q21" s="1738"/>
      <c r="S21" s="1743"/>
      <c r="T21" s="39"/>
      <c r="U21" s="39"/>
      <c r="V21" s="39"/>
      <c r="W21" s="39"/>
      <c r="X21" s="29"/>
      <c r="Y21" s="39"/>
      <c r="Z21" s="39"/>
      <c r="AA21" s="112"/>
      <c r="AB21" s="349"/>
      <c r="AC21" s="39"/>
      <c r="AD21" s="39"/>
      <c r="AE21" s="39"/>
      <c r="AF21" s="27"/>
      <c r="AG21" s="29"/>
      <c r="AH21" s="39"/>
      <c r="AI21" s="27"/>
      <c r="AJ21" s="112"/>
      <c r="AK21" s="535"/>
      <c r="AL21" s="39"/>
      <c r="AM21" s="39"/>
      <c r="AN21" s="579"/>
      <c r="AO21" s="349"/>
      <c r="AP21" s="39"/>
      <c r="AQ21" s="39"/>
      <c r="AR21" s="27"/>
      <c r="AS21" s="39"/>
      <c r="AT21" s="579"/>
      <c r="AU21" s="349">
        <v>43420</v>
      </c>
      <c r="AV21" s="39"/>
      <c r="AW21" s="39"/>
      <c r="AX21" s="80">
        <v>62200</v>
      </c>
      <c r="AY21" s="39">
        <v>20000</v>
      </c>
      <c r="AZ21" s="112">
        <f t="shared" si="4"/>
        <v>0</v>
      </c>
    </row>
    <row r="22" spans="1:52" ht="15" customHeight="1">
      <c r="A22" s="50">
        <v>45077</v>
      </c>
      <c r="B22" s="312"/>
      <c r="C22" s="312"/>
      <c r="D22" s="1730">
        <v>4</v>
      </c>
      <c r="E22" s="2195">
        <v>78907</v>
      </c>
      <c r="F22" s="2378">
        <v>11111.11</v>
      </c>
      <c r="G22" s="2378">
        <v>3320</v>
      </c>
      <c r="H22" s="2378">
        <f t="shared" si="5"/>
        <v>355555.56</v>
      </c>
      <c r="I22" s="1738"/>
      <c r="Q22" s="1738"/>
      <c r="S22" s="1743"/>
      <c r="T22" s="39"/>
      <c r="U22" s="39"/>
      <c r="V22" s="39"/>
      <c r="W22" s="39"/>
      <c r="X22" s="29"/>
      <c r="Y22" s="39"/>
      <c r="Z22" s="39"/>
      <c r="AA22" s="112"/>
      <c r="AB22" s="349"/>
      <c r="AC22" s="39"/>
      <c r="AD22" s="39"/>
      <c r="AE22" s="39"/>
      <c r="AF22" s="27"/>
      <c r="AG22" s="29"/>
      <c r="AH22" s="39"/>
      <c r="AI22" s="27"/>
      <c r="AJ22" s="112"/>
      <c r="AK22" s="535"/>
      <c r="AL22" s="39"/>
      <c r="AM22" s="39"/>
      <c r="AN22" s="579"/>
      <c r="AO22" s="349"/>
      <c r="AP22" s="39"/>
      <c r="AQ22" s="39"/>
      <c r="AR22" s="27"/>
      <c r="AS22" s="39"/>
      <c r="AT22" s="579"/>
      <c r="AU22" s="349"/>
      <c r="AV22" s="39"/>
      <c r="AW22" s="39"/>
      <c r="AX22" s="80"/>
      <c r="AY22" s="39"/>
      <c r="AZ22" s="112">
        <f t="shared" si="4"/>
        <v>0</v>
      </c>
    </row>
    <row r="23" spans="1:52" ht="15" customHeight="1">
      <c r="A23" s="50">
        <v>45106</v>
      </c>
      <c r="B23" s="312"/>
      <c r="C23" s="312"/>
      <c r="D23" s="1730">
        <v>5</v>
      </c>
      <c r="E23" s="2356">
        <v>79326</v>
      </c>
      <c r="F23" s="2378">
        <v>11111.11</v>
      </c>
      <c r="G23" s="2378">
        <v>3320</v>
      </c>
      <c r="H23" s="2378">
        <f t="shared" si="5"/>
        <v>344444.45</v>
      </c>
      <c r="I23" s="1738"/>
      <c r="J23" s="324" t="s">
        <v>21</v>
      </c>
      <c r="K23" s="185" t="s">
        <v>22</v>
      </c>
      <c r="L23" s="185" t="s">
        <v>6</v>
      </c>
      <c r="M23" s="2572" t="s">
        <v>7</v>
      </c>
      <c r="N23" s="186" t="s">
        <v>622</v>
      </c>
      <c r="O23" s="186" t="s">
        <v>25</v>
      </c>
      <c r="P23" s="186" t="s">
        <v>26</v>
      </c>
      <c r="Q23" s="1738"/>
      <c r="S23" s="1743"/>
      <c r="T23" s="39"/>
      <c r="U23" s="39"/>
      <c r="V23" s="39"/>
      <c r="W23" s="39"/>
      <c r="X23" s="29"/>
      <c r="Y23" s="39"/>
      <c r="Z23" s="39"/>
      <c r="AA23" s="112"/>
      <c r="AB23" s="349"/>
      <c r="AC23" s="39"/>
      <c r="AD23" s="39"/>
      <c r="AE23" s="39"/>
      <c r="AF23" s="27"/>
      <c r="AG23" s="29"/>
      <c r="AH23" s="39"/>
      <c r="AI23" s="27"/>
      <c r="AJ23" s="112"/>
      <c r="AK23" s="535"/>
      <c r="AL23" s="39"/>
      <c r="AM23" s="39"/>
      <c r="AN23" s="579"/>
      <c r="AO23" s="349"/>
      <c r="AP23" s="39"/>
      <c r="AQ23" s="39"/>
      <c r="AR23" s="27"/>
      <c r="AS23" s="39"/>
      <c r="AT23" s="579"/>
      <c r="AU23" s="349"/>
      <c r="AV23" s="39"/>
      <c r="AW23" s="39"/>
      <c r="AX23" s="80"/>
      <c r="AY23" s="39"/>
      <c r="AZ23" s="112"/>
    </row>
    <row r="24" spans="1:52" ht="15" customHeight="1">
      <c r="A24" s="324">
        <v>45134</v>
      </c>
      <c r="B24" s="312"/>
      <c r="C24" s="312"/>
      <c r="D24" s="2106">
        <v>6</v>
      </c>
      <c r="E24" s="2229">
        <v>79630</v>
      </c>
      <c r="F24" s="2388">
        <v>11111.11</v>
      </c>
      <c r="G24" s="2388">
        <v>3320</v>
      </c>
      <c r="H24" s="2388">
        <f t="shared" si="5"/>
        <v>333333.34000000003</v>
      </c>
      <c r="I24" s="1738"/>
      <c r="J24" s="162">
        <v>45925</v>
      </c>
      <c r="K24" s="1740">
        <v>20000</v>
      </c>
      <c r="L24" s="309">
        <v>12</v>
      </c>
      <c r="M24" s="2193">
        <v>36465</v>
      </c>
      <c r="N24" s="1741">
        <v>1666.67</v>
      </c>
      <c r="O24" s="308">
        <v>400</v>
      </c>
      <c r="P24" s="55">
        <v>20000</v>
      </c>
      <c r="Q24" s="1738"/>
      <c r="S24" s="1743"/>
      <c r="T24" s="39"/>
      <c r="U24" s="39"/>
      <c r="V24" s="39"/>
      <c r="W24" s="39"/>
      <c r="X24" s="29"/>
      <c r="Y24" s="39"/>
      <c r="Z24" s="39"/>
      <c r="AA24" s="112"/>
      <c r="AB24" s="349"/>
      <c r="AC24" s="39"/>
      <c r="AD24" s="39"/>
      <c r="AE24" s="39"/>
      <c r="AF24" s="27"/>
      <c r="AG24" s="29"/>
      <c r="AH24" s="39"/>
      <c r="AI24" s="27"/>
      <c r="AJ24" s="112"/>
      <c r="AK24" s="535"/>
      <c r="AL24" s="39"/>
      <c r="AM24" s="39"/>
      <c r="AN24" s="579"/>
      <c r="AO24" s="349"/>
      <c r="AP24" s="39"/>
      <c r="AQ24" s="39"/>
      <c r="AR24" s="27"/>
      <c r="AS24" s="39"/>
      <c r="AT24" s="579"/>
      <c r="AU24" s="349"/>
      <c r="AV24" s="39"/>
      <c r="AW24" s="39"/>
      <c r="AX24" s="80"/>
      <c r="AY24" s="39"/>
      <c r="AZ24" s="112"/>
    </row>
    <row r="25" spans="1:52" ht="15" customHeight="1">
      <c r="A25" s="50">
        <v>45169</v>
      </c>
      <c r="B25" s="312"/>
      <c r="C25" s="30"/>
      <c r="D25" s="2106">
        <v>7</v>
      </c>
      <c r="E25" s="2229">
        <v>80055</v>
      </c>
      <c r="F25" s="2388">
        <v>11111.11</v>
      </c>
      <c r="G25" s="2388">
        <v>3320</v>
      </c>
      <c r="H25" s="2388">
        <f t="shared" si="5"/>
        <v>322222.23</v>
      </c>
      <c r="I25" s="1738"/>
      <c r="J25" s="167">
        <v>45959</v>
      </c>
      <c r="K25" s="525"/>
      <c r="L25" s="185">
        <v>1</v>
      </c>
      <c r="M25" s="2195" t="s">
        <v>761</v>
      </c>
      <c r="N25" s="450">
        <v>1666.67</v>
      </c>
      <c r="O25" s="450">
        <v>366.67</v>
      </c>
      <c r="P25" s="186">
        <f>P24-N25</f>
        <v>18333.330000000002</v>
      </c>
      <c r="Q25" s="1738"/>
      <c r="S25" s="1743"/>
      <c r="T25" s="39"/>
      <c r="U25" s="39"/>
      <c r="V25" s="39"/>
      <c r="W25" s="39"/>
      <c r="X25" s="29"/>
      <c r="Y25" s="39"/>
      <c r="Z25" s="39"/>
      <c r="AA25" s="112"/>
      <c r="AB25" s="349"/>
      <c r="AC25" s="39"/>
      <c r="AD25" s="39"/>
      <c r="AE25" s="39"/>
      <c r="AF25" s="27"/>
      <c r="AG25" s="29"/>
      <c r="AH25" s="39"/>
      <c r="AI25" s="27"/>
      <c r="AJ25" s="112"/>
      <c r="AK25" s="535"/>
      <c r="AL25" s="39"/>
      <c r="AM25" s="39"/>
      <c r="AN25" s="579"/>
      <c r="AO25" s="349"/>
      <c r="AP25" s="39"/>
      <c r="AQ25" s="39"/>
      <c r="AR25" s="27"/>
      <c r="AS25" s="39"/>
      <c r="AT25" s="579"/>
      <c r="AU25" s="349"/>
      <c r="AV25" s="39"/>
      <c r="AW25" s="39"/>
      <c r="AX25" s="80"/>
      <c r="AY25" s="39"/>
      <c r="AZ25" s="112"/>
    </row>
    <row r="26" spans="1:52" ht="15" customHeight="1">
      <c r="A26" s="50">
        <v>45178</v>
      </c>
      <c r="B26" s="312"/>
      <c r="C26" s="312"/>
      <c r="D26" s="2106"/>
      <c r="E26" s="2356">
        <v>31970</v>
      </c>
      <c r="F26" s="2388">
        <v>322222.23</v>
      </c>
      <c r="G26" s="2388"/>
      <c r="H26" s="2388">
        <f t="shared" si="5"/>
        <v>0</v>
      </c>
      <c r="I26" s="1514"/>
      <c r="J26" s="167">
        <v>45988</v>
      </c>
      <c r="K26" s="525"/>
      <c r="L26" s="185">
        <v>2</v>
      </c>
      <c r="M26" s="2195" t="s">
        <v>762</v>
      </c>
      <c r="N26" s="450">
        <v>1666.67</v>
      </c>
      <c r="O26" s="450">
        <v>333.33</v>
      </c>
      <c r="P26" s="186">
        <f t="shared" ref="P26:P34" si="6">P25-N26</f>
        <v>16666.66</v>
      </c>
      <c r="Q26" s="1514"/>
      <c r="S26" s="1743"/>
      <c r="T26" s="39"/>
      <c r="U26" s="39"/>
      <c r="V26" s="39"/>
      <c r="W26" s="39"/>
      <c r="X26" s="29"/>
      <c r="Y26" s="39"/>
      <c r="Z26" s="39"/>
      <c r="AA26" s="112"/>
      <c r="AB26" s="349"/>
      <c r="AC26" s="39"/>
      <c r="AD26" s="39"/>
      <c r="AE26" s="39"/>
      <c r="AF26" s="27"/>
      <c r="AG26" s="29"/>
      <c r="AH26" s="39"/>
      <c r="AI26" s="27"/>
      <c r="AJ26" s="112"/>
      <c r="AK26" s="535"/>
      <c r="AL26" s="39"/>
      <c r="AM26" s="39"/>
      <c r="AN26" s="579"/>
      <c r="AO26" s="349"/>
      <c r="AP26" s="39"/>
      <c r="AQ26" s="39"/>
      <c r="AR26" s="27"/>
      <c r="AS26" s="39"/>
      <c r="AT26" s="579"/>
      <c r="AU26" s="349"/>
      <c r="AV26" s="39"/>
      <c r="AW26" s="39"/>
      <c r="AX26" s="80"/>
      <c r="AY26" s="39"/>
      <c r="AZ26" s="112"/>
    </row>
    <row r="27" spans="1:52" ht="15" customHeight="1">
      <c r="I27" s="1514"/>
      <c r="J27" s="167">
        <v>46020</v>
      </c>
      <c r="K27" s="525"/>
      <c r="L27" s="185">
        <v>3</v>
      </c>
      <c r="M27" s="2195" t="s">
        <v>763</v>
      </c>
      <c r="N27" s="450">
        <v>1666.67</v>
      </c>
      <c r="O27" s="450">
        <v>300</v>
      </c>
      <c r="P27" s="186">
        <f t="shared" si="6"/>
        <v>14999.99</v>
      </c>
      <c r="Q27" s="1514"/>
      <c r="S27" s="349"/>
      <c r="T27" s="39"/>
      <c r="U27" s="39"/>
      <c r="V27" s="39"/>
      <c r="W27" s="39"/>
      <c r="X27" s="29"/>
      <c r="Y27" s="39"/>
      <c r="Z27" s="39"/>
      <c r="AA27" s="112"/>
      <c r="AB27" s="349"/>
      <c r="AC27" s="39"/>
      <c r="AD27" s="39"/>
      <c r="AE27" s="39"/>
      <c r="AF27" s="27"/>
      <c r="AG27" s="29"/>
      <c r="AH27" s="39"/>
      <c r="AI27" s="27"/>
      <c r="AJ27" s="112"/>
      <c r="AK27" s="535"/>
      <c r="AL27" s="39"/>
      <c r="AM27" s="39"/>
      <c r="AN27" s="579"/>
      <c r="AO27" s="349"/>
      <c r="AP27" s="39"/>
      <c r="AQ27" s="39"/>
      <c r="AR27" s="27"/>
      <c r="AS27" s="39"/>
      <c r="AT27" s="579"/>
      <c r="AU27" s="349"/>
      <c r="AV27" s="39"/>
      <c r="AW27" s="39"/>
      <c r="AX27" s="80"/>
      <c r="AY27" s="39"/>
      <c r="AZ27" s="112"/>
    </row>
    <row r="28" spans="1:52" ht="15" customHeight="1">
      <c r="I28" s="1514"/>
      <c r="J28" s="324"/>
      <c r="K28" s="525"/>
      <c r="L28" s="185">
        <v>4</v>
      </c>
      <c r="M28" s="2572"/>
      <c r="N28" s="450">
        <v>1666.67</v>
      </c>
      <c r="O28" s="186"/>
      <c r="P28" s="186">
        <f t="shared" si="6"/>
        <v>13333.32</v>
      </c>
      <c r="Q28" s="1514"/>
      <c r="S28" s="349"/>
      <c r="T28" s="39"/>
      <c r="U28" s="39"/>
      <c r="V28" s="39"/>
      <c r="W28" s="39"/>
      <c r="X28" s="29"/>
      <c r="Y28" s="39"/>
      <c r="Z28" s="39"/>
      <c r="AA28" s="112"/>
      <c r="AB28" s="349"/>
      <c r="AC28" s="39"/>
      <c r="AD28" s="39"/>
      <c r="AE28" s="39"/>
      <c r="AF28" s="27"/>
      <c r="AG28" s="29"/>
      <c r="AH28" s="39"/>
      <c r="AI28" s="27"/>
      <c r="AJ28" s="112"/>
      <c r="AK28" s="535"/>
      <c r="AL28" s="39"/>
      <c r="AM28" s="39"/>
      <c r="AN28" s="579"/>
      <c r="AO28" s="349"/>
      <c r="AP28" s="39"/>
      <c r="AQ28" s="39"/>
      <c r="AR28" s="27"/>
      <c r="AS28" s="39"/>
      <c r="AT28" s="579"/>
      <c r="AU28" s="349"/>
      <c r="AV28" s="39"/>
      <c r="AW28" s="39"/>
      <c r="AX28" s="80"/>
      <c r="AY28" s="39"/>
      <c r="AZ28" s="112"/>
    </row>
    <row r="29" spans="1:52" ht="15.75" customHeight="1">
      <c r="A29" s="3090" t="s">
        <v>1</v>
      </c>
      <c r="B29" s="3090"/>
      <c r="C29" s="3090"/>
      <c r="D29" s="3090"/>
      <c r="E29" s="3090"/>
      <c r="F29" s="3090"/>
      <c r="G29" s="3090"/>
      <c r="H29" s="3090"/>
      <c r="I29" s="1228"/>
      <c r="J29" s="324"/>
      <c r="K29" s="525"/>
      <c r="L29" s="185">
        <v>5</v>
      </c>
      <c r="M29" s="2572"/>
      <c r="N29" s="186"/>
      <c r="O29" s="186"/>
      <c r="P29" s="186">
        <f t="shared" si="6"/>
        <v>13333.32</v>
      </c>
      <c r="Q29" s="1228"/>
      <c r="S29" s="1745"/>
      <c r="T29" s="83"/>
      <c r="U29" s="83"/>
      <c r="V29" s="83"/>
      <c r="W29" s="83"/>
      <c r="X29" s="970"/>
      <c r="Y29" s="83"/>
      <c r="Z29" s="83"/>
      <c r="AA29" s="117"/>
      <c r="AB29" s="1745"/>
      <c r="AC29" s="83"/>
      <c r="AD29" s="83"/>
      <c r="AE29" s="83"/>
      <c r="AF29" s="1169"/>
      <c r="AG29" s="970"/>
      <c r="AH29" s="83"/>
      <c r="AI29" s="1169"/>
      <c r="AJ29" s="117"/>
      <c r="AK29" s="1753"/>
      <c r="AL29" s="83"/>
      <c r="AM29" s="83"/>
      <c r="AN29" s="1754"/>
      <c r="AO29" s="1745"/>
      <c r="AP29" s="83"/>
      <c r="AQ29" s="83"/>
      <c r="AR29" s="1169"/>
      <c r="AS29" s="83"/>
      <c r="AT29" s="1754"/>
      <c r="AU29" s="1745"/>
      <c r="AV29" s="83"/>
      <c r="AW29" s="83"/>
      <c r="AX29" s="84"/>
      <c r="AY29" s="83"/>
      <c r="AZ29" s="117"/>
    </row>
    <row r="30" spans="1:52" ht="15" customHeight="1">
      <c r="A30" s="184" t="s">
        <v>49</v>
      </c>
      <c r="B30" s="515" t="s">
        <v>50</v>
      </c>
      <c r="C30" s="515" t="s">
        <v>51</v>
      </c>
      <c r="D30" s="185" t="s">
        <v>52</v>
      </c>
      <c r="E30" s="2228" t="s">
        <v>265</v>
      </c>
      <c r="F30" s="2625" t="s">
        <v>53</v>
      </c>
      <c r="G30" s="2378" t="s">
        <v>54</v>
      </c>
      <c r="H30" s="2626" t="s">
        <v>55</v>
      </c>
      <c r="I30" s="1727"/>
      <c r="J30" s="324"/>
      <c r="K30" s="525"/>
      <c r="L30" s="185">
        <v>6</v>
      </c>
      <c r="M30" s="2572"/>
      <c r="N30" s="186"/>
      <c r="O30" s="186"/>
      <c r="P30" s="186">
        <f t="shared" si="6"/>
        <v>13333.32</v>
      </c>
      <c r="Q30" s="1514"/>
      <c r="S30" s="100"/>
      <c r="T30" s="12"/>
      <c r="U30" s="12"/>
      <c r="V30" s="12"/>
      <c r="W30" s="12"/>
      <c r="Y30" s="12"/>
      <c r="Z30" s="12"/>
      <c r="AA30" s="12"/>
      <c r="AC30" s="12"/>
      <c r="AD30" s="12"/>
      <c r="AE30" s="12"/>
      <c r="AG30" s="5"/>
      <c r="AH30" s="12"/>
      <c r="AJ30" s="12"/>
      <c r="AL30" s="12"/>
      <c r="AM30" s="12"/>
      <c r="AN30" s="12"/>
      <c r="AP30" s="12"/>
      <c r="AQ30" s="12"/>
      <c r="AS30" s="12"/>
      <c r="AT30" s="12"/>
      <c r="AV30" s="12"/>
      <c r="AW30" s="12"/>
      <c r="AX30" s="89"/>
      <c r="AY30" s="12"/>
      <c r="AZ30" s="12"/>
    </row>
    <row r="31" spans="1:52" ht="15" customHeight="1">
      <c r="A31" s="162">
        <v>45178</v>
      </c>
      <c r="B31" s="307">
        <v>450000</v>
      </c>
      <c r="C31" s="1506"/>
      <c r="D31" s="704">
        <v>36</v>
      </c>
      <c r="E31" s="2542">
        <v>31970</v>
      </c>
      <c r="F31" s="2374">
        <f>B31/D31</f>
        <v>12500</v>
      </c>
      <c r="G31" s="2374">
        <f>+B31*0.0083</f>
        <v>3735</v>
      </c>
      <c r="H31" s="2374">
        <f>B31</f>
        <v>450000</v>
      </c>
      <c r="I31" s="1727"/>
      <c r="J31" s="324"/>
      <c r="K31" s="525"/>
      <c r="L31" s="185">
        <v>7</v>
      </c>
      <c r="M31" s="2572"/>
      <c r="N31" s="186"/>
      <c r="O31" s="186"/>
      <c r="P31" s="186">
        <f t="shared" si="6"/>
        <v>13333.32</v>
      </c>
      <c r="Q31" s="1514"/>
      <c r="T31" s="12"/>
      <c r="U31" s="12"/>
      <c r="V31" s="12"/>
      <c r="W31" s="12"/>
      <c r="Y31" s="12"/>
      <c r="Z31" s="12"/>
      <c r="AA31" s="12"/>
      <c r="AC31" s="12"/>
      <c r="AD31" s="12"/>
      <c r="AE31" s="12"/>
      <c r="AG31" s="5"/>
      <c r="AH31" s="12"/>
      <c r="AJ31" s="12"/>
      <c r="AL31" s="12"/>
      <c r="AM31" s="12"/>
      <c r="AN31" s="12"/>
      <c r="AP31" s="12"/>
      <c r="AQ31" s="12">
        <f>AQ29-AQ16</f>
        <v>0</v>
      </c>
      <c r="AS31" s="12"/>
      <c r="AT31" s="12"/>
      <c r="AV31" s="12"/>
      <c r="AW31" s="12"/>
      <c r="AX31" s="89"/>
      <c r="AY31" s="12"/>
      <c r="AZ31" s="12"/>
    </row>
    <row r="32" spans="1:52" ht="15" customHeight="1">
      <c r="A32" s="50">
        <v>45196</v>
      </c>
      <c r="B32" s="312"/>
      <c r="C32" s="312"/>
      <c r="D32" s="1730">
        <v>1</v>
      </c>
      <c r="E32" s="2229">
        <v>80364</v>
      </c>
      <c r="F32" s="2276">
        <v>12500</v>
      </c>
      <c r="G32" s="2276">
        <v>3735</v>
      </c>
      <c r="H32" s="2378">
        <f>H31-F32</f>
        <v>437500</v>
      </c>
      <c r="I32" s="2631"/>
      <c r="J32" s="324"/>
      <c r="K32" s="525"/>
      <c r="L32" s="185">
        <v>8</v>
      </c>
      <c r="M32" s="2572"/>
      <c r="N32" s="186"/>
      <c r="O32" s="186"/>
      <c r="P32" s="186">
        <f t="shared" si="6"/>
        <v>13333.32</v>
      </c>
      <c r="T32" s="12"/>
      <c r="U32" s="12"/>
      <c r="V32" s="12"/>
      <c r="W32" s="12"/>
      <c r="Y32" s="12"/>
      <c r="Z32" s="12"/>
      <c r="AA32" s="12"/>
      <c r="AC32" s="12"/>
      <c r="AD32" s="12"/>
      <c r="AE32" s="12"/>
      <c r="AG32" s="5"/>
      <c r="AH32" s="12"/>
      <c r="AJ32" s="12"/>
      <c r="AL32" s="12"/>
      <c r="AM32" s="12"/>
      <c r="AN32" s="12"/>
      <c r="AP32" s="12"/>
      <c r="AQ32" s="12"/>
      <c r="AS32" s="12"/>
      <c r="AT32" s="12"/>
      <c r="AV32" s="12"/>
      <c r="AW32" s="12"/>
      <c r="AX32" s="89"/>
      <c r="AY32" s="12"/>
      <c r="AZ32" s="12"/>
    </row>
    <row r="33" spans="1:52" ht="15" customHeight="1">
      <c r="A33" s="50">
        <v>45226</v>
      </c>
      <c r="B33" s="312"/>
      <c r="C33" s="312"/>
      <c r="D33" s="1730">
        <v>2</v>
      </c>
      <c r="E33" s="2229">
        <v>80712</v>
      </c>
      <c r="F33" s="2276">
        <v>12500</v>
      </c>
      <c r="G33" s="2276">
        <v>3735</v>
      </c>
      <c r="H33" s="2378">
        <f t="shared" ref="H33:H38" si="7">H32-F33</f>
        <v>425000</v>
      </c>
      <c r="I33" s="2631"/>
      <c r="J33" s="324"/>
      <c r="K33" s="525"/>
      <c r="L33" s="185">
        <v>9</v>
      </c>
      <c r="M33" s="2572"/>
      <c r="N33" s="186"/>
      <c r="O33" s="186"/>
      <c r="P33" s="186">
        <f t="shared" si="6"/>
        <v>13333.32</v>
      </c>
      <c r="T33" s="12"/>
      <c r="U33" s="12"/>
      <c r="V33" s="12"/>
      <c r="W33" s="12"/>
      <c r="Y33" s="12"/>
      <c r="Z33" s="12"/>
      <c r="AA33" s="12"/>
      <c r="AC33" s="12"/>
      <c r="AD33" s="12"/>
      <c r="AE33" s="12"/>
      <c r="AG33" s="5"/>
      <c r="AH33" s="12"/>
      <c r="AJ33" s="12"/>
      <c r="AL33" s="12"/>
      <c r="AM33" s="12"/>
      <c r="AN33" s="12"/>
      <c r="AP33" s="12"/>
      <c r="AQ33" s="12"/>
      <c r="AS33" s="12"/>
      <c r="AT33" s="12"/>
      <c r="AV33" s="12"/>
      <c r="AW33" s="12"/>
      <c r="AX33" s="89"/>
      <c r="AY33" s="12"/>
      <c r="AZ33" s="12"/>
    </row>
    <row r="34" spans="1:52" ht="15" customHeight="1">
      <c r="A34" s="167">
        <v>45259</v>
      </c>
      <c r="B34" s="178"/>
      <c r="C34" s="35"/>
      <c r="D34" s="1730">
        <v>3</v>
      </c>
      <c r="E34" s="2229">
        <v>81158</v>
      </c>
      <c r="F34" s="2276">
        <v>12500</v>
      </c>
      <c r="G34" s="2276">
        <v>3735</v>
      </c>
      <c r="H34" s="2378">
        <f t="shared" si="7"/>
        <v>412500</v>
      </c>
      <c r="I34" s="2631"/>
      <c r="J34" s="324"/>
      <c r="K34" s="525"/>
      <c r="L34" s="185">
        <v>10</v>
      </c>
      <c r="M34" s="2572"/>
      <c r="N34" s="186"/>
      <c r="O34" s="186"/>
      <c r="P34" s="186">
        <f t="shared" si="6"/>
        <v>13333.32</v>
      </c>
      <c r="T34" s="12"/>
      <c r="U34" s="12"/>
      <c r="V34" s="12"/>
      <c r="W34" s="12"/>
      <c r="Y34" s="12"/>
      <c r="Z34" s="12"/>
      <c r="AA34" s="12"/>
      <c r="AC34" s="12"/>
      <c r="AD34" s="12"/>
      <c r="AE34" s="12"/>
      <c r="AG34" s="5"/>
      <c r="AH34" s="12"/>
      <c r="AJ34" s="12"/>
      <c r="AL34" s="12"/>
      <c r="AM34" s="12"/>
      <c r="AN34" s="12"/>
      <c r="AP34" s="12"/>
      <c r="AQ34" s="12"/>
      <c r="AS34" s="12"/>
      <c r="AT34" s="12"/>
      <c r="AV34" s="12"/>
      <c r="AW34" s="12"/>
      <c r="AX34" s="89"/>
      <c r="AY34" s="12"/>
      <c r="AZ34" s="12"/>
    </row>
    <row r="35" spans="1:52" ht="15" customHeight="1">
      <c r="A35" s="167">
        <v>45288</v>
      </c>
      <c r="B35" s="178"/>
      <c r="C35" s="35"/>
      <c r="D35" s="1730">
        <v>4</v>
      </c>
      <c r="E35" s="2229">
        <v>81546</v>
      </c>
      <c r="F35" s="2276">
        <v>12500</v>
      </c>
      <c r="G35" s="2276">
        <v>3735</v>
      </c>
      <c r="H35" s="2378">
        <f t="shared" si="7"/>
        <v>400000</v>
      </c>
      <c r="I35" s="2631"/>
      <c r="J35" s="324"/>
      <c r="K35" s="525"/>
      <c r="L35" s="185">
        <v>11</v>
      </c>
      <c r="M35" s="2572"/>
      <c r="N35" s="186"/>
      <c r="O35" s="186"/>
      <c r="P35" s="186"/>
      <c r="T35" s="12"/>
      <c r="U35" s="12"/>
      <c r="V35" s="12"/>
      <c r="W35" s="12"/>
      <c r="Y35" s="12"/>
      <c r="Z35" s="12"/>
      <c r="AA35" s="12"/>
      <c r="AC35" s="12"/>
      <c r="AD35" s="12"/>
      <c r="AE35" s="12"/>
      <c r="AG35" s="5"/>
      <c r="AH35" s="12">
        <v>7</v>
      </c>
      <c r="AJ35" s="12"/>
      <c r="AL35" s="12"/>
      <c r="AM35" s="12"/>
      <c r="AN35" s="12"/>
      <c r="AP35" s="12"/>
      <c r="AQ35" s="12"/>
      <c r="AS35" s="12"/>
      <c r="AT35" s="12"/>
      <c r="AV35" s="12"/>
      <c r="AW35" s="12"/>
      <c r="AX35" s="89"/>
      <c r="AY35" s="12"/>
      <c r="AZ35" s="12"/>
    </row>
    <row r="36" spans="1:52" ht="15" customHeight="1">
      <c r="A36" s="324">
        <v>45322</v>
      </c>
      <c r="B36" s="312"/>
      <c r="C36" s="312"/>
      <c r="D36" s="1730">
        <v>5</v>
      </c>
      <c r="E36" s="2197">
        <v>81923</v>
      </c>
      <c r="F36" s="2378">
        <v>12500</v>
      </c>
      <c r="G36" s="2378">
        <v>3735</v>
      </c>
      <c r="H36" s="2378">
        <f t="shared" si="7"/>
        <v>387500</v>
      </c>
      <c r="I36" s="2631"/>
      <c r="J36" s="324"/>
      <c r="K36" s="525"/>
      <c r="L36" s="185">
        <v>12</v>
      </c>
      <c r="M36" s="2572"/>
      <c r="N36" s="186"/>
      <c r="O36" s="186"/>
      <c r="P36" s="186"/>
      <c r="T36" s="12"/>
      <c r="U36" s="12"/>
      <c r="V36" s="12"/>
      <c r="W36" s="12"/>
      <c r="Y36" s="12"/>
      <c r="Z36" s="12"/>
      <c r="AA36" s="12"/>
      <c r="AC36" s="12"/>
      <c r="AD36" s="12"/>
      <c r="AE36" s="12"/>
      <c r="AG36" s="5"/>
      <c r="AH36" s="12"/>
      <c r="AJ36" s="12"/>
      <c r="AL36" s="12"/>
      <c r="AM36" s="12"/>
      <c r="AN36" s="12"/>
      <c r="AP36" s="12"/>
      <c r="AQ36" s="12"/>
      <c r="AS36" s="12"/>
      <c r="AT36" s="12"/>
      <c r="AV36" s="12"/>
      <c r="AW36" s="12"/>
      <c r="AX36" s="89"/>
      <c r="AY36" s="12"/>
      <c r="AZ36" s="12"/>
    </row>
    <row r="37" spans="1:52" ht="15" customHeight="1">
      <c r="A37" s="235">
        <v>45329</v>
      </c>
      <c r="D37" s="1730">
        <v>6</v>
      </c>
      <c r="E37" s="2195">
        <v>32864</v>
      </c>
      <c r="F37" s="2276">
        <v>387500</v>
      </c>
      <c r="G37" s="2378"/>
      <c r="H37" s="2378">
        <f t="shared" si="7"/>
        <v>0</v>
      </c>
      <c r="I37" s="2631"/>
      <c r="J37" s="1462"/>
      <c r="K37" s="1514"/>
      <c r="L37" s="321"/>
      <c r="M37" s="2640"/>
      <c r="N37" s="1473"/>
      <c r="O37" s="1473"/>
      <c r="P37" s="1473"/>
      <c r="T37" s="12"/>
      <c r="U37" s="12"/>
      <c r="V37" s="12"/>
      <c r="W37" s="12"/>
      <c r="Y37" s="12"/>
      <c r="Z37" s="12"/>
      <c r="AA37" s="12"/>
      <c r="AC37" s="12"/>
      <c r="AD37" s="12"/>
      <c r="AE37" s="12"/>
      <c r="AG37" s="5"/>
      <c r="AH37" s="12"/>
      <c r="AJ37" s="12"/>
      <c r="AL37" s="12"/>
      <c r="AM37" s="12"/>
      <c r="AN37" s="12"/>
      <c r="AP37" s="12"/>
      <c r="AQ37" s="12"/>
      <c r="AS37" s="12"/>
      <c r="AT37" s="12"/>
      <c r="AV37" s="12"/>
      <c r="AW37" s="12"/>
      <c r="AX37" s="89"/>
      <c r="AY37" s="12"/>
      <c r="AZ37" s="12"/>
    </row>
    <row r="38" spans="1:52" ht="15" customHeight="1">
      <c r="H38" s="2378">
        <f t="shared" si="7"/>
        <v>0</v>
      </c>
      <c r="I38" s="2631"/>
      <c r="J38" s="50"/>
      <c r="K38" s="655"/>
      <c r="L38" s="539"/>
      <c r="M38" s="2642"/>
      <c r="N38" s="1473"/>
      <c r="O38" s="1473"/>
      <c r="P38" s="1473"/>
      <c r="T38" s="12"/>
      <c r="U38" s="12"/>
      <c r="V38" s="12"/>
      <c r="W38" s="12"/>
      <c r="Y38" s="12"/>
      <c r="Z38" s="12"/>
      <c r="AA38" s="12"/>
      <c r="AC38" s="12"/>
      <c r="AD38" s="12"/>
      <c r="AE38" s="12"/>
      <c r="AG38" s="5"/>
      <c r="AH38" s="12"/>
      <c r="AJ38" s="12"/>
      <c r="AL38" s="12"/>
      <c r="AM38" s="12"/>
      <c r="AN38" s="12"/>
      <c r="AP38" s="12"/>
      <c r="AQ38" s="12"/>
      <c r="AS38" s="12"/>
      <c r="AT38" s="12"/>
      <c r="AV38" s="12"/>
      <c r="AW38" s="12"/>
      <c r="AX38" s="89"/>
      <c r="AY38" s="12"/>
      <c r="AZ38" s="12"/>
    </row>
    <row r="39" spans="1:52" ht="15" customHeight="1">
      <c r="A39" s="3090" t="s">
        <v>1</v>
      </c>
      <c r="B39" s="3090"/>
      <c r="C39" s="3090"/>
      <c r="D39" s="3090"/>
      <c r="E39" s="3090"/>
      <c r="F39" s="3090"/>
      <c r="G39" s="3090"/>
      <c r="H39" s="3090"/>
      <c r="I39" s="2631"/>
      <c r="J39" s="50"/>
      <c r="K39" s="655"/>
      <c r="L39" s="539"/>
      <c r="M39" s="2642"/>
      <c r="N39" s="1473"/>
      <c r="O39" s="1473"/>
      <c r="P39" s="1473"/>
      <c r="T39" s="12"/>
      <c r="U39" s="12"/>
      <c r="V39" s="12"/>
      <c r="W39" s="12"/>
      <c r="Y39" s="12"/>
      <c r="Z39" s="12"/>
      <c r="AA39" s="12"/>
      <c r="AC39" s="12"/>
      <c r="AD39" s="12"/>
      <c r="AE39" s="12"/>
      <c r="AG39" s="5"/>
      <c r="AH39" s="12"/>
      <c r="AJ39" s="12"/>
      <c r="AL39" s="12"/>
      <c r="AM39" s="12"/>
      <c r="AN39" s="12"/>
      <c r="AP39" s="12"/>
      <c r="AQ39" s="12"/>
      <c r="AS39" s="12"/>
      <c r="AT39" s="12"/>
      <c r="AV39" s="12"/>
      <c r="AW39" s="12"/>
      <c r="AX39" s="89"/>
      <c r="AY39" s="12"/>
      <c r="AZ39" s="12"/>
    </row>
    <row r="40" spans="1:52" ht="15" customHeight="1">
      <c r="A40" s="184" t="s">
        <v>49</v>
      </c>
      <c r="B40" s="515" t="s">
        <v>50</v>
      </c>
      <c r="C40" s="515" t="s">
        <v>51</v>
      </c>
      <c r="D40" s="185" t="s">
        <v>52</v>
      </c>
      <c r="E40" s="2228" t="s">
        <v>265</v>
      </c>
      <c r="F40" s="2625" t="s">
        <v>53</v>
      </c>
      <c r="G40" s="2378" t="s">
        <v>54</v>
      </c>
      <c r="H40" s="2626" t="s">
        <v>55</v>
      </c>
      <c r="I40" s="2631"/>
      <c r="J40" s="50"/>
      <c r="K40" s="655"/>
      <c r="L40" s="539"/>
      <c r="M40" s="2642"/>
      <c r="N40" s="1473"/>
      <c r="O40" s="1473"/>
      <c r="P40" s="1473"/>
      <c r="T40" s="12"/>
      <c r="U40" s="12"/>
      <c r="V40" s="12"/>
      <c r="W40" s="12"/>
      <c r="Y40" s="12"/>
      <c r="Z40" s="12"/>
      <c r="AA40" s="12"/>
      <c r="AC40" s="12"/>
      <c r="AD40" s="12"/>
      <c r="AE40" s="12"/>
      <c r="AG40" s="5"/>
      <c r="AH40" s="12"/>
      <c r="AJ40" s="12"/>
      <c r="AL40" s="12"/>
      <c r="AM40" s="12"/>
      <c r="AN40" s="12"/>
      <c r="AP40" s="12"/>
      <c r="AQ40" s="12"/>
      <c r="AS40" s="12"/>
      <c r="AT40" s="12"/>
      <c r="AV40" s="12"/>
      <c r="AW40" s="12"/>
      <c r="AX40" s="89"/>
      <c r="AY40" s="12"/>
      <c r="AZ40" s="12"/>
    </row>
    <row r="41" spans="1:52" ht="15" customHeight="1">
      <c r="A41" s="162">
        <v>45329</v>
      </c>
      <c r="B41" s="307">
        <v>460000</v>
      </c>
      <c r="C41" s="1506"/>
      <c r="D41" s="704">
        <v>48</v>
      </c>
      <c r="E41" s="2542">
        <v>31970</v>
      </c>
      <c r="F41" s="2374">
        <f>B41/D41</f>
        <v>9583.3333333333303</v>
      </c>
      <c r="G41" s="2374">
        <f>+B41*0.0083</f>
        <v>3818</v>
      </c>
      <c r="H41" s="2374">
        <f>B41</f>
        <v>460000</v>
      </c>
      <c r="I41" s="2631"/>
      <c r="J41" s="50"/>
      <c r="K41" s="574"/>
      <c r="L41" s="539"/>
      <c r="M41" s="2642"/>
      <c r="N41" s="1473"/>
      <c r="O41" s="1473"/>
      <c r="P41" s="1473"/>
      <c r="T41" s="12"/>
      <c r="U41" s="12"/>
      <c r="V41" s="12"/>
      <c r="W41" s="12"/>
      <c r="Y41" s="12"/>
      <c r="Z41" s="12"/>
      <c r="AA41" s="12"/>
      <c r="AC41" s="12"/>
      <c r="AD41" s="12"/>
      <c r="AE41" s="12"/>
      <c r="AG41" s="5"/>
      <c r="AH41" s="12"/>
      <c r="AJ41" s="12"/>
      <c r="AL41" s="12"/>
      <c r="AM41" s="12"/>
      <c r="AN41" s="12"/>
      <c r="AP41" s="12"/>
      <c r="AQ41" s="12"/>
      <c r="AS41" s="12"/>
      <c r="AT41" s="12"/>
      <c r="AV41" s="12"/>
      <c r="AW41" s="12"/>
      <c r="AX41" s="89"/>
      <c r="AY41" s="12"/>
      <c r="AZ41" s="12"/>
    </row>
    <row r="42" spans="1:52" ht="15" customHeight="1">
      <c r="A42" s="235">
        <v>45351</v>
      </c>
      <c r="B42" s="312"/>
      <c r="C42" s="312"/>
      <c r="D42" s="1730">
        <v>1</v>
      </c>
      <c r="E42" s="2195">
        <v>82246</v>
      </c>
      <c r="F42" s="2206">
        <v>9583.33</v>
      </c>
      <c r="G42" s="2206">
        <v>3818</v>
      </c>
      <c r="H42" s="2378">
        <f>H41-F42</f>
        <v>450416.67</v>
      </c>
      <c r="I42" s="2632"/>
      <c r="J42" s="50"/>
      <c r="K42" s="574"/>
      <c r="L42" s="654"/>
      <c r="M42" s="2643"/>
      <c r="N42" s="1473"/>
      <c r="O42" s="1473"/>
      <c r="P42" s="1473"/>
      <c r="T42" s="12"/>
      <c r="U42" s="12"/>
      <c r="V42" s="12"/>
      <c r="W42" s="12"/>
      <c r="Y42" s="12"/>
      <c r="Z42" s="12"/>
      <c r="AA42" s="12"/>
      <c r="AC42" s="12"/>
      <c r="AD42" s="12"/>
      <c r="AE42" s="12"/>
      <c r="AG42" s="5"/>
      <c r="AH42" s="12"/>
      <c r="AJ42" s="12"/>
      <c r="AL42" s="12"/>
      <c r="AM42" s="12"/>
      <c r="AN42" s="12"/>
      <c r="AP42" s="12"/>
      <c r="AQ42" s="12"/>
      <c r="AS42" s="12"/>
      <c r="AT42" s="12"/>
      <c r="AV42" s="12"/>
      <c r="AW42" s="12"/>
      <c r="AX42" s="89"/>
      <c r="AY42" s="12"/>
      <c r="AZ42" s="12"/>
    </row>
    <row r="43" spans="1:52" ht="15" customHeight="1">
      <c r="A43" s="235">
        <v>45384</v>
      </c>
      <c r="B43" s="312"/>
      <c r="C43" s="312"/>
      <c r="D43" s="1730">
        <v>2</v>
      </c>
      <c r="E43" s="2195">
        <v>82632</v>
      </c>
      <c r="F43" s="2208">
        <v>9583.33</v>
      </c>
      <c r="G43" s="2208">
        <v>3818</v>
      </c>
      <c r="H43" s="2378">
        <f t="shared" ref="H43:H49" si="8">H42-F43</f>
        <v>440833.34</v>
      </c>
      <c r="J43" s="1462"/>
      <c r="K43" s="1514"/>
      <c r="L43" s="321"/>
      <c r="M43" s="2640"/>
      <c r="N43" s="1473"/>
      <c r="O43" s="1473"/>
      <c r="P43" s="1473"/>
      <c r="T43" s="12"/>
      <c r="U43" s="12"/>
      <c r="V43" s="12"/>
      <c r="W43" s="12"/>
      <c r="Y43" s="12"/>
      <c r="Z43" s="12"/>
      <c r="AA43" s="12"/>
      <c r="AC43" s="12"/>
      <c r="AD43" s="12"/>
      <c r="AE43" s="12"/>
      <c r="AG43" s="5"/>
      <c r="AH43" s="12"/>
      <c r="AJ43" s="12"/>
      <c r="AL43" s="12"/>
      <c r="AM43" s="12"/>
      <c r="AN43" s="12"/>
      <c r="AP43" s="12"/>
      <c r="AQ43" s="12"/>
      <c r="AS43" s="12"/>
      <c r="AT43" s="12"/>
      <c r="AV43" s="12"/>
      <c r="AW43" s="12"/>
      <c r="AX43" s="89"/>
      <c r="AY43" s="12"/>
      <c r="AZ43" s="12"/>
    </row>
    <row r="44" spans="1:52" ht="15" customHeight="1">
      <c r="A44" s="235">
        <v>45412</v>
      </c>
      <c r="B44" s="312"/>
      <c r="C44" s="312"/>
      <c r="D44" s="1730">
        <v>3</v>
      </c>
      <c r="E44" s="2195">
        <v>82934</v>
      </c>
      <c r="F44" s="2206">
        <v>9583.33</v>
      </c>
      <c r="G44" s="2206">
        <v>3818</v>
      </c>
      <c r="H44" s="2378">
        <f t="shared" si="8"/>
        <v>431250.01</v>
      </c>
      <c r="J44" s="1462"/>
      <c r="K44" s="1514"/>
      <c r="L44" s="321"/>
      <c r="M44" s="2640"/>
      <c r="N44" s="1473"/>
      <c r="O44" s="1473"/>
      <c r="P44" s="1473"/>
      <c r="T44" s="12"/>
      <c r="U44" s="12"/>
      <c r="V44" s="12"/>
      <c r="W44" s="12"/>
      <c r="Y44" s="12"/>
      <c r="Z44" s="12"/>
      <c r="AA44" s="12"/>
      <c r="AC44" s="12"/>
      <c r="AD44" s="12"/>
      <c r="AE44" s="12"/>
      <c r="AG44" s="5"/>
      <c r="AH44" s="12"/>
      <c r="AJ44" s="12"/>
      <c r="AL44" s="12"/>
      <c r="AM44" s="12"/>
      <c r="AN44" s="12"/>
      <c r="AP44" s="12"/>
      <c r="AQ44" s="12"/>
      <c r="AS44" s="12"/>
      <c r="AT44" s="12"/>
      <c r="AV44" s="12"/>
      <c r="AW44" s="12"/>
      <c r="AX44" s="89"/>
      <c r="AY44" s="12"/>
      <c r="AZ44" s="12"/>
    </row>
    <row r="45" spans="1:52" ht="15" customHeight="1">
      <c r="A45" s="235">
        <v>45443</v>
      </c>
      <c r="B45" s="312"/>
      <c r="C45" s="312"/>
      <c r="D45" s="1730">
        <v>4</v>
      </c>
      <c r="E45" s="2195">
        <v>83423</v>
      </c>
      <c r="F45" s="2206">
        <v>9583.33</v>
      </c>
      <c r="G45" s="2206">
        <v>3818</v>
      </c>
      <c r="H45" s="2378">
        <f t="shared" si="8"/>
        <v>421666.68</v>
      </c>
      <c r="J45" s="1462"/>
      <c r="K45" s="1514"/>
      <c r="L45" s="321"/>
      <c r="M45" s="2640"/>
      <c r="N45" s="1473"/>
      <c r="O45" s="1473"/>
      <c r="P45" s="1473"/>
      <c r="T45" s="12"/>
      <c r="U45" s="12"/>
      <c r="V45" s="12"/>
      <c r="W45" s="12"/>
      <c r="Y45" s="12"/>
      <c r="Z45" s="12"/>
      <c r="AA45" s="12"/>
      <c r="AC45" s="12"/>
      <c r="AD45" s="12"/>
      <c r="AE45" s="12"/>
      <c r="AG45" s="5"/>
      <c r="AH45" s="12"/>
      <c r="AJ45" s="12"/>
      <c r="AL45" s="12"/>
      <c r="AM45" s="12"/>
      <c r="AN45" s="12"/>
      <c r="AP45" s="12"/>
      <c r="AQ45" s="12"/>
      <c r="AS45" s="12"/>
      <c r="AT45" s="12"/>
      <c r="AV45" s="12"/>
      <c r="AW45" s="12"/>
      <c r="AX45" s="89"/>
      <c r="AY45" s="12"/>
      <c r="AZ45" s="12"/>
    </row>
    <row r="46" spans="1:52" ht="15" customHeight="1">
      <c r="A46" s="324">
        <v>45470</v>
      </c>
      <c r="B46" s="312"/>
      <c r="C46" s="312"/>
      <c r="D46" s="1730">
        <v>5</v>
      </c>
      <c r="E46" s="2559">
        <v>83685</v>
      </c>
      <c r="F46" s="2627">
        <v>9583.33</v>
      </c>
      <c r="G46" s="2627">
        <v>3818</v>
      </c>
      <c r="H46" s="2378">
        <f t="shared" si="8"/>
        <v>412083.35</v>
      </c>
      <c r="J46" s="1462"/>
      <c r="K46" s="1514"/>
      <c r="L46" s="321"/>
      <c r="M46" s="2640"/>
      <c r="N46" s="1473"/>
      <c r="O46" s="1473"/>
      <c r="P46" s="1473"/>
      <c r="T46" s="12"/>
      <c r="U46" s="12"/>
      <c r="V46" s="12"/>
      <c r="W46" s="12"/>
      <c r="Y46" s="12"/>
      <c r="Z46" s="12"/>
      <c r="AA46" s="12"/>
      <c r="AC46" s="12"/>
      <c r="AD46" s="12"/>
      <c r="AE46" s="12"/>
      <c r="AG46" s="5"/>
      <c r="AH46" s="12"/>
      <c r="AJ46" s="12"/>
      <c r="AL46" s="12"/>
      <c r="AM46" s="12"/>
      <c r="AN46" s="12"/>
      <c r="AP46" s="12"/>
      <c r="AQ46" s="12"/>
      <c r="AS46" s="12"/>
      <c r="AT46" s="12"/>
      <c r="AV46" s="12"/>
      <c r="AW46" s="12"/>
      <c r="AX46" s="89"/>
      <c r="AY46" s="12"/>
      <c r="AZ46" s="12"/>
    </row>
    <row r="47" spans="1:52" ht="15" customHeight="1">
      <c r="A47" s="53">
        <v>45504</v>
      </c>
      <c r="C47" s="312"/>
      <c r="D47" s="1730">
        <v>6</v>
      </c>
      <c r="E47" s="2195">
        <v>84111</v>
      </c>
      <c r="F47" s="2628">
        <v>9583.33</v>
      </c>
      <c r="G47" s="2628">
        <v>3818</v>
      </c>
      <c r="H47" s="2378">
        <f t="shared" si="8"/>
        <v>402500.02</v>
      </c>
      <c r="J47" s="1462"/>
      <c r="K47" s="1514"/>
      <c r="L47" s="321"/>
      <c r="M47" s="2640"/>
      <c r="N47" s="1473"/>
      <c r="O47" s="1473"/>
      <c r="P47" s="1473"/>
      <c r="T47" s="12"/>
      <c r="U47" s="12"/>
      <c r="V47" s="12"/>
      <c r="W47" s="12"/>
      <c r="Y47" s="12"/>
      <c r="Z47" s="12"/>
      <c r="AA47" s="12"/>
      <c r="AC47" s="12"/>
      <c r="AD47" s="12"/>
      <c r="AE47" s="12"/>
      <c r="AG47" s="5"/>
      <c r="AH47" s="12"/>
      <c r="AJ47" s="12"/>
      <c r="AL47" s="12"/>
      <c r="AM47" s="12"/>
      <c r="AN47" s="12"/>
      <c r="AP47" s="12"/>
      <c r="AQ47" s="12"/>
      <c r="AS47" s="12"/>
      <c r="AT47" s="12"/>
      <c r="AV47" s="12"/>
      <c r="AW47" s="12"/>
      <c r="AX47" s="89"/>
      <c r="AY47" s="12"/>
      <c r="AZ47" s="12"/>
    </row>
    <row r="48" spans="1:52" ht="15" customHeight="1">
      <c r="A48" s="53">
        <v>45507</v>
      </c>
      <c r="D48" s="1730">
        <v>7</v>
      </c>
      <c r="E48" s="2195">
        <v>33963</v>
      </c>
      <c r="F48" s="2215">
        <v>402500.02</v>
      </c>
      <c r="G48" s="2378"/>
      <c r="H48" s="2378">
        <f t="shared" si="8"/>
        <v>0</v>
      </c>
      <c r="T48" s="12"/>
      <c r="U48" s="12"/>
      <c r="V48" s="12"/>
      <c r="W48" s="12"/>
      <c r="Y48" s="12"/>
      <c r="Z48" s="12"/>
      <c r="AA48" s="12"/>
      <c r="AC48" s="12"/>
      <c r="AD48" s="12"/>
      <c r="AE48" s="12"/>
      <c r="AG48" s="5"/>
      <c r="AH48" s="12"/>
      <c r="AJ48" s="12"/>
      <c r="AL48" s="12"/>
      <c r="AM48" s="12"/>
      <c r="AN48" s="12"/>
      <c r="AP48" s="12"/>
      <c r="AQ48" s="12"/>
      <c r="AS48" s="12"/>
      <c r="AT48" s="12"/>
      <c r="AV48" s="12"/>
      <c r="AW48" s="12"/>
      <c r="AX48" s="89"/>
      <c r="AY48" s="12"/>
      <c r="AZ48" s="12"/>
    </row>
    <row r="49" spans="1:52" ht="15" customHeight="1">
      <c r="A49" s="324"/>
      <c r="B49" s="312"/>
      <c r="C49" s="312"/>
      <c r="D49" s="1730">
        <v>8</v>
      </c>
      <c r="E49" s="2228"/>
      <c r="F49" s="2378"/>
      <c r="G49" s="2378"/>
      <c r="H49" s="2378">
        <f t="shared" si="8"/>
        <v>0</v>
      </c>
      <c r="T49" s="12"/>
      <c r="U49" s="12"/>
      <c r="V49" s="12"/>
      <c r="W49" s="12"/>
      <c r="Y49" s="12"/>
      <c r="Z49" s="12"/>
      <c r="AA49" s="12"/>
      <c r="AC49" s="12"/>
      <c r="AD49" s="12"/>
      <c r="AE49" s="12"/>
      <c r="AG49" s="5"/>
      <c r="AH49" s="12"/>
      <c r="AJ49" s="12"/>
      <c r="AL49" s="12"/>
      <c r="AM49" s="12"/>
      <c r="AN49" s="12"/>
      <c r="AP49" s="12"/>
      <c r="AQ49" s="12"/>
      <c r="AS49" s="12"/>
      <c r="AT49" s="12"/>
      <c r="AV49" s="12"/>
      <c r="AW49" s="12"/>
      <c r="AX49" s="89"/>
      <c r="AY49" s="12"/>
      <c r="AZ49" s="12"/>
    </row>
    <row r="50" spans="1:52" ht="15" customHeight="1">
      <c r="A50" s="324"/>
      <c r="B50" s="312"/>
      <c r="C50" s="312"/>
      <c r="D50" s="1730"/>
      <c r="E50" s="2228"/>
      <c r="F50" s="2378"/>
      <c r="G50" s="2378"/>
      <c r="H50" s="2378"/>
      <c r="T50" s="12"/>
      <c r="U50" s="12"/>
      <c r="V50" s="12"/>
      <c r="W50" s="12"/>
      <c r="Y50" s="12"/>
      <c r="Z50" s="12"/>
      <c r="AA50" s="12"/>
      <c r="AC50" s="12"/>
      <c r="AD50" s="12"/>
      <c r="AE50" s="12"/>
      <c r="AG50" s="5"/>
      <c r="AH50" s="12"/>
      <c r="AJ50" s="12"/>
      <c r="AL50" s="12"/>
      <c r="AM50" s="12"/>
      <c r="AN50" s="12"/>
      <c r="AP50" s="12"/>
      <c r="AQ50" s="12"/>
      <c r="AS50" s="12"/>
      <c r="AT50" s="12"/>
      <c r="AV50" s="12"/>
      <c r="AW50" s="12"/>
      <c r="AX50" s="89"/>
      <c r="AY50" s="12"/>
      <c r="AZ50" s="12"/>
    </row>
    <row r="51" spans="1:52" ht="15" customHeight="1">
      <c r="A51" s="3090" t="s">
        <v>1</v>
      </c>
      <c r="B51" s="3090"/>
      <c r="C51" s="3090"/>
      <c r="D51" s="3090"/>
      <c r="E51" s="3090"/>
      <c r="F51" s="3090"/>
      <c r="G51" s="3090"/>
      <c r="H51" s="3090"/>
      <c r="T51" s="12"/>
      <c r="U51" s="12"/>
      <c r="V51" s="12"/>
      <c r="W51" s="12"/>
      <c r="Y51" s="12"/>
      <c r="Z51" s="12"/>
      <c r="AA51" s="12"/>
      <c r="AC51" s="12"/>
      <c r="AD51" s="12"/>
      <c r="AE51" s="12"/>
      <c r="AG51" s="5"/>
      <c r="AH51" s="12"/>
      <c r="AJ51" s="12"/>
      <c r="AL51" s="12"/>
      <c r="AM51" s="12"/>
      <c r="AN51" s="12"/>
      <c r="AP51" s="12"/>
      <c r="AQ51" s="12"/>
      <c r="AS51" s="12"/>
      <c r="AT51" s="12"/>
      <c r="AV51" s="12"/>
      <c r="AW51" s="12"/>
      <c r="AX51" s="89"/>
      <c r="AY51" s="12"/>
      <c r="AZ51" s="12"/>
    </row>
    <row r="52" spans="1:52" ht="15" customHeight="1">
      <c r="A52" s="184" t="s">
        <v>49</v>
      </c>
      <c r="B52" s="515" t="s">
        <v>50</v>
      </c>
      <c r="C52" s="515" t="s">
        <v>51</v>
      </c>
      <c r="D52" s="185" t="s">
        <v>52</v>
      </c>
      <c r="E52" s="2228" t="s">
        <v>265</v>
      </c>
      <c r="F52" s="2625" t="s">
        <v>53</v>
      </c>
      <c r="G52" s="2378" t="s">
        <v>54</v>
      </c>
      <c r="H52" s="2626" t="s">
        <v>55</v>
      </c>
      <c r="T52" s="12"/>
      <c r="U52" s="12"/>
      <c r="V52" s="12"/>
      <c r="W52" s="12"/>
      <c r="Y52" s="12"/>
      <c r="Z52" s="12"/>
      <c r="AA52" s="12"/>
      <c r="AC52" s="12"/>
      <c r="AD52" s="12"/>
      <c r="AE52" s="12"/>
      <c r="AG52" s="5"/>
      <c r="AH52" s="12"/>
      <c r="AJ52" s="12"/>
      <c r="AL52" s="12"/>
      <c r="AM52" s="12"/>
      <c r="AN52" s="12"/>
      <c r="AP52" s="12"/>
      <c r="AQ52" s="12"/>
      <c r="AS52" s="12"/>
      <c r="AT52" s="12"/>
      <c r="AV52" s="12"/>
      <c r="AW52" s="12"/>
      <c r="AX52" s="89"/>
      <c r="AY52" s="12"/>
      <c r="AZ52" s="12"/>
    </row>
    <row r="53" spans="1:52" ht="15" customHeight="1">
      <c r="A53" s="162">
        <v>45507</v>
      </c>
      <c r="B53" s="307">
        <v>470000</v>
      </c>
      <c r="C53" s="1506"/>
      <c r="D53" s="704">
        <v>48</v>
      </c>
      <c r="E53" s="2542">
        <v>33963</v>
      </c>
      <c r="F53" s="2374">
        <f>B53/D53</f>
        <v>9791.6666666666697</v>
      </c>
      <c r="G53" s="2374">
        <f>+B53*0.0083</f>
        <v>3901</v>
      </c>
      <c r="H53" s="2374">
        <f>B53</f>
        <v>470000</v>
      </c>
      <c r="T53" s="12"/>
      <c r="U53" s="12"/>
      <c r="V53" s="12"/>
      <c r="W53" s="12"/>
      <c r="Y53" s="12"/>
      <c r="Z53" s="12"/>
      <c r="AA53" s="12"/>
      <c r="AC53" s="12"/>
      <c r="AD53" s="12"/>
      <c r="AE53" s="12"/>
      <c r="AG53" s="5"/>
      <c r="AH53" s="12"/>
      <c r="AJ53" s="12"/>
      <c r="AL53" s="12"/>
      <c r="AM53" s="12"/>
      <c r="AN53" s="12"/>
      <c r="AP53" s="12"/>
      <c r="AQ53" s="12"/>
      <c r="AS53" s="12"/>
      <c r="AT53" s="12"/>
      <c r="AV53" s="12"/>
      <c r="AW53" s="12"/>
      <c r="AX53" s="89"/>
      <c r="AY53" s="12"/>
      <c r="AZ53" s="12"/>
    </row>
    <row r="54" spans="1:52" ht="15" customHeight="1">
      <c r="A54" s="50">
        <v>45533</v>
      </c>
      <c r="B54" s="185"/>
      <c r="C54" s="185"/>
      <c r="D54" s="1483">
        <v>1</v>
      </c>
      <c r="E54" s="2229">
        <v>84411</v>
      </c>
      <c r="F54" s="2274">
        <v>9791.67</v>
      </c>
      <c r="G54" s="2274">
        <v>3901</v>
      </c>
      <c r="H54" s="2378">
        <f>H53-F54</f>
        <v>460208.33</v>
      </c>
      <c r="S54" s="1746"/>
      <c r="T54" s="290"/>
      <c r="U54" s="290"/>
      <c r="V54" s="290"/>
      <c r="W54" s="290"/>
      <c r="X54" s="1077"/>
      <c r="Y54" s="290"/>
      <c r="Z54" s="290"/>
      <c r="AA54" s="1750"/>
      <c r="AB54" s="113"/>
      <c r="AC54" s="290"/>
      <c r="AD54" s="290"/>
      <c r="AE54" s="290"/>
      <c r="AF54" s="1076"/>
      <c r="AG54" s="1077"/>
      <c r="AH54" s="290"/>
      <c r="AI54" s="1076"/>
      <c r="AJ54" s="1750"/>
      <c r="AK54" s="118"/>
      <c r="AL54" s="290"/>
      <c r="AM54" s="290"/>
      <c r="AN54" s="1755"/>
      <c r="AO54" s="113"/>
      <c r="AP54" s="290"/>
      <c r="AQ54" s="290"/>
      <c r="AR54" s="1076"/>
      <c r="AS54" s="290"/>
      <c r="AT54" s="1755"/>
      <c r="AU54" s="113"/>
      <c r="AV54" s="290"/>
      <c r="AW54" s="290"/>
      <c r="AX54" s="1756"/>
      <c r="AY54" s="290"/>
      <c r="AZ54" s="1750"/>
    </row>
    <row r="55" spans="1:52" ht="15" customHeight="1">
      <c r="A55" s="50">
        <v>45562</v>
      </c>
      <c r="B55" s="185"/>
      <c r="C55" s="185"/>
      <c r="D55" s="1483">
        <v>2</v>
      </c>
      <c r="E55" s="2229">
        <v>84787</v>
      </c>
      <c r="F55" s="2274">
        <v>9791.67</v>
      </c>
      <c r="G55" s="2274">
        <v>3901</v>
      </c>
      <c r="H55" s="2378">
        <f t="shared" ref="H55:H61" si="9">H54-F55</f>
        <v>450416.66</v>
      </c>
      <c r="S55" s="1743"/>
      <c r="T55" s="39"/>
      <c r="U55" s="39"/>
      <c r="V55" s="39"/>
      <c r="W55" s="39"/>
      <c r="X55" s="29"/>
      <c r="Y55" s="39"/>
      <c r="Z55" s="39"/>
      <c r="AA55" s="112"/>
      <c r="AB55" s="349"/>
      <c r="AC55" s="39"/>
      <c r="AD55" s="39"/>
      <c r="AE55" s="39"/>
      <c r="AF55" s="27"/>
      <c r="AG55" s="29"/>
      <c r="AH55" s="39"/>
      <c r="AI55" s="27"/>
      <c r="AJ55" s="112"/>
      <c r="AK55" s="535"/>
      <c r="AL55" s="39"/>
      <c r="AM55" s="39"/>
      <c r="AN55" s="579"/>
      <c r="AO55" s="349"/>
      <c r="AP55" s="39"/>
      <c r="AQ55" s="39"/>
      <c r="AR55" s="27"/>
      <c r="AS55" s="39"/>
      <c r="AT55" s="579"/>
      <c r="AU55" s="349"/>
      <c r="AV55" s="39"/>
      <c r="AW55" s="39"/>
      <c r="AX55" s="80"/>
      <c r="AY55" s="39"/>
      <c r="AZ55" s="112"/>
    </row>
    <row r="56" spans="1:52" ht="15" customHeight="1">
      <c r="A56" s="50">
        <v>45594</v>
      </c>
      <c r="B56" s="185"/>
      <c r="C56" s="185"/>
      <c r="D56" s="1483">
        <v>3</v>
      </c>
      <c r="E56" s="2229">
        <v>85167</v>
      </c>
      <c r="F56" s="2274">
        <v>9791.67</v>
      </c>
      <c r="G56" s="2274">
        <v>3901</v>
      </c>
      <c r="H56" s="2378">
        <f t="shared" si="9"/>
        <v>440624.99</v>
      </c>
      <c r="S56" s="1743"/>
      <c r="T56" s="39"/>
      <c r="U56" s="39"/>
      <c r="V56" s="39"/>
      <c r="W56" s="39"/>
      <c r="X56" s="29"/>
      <c r="Y56" s="39"/>
      <c r="Z56" s="39"/>
      <c r="AA56" s="112"/>
      <c r="AB56" s="349"/>
      <c r="AC56" s="39"/>
      <c r="AD56" s="39"/>
      <c r="AE56" s="39"/>
      <c r="AF56" s="27"/>
      <c r="AG56" s="29"/>
      <c r="AH56" s="39"/>
      <c r="AI56" s="27"/>
      <c r="AJ56" s="112"/>
      <c r="AK56" s="535"/>
      <c r="AL56" s="39"/>
      <c r="AM56" s="39"/>
      <c r="AN56" s="579"/>
      <c r="AO56" s="349"/>
      <c r="AP56" s="39"/>
      <c r="AQ56" s="39"/>
      <c r="AR56" s="27"/>
      <c r="AS56" s="39"/>
      <c r="AT56" s="579"/>
      <c r="AU56" s="349"/>
      <c r="AV56" s="39"/>
      <c r="AW56" s="39"/>
      <c r="AX56" s="80"/>
      <c r="AY56" s="39"/>
      <c r="AZ56" s="112"/>
    </row>
    <row r="57" spans="1:52" ht="15" customHeight="1">
      <c r="A57" s="50">
        <v>45623</v>
      </c>
      <c r="B57" s="185"/>
      <c r="C57" s="185"/>
      <c r="D57" s="1483">
        <v>4</v>
      </c>
      <c r="E57" s="2229">
        <v>85598</v>
      </c>
      <c r="F57" s="2274">
        <v>9791.67</v>
      </c>
      <c r="G57" s="2274">
        <v>3901</v>
      </c>
      <c r="H57" s="2378">
        <f t="shared" si="9"/>
        <v>430833.32</v>
      </c>
      <c r="S57" s="1743"/>
      <c r="T57" s="39"/>
      <c r="U57" s="39"/>
      <c r="V57" s="39"/>
      <c r="W57" s="39"/>
      <c r="X57" s="29"/>
      <c r="Y57" s="39"/>
      <c r="Z57" s="39"/>
      <c r="AA57" s="112"/>
      <c r="AB57" s="349"/>
      <c r="AC57" s="39"/>
      <c r="AD57" s="39"/>
      <c r="AE57" s="39"/>
      <c r="AF57" s="27"/>
      <c r="AG57" s="29"/>
      <c r="AH57" s="39"/>
      <c r="AI57" s="27"/>
      <c r="AJ57" s="112"/>
      <c r="AK57" s="535"/>
      <c r="AL57" s="39"/>
      <c r="AM57" s="39"/>
      <c r="AN57" s="579"/>
      <c r="AO57" s="349"/>
      <c r="AP57" s="39"/>
      <c r="AQ57" s="39"/>
      <c r="AR57" s="27"/>
      <c r="AS57" s="39"/>
      <c r="AT57" s="579"/>
      <c r="AU57" s="349"/>
      <c r="AV57" s="39"/>
      <c r="AW57" s="39"/>
      <c r="AX57" s="80"/>
      <c r="AY57" s="39"/>
      <c r="AZ57" s="112"/>
    </row>
    <row r="58" spans="1:52" ht="15" customHeight="1">
      <c r="A58" s="60">
        <v>45654</v>
      </c>
      <c r="B58" s="185"/>
      <c r="C58" s="185"/>
      <c r="D58" s="1483">
        <v>5</v>
      </c>
      <c r="E58" s="2229">
        <v>86026</v>
      </c>
      <c r="F58" s="2274">
        <v>9791.67</v>
      </c>
      <c r="G58" s="2274">
        <v>3901</v>
      </c>
      <c r="H58" s="2378">
        <f t="shared" si="9"/>
        <v>421041.65</v>
      </c>
      <c r="S58" s="1743"/>
      <c r="T58" s="39"/>
      <c r="U58" s="39"/>
      <c r="V58" s="39"/>
      <c r="W58" s="39"/>
      <c r="X58" s="29"/>
      <c r="Y58" s="39"/>
      <c r="Z58" s="39"/>
      <c r="AA58" s="112"/>
      <c r="AB58" s="349"/>
      <c r="AC58" s="39"/>
      <c r="AD58" s="39"/>
      <c r="AE58" s="39"/>
      <c r="AF58" s="27"/>
      <c r="AG58" s="29"/>
      <c r="AH58" s="39"/>
      <c r="AI58" s="27"/>
      <c r="AJ58" s="112"/>
      <c r="AK58" s="535"/>
      <c r="AL58" s="39"/>
      <c r="AM58" s="39"/>
      <c r="AN58" s="579"/>
      <c r="AO58" s="349"/>
      <c r="AP58" s="39"/>
      <c r="AQ58" s="39"/>
      <c r="AR58" s="27"/>
      <c r="AS58" s="39"/>
      <c r="AT58" s="579"/>
      <c r="AU58" s="349"/>
      <c r="AV58" s="39"/>
      <c r="AW58" s="39"/>
      <c r="AX58" s="80"/>
      <c r="AY58" s="39"/>
      <c r="AZ58" s="112"/>
    </row>
    <row r="59" spans="1:52" ht="15" customHeight="1">
      <c r="A59" s="324">
        <v>45685</v>
      </c>
      <c r="B59" s="185"/>
      <c r="C59" s="185"/>
      <c r="D59" s="1483">
        <v>6</v>
      </c>
      <c r="E59" s="2228">
        <v>86276</v>
      </c>
      <c r="F59" s="2274">
        <v>9791.67</v>
      </c>
      <c r="G59" s="2274">
        <v>3901</v>
      </c>
      <c r="H59" s="2378">
        <f t="shared" si="9"/>
        <v>411249.98</v>
      </c>
      <c r="J59" s="575"/>
      <c r="K59" s="576"/>
      <c r="L59" s="125"/>
      <c r="M59" s="2231"/>
      <c r="N59" s="122"/>
      <c r="O59" s="122"/>
      <c r="P59" s="728"/>
      <c r="Q59" s="728"/>
      <c r="S59" s="1743"/>
      <c r="T59" s="39"/>
      <c r="U59" s="39"/>
      <c r="V59" s="39"/>
      <c r="W59" s="39"/>
      <c r="X59" s="29"/>
      <c r="Y59" s="39"/>
      <c r="Z59" s="39"/>
      <c r="AA59" s="112"/>
      <c r="AB59" s="349"/>
      <c r="AC59" s="39"/>
      <c r="AD59" s="39"/>
      <c r="AE59" s="39"/>
      <c r="AF59" s="27"/>
      <c r="AG59" s="29"/>
      <c r="AH59" s="39"/>
      <c r="AI59" s="27"/>
      <c r="AJ59" s="112"/>
      <c r="AK59" s="535"/>
      <c r="AL59" s="39"/>
      <c r="AM59" s="39"/>
      <c r="AN59" s="579"/>
      <c r="AO59" s="349"/>
      <c r="AP59" s="39"/>
      <c r="AQ59" s="39"/>
      <c r="AR59" s="27"/>
      <c r="AS59" s="39"/>
      <c r="AT59" s="579"/>
      <c r="AU59" s="349"/>
      <c r="AV59" s="39"/>
      <c r="AW59" s="39"/>
      <c r="AX59" s="80"/>
      <c r="AY59" s="39"/>
      <c r="AZ59" s="112"/>
    </row>
    <row r="60" spans="1:52" ht="15" customHeight="1">
      <c r="A60" s="324">
        <v>45715</v>
      </c>
      <c r="B60" s="185"/>
      <c r="C60" s="185"/>
      <c r="D60" s="1483">
        <v>7</v>
      </c>
      <c r="E60" s="2228">
        <v>86625</v>
      </c>
      <c r="F60" s="2274">
        <v>9791.67</v>
      </c>
      <c r="G60" s="2274">
        <v>3901</v>
      </c>
      <c r="H60" s="2378">
        <f t="shared" si="9"/>
        <v>401458.31</v>
      </c>
      <c r="J60" s="575"/>
      <c r="K60" s="576"/>
      <c r="L60" s="125"/>
      <c r="M60" s="2231"/>
      <c r="N60" s="122"/>
      <c r="O60" s="122"/>
      <c r="P60" s="728"/>
      <c r="Q60" s="728"/>
      <c r="S60" s="1743"/>
      <c r="T60" s="39"/>
      <c r="U60" s="39"/>
      <c r="V60" s="39"/>
      <c r="W60" s="39"/>
      <c r="X60" s="29"/>
      <c r="Y60" s="39"/>
      <c r="Z60" s="39"/>
      <c r="AA60" s="112"/>
      <c r="AB60" s="349"/>
      <c r="AC60" s="39"/>
      <c r="AD60" s="39"/>
      <c r="AE60" s="39"/>
      <c r="AF60" s="27"/>
      <c r="AG60" s="29"/>
      <c r="AH60" s="39"/>
      <c r="AI60" s="27"/>
      <c r="AJ60" s="112"/>
      <c r="AK60" s="535"/>
      <c r="AL60" s="39"/>
      <c r="AM60" s="39"/>
      <c r="AN60" s="579"/>
      <c r="AO60" s="349"/>
      <c r="AP60" s="39"/>
      <c r="AQ60" s="39"/>
      <c r="AR60" s="27"/>
      <c r="AS60" s="39"/>
      <c r="AT60" s="579"/>
      <c r="AU60" s="349"/>
      <c r="AV60" s="39"/>
      <c r="AW60" s="39"/>
      <c r="AX60" s="80"/>
      <c r="AY60" s="39"/>
      <c r="AZ60" s="112"/>
    </row>
    <row r="61" spans="1:52" ht="15" customHeight="1">
      <c r="A61" s="324">
        <v>45721</v>
      </c>
      <c r="B61" s="185"/>
      <c r="C61" s="185"/>
      <c r="D61" s="1483">
        <v>8</v>
      </c>
      <c r="E61" s="2228">
        <v>35177</v>
      </c>
      <c r="F61" s="2378">
        <v>401458.31</v>
      </c>
      <c r="G61" s="2378"/>
      <c r="H61" s="2378">
        <f t="shared" si="9"/>
        <v>0</v>
      </c>
      <c r="J61" s="575"/>
      <c r="K61" s="576"/>
      <c r="L61" s="161"/>
      <c r="M61" s="2231"/>
      <c r="N61" s="122"/>
      <c r="O61" s="122"/>
      <c r="P61" s="604"/>
      <c r="Q61" s="604"/>
      <c r="S61" s="1743"/>
      <c r="T61" s="39"/>
      <c r="U61" s="39"/>
      <c r="V61" s="39"/>
      <c r="W61" s="39"/>
      <c r="X61" s="29"/>
      <c r="Y61" s="39"/>
      <c r="Z61" s="39"/>
      <c r="AA61" s="112"/>
      <c r="AB61" s="349"/>
      <c r="AC61" s="39"/>
      <c r="AD61" s="39"/>
      <c r="AE61" s="39"/>
      <c r="AF61" s="27"/>
      <c r="AG61" s="29"/>
      <c r="AH61" s="39"/>
      <c r="AI61" s="27"/>
      <c r="AJ61" s="112"/>
      <c r="AK61" s="535"/>
      <c r="AL61" s="39"/>
      <c r="AM61" s="39"/>
      <c r="AN61" s="579"/>
      <c r="AO61" s="349"/>
      <c r="AP61" s="39"/>
      <c r="AQ61" s="39"/>
      <c r="AR61" s="27"/>
      <c r="AS61" s="39"/>
      <c r="AT61" s="579"/>
      <c r="AU61" s="349"/>
      <c r="AV61" s="39"/>
      <c r="AW61" s="39"/>
      <c r="AX61" s="80"/>
      <c r="AY61" s="39"/>
      <c r="AZ61" s="112"/>
    </row>
    <row r="62" spans="1:52" ht="15" customHeight="1">
      <c r="J62" s="575"/>
      <c r="K62" s="576"/>
      <c r="L62" s="126"/>
      <c r="M62" s="2231"/>
      <c r="N62" s="122"/>
      <c r="O62" s="122"/>
      <c r="P62" s="728"/>
      <c r="Q62" s="728"/>
      <c r="S62" s="1743"/>
      <c r="T62" s="39"/>
      <c r="U62" s="39"/>
      <c r="V62" s="39"/>
      <c r="W62" s="39"/>
      <c r="X62" s="29"/>
      <c r="Y62" s="39"/>
      <c r="Z62" s="39"/>
      <c r="AA62" s="112"/>
      <c r="AB62" s="349"/>
      <c r="AC62" s="39"/>
      <c r="AD62" s="39"/>
      <c r="AE62" s="39"/>
      <c r="AF62" s="27"/>
      <c r="AG62" s="29"/>
      <c r="AH62" s="39"/>
      <c r="AI62" s="27"/>
      <c r="AJ62" s="112"/>
      <c r="AK62" s="535"/>
      <c r="AL62" s="39"/>
      <c r="AM62" s="39"/>
      <c r="AN62" s="579"/>
      <c r="AO62" s="349"/>
      <c r="AP62" s="39"/>
      <c r="AQ62" s="39"/>
      <c r="AR62" s="27"/>
      <c r="AS62" s="39"/>
      <c r="AT62" s="579"/>
      <c r="AU62" s="349"/>
      <c r="AV62" s="39"/>
      <c r="AW62" s="39"/>
      <c r="AX62" s="80"/>
      <c r="AY62" s="39"/>
      <c r="AZ62" s="112"/>
    </row>
    <row r="63" spans="1:52" ht="15" customHeight="1">
      <c r="A63" s="3090" t="s">
        <v>1</v>
      </c>
      <c r="B63" s="3090"/>
      <c r="C63" s="3090"/>
      <c r="D63" s="3090"/>
      <c r="E63" s="3090"/>
      <c r="F63" s="3090"/>
      <c r="G63" s="3090"/>
      <c r="H63" s="3090"/>
      <c r="J63" s="575"/>
      <c r="K63" s="576"/>
      <c r="L63" s="126"/>
      <c r="M63" s="2231"/>
      <c r="N63" s="122"/>
      <c r="O63" s="122"/>
      <c r="P63" s="728"/>
      <c r="Q63" s="728"/>
      <c r="S63" s="1743"/>
      <c r="T63" s="39"/>
      <c r="U63" s="39"/>
      <c r="V63" s="39"/>
      <c r="W63" s="39"/>
      <c r="X63" s="29"/>
      <c r="Y63" s="39"/>
      <c r="Z63" s="39"/>
      <c r="AA63" s="112"/>
      <c r="AB63" s="349"/>
      <c r="AC63" s="39"/>
      <c r="AD63" s="39"/>
      <c r="AE63" s="39"/>
      <c r="AF63" s="27"/>
      <c r="AG63" s="29"/>
      <c r="AH63" s="39"/>
      <c r="AI63" s="27"/>
      <c r="AJ63" s="112"/>
      <c r="AK63" s="535"/>
      <c r="AL63" s="39"/>
      <c r="AM63" s="39"/>
      <c r="AN63" s="579"/>
      <c r="AO63" s="349"/>
      <c r="AP63" s="39"/>
      <c r="AQ63" s="39"/>
      <c r="AR63" s="27"/>
      <c r="AS63" s="39"/>
      <c r="AT63" s="579"/>
      <c r="AU63" s="349"/>
      <c r="AV63" s="39"/>
      <c r="AW63" s="39"/>
      <c r="AX63" s="80"/>
      <c r="AY63" s="39"/>
      <c r="AZ63" s="112"/>
    </row>
    <row r="64" spans="1:52" ht="15" customHeight="1">
      <c r="A64" s="184" t="s">
        <v>49</v>
      </c>
      <c r="B64" s="515" t="s">
        <v>50</v>
      </c>
      <c r="C64" s="515" t="s">
        <v>51</v>
      </c>
      <c r="D64" s="185" t="s">
        <v>52</v>
      </c>
      <c r="E64" s="2228" t="s">
        <v>265</v>
      </c>
      <c r="F64" s="2625" t="s">
        <v>53</v>
      </c>
      <c r="G64" s="2378" t="s">
        <v>54</v>
      </c>
      <c r="H64" s="2626" t="s">
        <v>55</v>
      </c>
      <c r="J64" s="575"/>
      <c r="K64" s="576"/>
      <c r="L64" s="120"/>
      <c r="M64" s="2231"/>
      <c r="N64" s="122"/>
      <c r="O64" s="122"/>
      <c r="P64" s="728"/>
      <c r="Q64" s="728"/>
      <c r="S64" s="1743"/>
      <c r="T64" s="39"/>
      <c r="U64" s="39"/>
      <c r="V64" s="39"/>
      <c r="W64" s="39"/>
      <c r="X64" s="29"/>
      <c r="Y64" s="39"/>
      <c r="Z64" s="39"/>
      <c r="AA64" s="112"/>
      <c r="AB64" s="349"/>
      <c r="AC64" s="39"/>
      <c r="AD64" s="39"/>
      <c r="AE64" s="39"/>
      <c r="AF64" s="27"/>
      <c r="AG64" s="29"/>
      <c r="AH64" s="39"/>
      <c r="AI64" s="27"/>
      <c r="AJ64" s="112"/>
      <c r="AK64" s="535"/>
      <c r="AL64" s="39"/>
      <c r="AM64" s="39"/>
      <c r="AN64" s="579"/>
      <c r="AO64" s="349"/>
      <c r="AP64" s="39"/>
      <c r="AQ64" s="39"/>
      <c r="AR64" s="27"/>
      <c r="AS64" s="39"/>
      <c r="AT64" s="579"/>
      <c r="AU64" s="349"/>
      <c r="AV64" s="39"/>
      <c r="AW64" s="39"/>
      <c r="AX64" s="80"/>
      <c r="AY64" s="39"/>
      <c r="AZ64" s="112"/>
    </row>
    <row r="65" spans="1:52" ht="15" customHeight="1">
      <c r="A65" s="162">
        <v>45721</v>
      </c>
      <c r="B65" s="308">
        <v>450000</v>
      </c>
      <c r="C65" s="309"/>
      <c r="D65" s="704">
        <v>48</v>
      </c>
      <c r="E65" s="2248">
        <v>35177</v>
      </c>
      <c r="F65" s="2374">
        <f>B65/D65</f>
        <v>9375</v>
      </c>
      <c r="G65" s="2374">
        <f>+B65*0.0083</f>
        <v>3735</v>
      </c>
      <c r="H65" s="2374">
        <f>B65</f>
        <v>450000</v>
      </c>
      <c r="J65" s="575"/>
      <c r="K65" s="576"/>
      <c r="L65" s="120"/>
      <c r="M65" s="2231"/>
      <c r="N65" s="122"/>
      <c r="O65" s="122"/>
      <c r="P65" s="728"/>
      <c r="Q65" s="728"/>
      <c r="S65" s="1743"/>
      <c r="T65" s="39"/>
      <c r="U65" s="39"/>
      <c r="V65" s="39"/>
      <c r="W65" s="39"/>
      <c r="X65" s="29"/>
      <c r="Y65" s="39"/>
      <c r="Z65" s="39"/>
      <c r="AA65" s="112"/>
      <c r="AB65" s="349"/>
      <c r="AC65" s="39"/>
      <c r="AD65" s="39"/>
      <c r="AE65" s="39"/>
      <c r="AF65" s="27"/>
      <c r="AG65" s="29"/>
      <c r="AH65" s="39"/>
      <c r="AI65" s="27"/>
      <c r="AJ65" s="112"/>
      <c r="AK65" s="535"/>
      <c r="AL65" s="39"/>
      <c r="AM65" s="39"/>
      <c r="AN65" s="579"/>
      <c r="AO65" s="349"/>
      <c r="AP65" s="39"/>
      <c r="AQ65" s="39"/>
      <c r="AR65" s="27"/>
      <c r="AS65" s="39"/>
      <c r="AT65" s="579"/>
      <c r="AU65" s="349"/>
      <c r="AV65" s="39"/>
      <c r="AW65" s="39"/>
      <c r="AX65" s="80"/>
      <c r="AY65" s="39"/>
      <c r="AZ65" s="112"/>
    </row>
    <row r="66" spans="1:52" ht="15" customHeight="1">
      <c r="A66" s="50">
        <v>45744</v>
      </c>
      <c r="B66" s="167"/>
      <c r="C66" s="185"/>
      <c r="D66" s="1483">
        <v>1</v>
      </c>
      <c r="E66" s="2191">
        <v>87004</v>
      </c>
      <c r="F66" s="2222">
        <v>9375</v>
      </c>
      <c r="G66" s="2222">
        <v>3735</v>
      </c>
      <c r="H66" s="2378">
        <f>H65-F66</f>
        <v>440625</v>
      </c>
      <c r="J66" s="575"/>
      <c r="K66" s="576"/>
      <c r="L66" s="120"/>
      <c r="M66" s="2231"/>
      <c r="N66" s="122"/>
      <c r="O66" s="122"/>
      <c r="P66" s="728"/>
      <c r="Q66" s="728"/>
      <c r="S66" s="1743"/>
      <c r="T66" s="39"/>
      <c r="U66" s="39"/>
      <c r="V66" s="39"/>
      <c r="W66" s="39"/>
      <c r="X66" s="29"/>
      <c r="Y66" s="39"/>
      <c r="Z66" s="39"/>
      <c r="AA66" s="112"/>
      <c r="AB66" s="349"/>
      <c r="AC66" s="39"/>
      <c r="AD66" s="39"/>
      <c r="AE66" s="39"/>
      <c r="AF66" s="27"/>
      <c r="AG66" s="29"/>
      <c r="AH66" s="39"/>
      <c r="AI66" s="27"/>
      <c r="AJ66" s="112"/>
      <c r="AK66" s="535"/>
      <c r="AL66" s="39"/>
      <c r="AM66" s="39"/>
      <c r="AN66" s="579"/>
      <c r="AO66" s="349"/>
      <c r="AP66" s="39"/>
      <c r="AQ66" s="39"/>
      <c r="AR66" s="27"/>
      <c r="AS66" s="39"/>
      <c r="AT66" s="579"/>
      <c r="AU66" s="349"/>
      <c r="AV66" s="39"/>
      <c r="AW66" s="39"/>
      <c r="AX66" s="80"/>
      <c r="AY66" s="39"/>
      <c r="AZ66" s="112"/>
    </row>
    <row r="67" spans="1:52" ht="15" customHeight="1">
      <c r="A67" s="324">
        <v>45776</v>
      </c>
      <c r="B67" s="167"/>
      <c r="C67" s="314"/>
      <c r="D67" s="1483">
        <v>2</v>
      </c>
      <c r="E67" s="2191">
        <v>87341</v>
      </c>
      <c r="F67" s="2222">
        <v>9375</v>
      </c>
      <c r="G67" s="2222">
        <v>3735</v>
      </c>
      <c r="H67" s="2378">
        <f t="shared" ref="H67:H79" si="10">H66-F67</f>
        <v>431250</v>
      </c>
      <c r="J67" s="575"/>
      <c r="K67" s="576"/>
      <c r="L67" s="126"/>
      <c r="M67" s="2231"/>
      <c r="N67" s="122"/>
      <c r="O67" s="122"/>
      <c r="P67" s="728"/>
      <c r="Q67" s="728"/>
      <c r="S67" s="1743"/>
      <c r="T67" s="39"/>
      <c r="U67" s="39"/>
      <c r="V67" s="39"/>
      <c r="W67" s="39"/>
      <c r="X67" s="29"/>
      <c r="Y67" s="39"/>
      <c r="Z67" s="39"/>
      <c r="AA67" s="112"/>
      <c r="AB67" s="349"/>
      <c r="AC67" s="39"/>
      <c r="AD67" s="39"/>
      <c r="AE67" s="39"/>
      <c r="AF67" s="27"/>
      <c r="AG67" s="29"/>
      <c r="AH67" s="39"/>
      <c r="AI67" s="27"/>
      <c r="AJ67" s="112"/>
      <c r="AK67" s="535"/>
      <c r="AL67" s="39"/>
      <c r="AM67" s="39"/>
      <c r="AN67" s="579"/>
      <c r="AO67" s="349"/>
      <c r="AP67" s="39"/>
      <c r="AQ67" s="39"/>
      <c r="AR67" s="27"/>
      <c r="AS67" s="39"/>
      <c r="AT67" s="579"/>
      <c r="AU67" s="349"/>
      <c r="AV67" s="39"/>
      <c r="AW67" s="39"/>
      <c r="AX67" s="80"/>
      <c r="AY67" s="39"/>
      <c r="AZ67" s="112"/>
    </row>
    <row r="68" spans="1:52" ht="15" customHeight="1">
      <c r="A68" s="324">
        <v>45805</v>
      </c>
      <c r="B68" s="167"/>
      <c r="C68" s="314"/>
      <c r="D68" s="1483">
        <v>3</v>
      </c>
      <c r="E68" s="2195" t="s">
        <v>764</v>
      </c>
      <c r="F68" s="2222">
        <v>9375</v>
      </c>
      <c r="G68" s="2222">
        <v>3735</v>
      </c>
      <c r="H68" s="2378">
        <f t="shared" si="10"/>
        <v>421875</v>
      </c>
      <c r="J68" s="575"/>
      <c r="K68" s="576"/>
      <c r="L68" s="120"/>
      <c r="M68" s="2232"/>
      <c r="N68" s="577"/>
      <c r="O68" s="577"/>
      <c r="P68" s="728"/>
      <c r="Q68" s="728"/>
      <c r="S68" s="1743"/>
      <c r="T68" s="39"/>
      <c r="U68" s="39"/>
      <c r="V68" s="39"/>
      <c r="W68" s="39"/>
      <c r="X68" s="29"/>
      <c r="Y68" s="39"/>
      <c r="Z68" s="39"/>
      <c r="AA68" s="112"/>
      <c r="AB68" s="349"/>
      <c r="AC68" s="39"/>
      <c r="AD68" s="39"/>
      <c r="AE68" s="39"/>
      <c r="AF68" s="27"/>
      <c r="AG68" s="29"/>
      <c r="AH68" s="39"/>
      <c r="AI68" s="27"/>
      <c r="AJ68" s="112"/>
      <c r="AK68" s="535"/>
      <c r="AL68" s="39"/>
      <c r="AM68" s="39"/>
      <c r="AN68" s="579"/>
      <c r="AO68" s="349"/>
      <c r="AP68" s="39"/>
      <c r="AQ68" s="39"/>
      <c r="AR68" s="27"/>
      <c r="AS68" s="39"/>
      <c r="AT68" s="579"/>
      <c r="AU68" s="349"/>
      <c r="AV68" s="39"/>
      <c r="AW68" s="39"/>
      <c r="AX68" s="80"/>
      <c r="AY68" s="39"/>
      <c r="AZ68" s="112"/>
    </row>
    <row r="69" spans="1:52" ht="15" customHeight="1">
      <c r="A69" s="324">
        <v>45835</v>
      </c>
      <c r="B69" s="167"/>
      <c r="C69" s="314"/>
      <c r="D69" s="1483">
        <v>4</v>
      </c>
      <c r="E69" s="2195" t="s">
        <v>765</v>
      </c>
      <c r="F69" s="2222">
        <v>9375</v>
      </c>
      <c r="G69" s="2222">
        <v>3735</v>
      </c>
      <c r="H69" s="2378">
        <f t="shared" si="10"/>
        <v>412500</v>
      </c>
      <c r="J69" s="575"/>
      <c r="K69" s="576"/>
      <c r="L69" s="120"/>
      <c r="M69" s="2231"/>
      <c r="N69" s="122"/>
      <c r="O69" s="122"/>
      <c r="P69" s="728"/>
      <c r="Q69" s="728"/>
      <c r="S69" s="1743"/>
      <c r="T69" s="39"/>
      <c r="U69" s="39"/>
      <c r="V69" s="39"/>
      <c r="W69" s="39"/>
      <c r="X69" s="29"/>
      <c r="Y69" s="39"/>
      <c r="Z69" s="39"/>
      <c r="AA69" s="112"/>
      <c r="AB69" s="349"/>
      <c r="AC69" s="39"/>
      <c r="AD69" s="39"/>
      <c r="AE69" s="39"/>
      <c r="AF69" s="27"/>
      <c r="AG69" s="29"/>
      <c r="AH69" s="39"/>
      <c r="AI69" s="27"/>
      <c r="AJ69" s="112"/>
      <c r="AK69" s="535"/>
      <c r="AL69" s="39"/>
      <c r="AM69" s="39"/>
      <c r="AN69" s="579"/>
      <c r="AO69" s="349"/>
      <c r="AP69" s="39"/>
      <c r="AQ69" s="39"/>
      <c r="AR69" s="27"/>
      <c r="AS69" s="39"/>
      <c r="AT69" s="579"/>
      <c r="AU69" s="349"/>
      <c r="AV69" s="39"/>
      <c r="AW69" s="39"/>
      <c r="AX69" s="80"/>
      <c r="AY69" s="39"/>
      <c r="AZ69" s="112"/>
    </row>
    <row r="70" spans="1:52" ht="15" customHeight="1">
      <c r="A70" s="324">
        <v>45867</v>
      </c>
      <c r="B70" s="167"/>
      <c r="C70" s="314"/>
      <c r="D70" s="1483">
        <v>5</v>
      </c>
      <c r="E70" s="2195" t="s">
        <v>766</v>
      </c>
      <c r="F70" s="2222">
        <v>9375</v>
      </c>
      <c r="G70" s="2222">
        <v>3735</v>
      </c>
      <c r="H70" s="2378">
        <f t="shared" si="10"/>
        <v>403125</v>
      </c>
      <c r="J70" s="575"/>
      <c r="K70" s="576"/>
      <c r="L70" s="120"/>
      <c r="M70" s="2231"/>
      <c r="N70" s="122"/>
      <c r="O70" s="122"/>
      <c r="P70" s="728"/>
      <c r="Q70" s="728"/>
      <c r="S70" s="1743"/>
      <c r="T70" s="39"/>
      <c r="U70" s="39"/>
      <c r="V70" s="39"/>
      <c r="W70" s="39"/>
      <c r="X70" s="29"/>
      <c r="Y70" s="39"/>
      <c r="Z70" s="39"/>
      <c r="AA70" s="112"/>
      <c r="AB70" s="349"/>
      <c r="AC70" s="39"/>
      <c r="AD70" s="39"/>
      <c r="AE70" s="39"/>
      <c r="AF70" s="27"/>
      <c r="AG70" s="29"/>
      <c r="AH70" s="39"/>
      <c r="AI70" s="27"/>
      <c r="AJ70" s="112"/>
      <c r="AK70" s="535"/>
      <c r="AL70" s="39"/>
      <c r="AM70" s="39"/>
      <c r="AN70" s="579"/>
      <c r="AO70" s="349"/>
      <c r="AP70" s="39"/>
      <c r="AQ70" s="39"/>
      <c r="AR70" s="27"/>
      <c r="AS70" s="39"/>
      <c r="AT70" s="579"/>
      <c r="AU70" s="349"/>
      <c r="AV70" s="39"/>
      <c r="AW70" s="39"/>
      <c r="AX70" s="80"/>
      <c r="AY70" s="39"/>
      <c r="AZ70" s="112"/>
    </row>
    <row r="71" spans="1:52" ht="15" customHeight="1">
      <c r="A71" s="167">
        <v>45897</v>
      </c>
      <c r="B71" s="167"/>
      <c r="C71" s="312"/>
      <c r="D71" s="1483">
        <v>6</v>
      </c>
      <c r="E71" s="2196" t="s">
        <v>767</v>
      </c>
      <c r="F71" s="2222">
        <v>9375</v>
      </c>
      <c r="G71" s="2222">
        <v>3735</v>
      </c>
      <c r="H71" s="2378">
        <f t="shared" si="10"/>
        <v>393750</v>
      </c>
      <c r="J71" s="575"/>
      <c r="K71" s="576"/>
      <c r="L71" s="120"/>
      <c r="M71" s="2231"/>
      <c r="N71" s="122"/>
      <c r="O71" s="122"/>
      <c r="P71" s="728"/>
      <c r="Q71" s="728"/>
      <c r="S71" s="1743"/>
      <c r="T71" s="39"/>
      <c r="U71" s="39"/>
      <c r="V71" s="39"/>
      <c r="W71" s="39"/>
      <c r="X71" s="29"/>
      <c r="Y71" s="39"/>
      <c r="Z71" s="39"/>
      <c r="AA71" s="112"/>
      <c r="AB71" s="349"/>
      <c r="AC71" s="39"/>
      <c r="AD71" s="39"/>
      <c r="AE71" s="39"/>
      <c r="AF71" s="27"/>
      <c r="AG71" s="29"/>
      <c r="AH71" s="39"/>
      <c r="AI71" s="27"/>
      <c r="AJ71" s="112"/>
      <c r="AK71" s="535"/>
      <c r="AL71" s="39"/>
      <c r="AM71" s="39"/>
      <c r="AN71" s="579"/>
      <c r="AO71" s="349"/>
      <c r="AP71" s="39"/>
      <c r="AQ71" s="39"/>
      <c r="AR71" s="27"/>
      <c r="AS71" s="39"/>
      <c r="AT71" s="579"/>
      <c r="AU71" s="349"/>
      <c r="AV71" s="39"/>
      <c r="AW71" s="39"/>
      <c r="AX71" s="80"/>
      <c r="AY71" s="39"/>
      <c r="AZ71" s="112"/>
    </row>
    <row r="72" spans="1:52" ht="15" customHeight="1">
      <c r="A72" s="167">
        <v>45932</v>
      </c>
      <c r="B72" s="167"/>
      <c r="C72" s="312"/>
      <c r="D72" s="1483">
        <v>7</v>
      </c>
      <c r="E72" s="2195" t="s">
        <v>768</v>
      </c>
      <c r="F72" s="2241">
        <v>9375</v>
      </c>
      <c r="G72" s="2241">
        <v>3735</v>
      </c>
      <c r="H72" s="2378">
        <f t="shared" si="10"/>
        <v>384375</v>
      </c>
      <c r="J72" s="575"/>
      <c r="K72" s="576"/>
      <c r="L72" s="120"/>
      <c r="M72" s="2231"/>
      <c r="N72" s="122"/>
      <c r="O72" s="122"/>
      <c r="P72" s="728"/>
      <c r="Q72" s="728"/>
      <c r="S72" s="1743"/>
      <c r="T72" s="39"/>
      <c r="U72" s="39"/>
      <c r="V72" s="39"/>
      <c r="W72" s="39"/>
      <c r="X72" s="29"/>
      <c r="Y72" s="39"/>
      <c r="Z72" s="39"/>
      <c r="AA72" s="112"/>
      <c r="AB72" s="349"/>
      <c r="AC72" s="39"/>
      <c r="AD72" s="39"/>
      <c r="AE72" s="39"/>
      <c r="AF72" s="27"/>
      <c r="AG72" s="29"/>
      <c r="AH72" s="39"/>
      <c r="AI72" s="27"/>
      <c r="AJ72" s="112"/>
      <c r="AK72" s="535"/>
      <c r="AL72" s="39"/>
      <c r="AM72" s="39"/>
      <c r="AN72" s="579"/>
      <c r="AO72" s="349"/>
      <c r="AP72" s="39"/>
      <c r="AQ72" s="39"/>
      <c r="AR72" s="27"/>
      <c r="AS72" s="39"/>
      <c r="AT72" s="579"/>
      <c r="AU72" s="349"/>
      <c r="AV72" s="39"/>
      <c r="AW72" s="39"/>
      <c r="AX72" s="80"/>
      <c r="AY72" s="39"/>
      <c r="AZ72" s="112"/>
    </row>
    <row r="73" spans="1:52" ht="15" customHeight="1">
      <c r="A73" s="167">
        <v>45959</v>
      </c>
      <c r="B73" s="167"/>
      <c r="C73" s="312"/>
      <c r="D73" s="1483">
        <v>8</v>
      </c>
      <c r="E73" s="2195" t="s">
        <v>761</v>
      </c>
      <c r="F73" s="2222">
        <v>9231.66</v>
      </c>
      <c r="G73" s="2222">
        <v>3735</v>
      </c>
      <c r="H73" s="2378">
        <f t="shared" si="10"/>
        <v>375143.34</v>
      </c>
      <c r="J73" s="575"/>
      <c r="K73" s="576"/>
      <c r="L73" s="120"/>
      <c r="M73" s="2231"/>
      <c r="N73" s="122"/>
      <c r="O73" s="122"/>
      <c r="P73" s="728"/>
      <c r="Q73" s="728"/>
      <c r="S73" s="1743"/>
      <c r="T73" s="39"/>
      <c r="U73" s="39"/>
      <c r="V73" s="39"/>
      <c r="W73" s="39"/>
      <c r="X73" s="29"/>
      <c r="Y73" s="39"/>
      <c r="Z73" s="39"/>
      <c r="AA73" s="112"/>
      <c r="AB73" s="349"/>
      <c r="AC73" s="39"/>
      <c r="AD73" s="39"/>
      <c r="AE73" s="39"/>
      <c r="AF73" s="27"/>
      <c r="AG73" s="29"/>
      <c r="AH73" s="39"/>
      <c r="AI73" s="27"/>
      <c r="AJ73" s="112"/>
      <c r="AK73" s="535"/>
      <c r="AL73" s="39"/>
      <c r="AM73" s="39"/>
      <c r="AN73" s="579"/>
      <c r="AO73" s="349"/>
      <c r="AP73" s="39"/>
      <c r="AQ73" s="39"/>
      <c r="AR73" s="27"/>
      <c r="AS73" s="39"/>
      <c r="AT73" s="579"/>
      <c r="AU73" s="349"/>
      <c r="AV73" s="39"/>
      <c r="AW73" s="39"/>
      <c r="AX73" s="80"/>
      <c r="AY73" s="39"/>
      <c r="AZ73" s="112"/>
    </row>
    <row r="74" spans="1:52" ht="15" customHeight="1">
      <c r="A74" s="167">
        <v>45960</v>
      </c>
      <c r="B74" s="167"/>
      <c r="C74" s="27"/>
      <c r="D74" s="1483"/>
      <c r="E74" s="2195" t="s">
        <v>769</v>
      </c>
      <c r="F74" s="2222">
        <v>144</v>
      </c>
      <c r="G74" s="2222"/>
      <c r="H74" s="2378">
        <f t="shared" si="10"/>
        <v>374999.34</v>
      </c>
      <c r="S74" s="1743"/>
      <c r="T74" s="39"/>
      <c r="U74" s="39"/>
      <c r="V74" s="39"/>
      <c r="W74" s="39"/>
      <c r="X74" s="29"/>
      <c r="Y74" s="39"/>
      <c r="Z74" s="39"/>
      <c r="AA74" s="12"/>
      <c r="AC74" s="12"/>
      <c r="AD74" s="12"/>
      <c r="AE74" s="12"/>
      <c r="AG74" s="5"/>
      <c r="AH74" s="12"/>
      <c r="AJ74" s="12"/>
      <c r="AL74" s="12"/>
      <c r="AM74" s="12"/>
      <c r="AN74" s="12"/>
      <c r="AP74" s="12"/>
      <c r="AQ74" s="12"/>
      <c r="AS74" s="12"/>
      <c r="AT74" s="12"/>
      <c r="AV74" s="12"/>
      <c r="AW74" s="12"/>
      <c r="AX74" s="89"/>
      <c r="AY74" s="12"/>
      <c r="AZ74" s="12"/>
    </row>
    <row r="75" spans="1:52" ht="15" customHeight="1">
      <c r="A75" s="167">
        <v>45988</v>
      </c>
      <c r="B75" s="167"/>
      <c r="C75" s="312"/>
      <c r="D75" s="1483">
        <v>9</v>
      </c>
      <c r="E75" s="2195" t="s">
        <v>762</v>
      </c>
      <c r="F75" s="2222">
        <v>9375</v>
      </c>
      <c r="G75" s="2222">
        <v>3735</v>
      </c>
      <c r="H75" s="2378">
        <f t="shared" si="10"/>
        <v>365624.34</v>
      </c>
      <c r="S75" s="1743"/>
      <c r="T75" s="39"/>
      <c r="U75" s="39"/>
      <c r="V75" s="39"/>
      <c r="W75" s="39"/>
      <c r="X75" s="29"/>
      <c r="Y75" s="39"/>
      <c r="Z75" s="39"/>
      <c r="AG75" s="5"/>
    </row>
    <row r="76" spans="1:52" ht="15" customHeight="1">
      <c r="A76" s="167">
        <v>46018</v>
      </c>
      <c r="B76" s="167"/>
      <c r="C76" s="312"/>
      <c r="D76" s="1483">
        <v>10</v>
      </c>
      <c r="E76" s="2195" t="s">
        <v>770</v>
      </c>
      <c r="F76" s="2222">
        <v>2965</v>
      </c>
      <c r="G76" s="2222">
        <v>3735</v>
      </c>
      <c r="H76" s="2378">
        <f t="shared" si="10"/>
        <v>362659.34</v>
      </c>
      <c r="S76" s="1743"/>
      <c r="T76" s="39"/>
      <c r="U76" s="39"/>
      <c r="V76" s="39"/>
      <c r="W76" s="39"/>
      <c r="X76" s="29"/>
      <c r="Y76" s="39"/>
      <c r="Z76" s="39"/>
      <c r="AG76" s="5"/>
    </row>
    <row r="77" spans="1:52" ht="15" customHeight="1">
      <c r="A77" s="324">
        <v>46020</v>
      </c>
      <c r="B77" s="167"/>
      <c r="C77" s="314"/>
      <c r="D77" s="1483"/>
      <c r="E77" s="2195" t="s">
        <v>763</v>
      </c>
      <c r="F77" s="2222">
        <v>6410</v>
      </c>
      <c r="G77" s="2222"/>
      <c r="H77" s="2378">
        <f t="shared" si="10"/>
        <v>356249.34</v>
      </c>
      <c r="S77" s="1743"/>
      <c r="T77" s="39"/>
      <c r="U77" s="39"/>
      <c r="V77" s="39"/>
      <c r="W77" s="39"/>
      <c r="X77" s="29"/>
      <c r="Y77" s="39"/>
      <c r="Z77" s="39"/>
      <c r="AG77" s="5"/>
    </row>
    <row r="78" spans="1:52" ht="15" customHeight="1">
      <c r="A78" s="324"/>
      <c r="B78" s="314"/>
      <c r="C78" s="314"/>
      <c r="D78" s="1483"/>
      <c r="E78" s="2228"/>
      <c r="F78" s="2378"/>
      <c r="G78" s="2378"/>
      <c r="H78" s="2378">
        <f t="shared" si="10"/>
        <v>356249.34</v>
      </c>
      <c r="S78" s="1743"/>
      <c r="T78" s="39"/>
      <c r="U78" s="39"/>
      <c r="V78" s="39"/>
      <c r="W78" s="39"/>
      <c r="X78" s="29"/>
      <c r="Y78" s="39"/>
      <c r="Z78" s="39"/>
      <c r="AG78" s="5"/>
    </row>
    <row r="79" spans="1:52" ht="15" customHeight="1">
      <c r="A79" s="324"/>
      <c r="B79" s="314"/>
      <c r="C79" s="314"/>
      <c r="D79" s="1483"/>
      <c r="E79" s="2228"/>
      <c r="F79" s="2378"/>
      <c r="G79" s="2378"/>
      <c r="H79" s="2378">
        <f t="shared" si="10"/>
        <v>356249.34</v>
      </c>
      <c r="S79" s="1743"/>
      <c r="T79" s="39"/>
      <c r="U79" s="39"/>
      <c r="V79" s="39"/>
      <c r="W79" s="39"/>
      <c r="X79" s="29"/>
      <c r="Y79" s="39"/>
      <c r="Z79" s="39"/>
      <c r="AG79" s="5"/>
    </row>
    <row r="80" spans="1:52" ht="15" customHeight="1">
      <c r="S80" s="1743"/>
      <c r="T80" s="39"/>
      <c r="U80" s="39"/>
      <c r="V80" s="39"/>
      <c r="W80" s="39"/>
      <c r="X80" s="29"/>
      <c r="Y80" s="39"/>
      <c r="Z80" s="39"/>
      <c r="AG80" s="5"/>
    </row>
    <row r="81" spans="19:33" ht="15" customHeight="1">
      <c r="S81" s="1743"/>
      <c r="T81" s="39"/>
      <c r="U81" s="39"/>
      <c r="V81" s="39"/>
      <c r="W81" s="39"/>
      <c r="X81" s="29"/>
      <c r="Y81" s="39"/>
      <c r="Z81" s="39"/>
      <c r="AG81" s="5"/>
    </row>
    <row r="82" spans="19:33" ht="15" customHeight="1">
      <c r="AG82" s="5"/>
    </row>
    <row r="83" spans="19:33" ht="15" customHeight="1">
      <c r="AG83" s="5"/>
    </row>
    <row r="84" spans="19:33" ht="15" customHeight="1">
      <c r="AG84" s="5"/>
    </row>
    <row r="85" spans="19:33" ht="15" customHeight="1">
      <c r="AG85" s="5"/>
    </row>
    <row r="86" spans="19:33" ht="15" customHeight="1">
      <c r="AG86" s="5"/>
    </row>
    <row r="87" spans="19:33" ht="15" customHeight="1">
      <c r="AG87" s="5"/>
    </row>
    <row r="88" spans="19:33" ht="15" customHeight="1">
      <c r="AG88" s="5"/>
    </row>
    <row r="89" spans="19:33" ht="15" customHeight="1">
      <c r="AG89" s="5"/>
    </row>
    <row r="90" spans="19:33" ht="15" customHeight="1">
      <c r="AG90" s="5"/>
    </row>
    <row r="91" spans="19:33" ht="15" customHeight="1">
      <c r="AG91" s="5"/>
    </row>
    <row r="92" spans="19:33" ht="15" customHeight="1">
      <c r="AG92" s="5"/>
    </row>
    <row r="93" spans="19:33" ht="15" customHeight="1">
      <c r="AG93" s="5"/>
    </row>
    <row r="94" spans="19:33" ht="15" customHeight="1"/>
    <row r="95" spans="19:33" ht="15" customHeight="1"/>
    <row r="96" spans="19:33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</sheetData>
  <mergeCells count="15">
    <mergeCell ref="A39:H39"/>
    <mergeCell ref="A51:H51"/>
    <mergeCell ref="A63:H63"/>
    <mergeCell ref="AK3:AN3"/>
    <mergeCell ref="AO3:AT3"/>
    <mergeCell ref="AU3:AZ3"/>
    <mergeCell ref="A16:H16"/>
    <mergeCell ref="A29:H29"/>
    <mergeCell ref="A1:H1"/>
    <mergeCell ref="J2:P2"/>
    <mergeCell ref="U2:V2"/>
    <mergeCell ref="AD2:AE2"/>
    <mergeCell ref="A3:H3"/>
    <mergeCell ref="S3:AA3"/>
    <mergeCell ref="AB3:AJ3"/>
  </mergeCells>
  <pageMargins left="0.5" right="0.5" top="1" bottom="1" header="0.5" footer="0.5"/>
  <pageSetup paperSize="5" orientation="landscape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FF00"/>
  </sheetPr>
  <dimension ref="A1:H15"/>
  <sheetViews>
    <sheetView zoomScale="130" zoomScaleNormal="130" workbookViewId="0">
      <selection activeCell="AK58" sqref="AK58"/>
    </sheetView>
  </sheetViews>
  <sheetFormatPr defaultColWidth="9.109375" defaultRowHeight="13.2"/>
  <cols>
    <col min="1" max="1" width="15.109375" style="2" customWidth="1"/>
    <col min="2" max="2" width="20.6640625" style="3" customWidth="1"/>
    <col min="3" max="3" width="9.109375" style="3"/>
    <col min="4" max="4" width="13.44140625" style="3" customWidth="1"/>
    <col min="5" max="5" width="9.109375" style="3"/>
    <col min="6" max="6" width="12.88671875" style="3" customWidth="1"/>
    <col min="7" max="7" width="14.6640625" style="3" customWidth="1"/>
    <col min="8" max="8" width="13.109375" style="3" customWidth="1"/>
    <col min="9" max="16384" width="9.109375" style="3"/>
  </cols>
  <sheetData>
    <row r="1" spans="1:8" ht="27.6">
      <c r="A1" s="3237" t="s">
        <v>771</v>
      </c>
      <c r="B1" s="3237"/>
      <c r="C1" s="3237"/>
      <c r="D1" s="3237"/>
      <c r="E1" s="3237"/>
      <c r="F1" s="3237"/>
      <c r="G1" s="3237"/>
      <c r="H1" s="3237"/>
    </row>
    <row r="2" spans="1:8" ht="20.399999999999999">
      <c r="A2" s="3090" t="s">
        <v>1</v>
      </c>
      <c r="B2" s="3090"/>
      <c r="C2" s="3090"/>
      <c r="D2" s="3090"/>
      <c r="E2" s="3090"/>
      <c r="F2" s="3090"/>
      <c r="G2" s="3090"/>
      <c r="H2" s="3090"/>
    </row>
    <row r="3" spans="1:8" ht="15">
      <c r="A3" s="1722"/>
      <c r="B3" s="1542"/>
      <c r="C3" s="1723"/>
      <c r="D3" s="1724"/>
      <c r="E3" s="1725"/>
      <c r="F3" s="1726"/>
      <c r="G3" s="727"/>
      <c r="H3" s="1"/>
    </row>
    <row r="4" spans="1:8">
      <c r="A4" s="1282" t="s">
        <v>49</v>
      </c>
      <c r="B4" s="515" t="s">
        <v>50</v>
      </c>
      <c r="C4" s="515" t="s">
        <v>51</v>
      </c>
      <c r="D4" s="185" t="s">
        <v>52</v>
      </c>
      <c r="E4" s="185" t="s">
        <v>265</v>
      </c>
      <c r="F4" s="516" t="s">
        <v>53</v>
      </c>
      <c r="G4" s="186" t="s">
        <v>54</v>
      </c>
      <c r="H4" s="1727" t="s">
        <v>55</v>
      </c>
    </row>
    <row r="5" spans="1:8" ht="13.8">
      <c r="A5" s="1600">
        <v>45378</v>
      </c>
      <c r="B5" s="21">
        <v>100000</v>
      </c>
      <c r="C5" s="1225"/>
      <c r="D5" s="309">
        <v>10</v>
      </c>
      <c r="E5" s="1645">
        <v>33171</v>
      </c>
      <c r="F5" s="308">
        <f>B5/D5</f>
        <v>10000</v>
      </c>
      <c r="G5" s="308">
        <f>B5*0.83%</f>
        <v>830</v>
      </c>
      <c r="H5" s="1242">
        <f>B5</f>
        <v>100000</v>
      </c>
    </row>
    <row r="6" spans="1:8" ht="13.8">
      <c r="A6" s="235">
        <v>45395</v>
      </c>
      <c r="B6" s="27"/>
      <c r="C6" s="27"/>
      <c r="D6" s="27"/>
      <c r="E6" s="78">
        <v>82773</v>
      </c>
      <c r="F6" s="47">
        <v>10000</v>
      </c>
      <c r="G6" s="47">
        <v>830</v>
      </c>
      <c r="H6" s="525">
        <f>H5-F6</f>
        <v>90000</v>
      </c>
    </row>
    <row r="7" spans="1:8" ht="13.8">
      <c r="A7" s="235">
        <v>45416</v>
      </c>
      <c r="B7" s="27"/>
      <c r="C7" s="27"/>
      <c r="D7" s="27"/>
      <c r="E7" s="78">
        <v>83034</v>
      </c>
      <c r="F7" s="256">
        <v>10000</v>
      </c>
      <c r="G7" s="256">
        <v>830</v>
      </c>
      <c r="H7" s="525">
        <f t="shared" ref="H7:H15" si="0">H6-F7</f>
        <v>80000</v>
      </c>
    </row>
    <row r="8" spans="1:8" ht="13.8">
      <c r="A8" s="235">
        <v>45465</v>
      </c>
      <c r="B8" s="27"/>
      <c r="C8" s="27"/>
      <c r="D8" s="27"/>
      <c r="E8" s="78">
        <v>83635</v>
      </c>
      <c r="F8" s="47">
        <v>10000</v>
      </c>
      <c r="G8" s="47">
        <v>830</v>
      </c>
      <c r="H8" s="525">
        <f t="shared" si="0"/>
        <v>70000</v>
      </c>
    </row>
    <row r="9" spans="1:8" ht="13.8">
      <c r="A9" s="235">
        <v>45479</v>
      </c>
      <c r="B9" s="27"/>
      <c r="C9" s="27"/>
      <c r="D9" s="27"/>
      <c r="E9" s="78">
        <v>83849</v>
      </c>
      <c r="F9" s="51">
        <v>10000</v>
      </c>
      <c r="G9" s="51">
        <v>830</v>
      </c>
      <c r="H9" s="525">
        <f t="shared" si="0"/>
        <v>60000</v>
      </c>
    </row>
    <row r="10" spans="1:8" ht="13.8">
      <c r="A10" s="53">
        <v>45525</v>
      </c>
      <c r="B10" s="27"/>
      <c r="C10" s="27"/>
      <c r="D10" s="27"/>
      <c r="E10" s="78">
        <v>84319</v>
      </c>
      <c r="F10" s="327">
        <v>10000</v>
      </c>
      <c r="G10" s="327">
        <v>830</v>
      </c>
      <c r="H10" s="525">
        <f t="shared" si="0"/>
        <v>50000</v>
      </c>
    </row>
    <row r="11" spans="1:8" ht="13.8">
      <c r="A11" s="53">
        <v>45555</v>
      </c>
      <c r="B11" s="27"/>
      <c r="C11" s="27"/>
      <c r="D11" s="27"/>
      <c r="E11" s="78">
        <v>84681</v>
      </c>
      <c r="F11" s="327">
        <v>10000</v>
      </c>
      <c r="G11" s="327">
        <v>830</v>
      </c>
      <c r="H11" s="525">
        <f t="shared" si="0"/>
        <v>40000</v>
      </c>
    </row>
    <row r="12" spans="1:8" ht="13.8">
      <c r="A12" s="167">
        <v>45583</v>
      </c>
      <c r="B12" s="27"/>
      <c r="C12" s="27"/>
      <c r="D12" s="27"/>
      <c r="E12" s="358">
        <v>85099</v>
      </c>
      <c r="F12" s="327">
        <v>10000</v>
      </c>
      <c r="G12" s="327">
        <v>830</v>
      </c>
      <c r="H12" s="525">
        <f t="shared" si="0"/>
        <v>30000</v>
      </c>
    </row>
    <row r="13" spans="1:8" ht="13.8">
      <c r="A13" s="167">
        <v>45610</v>
      </c>
      <c r="B13" s="27"/>
      <c r="C13" s="27"/>
      <c r="D13" s="27"/>
      <c r="E13" s="358">
        <v>85412</v>
      </c>
      <c r="F13" s="54">
        <v>30000</v>
      </c>
      <c r="G13" s="54">
        <v>830</v>
      </c>
      <c r="H13" s="525">
        <f t="shared" si="0"/>
        <v>0</v>
      </c>
    </row>
    <row r="14" spans="1:8" ht="13.8">
      <c r="A14" s="36"/>
      <c r="B14" s="27"/>
      <c r="C14" s="27"/>
      <c r="D14" s="27"/>
      <c r="E14" s="78"/>
      <c r="F14" s="27"/>
      <c r="G14" s="27"/>
      <c r="H14" s="525">
        <f t="shared" si="0"/>
        <v>0</v>
      </c>
    </row>
    <row r="15" spans="1:8">
      <c r="H15" s="525">
        <f t="shared" si="0"/>
        <v>0</v>
      </c>
    </row>
  </sheetData>
  <sortState xmlns:xlrd2="http://schemas.microsoft.com/office/spreadsheetml/2017/richdata2" ref="A10:G12">
    <sortCondition ref="A10"/>
  </sortState>
  <mergeCells count="2">
    <mergeCell ref="A1:H1"/>
    <mergeCell ref="A2:H2"/>
  </mergeCells>
  <pageMargins left="0.7" right="0.7" top="0.75" bottom="0.75" header="0.3" footer="0.3"/>
  <pageSetup paperSize="256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27">
    <tabColor rgb="FFFFFF00"/>
  </sheetPr>
  <dimension ref="A1:R97"/>
  <sheetViews>
    <sheetView topLeftCell="H1" zoomScale="77" zoomScaleNormal="130" workbookViewId="0">
      <selection activeCell="K23" sqref="K23"/>
    </sheetView>
  </sheetViews>
  <sheetFormatPr defaultColWidth="9.109375" defaultRowHeight="13.2"/>
  <cols>
    <col min="1" max="1" width="12.5546875" style="228" customWidth="1"/>
    <col min="2" max="2" width="14" style="3" customWidth="1"/>
    <col min="3" max="3" width="10" style="3" customWidth="1"/>
    <col min="4" max="4" width="9.109375" style="3"/>
    <col min="5" max="5" width="9.33203125" style="5" customWidth="1"/>
    <col min="6" max="6" width="9.33203125" style="2308" customWidth="1"/>
    <col min="7" max="7" width="13.109375" style="7" customWidth="1"/>
    <col min="8" max="8" width="11.44140625" style="7" customWidth="1"/>
    <col min="9" max="9" width="13.44140625" style="132" customWidth="1"/>
    <col min="10" max="10" width="9.109375" style="3"/>
    <col min="11" max="11" width="11.5546875" style="1301" customWidth="1"/>
    <col min="12" max="12" width="11.44140625" style="7" customWidth="1"/>
    <col min="13" max="13" width="7.5546875" style="7" customWidth="1"/>
    <col min="14" max="14" width="11.44140625" style="66" customWidth="1"/>
    <col min="15" max="15" width="11.44140625" style="2546" customWidth="1"/>
    <col min="16" max="16" width="12" style="7" customWidth="1"/>
    <col min="17" max="17" width="9.6640625" style="7" customWidth="1"/>
    <col min="18" max="18" width="11.5546875" style="7" customWidth="1"/>
    <col min="19" max="16384" width="9.109375" style="3"/>
  </cols>
  <sheetData>
    <row r="1" spans="1:18" ht="24">
      <c r="A1" s="3134" t="s">
        <v>772</v>
      </c>
      <c r="B1" s="3134"/>
      <c r="C1" s="3134"/>
      <c r="D1" s="3134"/>
      <c r="E1" s="3134"/>
      <c r="F1" s="3134"/>
      <c r="L1" s="64"/>
      <c r="M1" s="64"/>
      <c r="P1" s="64"/>
      <c r="Q1" s="64"/>
      <c r="R1" s="64"/>
    </row>
    <row r="3" spans="1:18" s="1" customFormat="1" ht="20.399999999999999">
      <c r="A3" s="3239" t="s">
        <v>1</v>
      </c>
      <c r="B3" s="3240"/>
      <c r="C3" s="3240"/>
      <c r="D3" s="3240"/>
      <c r="E3" s="3240"/>
      <c r="F3" s="3240"/>
      <c r="G3" s="3240"/>
      <c r="H3" s="3240"/>
      <c r="I3" s="3320"/>
      <c r="K3" s="3321" t="s">
        <v>20</v>
      </c>
      <c r="L3" s="3322"/>
      <c r="M3" s="3322"/>
      <c r="N3" s="3322"/>
      <c r="O3" s="3322"/>
      <c r="P3" s="3322"/>
      <c r="Q3" s="3322"/>
      <c r="R3" s="3323"/>
    </row>
    <row r="4" spans="1:18" ht="29.1" customHeight="1">
      <c r="A4" s="493" t="s">
        <v>2</v>
      </c>
      <c r="B4" s="495" t="s">
        <v>96</v>
      </c>
      <c r="C4" s="503" t="s">
        <v>4</v>
      </c>
      <c r="D4" s="497" t="s">
        <v>5</v>
      </c>
      <c r="E4" s="497" t="s">
        <v>6</v>
      </c>
      <c r="F4" s="2421" t="s">
        <v>36</v>
      </c>
      <c r="G4" s="504" t="s">
        <v>37</v>
      </c>
      <c r="H4" s="504" t="s">
        <v>38</v>
      </c>
      <c r="I4" s="1716" t="s">
        <v>39</v>
      </c>
      <c r="K4" s="244" t="s">
        <v>21</v>
      </c>
      <c r="L4" s="174" t="s">
        <v>22</v>
      </c>
      <c r="M4" s="174" t="s">
        <v>5</v>
      </c>
      <c r="N4" s="174" t="s">
        <v>187</v>
      </c>
      <c r="O4" s="2644" t="s">
        <v>7</v>
      </c>
      <c r="P4" s="174" t="s">
        <v>24</v>
      </c>
      <c r="Q4" s="174" t="s">
        <v>25</v>
      </c>
      <c r="R4" s="202" t="s">
        <v>26</v>
      </c>
    </row>
    <row r="5" spans="1:18" ht="15" customHeight="1">
      <c r="A5" s="162">
        <v>44923</v>
      </c>
      <c r="B5" s="1712">
        <v>100000</v>
      </c>
      <c r="C5" s="1712">
        <v>2000</v>
      </c>
      <c r="D5" s="1713"/>
      <c r="E5" s="1714">
        <v>36</v>
      </c>
      <c r="F5" s="2647">
        <v>30455</v>
      </c>
      <c r="G5" s="1715">
        <f>B5/E5</f>
        <v>2777.7777777777801</v>
      </c>
      <c r="H5" s="1715">
        <v>830</v>
      </c>
      <c r="I5" s="1717">
        <v>100000</v>
      </c>
      <c r="K5" s="490">
        <v>44743</v>
      </c>
      <c r="L5" s="21">
        <v>20000</v>
      </c>
      <c r="M5" s="21"/>
      <c r="N5" s="73">
        <v>12</v>
      </c>
      <c r="O5" s="2508"/>
      <c r="P5" s="21">
        <f>+L5/N5</f>
        <v>1666.6666666666699</v>
      </c>
      <c r="Q5" s="21">
        <v>400</v>
      </c>
      <c r="R5" s="108">
        <v>20000</v>
      </c>
    </row>
    <row r="6" spans="1:18" ht="15" customHeight="1">
      <c r="A6" s="50">
        <v>44953</v>
      </c>
      <c r="B6" s="27"/>
      <c r="C6" s="27"/>
      <c r="D6" s="27"/>
      <c r="E6" s="78">
        <v>1</v>
      </c>
      <c r="F6" s="2195">
        <v>77470</v>
      </c>
      <c r="G6" s="43">
        <v>2777.78</v>
      </c>
      <c r="H6" s="43">
        <v>830</v>
      </c>
      <c r="I6" s="478">
        <f>I5-G6</f>
        <v>97222.22</v>
      </c>
      <c r="K6" s="50">
        <v>44769</v>
      </c>
      <c r="L6" s="43"/>
      <c r="M6" s="43"/>
      <c r="N6" s="538">
        <v>1</v>
      </c>
      <c r="O6" s="2481">
        <v>75429</v>
      </c>
      <c r="P6" s="43">
        <v>1666.67</v>
      </c>
      <c r="Q6" s="43">
        <v>333.33</v>
      </c>
      <c r="R6" s="43">
        <f>R5-P6</f>
        <v>18333.330000000002</v>
      </c>
    </row>
    <row r="7" spans="1:18" ht="15" customHeight="1">
      <c r="A7" s="50">
        <v>44982</v>
      </c>
      <c r="B7" s="27"/>
      <c r="C7" s="27"/>
      <c r="D7" s="27"/>
      <c r="E7" s="78">
        <v>2</v>
      </c>
      <c r="F7" s="2195">
        <v>77871</v>
      </c>
      <c r="G7" s="43">
        <v>2777.78</v>
      </c>
      <c r="H7" s="43">
        <v>830</v>
      </c>
      <c r="I7" s="478">
        <f t="shared" ref="I7:I14" si="0">I6-G7</f>
        <v>94444.44</v>
      </c>
      <c r="K7" s="50">
        <v>44800</v>
      </c>
      <c r="L7" s="43"/>
      <c r="M7" s="43"/>
      <c r="N7" s="538">
        <v>2</v>
      </c>
      <c r="O7" s="2481">
        <v>75789</v>
      </c>
      <c r="P7" s="43">
        <v>1666.67</v>
      </c>
      <c r="Q7" s="43">
        <v>366.67</v>
      </c>
      <c r="R7" s="43">
        <f t="shared" ref="R7:R13" si="1">R6-P7</f>
        <v>16666.66</v>
      </c>
    </row>
    <row r="8" spans="1:18" ht="15" customHeight="1">
      <c r="A8" s="50">
        <v>45015</v>
      </c>
      <c r="B8" s="27"/>
      <c r="C8" s="27"/>
      <c r="D8" s="27"/>
      <c r="E8" s="78">
        <v>3</v>
      </c>
      <c r="F8" s="2195">
        <v>78101</v>
      </c>
      <c r="G8" s="43">
        <v>2777.78</v>
      </c>
      <c r="H8" s="43">
        <v>830</v>
      </c>
      <c r="I8" s="478">
        <f t="shared" si="0"/>
        <v>91666.66</v>
      </c>
      <c r="K8" s="50">
        <v>44832</v>
      </c>
      <c r="L8" s="32"/>
      <c r="M8" s="33"/>
      <c r="N8" s="538">
        <v>3</v>
      </c>
      <c r="O8" s="2229">
        <v>76140</v>
      </c>
      <c r="P8" s="33">
        <v>1666.67</v>
      </c>
      <c r="Q8" s="33">
        <v>300</v>
      </c>
      <c r="R8" s="43">
        <f t="shared" si="1"/>
        <v>14999.99</v>
      </c>
    </row>
    <row r="9" spans="1:18" ht="15" customHeight="1">
      <c r="A9" s="50">
        <v>45042</v>
      </c>
      <c r="B9" s="27"/>
      <c r="C9" s="27"/>
      <c r="D9" s="27"/>
      <c r="E9" s="78">
        <v>4</v>
      </c>
      <c r="F9" s="2195">
        <v>78431</v>
      </c>
      <c r="G9" s="43">
        <v>2777.78</v>
      </c>
      <c r="H9" s="43">
        <v>830</v>
      </c>
      <c r="I9" s="478">
        <f t="shared" si="0"/>
        <v>88888.88</v>
      </c>
      <c r="K9" s="50">
        <v>44863</v>
      </c>
      <c r="L9" s="32"/>
      <c r="M9" s="33"/>
      <c r="N9" s="538">
        <v>4</v>
      </c>
      <c r="O9" s="2229">
        <v>76513</v>
      </c>
      <c r="P9" s="33">
        <v>1666.67</v>
      </c>
      <c r="Q9" s="33">
        <v>266.67</v>
      </c>
      <c r="R9" s="43">
        <f t="shared" si="1"/>
        <v>13333.32</v>
      </c>
    </row>
    <row r="10" spans="1:18" ht="15" customHeight="1">
      <c r="A10" s="50">
        <v>45077</v>
      </c>
      <c r="B10" s="27"/>
      <c r="C10" s="27"/>
      <c r="D10" s="27"/>
      <c r="E10" s="78">
        <v>5</v>
      </c>
      <c r="F10" s="2195">
        <v>78922</v>
      </c>
      <c r="G10" s="43">
        <v>2777.78</v>
      </c>
      <c r="H10" s="43">
        <v>830</v>
      </c>
      <c r="I10" s="478">
        <f t="shared" si="0"/>
        <v>86111.1</v>
      </c>
      <c r="K10" s="50">
        <v>44890</v>
      </c>
      <c r="L10" s="32"/>
      <c r="M10" s="33"/>
      <c r="N10" s="538">
        <v>5</v>
      </c>
      <c r="O10" s="2229">
        <v>76842</v>
      </c>
      <c r="P10" s="33">
        <v>1666.67</v>
      </c>
      <c r="Q10" s="33">
        <v>233.33</v>
      </c>
      <c r="R10" s="43">
        <f t="shared" si="1"/>
        <v>11666.65</v>
      </c>
    </row>
    <row r="11" spans="1:18" ht="15" customHeight="1">
      <c r="A11" s="50">
        <v>45105</v>
      </c>
      <c r="B11" s="27"/>
      <c r="C11" s="27"/>
      <c r="D11" s="27"/>
      <c r="E11" s="78">
        <v>6</v>
      </c>
      <c r="F11" s="2356">
        <v>79284</v>
      </c>
      <c r="G11" s="43">
        <v>2777.78</v>
      </c>
      <c r="H11" s="43">
        <v>830</v>
      </c>
      <c r="I11" s="478">
        <f t="shared" si="0"/>
        <v>83333.320000000007</v>
      </c>
      <c r="K11" s="50">
        <v>44921</v>
      </c>
      <c r="L11" s="32"/>
      <c r="M11" s="33"/>
      <c r="N11" s="538">
        <v>6</v>
      </c>
      <c r="O11" s="2229">
        <v>77157</v>
      </c>
      <c r="P11" s="33">
        <v>1666.67</v>
      </c>
      <c r="Q11" s="33">
        <v>200</v>
      </c>
      <c r="R11" s="43">
        <f t="shared" si="1"/>
        <v>9999.98</v>
      </c>
    </row>
    <row r="12" spans="1:18" ht="15" customHeight="1">
      <c r="A12" s="50">
        <v>45125</v>
      </c>
      <c r="B12" s="27"/>
      <c r="C12" s="30"/>
      <c r="D12" s="30"/>
      <c r="E12" s="29">
        <v>7</v>
      </c>
      <c r="F12" s="2229">
        <v>79498</v>
      </c>
      <c r="G12" s="43">
        <v>2777.78</v>
      </c>
      <c r="H12" s="43">
        <v>830</v>
      </c>
      <c r="I12" s="478">
        <f t="shared" si="0"/>
        <v>80555.539999999994</v>
      </c>
      <c r="K12" s="285">
        <v>44952</v>
      </c>
      <c r="L12" s="43"/>
      <c r="M12" s="43"/>
      <c r="N12" s="538">
        <v>7</v>
      </c>
      <c r="O12" s="2229">
        <v>77470</v>
      </c>
      <c r="P12" s="43">
        <v>1666.67</v>
      </c>
      <c r="Q12" s="43">
        <v>166.67</v>
      </c>
      <c r="R12" s="43">
        <f t="shared" si="1"/>
        <v>8333.31</v>
      </c>
    </row>
    <row r="13" spans="1:18" ht="15" customHeight="1">
      <c r="A13" s="50">
        <v>45125</v>
      </c>
      <c r="B13" s="27"/>
      <c r="C13" s="27"/>
      <c r="D13" s="27"/>
      <c r="E13" s="29">
        <v>8</v>
      </c>
      <c r="F13" s="2229">
        <v>31643</v>
      </c>
      <c r="G13" s="30">
        <v>80555.539999999994</v>
      </c>
      <c r="H13" s="43"/>
      <c r="I13" s="478">
        <f t="shared" si="0"/>
        <v>0</v>
      </c>
      <c r="K13" s="285">
        <v>44965</v>
      </c>
      <c r="L13" s="43"/>
      <c r="M13" s="43"/>
      <c r="N13" s="538">
        <v>8</v>
      </c>
      <c r="O13" s="2481"/>
      <c r="P13" s="43">
        <v>8333.31</v>
      </c>
      <c r="Q13" s="43"/>
      <c r="R13" s="43">
        <f t="shared" si="1"/>
        <v>0</v>
      </c>
    </row>
    <row r="14" spans="1:18" ht="15" customHeight="1">
      <c r="B14" s="27"/>
      <c r="C14" s="27"/>
      <c r="D14" s="27"/>
      <c r="E14" s="29"/>
      <c r="F14" s="2229"/>
      <c r="G14" s="43"/>
      <c r="H14" s="43"/>
      <c r="I14" s="478">
        <f t="shared" si="0"/>
        <v>0</v>
      </c>
    </row>
    <row r="15" spans="1:18" ht="15" customHeight="1"/>
    <row r="16" spans="1:18" ht="15" customHeight="1">
      <c r="K16" s="3321" t="s">
        <v>20</v>
      </c>
      <c r="L16" s="3322"/>
      <c r="M16" s="3322"/>
      <c r="N16" s="3322"/>
      <c r="O16" s="3322"/>
      <c r="P16" s="3322"/>
      <c r="Q16" s="3322"/>
      <c r="R16" s="3323"/>
    </row>
    <row r="17" spans="1:18" ht="15" customHeight="1">
      <c r="A17" s="3239" t="s">
        <v>1</v>
      </c>
      <c r="B17" s="3240"/>
      <c r="C17" s="3240"/>
      <c r="D17" s="3240"/>
      <c r="E17" s="3240"/>
      <c r="F17" s="3240"/>
      <c r="G17" s="3240"/>
      <c r="H17" s="3240"/>
      <c r="I17" s="3320"/>
      <c r="K17" s="244" t="s">
        <v>21</v>
      </c>
      <c r="L17" s="174" t="s">
        <v>22</v>
      </c>
      <c r="M17" s="174" t="s">
        <v>5</v>
      </c>
      <c r="N17" s="174" t="s">
        <v>187</v>
      </c>
      <c r="O17" s="2644" t="s">
        <v>7</v>
      </c>
      <c r="P17" s="174" t="s">
        <v>24</v>
      </c>
      <c r="Q17" s="174" t="s">
        <v>25</v>
      </c>
      <c r="R17" s="202" t="s">
        <v>26</v>
      </c>
    </row>
    <row r="18" spans="1:18" ht="15" customHeight="1">
      <c r="A18" s="493" t="s">
        <v>2</v>
      </c>
      <c r="B18" s="495" t="s">
        <v>96</v>
      </c>
      <c r="C18" s="503" t="s">
        <v>4</v>
      </c>
      <c r="D18" s="497" t="s">
        <v>5</v>
      </c>
      <c r="E18" s="497" t="s">
        <v>6</v>
      </c>
      <c r="F18" s="2421" t="s">
        <v>36</v>
      </c>
      <c r="G18" s="504" t="s">
        <v>37</v>
      </c>
      <c r="H18" s="504" t="s">
        <v>38</v>
      </c>
      <c r="I18" s="1716" t="s">
        <v>39</v>
      </c>
      <c r="K18" s="490">
        <v>44965</v>
      </c>
      <c r="L18" s="21">
        <v>20000</v>
      </c>
      <c r="M18" s="21"/>
      <c r="N18" s="73">
        <v>12</v>
      </c>
      <c r="O18" s="2508">
        <v>30685</v>
      </c>
      <c r="P18" s="21">
        <f>+L18/N18</f>
        <v>1666.6666666666699</v>
      </c>
      <c r="Q18" s="21">
        <v>400</v>
      </c>
      <c r="R18" s="108">
        <v>20000</v>
      </c>
    </row>
    <row r="19" spans="1:18" ht="15" customHeight="1">
      <c r="A19" s="162">
        <v>45125</v>
      </c>
      <c r="B19" s="1712">
        <v>160000</v>
      </c>
      <c r="C19" s="1712">
        <v>2000</v>
      </c>
      <c r="D19" s="1713"/>
      <c r="E19" s="1714">
        <v>36</v>
      </c>
      <c r="F19" s="2647">
        <v>31643</v>
      </c>
      <c r="G19" s="1715">
        <f>B19/E19</f>
        <v>4444.4444444444398</v>
      </c>
      <c r="H19" s="1715">
        <f>B19*0.83%</f>
        <v>1328</v>
      </c>
      <c r="I19" s="1717">
        <f>B19</f>
        <v>160000</v>
      </c>
      <c r="K19" s="50">
        <v>44982</v>
      </c>
      <c r="L19" s="43"/>
      <c r="M19" s="43"/>
      <c r="N19" s="538">
        <v>1</v>
      </c>
      <c r="O19" s="2229">
        <v>77871</v>
      </c>
      <c r="P19" s="43">
        <v>1666.67</v>
      </c>
      <c r="Q19" s="43">
        <v>366.67</v>
      </c>
      <c r="R19" s="43">
        <f>R18-P19</f>
        <v>18333.330000000002</v>
      </c>
    </row>
    <row r="20" spans="1:18" ht="15" customHeight="1">
      <c r="A20" s="50">
        <v>45168</v>
      </c>
      <c r="B20" s="27"/>
      <c r="C20" s="30"/>
      <c r="D20" s="30"/>
      <c r="E20" s="78"/>
      <c r="F20" s="2229">
        <v>80040</v>
      </c>
      <c r="G20" s="30">
        <v>4444.4399999999996</v>
      </c>
      <c r="H20" s="30">
        <v>1328</v>
      </c>
      <c r="I20" s="478">
        <f>I19-G20</f>
        <v>155555.56</v>
      </c>
      <c r="K20" s="285">
        <v>45015</v>
      </c>
      <c r="L20" s="43"/>
      <c r="M20" s="43"/>
      <c r="N20" s="538">
        <v>2</v>
      </c>
      <c r="O20" s="2229">
        <v>78101</v>
      </c>
      <c r="P20" s="43">
        <v>1666.67</v>
      </c>
      <c r="Q20" s="43">
        <v>333.33</v>
      </c>
      <c r="R20" s="43">
        <f t="shared" ref="R20:R27" si="2">R19-P20</f>
        <v>16666.66</v>
      </c>
    </row>
    <row r="21" spans="1:18" ht="15" customHeight="1">
      <c r="A21" s="789">
        <v>45196</v>
      </c>
      <c r="E21" s="970"/>
      <c r="F21" s="2648">
        <v>80357</v>
      </c>
      <c r="G21" s="790">
        <v>4444.4399999999996</v>
      </c>
      <c r="H21" s="790">
        <v>1328</v>
      </c>
      <c r="I21" s="972">
        <f t="shared" ref="I21:I28" si="3">I20-G21</f>
        <v>151111.12</v>
      </c>
      <c r="K21" s="285">
        <v>45042</v>
      </c>
      <c r="L21" s="43"/>
      <c r="M21" s="43"/>
      <c r="N21" s="538">
        <v>3</v>
      </c>
      <c r="O21" s="2229">
        <v>78431</v>
      </c>
      <c r="P21" s="43">
        <v>1666.67</v>
      </c>
      <c r="Q21" s="43">
        <v>300</v>
      </c>
      <c r="R21" s="43">
        <f t="shared" si="2"/>
        <v>14999.99</v>
      </c>
    </row>
    <row r="22" spans="1:18" ht="27.75" customHeight="1">
      <c r="A22" s="50">
        <v>45226</v>
      </c>
      <c r="B22" s="27"/>
      <c r="C22" s="27"/>
      <c r="D22" s="27"/>
      <c r="E22" s="29"/>
      <c r="F22" s="2229">
        <v>80693</v>
      </c>
      <c r="G22" s="35">
        <v>4444.4399999999996</v>
      </c>
      <c r="H22" s="35">
        <v>1328</v>
      </c>
      <c r="I22" s="478">
        <f t="shared" si="3"/>
        <v>146666.68</v>
      </c>
      <c r="K22" s="285">
        <v>45077</v>
      </c>
      <c r="L22" s="43"/>
      <c r="M22" s="43"/>
      <c r="N22" s="538">
        <v>4</v>
      </c>
      <c r="O22" s="2229">
        <v>78922</v>
      </c>
      <c r="P22" s="43">
        <v>1666.67</v>
      </c>
      <c r="Q22" s="43">
        <v>233.33</v>
      </c>
      <c r="R22" s="43">
        <f t="shared" si="2"/>
        <v>13333.32</v>
      </c>
    </row>
    <row r="23" spans="1:18" ht="15" customHeight="1">
      <c r="A23" s="167">
        <v>45259</v>
      </c>
      <c r="B23" s="178"/>
      <c r="C23" s="35"/>
      <c r="D23" s="35"/>
      <c r="E23" s="29"/>
      <c r="F23" s="2229">
        <v>81163</v>
      </c>
      <c r="G23" s="35">
        <v>4444.4399999999996</v>
      </c>
      <c r="H23" s="35">
        <v>1328</v>
      </c>
      <c r="I23" s="478">
        <f t="shared" si="3"/>
        <v>142222.24</v>
      </c>
      <c r="K23" s="285">
        <v>45105</v>
      </c>
      <c r="L23" s="43"/>
      <c r="M23" s="43"/>
      <c r="N23" s="538">
        <v>5</v>
      </c>
      <c r="O23" s="2229">
        <v>79284</v>
      </c>
      <c r="P23" s="43">
        <v>1666.67</v>
      </c>
      <c r="Q23" s="43">
        <v>200</v>
      </c>
      <c r="R23" s="43">
        <f t="shared" si="2"/>
        <v>11666.65</v>
      </c>
    </row>
    <row r="24" spans="1:18" ht="15" customHeight="1">
      <c r="A24" s="167">
        <v>45289</v>
      </c>
      <c r="B24" s="178"/>
      <c r="C24" s="35"/>
      <c r="D24" s="35"/>
      <c r="E24" s="29"/>
      <c r="F24" s="2229">
        <v>81574</v>
      </c>
      <c r="G24" s="35">
        <v>4444.4399999999996</v>
      </c>
      <c r="H24" s="35">
        <v>1328</v>
      </c>
      <c r="I24" s="478">
        <f t="shared" si="3"/>
        <v>137777.79999999999</v>
      </c>
      <c r="K24" s="285">
        <v>45125</v>
      </c>
      <c r="L24" s="43"/>
      <c r="M24" s="43"/>
      <c r="N24" s="538">
        <v>6</v>
      </c>
      <c r="O24" s="2229">
        <v>79498</v>
      </c>
      <c r="P24" s="43">
        <v>1666.67</v>
      </c>
      <c r="Q24" s="43">
        <v>166.67</v>
      </c>
      <c r="R24" s="43">
        <f t="shared" si="2"/>
        <v>9999.98</v>
      </c>
    </row>
    <row r="25" spans="1:18" ht="15" customHeight="1">
      <c r="A25" s="235">
        <v>45322</v>
      </c>
      <c r="B25" s="27"/>
      <c r="C25" s="27"/>
      <c r="D25" s="27"/>
      <c r="E25" s="29"/>
      <c r="F25" s="2195">
        <v>81911</v>
      </c>
      <c r="G25" s="47">
        <v>4444.4399999999996</v>
      </c>
      <c r="H25" s="47">
        <v>1328</v>
      </c>
      <c r="I25" s="478">
        <f t="shared" si="3"/>
        <v>133333.35999999999</v>
      </c>
      <c r="K25" s="285">
        <v>45168</v>
      </c>
      <c r="L25" s="43"/>
      <c r="M25" s="43"/>
      <c r="N25" s="538">
        <v>7</v>
      </c>
      <c r="O25" s="2481">
        <v>80040</v>
      </c>
      <c r="P25" s="43">
        <v>1666.67</v>
      </c>
      <c r="Q25" s="43">
        <v>133.33000000000001</v>
      </c>
      <c r="R25" s="43">
        <f t="shared" si="2"/>
        <v>8333.31</v>
      </c>
    </row>
    <row r="26" spans="1:18" ht="15" customHeight="1">
      <c r="A26" s="235">
        <v>45351</v>
      </c>
      <c r="B26" s="27"/>
      <c r="C26" s="27"/>
      <c r="D26" s="27"/>
      <c r="E26" s="29"/>
      <c r="F26" s="2195">
        <v>82236</v>
      </c>
      <c r="G26" s="47">
        <v>4444.4399999999996</v>
      </c>
      <c r="H26" s="47">
        <v>1328</v>
      </c>
      <c r="I26" s="478">
        <f t="shared" si="3"/>
        <v>128888.92</v>
      </c>
      <c r="K26" s="285">
        <v>45196</v>
      </c>
      <c r="L26" s="43"/>
      <c r="M26" s="43"/>
      <c r="N26" s="538">
        <v>8</v>
      </c>
      <c r="O26" s="2481">
        <v>80357</v>
      </c>
      <c r="P26" s="43">
        <v>1666.67</v>
      </c>
      <c r="Q26" s="43">
        <v>133.33000000000001</v>
      </c>
      <c r="R26" s="43">
        <f t="shared" si="2"/>
        <v>6666.64</v>
      </c>
    </row>
    <row r="27" spans="1:18" ht="15" customHeight="1">
      <c r="A27" s="235">
        <v>45364</v>
      </c>
      <c r="B27" s="27"/>
      <c r="C27" s="27"/>
      <c r="D27" s="27"/>
      <c r="E27" s="29"/>
      <c r="F27" s="2195">
        <v>33077</v>
      </c>
      <c r="G27" s="35">
        <v>128888.92</v>
      </c>
      <c r="H27" s="43"/>
      <c r="I27" s="478">
        <f t="shared" si="3"/>
        <v>0</v>
      </c>
      <c r="K27" s="285">
        <v>45206</v>
      </c>
      <c r="L27" s="43"/>
      <c r="M27" s="43"/>
      <c r="N27" s="538">
        <v>9</v>
      </c>
      <c r="O27" s="2481">
        <v>80511</v>
      </c>
      <c r="P27" s="43">
        <v>6666.64</v>
      </c>
      <c r="Q27" s="43"/>
      <c r="R27" s="43">
        <f t="shared" si="2"/>
        <v>0</v>
      </c>
    </row>
    <row r="28" spans="1:18" ht="15" customHeight="1">
      <c r="A28" s="50"/>
      <c r="B28" s="27"/>
      <c r="C28" s="27"/>
      <c r="D28" s="27"/>
      <c r="E28" s="29"/>
      <c r="F28" s="2229"/>
      <c r="G28" s="43"/>
      <c r="H28" s="43"/>
      <c r="I28" s="478">
        <f t="shared" si="3"/>
        <v>0</v>
      </c>
    </row>
    <row r="29" spans="1:18" ht="15" customHeight="1">
      <c r="A29" s="50"/>
      <c r="B29" s="27"/>
      <c r="C29" s="27"/>
      <c r="D29" s="27"/>
      <c r="E29" s="29"/>
      <c r="F29" s="2229"/>
      <c r="G29" s="43"/>
      <c r="H29" s="43"/>
      <c r="I29" s="151"/>
      <c r="K29" s="3321" t="s">
        <v>20</v>
      </c>
      <c r="L29" s="3322"/>
      <c r="M29" s="3322"/>
      <c r="N29" s="3322"/>
      <c r="O29" s="3322"/>
      <c r="P29" s="3322"/>
      <c r="Q29" s="3322"/>
      <c r="R29" s="3323"/>
    </row>
    <row r="30" spans="1:18" ht="15" customHeight="1">
      <c r="A30" s="3119" t="s">
        <v>1</v>
      </c>
      <c r="B30" s="3119"/>
      <c r="C30" s="3119"/>
      <c r="D30" s="3119"/>
      <c r="E30" s="3119"/>
      <c r="F30" s="3119"/>
      <c r="G30" s="3119"/>
      <c r="H30" s="3119"/>
      <c r="I30" s="3119"/>
      <c r="K30" s="244" t="s">
        <v>21</v>
      </c>
      <c r="L30" s="174" t="s">
        <v>22</v>
      </c>
      <c r="M30" s="174" t="s">
        <v>5</v>
      </c>
      <c r="N30" s="174" t="s">
        <v>187</v>
      </c>
      <c r="O30" s="2644" t="s">
        <v>7</v>
      </c>
      <c r="P30" s="174" t="s">
        <v>24</v>
      </c>
      <c r="Q30" s="174" t="s">
        <v>25</v>
      </c>
      <c r="R30" s="202" t="s">
        <v>26</v>
      </c>
    </row>
    <row r="31" spans="1:18" ht="15" customHeight="1">
      <c r="A31" s="141" t="s">
        <v>2</v>
      </c>
      <c r="B31" s="509" t="s">
        <v>96</v>
      </c>
      <c r="C31" s="231" t="s">
        <v>4</v>
      </c>
      <c r="D31" s="232" t="s">
        <v>5</v>
      </c>
      <c r="E31" s="232" t="s">
        <v>6</v>
      </c>
      <c r="F31" s="2247" t="s">
        <v>36</v>
      </c>
      <c r="G31" s="68" t="s">
        <v>37</v>
      </c>
      <c r="H31" s="68" t="s">
        <v>38</v>
      </c>
      <c r="I31" s="1718" t="s">
        <v>39</v>
      </c>
      <c r="K31" s="490">
        <v>45206</v>
      </c>
      <c r="L31" s="21">
        <v>20000</v>
      </c>
      <c r="M31" s="21"/>
      <c r="N31" s="73">
        <v>12</v>
      </c>
      <c r="O31" s="2508">
        <v>32152</v>
      </c>
      <c r="P31" s="21">
        <f>+L31/N31</f>
        <v>1666.6666666666699</v>
      </c>
      <c r="Q31" s="21">
        <v>400</v>
      </c>
      <c r="R31" s="108">
        <v>20000</v>
      </c>
    </row>
    <row r="32" spans="1:18" ht="15" customHeight="1">
      <c r="A32" s="162">
        <v>45364</v>
      </c>
      <c r="B32" s="22">
        <v>180000</v>
      </c>
      <c r="C32" s="22">
        <v>2000</v>
      </c>
      <c r="D32" s="23"/>
      <c r="E32" s="25">
        <v>36</v>
      </c>
      <c r="F32" s="2248">
        <v>33077</v>
      </c>
      <c r="G32" s="55">
        <f>B32/E32</f>
        <v>5000</v>
      </c>
      <c r="H32" s="55">
        <f>B32*0.83%</f>
        <v>1494</v>
      </c>
      <c r="I32" s="1719">
        <f>B32</f>
        <v>180000</v>
      </c>
      <c r="K32" s="50">
        <v>45226</v>
      </c>
      <c r="L32" s="78"/>
      <c r="M32" s="47"/>
      <c r="N32" s="1635">
        <v>1</v>
      </c>
      <c r="O32" s="2229">
        <v>80693</v>
      </c>
      <c r="P32" s="47">
        <v>1666.67</v>
      </c>
      <c r="Q32" s="47">
        <v>366.67</v>
      </c>
      <c r="R32" s="43">
        <f>R31-P32</f>
        <v>18333.330000000002</v>
      </c>
    </row>
    <row r="33" spans="1:18" ht="15" customHeight="1">
      <c r="A33" s="50">
        <v>45385</v>
      </c>
      <c r="B33" s="57"/>
      <c r="C33" s="57"/>
      <c r="D33" s="57"/>
      <c r="E33" s="178">
        <v>1</v>
      </c>
      <c r="F33" s="2229">
        <v>82670</v>
      </c>
      <c r="G33" s="59">
        <v>5000</v>
      </c>
      <c r="H33" s="59">
        <v>1494</v>
      </c>
      <c r="I33" s="480">
        <f>I32-G33</f>
        <v>175000</v>
      </c>
      <c r="K33" s="50">
        <v>45259</v>
      </c>
      <c r="L33" s="78"/>
      <c r="M33" s="47"/>
      <c r="N33" s="1635">
        <v>2</v>
      </c>
      <c r="O33" s="2229">
        <v>81163</v>
      </c>
      <c r="P33" s="47">
        <v>1666.67</v>
      </c>
      <c r="Q33" s="47">
        <v>333.33</v>
      </c>
      <c r="R33" s="43">
        <f t="shared" ref="R33:R41" si="4">R32-P33</f>
        <v>16666.66</v>
      </c>
    </row>
    <row r="34" spans="1:18" ht="15" customHeight="1">
      <c r="A34" s="50">
        <v>45412</v>
      </c>
      <c r="B34" s="57"/>
      <c r="C34" s="57"/>
      <c r="D34" s="57"/>
      <c r="E34" s="178">
        <v>2</v>
      </c>
      <c r="F34" s="2229">
        <v>82945</v>
      </c>
      <c r="G34" s="59">
        <v>5000</v>
      </c>
      <c r="H34" s="59">
        <v>1494</v>
      </c>
      <c r="I34" s="480">
        <f t="shared" ref="I34:I67" si="5">I33-G34</f>
        <v>170000</v>
      </c>
      <c r="K34" s="50">
        <v>45289</v>
      </c>
      <c r="L34" s="78"/>
      <c r="M34" s="47"/>
      <c r="N34" s="1635">
        <v>3</v>
      </c>
      <c r="O34" s="2229">
        <v>81574</v>
      </c>
      <c r="P34" s="47">
        <v>1666.67</v>
      </c>
      <c r="Q34" s="47">
        <v>300</v>
      </c>
      <c r="R34" s="43">
        <f t="shared" si="4"/>
        <v>14999.99</v>
      </c>
    </row>
    <row r="35" spans="1:18" ht="15" customHeight="1">
      <c r="A35" s="50">
        <v>45442</v>
      </c>
      <c r="B35" s="57"/>
      <c r="C35" s="57"/>
      <c r="D35" s="57"/>
      <c r="E35" s="178">
        <v>3</v>
      </c>
      <c r="F35" s="2229">
        <v>83378</v>
      </c>
      <c r="G35" s="59">
        <v>5000</v>
      </c>
      <c r="H35" s="59">
        <v>1494</v>
      </c>
      <c r="I35" s="480">
        <f t="shared" si="5"/>
        <v>165000</v>
      </c>
      <c r="K35" s="50">
        <v>45322</v>
      </c>
      <c r="L35" s="43"/>
      <c r="M35" s="43"/>
      <c r="N35" s="1635">
        <v>4</v>
      </c>
      <c r="O35" s="2229">
        <v>81911</v>
      </c>
      <c r="P35" s="47">
        <v>1666.67</v>
      </c>
      <c r="Q35" s="47">
        <v>266.67</v>
      </c>
      <c r="R35" s="43">
        <f t="shared" si="4"/>
        <v>13333.32</v>
      </c>
    </row>
    <row r="36" spans="1:18" ht="15" customHeight="1">
      <c r="A36" s="50">
        <v>45471</v>
      </c>
      <c r="B36" s="57"/>
      <c r="C36" s="57"/>
      <c r="D36" s="57"/>
      <c r="E36" s="178">
        <v>4</v>
      </c>
      <c r="F36" s="2229">
        <v>83733</v>
      </c>
      <c r="G36" s="62">
        <v>4209.33</v>
      </c>
      <c r="H36" s="62">
        <v>1494</v>
      </c>
      <c r="I36" s="480">
        <f t="shared" si="5"/>
        <v>160790.67000000001</v>
      </c>
      <c r="K36" s="50">
        <v>45351</v>
      </c>
      <c r="L36" s="43"/>
      <c r="M36" s="43"/>
      <c r="N36" s="1635">
        <v>5</v>
      </c>
      <c r="O36" s="2229">
        <v>82236</v>
      </c>
      <c r="P36" s="47">
        <v>1666.67</v>
      </c>
      <c r="Q36" s="47">
        <v>233.33</v>
      </c>
      <c r="R36" s="43">
        <f t="shared" si="4"/>
        <v>11666.65</v>
      </c>
    </row>
    <row r="37" spans="1:18" ht="15" customHeight="1">
      <c r="A37" s="50">
        <v>45472</v>
      </c>
      <c r="B37" s="57"/>
      <c r="C37" s="57"/>
      <c r="D37" s="57"/>
      <c r="E37" s="178">
        <v>5</v>
      </c>
      <c r="F37" s="2229">
        <v>83770</v>
      </c>
      <c r="G37" s="62">
        <v>790.67</v>
      </c>
      <c r="H37" s="62"/>
      <c r="I37" s="480">
        <f t="shared" si="5"/>
        <v>160000</v>
      </c>
      <c r="K37" s="50">
        <v>45385</v>
      </c>
      <c r="L37" s="43"/>
      <c r="M37" s="43"/>
      <c r="N37" s="1635">
        <v>6</v>
      </c>
      <c r="O37" s="2229">
        <v>82670</v>
      </c>
      <c r="P37" s="256">
        <v>1666.67</v>
      </c>
      <c r="Q37" s="256">
        <v>200</v>
      </c>
      <c r="R37" s="43">
        <f t="shared" si="4"/>
        <v>9999.98</v>
      </c>
    </row>
    <row r="38" spans="1:18" ht="15" customHeight="1">
      <c r="A38" s="50">
        <v>45503</v>
      </c>
      <c r="B38" s="57"/>
      <c r="C38" s="57"/>
      <c r="D38" s="57"/>
      <c r="E38" s="178">
        <v>6</v>
      </c>
      <c r="F38" s="2229">
        <v>84063</v>
      </c>
      <c r="G38" s="329">
        <v>3772.66</v>
      </c>
      <c r="H38" s="329">
        <v>1494</v>
      </c>
      <c r="I38" s="480">
        <f t="shared" si="5"/>
        <v>156227.34</v>
      </c>
      <c r="K38" s="50">
        <v>45412</v>
      </c>
      <c r="L38" s="43"/>
      <c r="M38" s="43"/>
      <c r="N38" s="1635">
        <v>7</v>
      </c>
      <c r="O38" s="2229">
        <v>82945</v>
      </c>
      <c r="P38" s="47">
        <v>1666.67</v>
      </c>
      <c r="Q38" s="47">
        <v>166.67</v>
      </c>
      <c r="R38" s="43">
        <f t="shared" si="4"/>
        <v>8333.31</v>
      </c>
    </row>
    <row r="39" spans="1:18" ht="15" customHeight="1">
      <c r="A39" s="50">
        <v>45533</v>
      </c>
      <c r="B39" s="57"/>
      <c r="C39" s="57"/>
      <c r="D39" s="57"/>
      <c r="E39" s="178">
        <v>7</v>
      </c>
      <c r="F39" s="2229">
        <v>84389</v>
      </c>
      <c r="G39" s="329">
        <v>5000</v>
      </c>
      <c r="H39" s="329">
        <v>1494</v>
      </c>
      <c r="I39" s="480">
        <f t="shared" si="5"/>
        <v>151227.34</v>
      </c>
      <c r="K39" s="50">
        <v>45442</v>
      </c>
      <c r="L39" s="43"/>
      <c r="M39" s="43"/>
      <c r="N39" s="1635">
        <v>8</v>
      </c>
      <c r="O39" s="2229">
        <v>83378</v>
      </c>
      <c r="P39" s="47">
        <v>166.67</v>
      </c>
      <c r="Q39" s="47">
        <v>133.33000000000001</v>
      </c>
      <c r="R39" s="43">
        <f t="shared" si="4"/>
        <v>8166.64</v>
      </c>
    </row>
    <row r="40" spans="1:18" ht="15" customHeight="1">
      <c r="A40" s="50">
        <v>45561</v>
      </c>
      <c r="B40" s="57"/>
      <c r="C40" s="57"/>
      <c r="D40" s="57"/>
      <c r="E40" s="178">
        <v>8</v>
      </c>
      <c r="F40" s="2229">
        <v>84761</v>
      </c>
      <c r="G40" s="329">
        <v>4839.33</v>
      </c>
      <c r="H40" s="329">
        <v>1494</v>
      </c>
      <c r="I40" s="480">
        <f t="shared" si="5"/>
        <v>146388.01</v>
      </c>
      <c r="K40" s="50">
        <v>45471</v>
      </c>
      <c r="L40" s="43"/>
      <c r="M40" s="43"/>
      <c r="N40" s="538">
        <v>9</v>
      </c>
      <c r="O40" s="2481">
        <v>83733</v>
      </c>
      <c r="P40" s="43">
        <v>1666.67</v>
      </c>
      <c r="Q40" s="43">
        <v>130</v>
      </c>
      <c r="R40" s="43">
        <f t="shared" si="4"/>
        <v>6499.97</v>
      </c>
    </row>
    <row r="41" spans="1:18" ht="15" customHeight="1">
      <c r="A41" s="50">
        <v>45569</v>
      </c>
      <c r="B41" s="57"/>
      <c r="C41" s="57"/>
      <c r="D41" s="57"/>
      <c r="E41" s="178">
        <v>9</v>
      </c>
      <c r="F41" s="2229">
        <v>84885</v>
      </c>
      <c r="G41" s="329">
        <v>160.66999999999999</v>
      </c>
      <c r="H41" s="62"/>
      <c r="I41" s="480">
        <f t="shared" si="5"/>
        <v>146227.34</v>
      </c>
      <c r="K41" s="285">
        <v>45479</v>
      </c>
      <c r="L41" s="43"/>
      <c r="M41" s="43"/>
      <c r="N41" s="538"/>
      <c r="O41" s="2481">
        <v>83854</v>
      </c>
      <c r="P41" s="43">
        <v>6499.97</v>
      </c>
      <c r="Q41" s="43"/>
      <c r="R41" s="43">
        <f t="shared" si="4"/>
        <v>0</v>
      </c>
    </row>
    <row r="42" spans="1:18" ht="15" customHeight="1">
      <c r="A42" s="50">
        <v>45594</v>
      </c>
      <c r="B42" s="57"/>
      <c r="C42" s="57"/>
      <c r="D42" s="57"/>
      <c r="E42" s="178">
        <v>10</v>
      </c>
      <c r="F42" s="2229">
        <v>85162</v>
      </c>
      <c r="G42" s="329">
        <v>4472.66</v>
      </c>
      <c r="H42" s="329">
        <v>1494</v>
      </c>
      <c r="I42" s="480">
        <f t="shared" si="5"/>
        <v>141754.68</v>
      </c>
      <c r="K42" s="285"/>
      <c r="L42" s="43"/>
      <c r="M42" s="43"/>
      <c r="N42" s="538"/>
      <c r="O42" s="2481"/>
      <c r="P42" s="43"/>
      <c r="Q42" s="43"/>
      <c r="R42" s="43"/>
    </row>
    <row r="43" spans="1:18" ht="15" customHeight="1">
      <c r="A43" s="50">
        <v>45623</v>
      </c>
      <c r="B43" s="57"/>
      <c r="C43" s="57"/>
      <c r="D43" s="57"/>
      <c r="E43" s="178">
        <v>11</v>
      </c>
      <c r="F43" s="2229">
        <v>85615</v>
      </c>
      <c r="G43" s="59">
        <v>5000</v>
      </c>
      <c r="H43" s="59">
        <v>1494</v>
      </c>
      <c r="I43" s="480">
        <f t="shared" si="5"/>
        <v>136754.68</v>
      </c>
      <c r="K43" s="285"/>
      <c r="L43" s="43"/>
      <c r="M43" s="43"/>
      <c r="N43" s="538"/>
      <c r="O43" s="2481"/>
      <c r="P43" s="43"/>
      <c r="Q43" s="43"/>
      <c r="R43" s="43"/>
    </row>
    <row r="44" spans="1:18" ht="15" customHeight="1">
      <c r="A44" s="60">
        <v>45652</v>
      </c>
      <c r="B44" s="57"/>
      <c r="C44" s="57"/>
      <c r="D44" s="57"/>
      <c r="E44" s="178">
        <v>12</v>
      </c>
      <c r="F44" s="2229">
        <v>85943</v>
      </c>
      <c r="G44" s="59">
        <v>5000</v>
      </c>
      <c r="H44" s="59">
        <v>1494</v>
      </c>
      <c r="I44" s="480">
        <f t="shared" si="5"/>
        <v>131754.68</v>
      </c>
      <c r="K44" s="3321" t="s">
        <v>20</v>
      </c>
      <c r="L44" s="3322"/>
      <c r="M44" s="3322"/>
      <c r="N44" s="3322"/>
      <c r="O44" s="3322"/>
      <c r="P44" s="3322"/>
      <c r="Q44" s="3322"/>
      <c r="R44" s="3323"/>
    </row>
    <row r="45" spans="1:18" ht="15" customHeight="1">
      <c r="A45" s="50">
        <v>45685</v>
      </c>
      <c r="B45" s="57"/>
      <c r="C45" s="57"/>
      <c r="D45" s="57"/>
      <c r="E45" s="178">
        <v>13</v>
      </c>
      <c r="F45" s="2229">
        <v>86280</v>
      </c>
      <c r="G45" s="62">
        <v>4872.66</v>
      </c>
      <c r="H45" s="62">
        <v>1494</v>
      </c>
      <c r="I45" s="480">
        <f t="shared" si="5"/>
        <v>126882.02</v>
      </c>
      <c r="K45" s="244" t="s">
        <v>21</v>
      </c>
      <c r="L45" s="174" t="s">
        <v>22</v>
      </c>
      <c r="M45" s="174" t="s">
        <v>5</v>
      </c>
      <c r="N45" s="174" t="s">
        <v>187</v>
      </c>
      <c r="O45" s="2644" t="s">
        <v>7</v>
      </c>
      <c r="P45" s="174" t="s">
        <v>24</v>
      </c>
      <c r="Q45" s="174" t="s">
        <v>25</v>
      </c>
      <c r="R45" s="202" t="s">
        <v>26</v>
      </c>
    </row>
    <row r="46" spans="1:18" ht="15" customHeight="1">
      <c r="A46" s="575">
        <v>45701</v>
      </c>
      <c r="D46" s="57"/>
      <c r="E46" s="178">
        <v>14</v>
      </c>
      <c r="F46" s="2424">
        <v>35072</v>
      </c>
      <c r="G46" s="604">
        <v>126882.02</v>
      </c>
      <c r="H46" s="62"/>
      <c r="I46" s="480">
        <f t="shared" si="5"/>
        <v>0</v>
      </c>
      <c r="K46" s="490">
        <v>45479</v>
      </c>
      <c r="L46" s="21">
        <v>20000</v>
      </c>
      <c r="M46" s="21"/>
      <c r="N46" s="73">
        <v>12</v>
      </c>
      <c r="O46" s="2508"/>
      <c r="P46" s="21">
        <f>+L46/N46</f>
        <v>1666.6666666666699</v>
      </c>
      <c r="Q46" s="21">
        <v>400</v>
      </c>
      <c r="R46" s="108">
        <v>20000</v>
      </c>
    </row>
    <row r="47" spans="1:18" ht="15" customHeight="1">
      <c r="A47" s="50"/>
      <c r="B47" s="57"/>
      <c r="C47" s="57"/>
      <c r="D47" s="57"/>
      <c r="E47" s="178">
        <v>15</v>
      </c>
      <c r="F47" s="2229"/>
      <c r="G47" s="62"/>
      <c r="H47" s="62"/>
      <c r="I47" s="480">
        <f t="shared" si="5"/>
        <v>0</v>
      </c>
      <c r="K47" s="50">
        <v>45503</v>
      </c>
      <c r="L47" s="178"/>
      <c r="M47" s="59"/>
      <c r="N47" s="76">
        <v>1</v>
      </c>
      <c r="O47" s="2229">
        <v>84063</v>
      </c>
      <c r="P47" s="59">
        <v>1666.67</v>
      </c>
      <c r="Q47" s="59">
        <v>366.67</v>
      </c>
      <c r="R47" s="62">
        <f>R46-P47</f>
        <v>18333.330000000002</v>
      </c>
    </row>
    <row r="48" spans="1:18" ht="15" customHeight="1">
      <c r="A48" s="50"/>
      <c r="B48" s="27"/>
      <c r="C48" s="27"/>
      <c r="D48" s="27"/>
      <c r="E48" s="178">
        <v>16</v>
      </c>
      <c r="F48" s="2229"/>
      <c r="G48" s="43"/>
      <c r="H48" s="43"/>
      <c r="I48" s="480">
        <f t="shared" si="5"/>
        <v>0</v>
      </c>
      <c r="K48" s="50">
        <v>45533</v>
      </c>
      <c r="L48" s="62"/>
      <c r="M48" s="62"/>
      <c r="N48" s="76">
        <v>2</v>
      </c>
      <c r="O48" s="2229">
        <v>84389</v>
      </c>
      <c r="P48" s="329">
        <v>1666.67</v>
      </c>
      <c r="Q48" s="329">
        <v>333.33</v>
      </c>
      <c r="R48" s="62">
        <f t="shared" ref="R48:R57" si="6">R47-P48</f>
        <v>16666.66</v>
      </c>
    </row>
    <row r="49" spans="1:18" ht="15" customHeight="1">
      <c r="A49" s="50"/>
      <c r="B49" s="27"/>
      <c r="C49" s="27"/>
      <c r="D49" s="27"/>
      <c r="E49" s="178">
        <v>17</v>
      </c>
      <c r="F49" s="2229"/>
      <c r="G49" s="43"/>
      <c r="H49" s="43"/>
      <c r="I49" s="480">
        <f t="shared" si="5"/>
        <v>0</v>
      </c>
      <c r="K49" s="50">
        <v>45561</v>
      </c>
      <c r="L49" s="62"/>
      <c r="M49" s="62"/>
      <c r="N49" s="76">
        <v>3</v>
      </c>
      <c r="O49" s="2229">
        <v>84761</v>
      </c>
      <c r="P49" s="329">
        <v>1666.67</v>
      </c>
      <c r="Q49" s="329">
        <v>300</v>
      </c>
      <c r="R49" s="62">
        <f t="shared" si="6"/>
        <v>14999.99</v>
      </c>
    </row>
    <row r="50" spans="1:18" ht="15" customHeight="1">
      <c r="A50" s="50"/>
      <c r="B50" s="27"/>
      <c r="C50" s="27"/>
      <c r="D50" s="27"/>
      <c r="E50" s="178">
        <v>18</v>
      </c>
      <c r="F50" s="2229"/>
      <c r="G50" s="43"/>
      <c r="H50" s="43"/>
      <c r="I50" s="480">
        <f t="shared" si="5"/>
        <v>0</v>
      </c>
      <c r="K50" s="50">
        <v>45594</v>
      </c>
      <c r="L50" s="62"/>
      <c r="M50" s="62"/>
      <c r="N50" s="76">
        <v>4</v>
      </c>
      <c r="O50" s="2229">
        <v>85162</v>
      </c>
      <c r="P50" s="59">
        <v>1666.67</v>
      </c>
      <c r="Q50" s="59">
        <v>266.67</v>
      </c>
      <c r="R50" s="62">
        <f t="shared" si="6"/>
        <v>13333.32</v>
      </c>
    </row>
    <row r="51" spans="1:18" ht="15" customHeight="1">
      <c r="A51" s="50"/>
      <c r="B51" s="27"/>
      <c r="C51" s="27"/>
      <c r="D51" s="27"/>
      <c r="E51" s="178">
        <v>19</v>
      </c>
      <c r="F51" s="2229"/>
      <c r="G51" s="43"/>
      <c r="H51" s="43"/>
      <c r="I51" s="480">
        <f t="shared" si="5"/>
        <v>0</v>
      </c>
      <c r="K51" s="50">
        <v>45623</v>
      </c>
      <c r="L51" s="62"/>
      <c r="M51" s="62"/>
      <c r="N51" s="76">
        <v>5</v>
      </c>
      <c r="O51" s="2229">
        <v>85615</v>
      </c>
      <c r="P51" s="59">
        <v>1666.67</v>
      </c>
      <c r="Q51" s="59">
        <v>233.33</v>
      </c>
      <c r="R51" s="62">
        <f t="shared" si="6"/>
        <v>11666.65</v>
      </c>
    </row>
    <row r="52" spans="1:18" ht="15" customHeight="1">
      <c r="A52" s="50"/>
      <c r="B52" s="27"/>
      <c r="C52" s="27"/>
      <c r="D52" s="27"/>
      <c r="E52" s="178">
        <v>20</v>
      </c>
      <c r="F52" s="2229"/>
      <c r="G52" s="43"/>
      <c r="H52" s="43"/>
      <c r="I52" s="480">
        <f t="shared" si="5"/>
        <v>0</v>
      </c>
      <c r="K52" s="50">
        <v>45652</v>
      </c>
      <c r="L52" s="62"/>
      <c r="M52" s="62"/>
      <c r="N52" s="76">
        <v>6</v>
      </c>
      <c r="O52" s="2229">
        <v>85943</v>
      </c>
      <c r="P52" s="59">
        <v>1666.67</v>
      </c>
      <c r="Q52" s="59">
        <v>200</v>
      </c>
      <c r="R52" s="62">
        <f t="shared" si="6"/>
        <v>9999.98</v>
      </c>
    </row>
    <row r="53" spans="1:18" ht="15" customHeight="1">
      <c r="A53" s="50"/>
      <c r="B53" s="27"/>
      <c r="C53" s="27"/>
      <c r="D53" s="27"/>
      <c r="E53" s="178">
        <v>21</v>
      </c>
      <c r="F53" s="2229"/>
      <c r="G53" s="43"/>
      <c r="H53" s="43"/>
      <c r="I53" s="480">
        <f t="shared" si="5"/>
        <v>0</v>
      </c>
      <c r="K53" s="50">
        <v>45685</v>
      </c>
      <c r="L53" s="50"/>
      <c r="M53" s="62"/>
      <c r="N53" s="76">
        <v>7</v>
      </c>
      <c r="O53" s="2481">
        <v>86280</v>
      </c>
      <c r="P53" s="30">
        <v>1666.67</v>
      </c>
      <c r="Q53" s="62">
        <v>166.67</v>
      </c>
      <c r="R53" s="62">
        <f t="shared" si="6"/>
        <v>8333.31</v>
      </c>
    </row>
    <row r="54" spans="1:18" ht="15" customHeight="1">
      <c r="A54" s="50"/>
      <c r="B54" s="27"/>
      <c r="C54" s="27"/>
      <c r="D54" s="27"/>
      <c r="E54" s="178">
        <v>22</v>
      </c>
      <c r="F54" s="2229"/>
      <c r="G54" s="43"/>
      <c r="H54" s="43"/>
      <c r="I54" s="480">
        <f t="shared" si="5"/>
        <v>0</v>
      </c>
      <c r="K54" s="50">
        <v>45715</v>
      </c>
      <c r="L54" s="50"/>
      <c r="M54" s="62"/>
      <c r="N54" s="76">
        <v>8</v>
      </c>
      <c r="O54" s="2481">
        <v>86617</v>
      </c>
      <c r="P54" s="30">
        <v>1666.67</v>
      </c>
      <c r="Q54" s="62">
        <v>133.33000000000001</v>
      </c>
      <c r="R54" s="62">
        <f t="shared" si="6"/>
        <v>6666.64</v>
      </c>
    </row>
    <row r="55" spans="1:18" ht="15" customHeight="1">
      <c r="A55" s="50"/>
      <c r="B55" s="27"/>
      <c r="C55" s="27"/>
      <c r="D55" s="27"/>
      <c r="E55" s="178">
        <v>23</v>
      </c>
      <c r="F55" s="2229"/>
      <c r="G55" s="43"/>
      <c r="H55" s="43"/>
      <c r="I55" s="480">
        <f t="shared" si="5"/>
        <v>0</v>
      </c>
      <c r="K55" s="50">
        <v>45744</v>
      </c>
      <c r="L55" s="228"/>
      <c r="M55" s="62"/>
      <c r="N55" s="76">
        <v>9</v>
      </c>
      <c r="O55" s="2481">
        <v>87023</v>
      </c>
      <c r="P55" s="1188">
        <v>1666.67</v>
      </c>
      <c r="Q55" s="62">
        <v>100</v>
      </c>
      <c r="R55" s="62">
        <f t="shared" si="6"/>
        <v>4999.97</v>
      </c>
    </row>
    <row r="56" spans="1:18" ht="15" customHeight="1">
      <c r="A56" s="3119" t="s">
        <v>1</v>
      </c>
      <c r="B56" s="3119"/>
      <c r="C56" s="3119"/>
      <c r="D56" s="3119"/>
      <c r="E56" s="3119"/>
      <c r="F56" s="3119"/>
      <c r="G56" s="3119"/>
      <c r="H56" s="3119"/>
      <c r="I56" s="3119"/>
      <c r="K56" s="50">
        <v>45776</v>
      </c>
      <c r="L56" s="50"/>
      <c r="M56" s="62"/>
      <c r="N56" s="76">
        <v>10</v>
      </c>
      <c r="O56" s="2481">
        <v>87380</v>
      </c>
      <c r="P56" s="30">
        <v>1666.67</v>
      </c>
      <c r="Q56" s="62">
        <v>66.67</v>
      </c>
      <c r="R56" s="62">
        <f t="shared" si="6"/>
        <v>3333.3</v>
      </c>
    </row>
    <row r="57" spans="1:18" ht="15" customHeight="1">
      <c r="A57" s="141" t="s">
        <v>2</v>
      </c>
      <c r="B57" s="509" t="s">
        <v>96</v>
      </c>
      <c r="C57" s="231" t="s">
        <v>4</v>
      </c>
      <c r="D57" s="232" t="s">
        <v>5</v>
      </c>
      <c r="E57" s="232" t="s">
        <v>6</v>
      </c>
      <c r="F57" s="2247" t="s">
        <v>36</v>
      </c>
      <c r="G57" s="68" t="s">
        <v>37</v>
      </c>
      <c r="H57" s="68" t="s">
        <v>38</v>
      </c>
      <c r="I57" s="1718" t="s">
        <v>39</v>
      </c>
      <c r="K57" s="285">
        <v>45779</v>
      </c>
      <c r="L57" s="50"/>
      <c r="M57" s="43"/>
      <c r="N57" s="76">
        <v>11</v>
      </c>
      <c r="O57" s="2481">
        <v>87481</v>
      </c>
      <c r="P57" s="59">
        <v>3333.3</v>
      </c>
      <c r="Q57" s="43"/>
      <c r="R57" s="62">
        <f t="shared" si="6"/>
        <v>0</v>
      </c>
    </row>
    <row r="58" spans="1:18" ht="15" customHeight="1">
      <c r="A58" s="162">
        <v>45701</v>
      </c>
      <c r="B58" s="22">
        <v>180000</v>
      </c>
      <c r="C58" s="22">
        <v>2000</v>
      </c>
      <c r="D58" s="23"/>
      <c r="E58" s="25">
        <v>36</v>
      </c>
      <c r="F58" s="2248" t="s">
        <v>773</v>
      </c>
      <c r="G58" s="55">
        <f>B58/E58</f>
        <v>5000</v>
      </c>
      <c r="H58" s="55">
        <f>B58*0.83%</f>
        <v>1494</v>
      </c>
      <c r="I58" s="1719">
        <f>B58</f>
        <v>180000</v>
      </c>
    </row>
    <row r="59" spans="1:18" ht="15">
      <c r="A59" s="50">
        <v>45715</v>
      </c>
      <c r="B59" s="57"/>
      <c r="C59" s="57"/>
      <c r="D59" s="57"/>
      <c r="E59" s="178">
        <v>1</v>
      </c>
      <c r="F59" s="2229">
        <v>86617</v>
      </c>
      <c r="G59" s="450">
        <v>5000</v>
      </c>
      <c r="H59" s="450">
        <v>1494</v>
      </c>
      <c r="I59" s="480">
        <f>I58-G59</f>
        <v>175000</v>
      </c>
      <c r="K59" s="3321" t="s">
        <v>20</v>
      </c>
      <c r="L59" s="3322"/>
      <c r="M59" s="3322"/>
      <c r="N59" s="3322"/>
      <c r="O59" s="3322"/>
      <c r="P59" s="3322"/>
      <c r="Q59" s="3322"/>
      <c r="R59" s="3323"/>
    </row>
    <row r="60" spans="1:18">
      <c r="A60" s="50">
        <v>45744</v>
      </c>
      <c r="B60" s="57"/>
      <c r="C60" s="57"/>
      <c r="D60" s="57"/>
      <c r="E60" s="178">
        <v>2</v>
      </c>
      <c r="F60" s="2229">
        <v>87023</v>
      </c>
      <c r="G60" s="450">
        <v>5000</v>
      </c>
      <c r="H60" s="450">
        <v>1494</v>
      </c>
      <c r="I60" s="480">
        <f>I59-G60</f>
        <v>170000</v>
      </c>
      <c r="K60" s="244" t="s">
        <v>21</v>
      </c>
      <c r="L60" s="174" t="s">
        <v>22</v>
      </c>
      <c r="M60" s="174" t="s">
        <v>5</v>
      </c>
      <c r="N60" s="174" t="s">
        <v>187</v>
      </c>
      <c r="O60" s="2644" t="s">
        <v>7</v>
      </c>
      <c r="P60" s="174" t="s">
        <v>24</v>
      </c>
      <c r="Q60" s="174" t="s">
        <v>25</v>
      </c>
      <c r="R60" s="202" t="s">
        <v>26</v>
      </c>
    </row>
    <row r="61" spans="1:18" ht="15">
      <c r="A61" s="50">
        <v>45776</v>
      </c>
      <c r="B61" s="57"/>
      <c r="C61" s="57"/>
      <c r="D61" s="57"/>
      <c r="E61" s="178">
        <v>3</v>
      </c>
      <c r="F61" s="2229">
        <v>87380</v>
      </c>
      <c r="G61" s="450">
        <v>4872.66</v>
      </c>
      <c r="H61" s="450">
        <v>1494</v>
      </c>
      <c r="I61" s="480">
        <f>I60-G61</f>
        <v>165127.34</v>
      </c>
      <c r="K61" s="490">
        <v>45780</v>
      </c>
      <c r="L61" s="21">
        <v>20000</v>
      </c>
      <c r="M61" s="21"/>
      <c r="N61" s="73">
        <v>12</v>
      </c>
      <c r="O61" s="2194">
        <v>35548</v>
      </c>
      <c r="P61" s="21">
        <f>+L61/N61</f>
        <v>1666.6666666666699</v>
      </c>
      <c r="Q61" s="21">
        <v>400</v>
      </c>
      <c r="R61" s="108">
        <v>20000</v>
      </c>
    </row>
    <row r="62" spans="1:18">
      <c r="A62" s="50">
        <v>45805</v>
      </c>
      <c r="B62" s="27"/>
      <c r="C62" s="27"/>
      <c r="D62" s="27"/>
      <c r="E62" s="178">
        <v>4</v>
      </c>
      <c r="F62" s="2229" t="s">
        <v>774</v>
      </c>
      <c r="G62" s="450">
        <v>5000</v>
      </c>
      <c r="H62" s="450">
        <v>1494</v>
      </c>
      <c r="I62" s="480">
        <f t="shared" si="5"/>
        <v>160127.34</v>
      </c>
      <c r="K62" s="50">
        <v>45805</v>
      </c>
      <c r="L62" s="43"/>
      <c r="M62" s="43"/>
      <c r="N62" s="538">
        <v>1</v>
      </c>
      <c r="O62" s="2229" t="s">
        <v>775</v>
      </c>
      <c r="P62" s="30">
        <v>1666.67</v>
      </c>
      <c r="Q62" s="30">
        <v>366.67</v>
      </c>
      <c r="R62" s="62">
        <f>R61-P62</f>
        <v>18333.330000000002</v>
      </c>
    </row>
    <row r="63" spans="1:18">
      <c r="A63" s="50">
        <v>45835</v>
      </c>
      <c r="B63" s="27"/>
      <c r="C63" s="27"/>
      <c r="D63" s="27"/>
      <c r="E63" s="178">
        <v>5</v>
      </c>
      <c r="F63" s="2229" t="s">
        <v>776</v>
      </c>
      <c r="G63" s="450">
        <v>5000</v>
      </c>
      <c r="H63" s="450">
        <v>1494</v>
      </c>
      <c r="I63" s="480">
        <f t="shared" si="5"/>
        <v>155127.34</v>
      </c>
      <c r="K63" s="50">
        <v>45835</v>
      </c>
      <c r="L63" s="43"/>
      <c r="M63" s="43"/>
      <c r="N63" s="538">
        <v>2</v>
      </c>
      <c r="O63" s="2229" t="s">
        <v>776</v>
      </c>
      <c r="P63" s="30">
        <v>1666.67</v>
      </c>
      <c r="Q63" s="30">
        <v>333.33</v>
      </c>
      <c r="R63" s="62">
        <f t="shared" ref="R63:R76" si="7">R62-P63</f>
        <v>16666.66</v>
      </c>
    </row>
    <row r="64" spans="1:18">
      <c r="A64" s="50">
        <v>45867</v>
      </c>
      <c r="B64" s="27"/>
      <c r="C64" s="27"/>
      <c r="D64" s="27"/>
      <c r="E64" s="178">
        <v>6</v>
      </c>
      <c r="F64" s="2229" t="s">
        <v>777</v>
      </c>
      <c r="G64" s="450">
        <v>5000</v>
      </c>
      <c r="H64" s="450">
        <v>1494</v>
      </c>
      <c r="I64" s="480">
        <f t="shared" si="5"/>
        <v>150127.34</v>
      </c>
      <c r="K64" s="50">
        <v>45867</v>
      </c>
      <c r="L64" s="43"/>
      <c r="M64" s="43"/>
      <c r="N64" s="538">
        <v>3</v>
      </c>
      <c r="O64" s="2229" t="s">
        <v>777</v>
      </c>
      <c r="P64" s="30">
        <v>1666.67</v>
      </c>
      <c r="Q64" s="30">
        <v>300</v>
      </c>
      <c r="R64" s="62">
        <f t="shared" si="7"/>
        <v>14999.99</v>
      </c>
    </row>
    <row r="65" spans="1:18">
      <c r="A65" s="575">
        <v>45896</v>
      </c>
      <c r="D65" s="27"/>
      <c r="E65" s="178">
        <v>7</v>
      </c>
      <c r="F65" s="2424">
        <v>36286</v>
      </c>
      <c r="G65" s="604">
        <v>150127.34</v>
      </c>
      <c r="H65" s="43"/>
      <c r="I65" s="480">
        <f t="shared" si="5"/>
        <v>0</v>
      </c>
      <c r="K65" s="50">
        <v>45897</v>
      </c>
      <c r="L65" s="43"/>
      <c r="M65" s="43"/>
      <c r="N65" s="538">
        <v>4</v>
      </c>
      <c r="O65" s="2253" t="s">
        <v>778</v>
      </c>
      <c r="P65" s="30">
        <v>1666.67</v>
      </c>
      <c r="Q65" s="30">
        <v>266.67</v>
      </c>
      <c r="R65" s="62">
        <f t="shared" si="7"/>
        <v>13333.32</v>
      </c>
    </row>
    <row r="66" spans="1:18">
      <c r="A66" s="50"/>
      <c r="B66" s="27"/>
      <c r="C66" s="27"/>
      <c r="D66" s="27"/>
      <c r="E66" s="178">
        <v>8</v>
      </c>
      <c r="F66" s="2229"/>
      <c r="G66" s="43"/>
      <c r="H66" s="43"/>
      <c r="I66" s="480">
        <f t="shared" si="5"/>
        <v>0</v>
      </c>
      <c r="K66" s="50">
        <v>45932</v>
      </c>
      <c r="L66" s="43"/>
      <c r="M66" s="43"/>
      <c r="N66" s="538">
        <v>5</v>
      </c>
      <c r="O66" s="2229" t="s">
        <v>779</v>
      </c>
      <c r="P66" s="59">
        <v>1666.67</v>
      </c>
      <c r="Q66" s="59">
        <v>233.33</v>
      </c>
      <c r="R66" s="62">
        <f t="shared" si="7"/>
        <v>11666.65</v>
      </c>
    </row>
    <row r="67" spans="1:18">
      <c r="A67" s="50"/>
      <c r="B67" s="27"/>
      <c r="C67" s="27"/>
      <c r="D67" s="27"/>
      <c r="E67" s="178">
        <v>9</v>
      </c>
      <c r="F67" s="2229"/>
      <c r="G67" s="43"/>
      <c r="H67" s="43"/>
      <c r="I67" s="480">
        <f t="shared" si="5"/>
        <v>0</v>
      </c>
      <c r="K67" s="50">
        <v>45959</v>
      </c>
      <c r="L67" s="43"/>
      <c r="M67" s="43"/>
      <c r="N67" s="538">
        <v>6</v>
      </c>
      <c r="O67" s="2229" t="s">
        <v>780</v>
      </c>
      <c r="P67" s="30">
        <v>1666.67</v>
      </c>
      <c r="Q67" s="30">
        <v>200</v>
      </c>
      <c r="R67" s="62">
        <f t="shared" si="7"/>
        <v>9999.98</v>
      </c>
    </row>
    <row r="68" spans="1:18" ht="20.399999999999999">
      <c r="A68" s="3119" t="s">
        <v>1</v>
      </c>
      <c r="B68" s="3119"/>
      <c r="C68" s="3119"/>
      <c r="D68" s="3119"/>
      <c r="E68" s="3119"/>
      <c r="F68" s="3119"/>
      <c r="G68" s="3119"/>
      <c r="H68" s="3119"/>
      <c r="I68" s="3119"/>
      <c r="K68" s="50">
        <v>45988</v>
      </c>
      <c r="L68" s="43"/>
      <c r="M68" s="43"/>
      <c r="N68" s="538">
        <v>7</v>
      </c>
      <c r="O68" s="2229" t="s">
        <v>781</v>
      </c>
      <c r="P68" s="30">
        <v>1666.67</v>
      </c>
      <c r="Q68" s="30">
        <v>166.67</v>
      </c>
      <c r="R68" s="62">
        <f t="shared" si="7"/>
        <v>8333.31</v>
      </c>
    </row>
    <row r="69" spans="1:18" ht="25.2">
      <c r="A69" s="141" t="s">
        <v>2</v>
      </c>
      <c r="B69" s="509" t="s">
        <v>96</v>
      </c>
      <c r="C69" s="231" t="s">
        <v>4</v>
      </c>
      <c r="D69" s="232" t="s">
        <v>5</v>
      </c>
      <c r="E69" s="232" t="s">
        <v>6</v>
      </c>
      <c r="F69" s="2247" t="s">
        <v>36</v>
      </c>
      <c r="G69" s="68" t="s">
        <v>37</v>
      </c>
      <c r="H69" s="68" t="s">
        <v>38</v>
      </c>
      <c r="I69" s="1718" t="s">
        <v>39</v>
      </c>
      <c r="K69" s="50">
        <v>46018</v>
      </c>
      <c r="L69" s="43"/>
      <c r="M69" s="43"/>
      <c r="N69" s="538">
        <v>8</v>
      </c>
      <c r="O69" s="2229" t="s">
        <v>782</v>
      </c>
      <c r="P69" s="30">
        <v>1666.67</v>
      </c>
      <c r="Q69" s="30">
        <v>133.33000000000001</v>
      </c>
      <c r="R69" s="62">
        <f t="shared" si="7"/>
        <v>6666.64</v>
      </c>
    </row>
    <row r="70" spans="1:18" ht="13.8">
      <c r="A70" s="575">
        <v>45896</v>
      </c>
      <c r="B70" s="1211">
        <v>275000</v>
      </c>
      <c r="C70" s="1211">
        <v>2000</v>
      </c>
      <c r="D70" s="813"/>
      <c r="E70" s="454">
        <v>48</v>
      </c>
      <c r="F70" s="2311" t="s">
        <v>773</v>
      </c>
      <c r="G70" s="452">
        <f>B70/E70</f>
        <v>5729.1666666666697</v>
      </c>
      <c r="H70" s="452">
        <f>B70*0.83%</f>
        <v>2282.5</v>
      </c>
      <c r="I70" s="1720">
        <f>B70</f>
        <v>275000</v>
      </c>
      <c r="K70" s="50"/>
      <c r="L70" s="62"/>
      <c r="M70" s="62"/>
      <c r="N70" s="538">
        <v>9</v>
      </c>
      <c r="O70" s="2481"/>
      <c r="P70" s="62"/>
      <c r="Q70" s="62"/>
      <c r="R70" s="62">
        <f t="shared" si="7"/>
        <v>6666.64</v>
      </c>
    </row>
    <row r="71" spans="1:18" ht="13.8">
      <c r="A71" s="167">
        <v>45897</v>
      </c>
      <c r="B71" s="57"/>
      <c r="C71" s="57"/>
      <c r="D71" s="57"/>
      <c r="E71" s="178">
        <v>1</v>
      </c>
      <c r="F71" s="2196" t="s">
        <v>778</v>
      </c>
      <c r="G71" s="450">
        <v>5729.17</v>
      </c>
      <c r="H71" s="450">
        <v>2282.5</v>
      </c>
      <c r="I71" s="480">
        <f>I70-G71</f>
        <v>269270.83</v>
      </c>
      <c r="K71" s="50"/>
      <c r="L71" s="62"/>
      <c r="M71" s="62"/>
      <c r="N71" s="538">
        <v>10</v>
      </c>
      <c r="O71" s="2481"/>
      <c r="P71" s="62"/>
      <c r="Q71" s="62"/>
      <c r="R71" s="62">
        <f t="shared" si="7"/>
        <v>6666.64</v>
      </c>
    </row>
    <row r="72" spans="1:18" ht="13.8">
      <c r="A72" s="167">
        <v>45932</v>
      </c>
      <c r="B72" s="52"/>
      <c r="C72" s="450"/>
      <c r="D72" s="450"/>
      <c r="E72" s="178">
        <v>2</v>
      </c>
      <c r="F72" s="2195" t="s">
        <v>779</v>
      </c>
      <c r="G72" s="168">
        <v>5729.17</v>
      </c>
      <c r="H72" s="168">
        <v>2282.5</v>
      </c>
      <c r="I72" s="480">
        <f t="shared" ref="I72:I77" si="8">I71-G72</f>
        <v>263541.65999999997</v>
      </c>
      <c r="K72" s="285"/>
      <c r="L72" s="43"/>
      <c r="M72" s="43"/>
      <c r="N72" s="538">
        <v>11</v>
      </c>
      <c r="O72" s="2481"/>
      <c r="P72" s="43"/>
      <c r="Q72" s="43"/>
      <c r="R72" s="62">
        <f t="shared" si="7"/>
        <v>6666.64</v>
      </c>
    </row>
    <row r="73" spans="1:18" ht="13.8">
      <c r="A73" s="167">
        <v>45959</v>
      </c>
      <c r="B73" s="52"/>
      <c r="C73" s="450"/>
      <c r="D73" s="450"/>
      <c r="E73" s="178">
        <v>3</v>
      </c>
      <c r="F73" s="2195" t="s">
        <v>780</v>
      </c>
      <c r="G73" s="450">
        <v>5729.17</v>
      </c>
      <c r="H73" s="450">
        <v>2282.5</v>
      </c>
      <c r="I73" s="480">
        <f t="shared" si="8"/>
        <v>257812.49</v>
      </c>
      <c r="K73" s="285"/>
      <c r="L73" s="43"/>
      <c r="M73" s="43"/>
      <c r="N73" s="538">
        <v>12</v>
      </c>
      <c r="O73" s="2481"/>
      <c r="P73" s="43"/>
      <c r="Q73" s="43"/>
      <c r="R73" s="62">
        <f t="shared" si="7"/>
        <v>6666.64</v>
      </c>
    </row>
    <row r="74" spans="1:18" ht="13.8">
      <c r="A74" s="167">
        <v>45988</v>
      </c>
      <c r="B74" s="52"/>
      <c r="C74" s="450"/>
      <c r="D74" s="450"/>
      <c r="E74" s="178">
        <v>4</v>
      </c>
      <c r="F74" s="2195" t="s">
        <v>781</v>
      </c>
      <c r="G74" s="450">
        <v>5729.17</v>
      </c>
      <c r="H74" s="450">
        <v>2282.5</v>
      </c>
      <c r="I74" s="480">
        <f t="shared" si="8"/>
        <v>252083.32</v>
      </c>
      <c r="N74" s="538">
        <v>13</v>
      </c>
      <c r="R74" s="62">
        <f t="shared" si="7"/>
        <v>6666.64</v>
      </c>
    </row>
    <row r="75" spans="1:18" ht="13.8">
      <c r="A75" s="167">
        <v>46018</v>
      </c>
      <c r="B75" s="27"/>
      <c r="C75" s="27"/>
      <c r="D75" s="27"/>
      <c r="E75" s="178">
        <v>5</v>
      </c>
      <c r="F75" s="2195" t="s">
        <v>782</v>
      </c>
      <c r="G75" s="450">
        <v>5729.17</v>
      </c>
      <c r="H75" s="450">
        <v>2282.5</v>
      </c>
      <c r="I75" s="480">
        <f t="shared" si="8"/>
        <v>246354.15</v>
      </c>
      <c r="N75" s="538">
        <v>14</v>
      </c>
      <c r="R75" s="62">
        <f t="shared" si="7"/>
        <v>6666.64</v>
      </c>
    </row>
    <row r="76" spans="1:18" ht="15">
      <c r="A76" s="1367">
        <v>46049</v>
      </c>
      <c r="E76" s="178">
        <v>6</v>
      </c>
      <c r="F76" s="2649" t="s">
        <v>783</v>
      </c>
      <c r="G76" s="1571">
        <v>5217.5</v>
      </c>
      <c r="H76" s="1571">
        <v>2282.5</v>
      </c>
      <c r="I76" s="480">
        <f t="shared" si="8"/>
        <v>241136.65</v>
      </c>
      <c r="R76" s="62">
        <f t="shared" si="7"/>
        <v>6666.64</v>
      </c>
    </row>
    <row r="77" spans="1:18">
      <c r="A77" s="50"/>
      <c r="B77" s="27"/>
      <c r="C77" s="27"/>
      <c r="D77" s="27"/>
      <c r="E77" s="29"/>
      <c r="F77" s="2229"/>
      <c r="G77" s="43"/>
      <c r="H77" s="43"/>
      <c r="I77" s="480">
        <f t="shared" si="8"/>
        <v>241136.65</v>
      </c>
    </row>
    <row r="79" spans="1:18" ht="15">
      <c r="A79" s="575"/>
      <c r="B79" s="576"/>
      <c r="C79" s="125"/>
      <c r="D79" s="122"/>
      <c r="E79" s="122"/>
      <c r="F79" s="2231"/>
      <c r="G79" s="728"/>
      <c r="H79" s="728"/>
    </row>
    <row r="80" spans="1:18">
      <c r="A80" s="575"/>
      <c r="B80" s="576"/>
      <c r="C80" s="161"/>
      <c r="D80" s="122"/>
      <c r="E80" s="122"/>
      <c r="F80" s="2231"/>
      <c r="G80" s="604"/>
      <c r="H80" s="604"/>
    </row>
    <row r="81" spans="1:16" ht="15">
      <c r="A81" s="575"/>
      <c r="B81" s="576"/>
      <c r="C81" s="125"/>
      <c r="D81" s="122"/>
      <c r="E81" s="122"/>
      <c r="F81" s="2231"/>
      <c r="G81" s="728"/>
      <c r="H81" s="728"/>
      <c r="L81" s="67"/>
      <c r="M81" s="67"/>
      <c r="N81" s="802"/>
      <c r="O81" s="2545"/>
      <c r="P81" s="67"/>
    </row>
    <row r="82" spans="1:16" ht="13.8">
      <c r="A82" s="575"/>
      <c r="B82" s="576"/>
      <c r="C82" s="126"/>
      <c r="D82" s="122"/>
      <c r="E82" s="122"/>
      <c r="F82" s="2231"/>
      <c r="G82" s="728"/>
      <c r="H82" s="728"/>
      <c r="L82" s="67"/>
      <c r="M82" s="67"/>
      <c r="N82" s="802"/>
      <c r="O82" s="2545"/>
      <c r="P82" s="67"/>
    </row>
    <row r="83" spans="1:16" ht="15">
      <c r="A83" s="575"/>
      <c r="B83" s="576"/>
      <c r="C83" s="126"/>
      <c r="D83" s="122"/>
      <c r="E83" s="122"/>
      <c r="F83" s="2231"/>
      <c r="G83" s="728"/>
      <c r="H83" s="728"/>
      <c r="K83" s="228"/>
      <c r="L83" s="807"/>
      <c r="M83" s="125"/>
      <c r="N83" s="1188"/>
      <c r="O83" s="2645"/>
      <c r="P83" s="1674"/>
    </row>
    <row r="84" spans="1:16" ht="15">
      <c r="A84" s="575"/>
      <c r="B84" s="576"/>
      <c r="C84" s="120"/>
      <c r="D84" s="122"/>
      <c r="E84" s="122"/>
      <c r="F84" s="2231"/>
      <c r="G84" s="728"/>
      <c r="H84" s="728"/>
      <c r="K84" s="228"/>
      <c r="L84" s="807"/>
      <c r="M84" s="125"/>
      <c r="N84" s="1188"/>
      <c r="O84" s="2645"/>
      <c r="P84" s="1674"/>
    </row>
    <row r="85" spans="1:16" ht="15">
      <c r="A85" s="575"/>
      <c r="B85" s="576"/>
      <c r="C85" s="120"/>
      <c r="D85" s="122"/>
      <c r="E85" s="122"/>
      <c r="F85" s="2231"/>
      <c r="G85" s="728"/>
      <c r="H85" s="728"/>
      <c r="K85" s="228"/>
      <c r="L85" s="807"/>
      <c r="M85" s="125"/>
      <c r="N85" s="1188"/>
      <c r="O85" s="2645"/>
      <c r="P85" s="1674"/>
    </row>
    <row r="86" spans="1:16" ht="15">
      <c r="A86" s="575"/>
      <c r="B86" s="576"/>
      <c r="C86" s="120"/>
      <c r="D86" s="122"/>
      <c r="E86" s="122"/>
      <c r="F86" s="2231"/>
      <c r="G86" s="728"/>
      <c r="H86" s="728"/>
      <c r="K86" s="228"/>
      <c r="L86" s="807"/>
      <c r="M86" s="125"/>
      <c r="N86" s="1188"/>
      <c r="O86" s="2645"/>
      <c r="P86" s="1674"/>
    </row>
    <row r="87" spans="1:16" ht="15">
      <c r="A87" s="575"/>
      <c r="B87" s="805"/>
      <c r="C87" s="161"/>
      <c r="D87" s="122"/>
      <c r="E87" s="122"/>
      <c r="F87" s="2231"/>
      <c r="G87" s="604"/>
      <c r="H87" s="604"/>
      <c r="K87" s="228"/>
      <c r="L87" s="807"/>
      <c r="M87" s="125"/>
      <c r="N87" s="136"/>
      <c r="O87" s="2646"/>
      <c r="P87" s="1674"/>
    </row>
    <row r="88" spans="1:16" ht="15">
      <c r="A88" s="575"/>
      <c r="B88" s="576"/>
      <c r="C88" s="126"/>
      <c r="D88" s="122"/>
      <c r="E88" s="122"/>
      <c r="F88" s="2231"/>
      <c r="G88" s="728"/>
      <c r="H88" s="728"/>
      <c r="K88" s="228"/>
      <c r="L88" s="807"/>
      <c r="M88" s="746"/>
      <c r="N88" s="128"/>
      <c r="O88" s="2280"/>
      <c r="P88" s="1721"/>
    </row>
    <row r="89" spans="1:16" ht="15">
      <c r="A89" s="575"/>
      <c r="B89" s="576"/>
      <c r="C89" s="120"/>
      <c r="D89" s="577"/>
      <c r="E89" s="577"/>
      <c r="F89" s="2232"/>
      <c r="G89" s="728"/>
      <c r="H89" s="728"/>
      <c r="K89" s="228"/>
      <c r="L89" s="807"/>
      <c r="M89" s="748"/>
      <c r="N89" s="1188"/>
      <c r="O89" s="2645"/>
      <c r="P89" s="1674"/>
    </row>
    <row r="90" spans="1:16" ht="15">
      <c r="A90" s="575"/>
      <c r="B90" s="576"/>
      <c r="C90" s="120"/>
      <c r="D90" s="122"/>
      <c r="E90" s="122"/>
      <c r="F90" s="2231"/>
      <c r="G90" s="728"/>
      <c r="H90" s="728"/>
      <c r="K90" s="228"/>
      <c r="L90" s="807"/>
      <c r="M90" s="748"/>
      <c r="N90" s="1188"/>
      <c r="O90" s="2645"/>
      <c r="P90" s="1674"/>
    </row>
    <row r="91" spans="1:16" ht="15">
      <c r="A91" s="575"/>
      <c r="B91" s="576"/>
      <c r="C91" s="120"/>
      <c r="D91" s="122"/>
      <c r="E91" s="122"/>
      <c r="F91" s="2231"/>
      <c r="G91" s="728"/>
      <c r="H91" s="728"/>
      <c r="K91" s="228"/>
      <c r="L91" s="807"/>
      <c r="M91" s="748"/>
      <c r="N91" s="1188"/>
      <c r="O91" s="2645"/>
      <c r="P91" s="1674"/>
    </row>
    <row r="92" spans="1:16" ht="15">
      <c r="A92" s="575"/>
      <c r="B92" s="576"/>
      <c r="C92" s="120"/>
      <c r="D92" s="122"/>
      <c r="E92" s="122"/>
      <c r="F92" s="2231"/>
      <c r="G92" s="728"/>
      <c r="H92" s="728"/>
      <c r="K92" s="228"/>
      <c r="L92" s="807"/>
      <c r="M92" s="125"/>
      <c r="N92" s="1188"/>
      <c r="O92" s="2645"/>
      <c r="P92" s="1674"/>
    </row>
    <row r="93" spans="1:16" ht="15">
      <c r="K93" s="228"/>
      <c r="L93" s="807"/>
      <c r="M93" s="748"/>
      <c r="N93" s="136"/>
      <c r="O93" s="2646"/>
      <c r="P93" s="1674"/>
    </row>
    <row r="94" spans="1:16" ht="15">
      <c r="K94" s="228"/>
      <c r="L94" s="807"/>
      <c r="M94" s="748"/>
      <c r="N94" s="1188"/>
      <c r="O94" s="2645"/>
      <c r="P94" s="1674"/>
    </row>
    <row r="95" spans="1:16" ht="15">
      <c r="K95" s="228"/>
      <c r="L95" s="807"/>
      <c r="M95" s="748"/>
      <c r="N95" s="1188"/>
      <c r="O95" s="2645"/>
      <c r="P95" s="1674"/>
    </row>
    <row r="96" spans="1:16" ht="15">
      <c r="K96" s="228"/>
      <c r="L96" s="807"/>
      <c r="M96" s="748"/>
      <c r="N96" s="1188"/>
      <c r="O96" s="2645"/>
      <c r="P96" s="1674"/>
    </row>
    <row r="97" spans="12:16">
      <c r="L97" s="67"/>
      <c r="M97" s="67"/>
      <c r="N97" s="802"/>
      <c r="O97" s="2545"/>
      <c r="P97" s="67"/>
    </row>
  </sheetData>
  <mergeCells count="11">
    <mergeCell ref="A68:I68"/>
    <mergeCell ref="K29:R29"/>
    <mergeCell ref="A30:I30"/>
    <mergeCell ref="K44:R44"/>
    <mergeCell ref="A56:I56"/>
    <mergeCell ref="K59:R59"/>
    <mergeCell ref="A1:F1"/>
    <mergeCell ref="A3:I3"/>
    <mergeCell ref="K3:R3"/>
    <mergeCell ref="K16:R16"/>
    <mergeCell ref="A17:I17"/>
  </mergeCells>
  <pageMargins left="0.5" right="0.5" top="1" bottom="1" header="0.5" footer="0.5"/>
  <pageSetup paperSize="5" orientation="landscape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168">
    <tabColor rgb="FFFFFF00"/>
  </sheetPr>
  <dimension ref="A1:N23"/>
  <sheetViews>
    <sheetView zoomScale="130" zoomScaleNormal="130" workbookViewId="0">
      <selection activeCell="H25" sqref="H25"/>
    </sheetView>
  </sheetViews>
  <sheetFormatPr defaultColWidth="9.109375" defaultRowHeight="13.2"/>
  <cols>
    <col min="1" max="1" width="17.33203125" style="2" customWidth="1"/>
    <col min="2" max="2" width="14" style="3" customWidth="1"/>
    <col min="3" max="3" width="11.88671875" style="3" customWidth="1"/>
    <col min="4" max="5" width="9.109375" style="3"/>
    <col min="6" max="6" width="9.109375" style="550"/>
    <col min="7" max="7" width="11.6640625" style="6" customWidth="1"/>
    <col min="8" max="8" width="11.44140625" style="6" customWidth="1"/>
    <col min="9" max="9" width="13.44140625" style="6" customWidth="1"/>
    <col min="10" max="10" width="13.33203125" style="3" customWidth="1"/>
    <col min="11" max="16384" width="9.109375" style="3"/>
  </cols>
  <sheetData>
    <row r="1" spans="1:14" ht="24">
      <c r="A1" s="3220" t="s">
        <v>784</v>
      </c>
      <c r="B1" s="3220"/>
      <c r="C1" s="3220"/>
      <c r="D1" s="3220"/>
      <c r="E1" s="3220"/>
      <c r="F1" s="1708"/>
      <c r="G1" s="1106"/>
      <c r="H1" s="1106"/>
      <c r="I1" s="1106"/>
    </row>
    <row r="2" spans="1:14" ht="13.8">
      <c r="A2" s="565"/>
      <c r="E2" s="133"/>
      <c r="F2" s="1708"/>
      <c r="G2" s="1106"/>
      <c r="H2" s="1106"/>
      <c r="I2" s="1106"/>
    </row>
    <row r="4" spans="1:14" ht="24">
      <c r="A4" s="3324" t="s">
        <v>1</v>
      </c>
      <c r="B4" s="3324"/>
      <c r="C4" s="3324"/>
      <c r="D4" s="3324"/>
      <c r="E4" s="3324"/>
      <c r="F4" s="3324"/>
      <c r="G4" s="3324"/>
      <c r="H4" s="3324"/>
      <c r="I4" s="3325"/>
    </row>
    <row r="5" spans="1:14" ht="41.4">
      <c r="A5" s="14" t="s">
        <v>2</v>
      </c>
      <c r="B5" s="142" t="s">
        <v>35</v>
      </c>
      <c r="C5" s="143" t="s">
        <v>4</v>
      </c>
      <c r="D5" s="144" t="s">
        <v>5</v>
      </c>
      <c r="E5" s="144" t="s">
        <v>6</v>
      </c>
      <c r="F5" s="1709" t="s">
        <v>36</v>
      </c>
      <c r="G5" s="1700" t="s">
        <v>37</v>
      </c>
      <c r="H5" s="1700" t="s">
        <v>38</v>
      </c>
      <c r="I5" s="1700" t="s">
        <v>39</v>
      </c>
    </row>
    <row r="6" spans="1:14">
      <c r="A6" s="451">
        <v>45384</v>
      </c>
      <c r="B6" s="527">
        <v>60000</v>
      </c>
      <c r="C6" s="1696">
        <f>B6*0.02</f>
        <v>1200</v>
      </c>
      <c r="D6" s="1697"/>
      <c r="E6" s="1697">
        <v>12</v>
      </c>
      <c r="F6" s="814">
        <v>33181</v>
      </c>
      <c r="G6" s="1698">
        <f>B6/E6</f>
        <v>5000</v>
      </c>
      <c r="H6" s="1698">
        <f>B6*0.83%</f>
        <v>498</v>
      </c>
      <c r="I6" s="1698">
        <f>B6</f>
        <v>60000</v>
      </c>
    </row>
    <row r="7" spans="1:14">
      <c r="A7" s="50">
        <v>45414</v>
      </c>
      <c r="B7" s="57"/>
      <c r="C7" s="57"/>
      <c r="D7" s="57"/>
      <c r="E7" s="57">
        <v>1</v>
      </c>
      <c r="F7" s="178">
        <v>83001</v>
      </c>
      <c r="G7" s="59">
        <v>5000</v>
      </c>
      <c r="H7" s="59">
        <v>498</v>
      </c>
      <c r="I7" s="62">
        <f>I6-G7</f>
        <v>55000</v>
      </c>
    </row>
    <row r="8" spans="1:14">
      <c r="A8" s="50">
        <v>45449</v>
      </c>
      <c r="B8" s="57"/>
      <c r="C8" s="57"/>
      <c r="D8" s="57"/>
      <c r="E8" s="57">
        <v>2</v>
      </c>
      <c r="F8" s="178">
        <v>83507</v>
      </c>
      <c r="G8" s="59">
        <v>5000</v>
      </c>
      <c r="H8" s="59">
        <v>498</v>
      </c>
      <c r="I8" s="62">
        <f t="shared" ref="I8:I18" si="0">I7-G8</f>
        <v>50000</v>
      </c>
    </row>
    <row r="9" spans="1:14">
      <c r="A9" s="50">
        <v>45476</v>
      </c>
      <c r="B9" s="57"/>
      <c r="C9" s="57"/>
      <c r="D9" s="57"/>
      <c r="E9" s="57">
        <v>3</v>
      </c>
      <c r="F9" s="178">
        <v>83814</v>
      </c>
      <c r="G9" s="62">
        <v>5000</v>
      </c>
      <c r="H9" s="62">
        <v>498</v>
      </c>
      <c r="I9" s="62">
        <f t="shared" si="0"/>
        <v>45000</v>
      </c>
    </row>
    <row r="10" spans="1:14" ht="13.8">
      <c r="A10" s="50">
        <v>45510</v>
      </c>
      <c r="B10" s="57"/>
      <c r="C10" s="57"/>
      <c r="D10" s="57"/>
      <c r="E10" s="57">
        <v>4</v>
      </c>
      <c r="F10" s="178">
        <v>84194</v>
      </c>
      <c r="G10" s="62">
        <v>5000</v>
      </c>
      <c r="H10" s="62">
        <v>498</v>
      </c>
      <c r="I10" s="62">
        <f t="shared" si="0"/>
        <v>40000</v>
      </c>
      <c r="J10" s="1710"/>
      <c r="K10" s="1708"/>
      <c r="L10" s="1711"/>
      <c r="M10" s="1711"/>
      <c r="N10" s="1711"/>
    </row>
    <row r="11" spans="1:14" ht="13.8">
      <c r="A11" s="50">
        <v>45545</v>
      </c>
      <c r="B11" s="57"/>
      <c r="C11" s="57"/>
      <c r="D11" s="57"/>
      <c r="E11" s="57">
        <v>5</v>
      </c>
      <c r="F11" s="178">
        <v>84554</v>
      </c>
      <c r="G11" s="62">
        <v>5000</v>
      </c>
      <c r="H11" s="62">
        <v>498</v>
      </c>
      <c r="I11" s="62">
        <f t="shared" si="0"/>
        <v>35000</v>
      </c>
      <c r="J11" s="1710"/>
      <c r="K11" s="1708"/>
      <c r="L11" s="1711"/>
      <c r="M11" s="1711"/>
      <c r="N11" s="1711"/>
    </row>
    <row r="12" spans="1:14" ht="13.8">
      <c r="A12" s="50">
        <v>45566</v>
      </c>
      <c r="B12" s="57"/>
      <c r="C12" s="57"/>
      <c r="D12" s="57"/>
      <c r="E12" s="57">
        <v>6</v>
      </c>
      <c r="F12" s="178">
        <v>84859</v>
      </c>
      <c r="G12" s="62">
        <v>5000</v>
      </c>
      <c r="H12" s="62">
        <v>498</v>
      </c>
      <c r="I12" s="62">
        <f t="shared" si="0"/>
        <v>30000</v>
      </c>
      <c r="J12" s="1710"/>
      <c r="K12" s="1708"/>
      <c r="L12" s="1711"/>
      <c r="M12" s="1711"/>
      <c r="N12" s="1711"/>
    </row>
    <row r="13" spans="1:14">
      <c r="A13" s="50">
        <v>45601</v>
      </c>
      <c r="B13" s="57"/>
      <c r="C13" s="57"/>
      <c r="D13" s="57"/>
      <c r="E13" s="57">
        <v>7</v>
      </c>
      <c r="F13" s="178">
        <v>85268</v>
      </c>
      <c r="G13" s="59">
        <v>5000</v>
      </c>
      <c r="H13" s="59">
        <v>498</v>
      </c>
      <c r="I13" s="62">
        <f t="shared" si="0"/>
        <v>25000</v>
      </c>
    </row>
    <row r="14" spans="1:14">
      <c r="A14" s="50">
        <v>45631</v>
      </c>
      <c r="B14" s="57"/>
      <c r="C14" s="57"/>
      <c r="D14" s="57"/>
      <c r="E14" s="57">
        <v>8</v>
      </c>
      <c r="F14" s="178">
        <v>85734</v>
      </c>
      <c r="G14" s="59">
        <v>5000</v>
      </c>
      <c r="H14" s="59">
        <v>498</v>
      </c>
      <c r="I14" s="62">
        <f t="shared" si="0"/>
        <v>20000</v>
      </c>
    </row>
    <row r="15" spans="1:14">
      <c r="A15" s="50">
        <v>45660</v>
      </c>
      <c r="B15" s="57"/>
      <c r="C15" s="57"/>
      <c r="D15" s="57"/>
      <c r="E15" s="57">
        <v>9</v>
      </c>
      <c r="F15" s="178">
        <v>86075</v>
      </c>
      <c r="G15" s="62">
        <v>5000</v>
      </c>
      <c r="H15" s="62">
        <v>498</v>
      </c>
      <c r="I15" s="62">
        <f t="shared" si="0"/>
        <v>15000</v>
      </c>
    </row>
    <row r="16" spans="1:14">
      <c r="A16" s="50">
        <v>45688</v>
      </c>
      <c r="B16" s="57"/>
      <c r="C16" s="57"/>
      <c r="D16" s="57"/>
      <c r="E16" s="57">
        <v>10</v>
      </c>
      <c r="F16" s="178">
        <v>86455</v>
      </c>
      <c r="G16" s="62">
        <v>5000</v>
      </c>
      <c r="H16" s="62">
        <v>498</v>
      </c>
      <c r="I16" s="62">
        <f t="shared" si="0"/>
        <v>10000</v>
      </c>
    </row>
    <row r="17" spans="1:9">
      <c r="A17" s="50">
        <v>45720</v>
      </c>
      <c r="B17" s="57"/>
      <c r="C17" s="57"/>
      <c r="D17" s="57"/>
      <c r="E17" s="57">
        <v>11</v>
      </c>
      <c r="F17" s="178">
        <v>86738</v>
      </c>
      <c r="G17" s="62">
        <v>5000</v>
      </c>
      <c r="H17" s="62">
        <v>498</v>
      </c>
      <c r="I17" s="62">
        <f t="shared" si="0"/>
        <v>5000</v>
      </c>
    </row>
    <row r="18" spans="1:9">
      <c r="A18" s="50">
        <v>45755</v>
      </c>
      <c r="B18" s="57"/>
      <c r="C18" s="57"/>
      <c r="D18" s="57"/>
      <c r="E18" s="57">
        <v>12</v>
      </c>
      <c r="F18" s="178">
        <v>87175</v>
      </c>
      <c r="G18" s="62">
        <v>5000</v>
      </c>
      <c r="H18" s="62">
        <v>498</v>
      </c>
      <c r="I18" s="62">
        <f t="shared" si="0"/>
        <v>0</v>
      </c>
    </row>
    <row r="20" spans="1:9" ht="15">
      <c r="A20" s="575"/>
      <c r="B20" s="125"/>
      <c r="C20" s="577"/>
      <c r="D20" s="577"/>
    </row>
    <row r="21" spans="1:9" ht="15">
      <c r="A21" s="575"/>
      <c r="B21" s="125"/>
      <c r="C21" s="122"/>
      <c r="D21" s="122"/>
    </row>
    <row r="22" spans="1:9" ht="13.8">
      <c r="A22" s="575"/>
      <c r="B22" s="126"/>
      <c r="C22" s="577"/>
      <c r="D22" s="577"/>
    </row>
    <row r="23" spans="1:9" ht="13.8">
      <c r="A23" s="575"/>
      <c r="B23" s="126"/>
      <c r="C23" s="577"/>
      <c r="D23" s="577"/>
    </row>
  </sheetData>
  <mergeCells count="2">
    <mergeCell ref="A1:E1"/>
    <mergeCell ref="A4:I4"/>
  </mergeCells>
  <pageMargins left="0.7" right="0.7" top="0.75" bottom="0.75" header="0.3" footer="0.3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7">
    <tabColor rgb="FFFFFF00"/>
  </sheetPr>
  <dimension ref="A1:I57"/>
  <sheetViews>
    <sheetView zoomScale="130" zoomScaleNormal="130" workbookViewId="0">
      <selection sqref="A1:E1"/>
    </sheetView>
  </sheetViews>
  <sheetFormatPr defaultColWidth="9.109375" defaultRowHeight="13.8"/>
  <cols>
    <col min="1" max="1" width="15.109375" style="565" customWidth="1"/>
    <col min="2" max="3" width="15.109375" style="3" customWidth="1"/>
    <col min="4" max="4" width="10.33203125" style="3" customWidth="1"/>
    <col min="5" max="5" width="15.109375" style="133" customWidth="1"/>
    <col min="6" max="6" width="15.109375" style="1702" customWidth="1"/>
    <col min="7" max="9" width="15.109375" style="1106" customWidth="1"/>
    <col min="10" max="16384" width="9.109375" style="3"/>
  </cols>
  <sheetData>
    <row r="1" spans="1:9" ht="31.2">
      <c r="A1" s="3326" t="s">
        <v>785</v>
      </c>
      <c r="B1" s="3326"/>
      <c r="C1" s="3326"/>
      <c r="D1" s="3326"/>
      <c r="E1" s="3326"/>
    </row>
    <row r="3" spans="1:9" ht="24" hidden="1">
      <c r="A3" s="3324" t="s">
        <v>1</v>
      </c>
      <c r="B3" s="3324"/>
      <c r="C3" s="3324"/>
      <c r="D3" s="3324"/>
      <c r="E3" s="3324"/>
      <c r="F3" s="3324"/>
      <c r="G3" s="3324"/>
      <c r="H3" s="3324"/>
      <c r="I3" s="3325"/>
    </row>
    <row r="4" spans="1:9" ht="29.1" hidden="1" customHeight="1">
      <c r="A4" s="14" t="s">
        <v>2</v>
      </c>
      <c r="B4" s="142" t="s">
        <v>35</v>
      </c>
      <c r="C4" s="143" t="s">
        <v>4</v>
      </c>
      <c r="D4" s="144" t="s">
        <v>5</v>
      </c>
      <c r="E4" s="144" t="s">
        <v>6</v>
      </c>
      <c r="F4" s="1703" t="s">
        <v>36</v>
      </c>
      <c r="G4" s="1700" t="s">
        <v>37</v>
      </c>
      <c r="H4" s="1700" t="s">
        <v>38</v>
      </c>
      <c r="I4" s="1700" t="s">
        <v>39</v>
      </c>
    </row>
    <row r="5" spans="1:9" ht="24" hidden="1" customHeight="1">
      <c r="A5" s="1704">
        <v>43258</v>
      </c>
      <c r="B5" s="1133">
        <v>200000</v>
      </c>
      <c r="C5" s="1133">
        <f>B5*0.02</f>
        <v>4000</v>
      </c>
      <c r="D5" s="1705"/>
      <c r="E5" s="1134">
        <v>24</v>
      </c>
      <c r="F5" s="1134">
        <v>20602</v>
      </c>
      <c r="G5" s="1136">
        <v>8333.33</v>
      </c>
      <c r="H5" s="1136">
        <v>2000</v>
      </c>
      <c r="I5" s="1136">
        <v>200000</v>
      </c>
    </row>
    <row r="6" spans="1:9" ht="24" hidden="1" customHeight="1">
      <c r="A6" s="26">
        <v>43284</v>
      </c>
      <c r="B6" s="27"/>
      <c r="C6" s="27"/>
      <c r="D6" s="27"/>
      <c r="E6" s="57">
        <v>1</v>
      </c>
      <c r="F6" s="594">
        <v>61301</v>
      </c>
      <c r="G6" s="1181">
        <v>8333.33</v>
      </c>
      <c r="H6" s="1181">
        <v>2000</v>
      </c>
      <c r="I6" s="1181">
        <f>I5-G6</f>
        <v>191666.67</v>
      </c>
    </row>
    <row r="7" spans="1:9" ht="24" hidden="1" customHeight="1">
      <c r="A7" s="26">
        <v>43293</v>
      </c>
      <c r="B7" s="27"/>
      <c r="C7" s="27"/>
      <c r="D7" s="27"/>
      <c r="E7" s="57"/>
      <c r="F7" s="594">
        <v>20950</v>
      </c>
      <c r="G7" s="1181">
        <v>191666.67</v>
      </c>
      <c r="H7" s="1181"/>
      <c r="I7" s="1181">
        <f>I6-G7</f>
        <v>0</v>
      </c>
    </row>
    <row r="8" spans="1:9" ht="24" hidden="1" customHeight="1">
      <c r="A8" s="26"/>
      <c r="B8" s="27"/>
      <c r="C8" s="27"/>
      <c r="D8" s="27"/>
      <c r="E8" s="57"/>
      <c r="F8" s="594"/>
      <c r="G8" s="1181"/>
      <c r="H8" s="1181"/>
      <c r="I8" s="1181"/>
    </row>
    <row r="9" spans="1:9" ht="24" hidden="1" customHeight="1">
      <c r="A9" s="26"/>
      <c r="B9" s="27"/>
      <c r="C9" s="27"/>
      <c r="D9" s="27"/>
      <c r="E9" s="57"/>
      <c r="F9" s="594"/>
      <c r="G9" s="1181"/>
      <c r="H9" s="1181"/>
      <c r="I9" s="1181"/>
    </row>
    <row r="10" spans="1:9" ht="24" hidden="1" customHeight="1">
      <c r="A10" s="3324" t="s">
        <v>1</v>
      </c>
      <c r="B10" s="3324"/>
      <c r="C10" s="3324"/>
      <c r="D10" s="3324"/>
      <c r="E10" s="3324"/>
      <c r="F10" s="3324"/>
      <c r="G10" s="3324"/>
      <c r="H10" s="3324"/>
      <c r="I10" s="3325"/>
    </row>
    <row r="11" spans="1:9" ht="24" hidden="1" customHeight="1">
      <c r="A11" s="14" t="s">
        <v>2</v>
      </c>
      <c r="B11" s="142" t="s">
        <v>35</v>
      </c>
      <c r="C11" s="143" t="s">
        <v>4</v>
      </c>
      <c r="D11" s="144" t="s">
        <v>5</v>
      </c>
      <c r="E11" s="144" t="s">
        <v>6</v>
      </c>
      <c r="F11" s="1703" t="s">
        <v>36</v>
      </c>
      <c r="G11" s="1700" t="s">
        <v>37</v>
      </c>
      <c r="H11" s="1700" t="s">
        <v>38</v>
      </c>
      <c r="I11" s="1700" t="s">
        <v>39</v>
      </c>
    </row>
    <row r="12" spans="1:9" ht="24" hidden="1" customHeight="1">
      <c r="A12" s="1704">
        <v>43293</v>
      </c>
      <c r="B12" s="1133">
        <v>250000</v>
      </c>
      <c r="C12" s="1133">
        <f>B12*0.02</f>
        <v>5000</v>
      </c>
      <c r="D12" s="1705"/>
      <c r="E12" s="1134">
        <v>24</v>
      </c>
      <c r="F12" s="1134">
        <v>20950</v>
      </c>
      <c r="G12" s="1136">
        <f>B12/E12</f>
        <v>10416.666666666701</v>
      </c>
      <c r="H12" s="1136">
        <v>2500</v>
      </c>
      <c r="I12" s="1136">
        <v>250000</v>
      </c>
    </row>
    <row r="13" spans="1:9" ht="24" hidden="1" customHeight="1">
      <c r="A13" s="26">
        <v>43308</v>
      </c>
      <c r="B13" s="27"/>
      <c r="C13" s="27"/>
      <c r="D13" s="27"/>
      <c r="E13" s="57">
        <v>1</v>
      </c>
      <c r="F13" s="594">
        <v>61399</v>
      </c>
      <c r="G13" s="1181">
        <v>10416.67</v>
      </c>
      <c r="H13" s="1181">
        <v>2500</v>
      </c>
      <c r="I13" s="1181">
        <f>I12-G13</f>
        <v>239583.33</v>
      </c>
    </row>
    <row r="14" spans="1:9" ht="24" hidden="1" customHeight="1">
      <c r="A14" s="26">
        <v>43337</v>
      </c>
      <c r="B14" s="27"/>
      <c r="C14" s="27"/>
      <c r="D14" s="27"/>
      <c r="E14" s="57">
        <v>2</v>
      </c>
      <c r="F14" s="594">
        <v>61611</v>
      </c>
      <c r="G14" s="1181">
        <v>10416.67</v>
      </c>
      <c r="H14" s="1181">
        <v>2500</v>
      </c>
      <c r="I14" s="1181">
        <f t="shared" ref="I14:I30" si="0">I13-G14</f>
        <v>229166.66</v>
      </c>
    </row>
    <row r="15" spans="1:9" ht="24" hidden="1" customHeight="1">
      <c r="A15" s="26">
        <v>43369</v>
      </c>
      <c r="B15" s="27"/>
      <c r="C15" s="27"/>
      <c r="D15" s="27"/>
      <c r="E15" s="57">
        <v>3</v>
      </c>
      <c r="F15" s="594">
        <v>61834</v>
      </c>
      <c r="G15" s="1181">
        <v>10416.67</v>
      </c>
      <c r="H15" s="1181">
        <v>2500</v>
      </c>
      <c r="I15" s="1181">
        <f t="shared" si="0"/>
        <v>218749.99</v>
      </c>
    </row>
    <row r="16" spans="1:9" ht="24" hidden="1" customHeight="1">
      <c r="A16" s="26">
        <v>43397</v>
      </c>
      <c r="B16" s="27"/>
      <c r="C16" s="27"/>
      <c r="D16" s="27"/>
      <c r="E16" s="57">
        <v>4</v>
      </c>
      <c r="F16" s="594">
        <v>62036</v>
      </c>
      <c r="G16" s="1181">
        <v>10416.67</v>
      </c>
      <c r="H16" s="1181">
        <v>2500</v>
      </c>
      <c r="I16" s="1181">
        <f t="shared" si="0"/>
        <v>208333.32</v>
      </c>
    </row>
    <row r="17" spans="1:9" ht="24" hidden="1" customHeight="1">
      <c r="A17" s="26">
        <v>43397</v>
      </c>
      <c r="B17" s="27"/>
      <c r="C17" s="27"/>
      <c r="D17" s="27"/>
      <c r="E17" s="57">
        <v>5</v>
      </c>
      <c r="F17" s="594">
        <v>62060</v>
      </c>
      <c r="G17" s="1181">
        <v>5000</v>
      </c>
      <c r="H17" s="1181"/>
      <c r="I17" s="1181">
        <f t="shared" si="0"/>
        <v>203333.32</v>
      </c>
    </row>
    <row r="18" spans="1:9" ht="24" hidden="1" customHeight="1">
      <c r="A18" s="26">
        <v>43420</v>
      </c>
      <c r="B18" s="27"/>
      <c r="C18" s="27"/>
      <c r="D18" s="27"/>
      <c r="E18" s="57">
        <v>6</v>
      </c>
      <c r="F18" s="594">
        <v>62221</v>
      </c>
      <c r="G18" s="1181">
        <v>8000</v>
      </c>
      <c r="H18" s="1181"/>
      <c r="I18" s="1181">
        <f t="shared" si="0"/>
        <v>195333.32</v>
      </c>
    </row>
    <row r="19" spans="1:9" ht="24" hidden="1" customHeight="1">
      <c r="A19" s="26">
        <v>43428</v>
      </c>
      <c r="B19" s="27"/>
      <c r="C19" s="27"/>
      <c r="D19" s="27"/>
      <c r="E19" s="57">
        <v>7</v>
      </c>
      <c r="F19" s="594">
        <v>62324</v>
      </c>
      <c r="G19" s="1181">
        <v>10416.67</v>
      </c>
      <c r="H19" s="1181">
        <v>2500</v>
      </c>
      <c r="I19" s="1181">
        <f t="shared" si="0"/>
        <v>184916.65</v>
      </c>
    </row>
    <row r="20" spans="1:9" ht="24" hidden="1" customHeight="1">
      <c r="A20" s="26">
        <v>43456</v>
      </c>
      <c r="B20" s="27"/>
      <c r="C20" s="27"/>
      <c r="D20" s="27"/>
      <c r="E20" s="57">
        <v>8</v>
      </c>
      <c r="F20" s="594">
        <v>62569</v>
      </c>
      <c r="G20" s="1181">
        <v>10416.67</v>
      </c>
      <c r="H20" s="1181">
        <v>2500</v>
      </c>
      <c r="I20" s="1181">
        <f t="shared" si="0"/>
        <v>174499.98</v>
      </c>
    </row>
    <row r="21" spans="1:9" ht="24" hidden="1" customHeight="1">
      <c r="A21" s="26">
        <v>43489</v>
      </c>
      <c r="B21" s="27"/>
      <c r="C21" s="27"/>
      <c r="D21" s="27"/>
      <c r="E21" s="57">
        <v>9</v>
      </c>
      <c r="F21" s="594">
        <v>62772</v>
      </c>
      <c r="G21" s="1181">
        <v>10416.67</v>
      </c>
      <c r="H21" s="1181">
        <v>2500</v>
      </c>
      <c r="I21" s="1181">
        <f t="shared" si="0"/>
        <v>164083.31</v>
      </c>
    </row>
    <row r="22" spans="1:9" ht="24" hidden="1" customHeight="1">
      <c r="A22" s="26">
        <v>43517</v>
      </c>
      <c r="B22" s="27"/>
      <c r="C22" s="27"/>
      <c r="D22" s="27"/>
      <c r="E22" s="57">
        <v>10</v>
      </c>
      <c r="F22" s="594">
        <v>62970</v>
      </c>
      <c r="G22" s="1181">
        <v>10416.67</v>
      </c>
      <c r="H22" s="1181">
        <v>2500</v>
      </c>
      <c r="I22" s="1707">
        <f t="shared" si="0"/>
        <v>153666.64000000001</v>
      </c>
    </row>
    <row r="23" spans="1:9" ht="21" hidden="1" customHeight="1">
      <c r="A23" s="26">
        <v>43546</v>
      </c>
      <c r="B23" s="27"/>
      <c r="C23" s="27"/>
      <c r="D23" s="27"/>
      <c r="E23" s="57">
        <v>11</v>
      </c>
      <c r="F23" s="594">
        <v>63192</v>
      </c>
      <c r="G23" s="1181">
        <v>10416.67</v>
      </c>
      <c r="H23" s="1181">
        <v>2500</v>
      </c>
      <c r="I23" s="1707">
        <f t="shared" si="0"/>
        <v>143249.97</v>
      </c>
    </row>
    <row r="24" spans="1:9" ht="21" hidden="1" customHeight="1">
      <c r="A24" s="26">
        <v>43500</v>
      </c>
      <c r="B24" s="27"/>
      <c r="C24" s="27"/>
      <c r="D24" s="27"/>
      <c r="E24" s="57">
        <v>12</v>
      </c>
      <c r="F24" s="594">
        <v>63355</v>
      </c>
      <c r="G24" s="1181">
        <v>10000</v>
      </c>
      <c r="H24" s="1181"/>
      <c r="I24" s="1707">
        <f t="shared" si="0"/>
        <v>133249.97</v>
      </c>
    </row>
    <row r="25" spans="1:9" ht="21" hidden="1" customHeight="1">
      <c r="A25" s="26" t="s">
        <v>786</v>
      </c>
      <c r="B25" s="27"/>
      <c r="C25" s="27"/>
      <c r="D25" s="27"/>
      <c r="E25" s="57">
        <v>13</v>
      </c>
      <c r="F25" s="594">
        <v>63559</v>
      </c>
      <c r="G25" s="1181">
        <v>10416.67</v>
      </c>
      <c r="H25" s="1181">
        <v>2500</v>
      </c>
      <c r="I25" s="1707">
        <f t="shared" si="0"/>
        <v>122833.3</v>
      </c>
    </row>
    <row r="26" spans="1:9" ht="21" hidden="1" customHeight="1">
      <c r="A26" s="26" t="s">
        <v>787</v>
      </c>
      <c r="B26" s="27"/>
      <c r="C26" s="27"/>
      <c r="D26" s="27"/>
      <c r="E26" s="57">
        <v>14</v>
      </c>
      <c r="F26" s="594">
        <v>63774</v>
      </c>
      <c r="G26" s="1181">
        <v>21000</v>
      </c>
      <c r="H26" s="1181"/>
      <c r="I26" s="1707">
        <f t="shared" si="0"/>
        <v>101833.3</v>
      </c>
    </row>
    <row r="27" spans="1:9" ht="21" hidden="1" customHeight="1">
      <c r="A27" s="26" t="s">
        <v>788</v>
      </c>
      <c r="B27" s="27"/>
      <c r="C27" s="27"/>
      <c r="D27" s="27"/>
      <c r="E27" s="57">
        <v>15</v>
      </c>
      <c r="F27" s="594">
        <v>63866</v>
      </c>
      <c r="G27" s="1181">
        <v>10416.67</v>
      </c>
      <c r="H27" s="1181">
        <v>2500</v>
      </c>
      <c r="I27" s="1707">
        <f t="shared" si="0"/>
        <v>91416.629999999903</v>
      </c>
    </row>
    <row r="28" spans="1:9" ht="21" hidden="1" customHeight="1">
      <c r="A28" s="26" t="s">
        <v>789</v>
      </c>
      <c r="B28" s="27"/>
      <c r="C28" s="27"/>
      <c r="D28" s="27"/>
      <c r="E28" s="57">
        <v>16</v>
      </c>
      <c r="F28" s="594">
        <v>64146</v>
      </c>
      <c r="G28" s="1181">
        <v>10416.67</v>
      </c>
      <c r="H28" s="1181">
        <v>2500</v>
      </c>
      <c r="I28" s="1707">
        <f t="shared" si="0"/>
        <v>80999.959999999905</v>
      </c>
    </row>
    <row r="29" spans="1:9" ht="21" hidden="1" customHeight="1">
      <c r="A29" s="26" t="s">
        <v>790</v>
      </c>
      <c r="B29" s="27"/>
      <c r="C29" s="27"/>
      <c r="D29" s="27"/>
      <c r="E29" s="57">
        <v>17</v>
      </c>
      <c r="F29" s="594">
        <v>64398</v>
      </c>
      <c r="G29" s="1181">
        <v>10416.67</v>
      </c>
      <c r="H29" s="1181">
        <v>2500</v>
      </c>
      <c r="I29" s="1707">
        <f t="shared" si="0"/>
        <v>70583.289999999906</v>
      </c>
    </row>
    <row r="30" spans="1:9" ht="21" hidden="1" customHeight="1">
      <c r="A30" s="26" t="s">
        <v>790</v>
      </c>
      <c r="B30" s="27"/>
      <c r="C30" s="27"/>
      <c r="D30" s="27"/>
      <c r="E30" s="57">
        <v>18</v>
      </c>
      <c r="F30" s="594">
        <v>64408</v>
      </c>
      <c r="G30" s="1181">
        <v>70583.289999999994</v>
      </c>
      <c r="H30" s="1181"/>
      <c r="I30" s="1707">
        <f t="shared" si="0"/>
        <v>0</v>
      </c>
    </row>
    <row r="31" spans="1:9" ht="21" hidden="1" customHeight="1"/>
    <row r="32" spans="1:9" ht="29.25" hidden="1" customHeight="1">
      <c r="A32" s="3324" t="s">
        <v>1</v>
      </c>
      <c r="B32" s="3324"/>
      <c r="C32" s="3324"/>
      <c r="D32" s="3324"/>
      <c r="E32" s="3324"/>
      <c r="F32" s="3324"/>
      <c r="G32" s="3324"/>
      <c r="H32" s="3324"/>
      <c r="I32" s="3325"/>
    </row>
    <row r="33" spans="1:9" ht="25.5" hidden="1" customHeight="1">
      <c r="A33" s="14" t="s">
        <v>2</v>
      </c>
      <c r="B33" s="142" t="s">
        <v>35</v>
      </c>
      <c r="C33" s="143" t="s">
        <v>4</v>
      </c>
      <c r="D33" s="144" t="s">
        <v>5</v>
      </c>
      <c r="E33" s="144" t="s">
        <v>6</v>
      </c>
      <c r="F33" s="1703" t="s">
        <v>36</v>
      </c>
      <c r="G33" s="1700" t="s">
        <v>37</v>
      </c>
      <c r="H33" s="1700" t="s">
        <v>38</v>
      </c>
      <c r="I33" s="1700" t="s">
        <v>39</v>
      </c>
    </row>
    <row r="34" spans="1:9" ht="30.75" hidden="1" customHeight="1">
      <c r="A34" s="1704" t="s">
        <v>791</v>
      </c>
      <c r="B34" s="1133">
        <v>50000</v>
      </c>
      <c r="C34" s="1133">
        <f>B34*0.02</f>
        <v>1000</v>
      </c>
      <c r="D34" s="1705"/>
      <c r="E34" s="1134">
        <v>12</v>
      </c>
      <c r="F34" s="1134">
        <v>23088</v>
      </c>
      <c r="G34" s="1136">
        <f>B34/E34</f>
        <v>4166.6666666666697</v>
      </c>
      <c r="H34" s="1136">
        <f>B34*0.01</f>
        <v>500</v>
      </c>
      <c r="I34" s="1136">
        <f>B34</f>
        <v>50000</v>
      </c>
    </row>
    <row r="35" spans="1:9" ht="18.75" hidden="1" customHeight="1">
      <c r="A35" s="26">
        <v>43700</v>
      </c>
      <c r="B35" s="27"/>
      <c r="C35" s="27"/>
      <c r="D35" s="27"/>
      <c r="E35" s="57">
        <v>1</v>
      </c>
      <c r="F35" s="29">
        <v>64626</v>
      </c>
      <c r="G35" s="1181">
        <v>4166.67</v>
      </c>
      <c r="H35" s="1181">
        <v>500</v>
      </c>
      <c r="I35" s="1181">
        <f>I34-G35</f>
        <v>45833.33</v>
      </c>
    </row>
    <row r="36" spans="1:9" ht="18.75" hidden="1" customHeight="1">
      <c r="A36" s="26">
        <v>43712</v>
      </c>
      <c r="B36" s="27"/>
      <c r="C36" s="27"/>
      <c r="D36" s="27"/>
      <c r="E36" s="57">
        <v>2</v>
      </c>
      <c r="F36" s="594">
        <v>23159</v>
      </c>
      <c r="G36" s="1181">
        <v>45833.33</v>
      </c>
      <c r="H36" s="1181"/>
      <c r="I36" s="1181">
        <f>I35-G36</f>
        <v>0</v>
      </c>
    </row>
    <row r="37" spans="1:9" ht="18.75" hidden="1" customHeight="1">
      <c r="A37" s="26"/>
      <c r="B37" s="27"/>
      <c r="C37" s="27"/>
      <c r="D37" s="27"/>
      <c r="E37" s="57"/>
      <c r="F37" s="594"/>
      <c r="G37" s="1181"/>
      <c r="H37" s="1181"/>
      <c r="I37" s="1181"/>
    </row>
    <row r="38" spans="1:9" ht="18.75" hidden="1" customHeight="1">
      <c r="A38" s="26"/>
      <c r="B38" s="27"/>
      <c r="C38" s="27"/>
      <c r="D38" s="27"/>
      <c r="E38" s="57"/>
      <c r="F38" s="594"/>
      <c r="G38" s="1181"/>
      <c r="H38" s="1181"/>
      <c r="I38" s="1181"/>
    </row>
    <row r="39" spans="1:9" ht="18.75" customHeight="1"/>
    <row r="40" spans="1:9" ht="18.75" customHeight="1">
      <c r="A40" s="3324" t="s">
        <v>1</v>
      </c>
      <c r="B40" s="3324"/>
      <c r="C40" s="3324"/>
      <c r="D40" s="3324"/>
      <c r="E40" s="3324"/>
      <c r="F40" s="3324"/>
      <c r="G40" s="3324"/>
      <c r="H40" s="3324"/>
      <c r="I40" s="3325"/>
    </row>
    <row r="41" spans="1:9" ht="18.75" customHeight="1">
      <c r="A41" s="14" t="s">
        <v>2</v>
      </c>
      <c r="B41" s="142" t="s">
        <v>35</v>
      </c>
      <c r="C41" s="143" t="s">
        <v>4</v>
      </c>
      <c r="D41" s="144" t="s">
        <v>5</v>
      </c>
      <c r="E41" s="144" t="s">
        <v>6</v>
      </c>
      <c r="F41" s="1703" t="s">
        <v>36</v>
      </c>
      <c r="G41" s="1700" t="s">
        <v>37</v>
      </c>
      <c r="H41" s="1700" t="s">
        <v>38</v>
      </c>
      <c r="I41" s="1700" t="s">
        <v>39</v>
      </c>
    </row>
    <row r="42" spans="1:9" ht="18.75" customHeight="1">
      <c r="A42" s="1706">
        <v>45350</v>
      </c>
      <c r="B42" s="1127">
        <v>20000</v>
      </c>
      <c r="C42" s="1127">
        <f>B42*0.02</f>
        <v>400</v>
      </c>
      <c r="D42" s="1630"/>
      <c r="E42" s="1128">
        <v>12</v>
      </c>
      <c r="F42" s="1157">
        <v>32966</v>
      </c>
      <c r="G42" s="1131">
        <f>B42/E42</f>
        <v>1666.6666666666699</v>
      </c>
      <c r="H42" s="1131">
        <f>B42*0.83%</f>
        <v>166</v>
      </c>
      <c r="I42" s="1131">
        <f>B42</f>
        <v>20000</v>
      </c>
    </row>
    <row r="43" spans="1:9" ht="15" customHeight="1">
      <c r="A43" s="50">
        <v>45378</v>
      </c>
      <c r="B43" s="57"/>
      <c r="C43" s="57"/>
      <c r="D43" s="57"/>
      <c r="E43" s="57">
        <v>1</v>
      </c>
      <c r="F43" s="178">
        <v>82578</v>
      </c>
      <c r="G43" s="59">
        <v>1666.67</v>
      </c>
      <c r="H43" s="59">
        <v>166</v>
      </c>
      <c r="I43" s="62">
        <f>I42-G43</f>
        <v>18333.330000000002</v>
      </c>
    </row>
    <row r="44" spans="1:9" ht="15" customHeight="1">
      <c r="A44" s="50">
        <v>45412</v>
      </c>
      <c r="B44" s="57"/>
      <c r="C44" s="57"/>
      <c r="D44" s="57"/>
      <c r="E44" s="57">
        <v>2</v>
      </c>
      <c r="F44" s="178">
        <v>82955</v>
      </c>
      <c r="G44" s="59">
        <v>1666.67</v>
      </c>
      <c r="H44" s="59">
        <v>166</v>
      </c>
      <c r="I44" s="62">
        <f t="shared" ref="I44:I53" si="1">I43-G44</f>
        <v>16666.66</v>
      </c>
    </row>
    <row r="45" spans="1:9" ht="15" customHeight="1">
      <c r="A45" s="50">
        <v>45470</v>
      </c>
      <c r="B45" s="57"/>
      <c r="C45" s="57"/>
      <c r="D45" s="57"/>
      <c r="E45" s="57">
        <v>3</v>
      </c>
      <c r="F45" s="57">
        <v>83670</v>
      </c>
      <c r="G45" s="62">
        <v>3333.34</v>
      </c>
      <c r="H45" s="62">
        <v>332</v>
      </c>
      <c r="I45" s="62">
        <f t="shared" si="1"/>
        <v>13333.32</v>
      </c>
    </row>
    <row r="46" spans="1:9" ht="15" customHeight="1">
      <c r="A46" s="50">
        <v>45504</v>
      </c>
      <c r="B46" s="57"/>
      <c r="C46" s="57"/>
      <c r="D46" s="57"/>
      <c r="E46" s="57">
        <v>4</v>
      </c>
      <c r="F46" s="178">
        <v>84113</v>
      </c>
      <c r="G46" s="329">
        <v>1666.67</v>
      </c>
      <c r="H46" s="329">
        <v>166</v>
      </c>
      <c r="I46" s="62">
        <f t="shared" si="1"/>
        <v>11666.65</v>
      </c>
    </row>
    <row r="47" spans="1:9" ht="15" customHeight="1">
      <c r="A47" s="50">
        <v>45532</v>
      </c>
      <c r="B47" s="57"/>
      <c r="C47" s="57"/>
      <c r="D47" s="57"/>
      <c r="E47" s="57">
        <v>5</v>
      </c>
      <c r="F47" s="178">
        <v>84370</v>
      </c>
      <c r="G47" s="329">
        <v>1666.67</v>
      </c>
      <c r="H47" s="329">
        <v>166</v>
      </c>
      <c r="I47" s="62">
        <f t="shared" si="1"/>
        <v>9999.98</v>
      </c>
    </row>
    <row r="48" spans="1:9" ht="15" customHeight="1">
      <c r="A48" s="50">
        <v>45562</v>
      </c>
      <c r="B48" s="57"/>
      <c r="C48" s="57"/>
      <c r="D48" s="57"/>
      <c r="E48" s="57">
        <v>6</v>
      </c>
      <c r="F48" s="178">
        <v>84785</v>
      </c>
      <c r="G48" s="329">
        <v>1666.67</v>
      </c>
      <c r="H48" s="329">
        <v>166</v>
      </c>
      <c r="I48" s="62">
        <f t="shared" si="1"/>
        <v>8333.31</v>
      </c>
    </row>
    <row r="49" spans="1:9" ht="15" customHeight="1">
      <c r="A49" s="50">
        <v>45594</v>
      </c>
      <c r="B49" s="57"/>
      <c r="C49" s="57"/>
      <c r="D49" s="57"/>
      <c r="E49" s="57">
        <v>7</v>
      </c>
      <c r="F49" s="187">
        <v>85198</v>
      </c>
      <c r="G49" s="329">
        <v>1666.67</v>
      </c>
      <c r="H49" s="329">
        <v>166</v>
      </c>
      <c r="I49" s="62">
        <f t="shared" si="1"/>
        <v>6666.64</v>
      </c>
    </row>
    <row r="50" spans="1:9" ht="15" customHeight="1">
      <c r="A50" s="50">
        <v>45623</v>
      </c>
      <c r="B50" s="57"/>
      <c r="C50" s="57"/>
      <c r="D50" s="57"/>
      <c r="E50" s="57">
        <v>8</v>
      </c>
      <c r="F50" s="187">
        <v>85618</v>
      </c>
      <c r="G50" s="59">
        <v>1666.67</v>
      </c>
      <c r="H50" s="59">
        <v>166</v>
      </c>
      <c r="I50" s="62">
        <f t="shared" si="1"/>
        <v>4999.97</v>
      </c>
    </row>
    <row r="51" spans="1:9" ht="15" customHeight="1">
      <c r="A51" s="60">
        <v>45654</v>
      </c>
      <c r="B51" s="57"/>
      <c r="C51" s="57"/>
      <c r="D51" s="57"/>
      <c r="E51" s="57">
        <v>9</v>
      </c>
      <c r="F51" s="187">
        <v>86039</v>
      </c>
      <c r="G51" s="59">
        <v>1666.67</v>
      </c>
      <c r="H51" s="59">
        <v>166.67</v>
      </c>
      <c r="I51" s="62">
        <f t="shared" si="1"/>
        <v>3333.3</v>
      </c>
    </row>
    <row r="52" spans="1:9" ht="15" customHeight="1">
      <c r="A52" s="50">
        <v>45685</v>
      </c>
      <c r="B52" s="57"/>
      <c r="C52" s="57"/>
      <c r="D52" s="57"/>
      <c r="E52" s="57">
        <v>10</v>
      </c>
      <c r="F52" s="57">
        <v>86299</v>
      </c>
      <c r="G52" s="59">
        <v>1666.67</v>
      </c>
      <c r="H52" s="59">
        <v>166</v>
      </c>
      <c r="I52" s="62">
        <f t="shared" si="1"/>
        <v>1666.63</v>
      </c>
    </row>
    <row r="53" spans="1:9" ht="15" customHeight="1">
      <c r="A53" s="50">
        <v>45715</v>
      </c>
      <c r="B53" s="57"/>
      <c r="C53" s="57"/>
      <c r="D53" s="57"/>
      <c r="E53" s="57">
        <v>11</v>
      </c>
      <c r="F53" s="57">
        <v>86638</v>
      </c>
      <c r="G53" s="59">
        <v>1666.67</v>
      </c>
      <c r="H53" s="59">
        <v>166</v>
      </c>
      <c r="I53" s="62">
        <f t="shared" si="1"/>
        <v>-3.9999999997235101E-2</v>
      </c>
    </row>
    <row r="54" spans="1:9" ht="15.75" customHeight="1"/>
    <row r="55" spans="1:9" ht="15" customHeight="1"/>
    <row r="56" spans="1:9" ht="15" customHeight="1"/>
    <row r="57" spans="1:9" ht="15" customHeight="1"/>
  </sheetData>
  <mergeCells count="5">
    <mergeCell ref="A1:E1"/>
    <mergeCell ref="A3:I3"/>
    <mergeCell ref="A10:I10"/>
    <mergeCell ref="A32:I32"/>
    <mergeCell ref="A40:I40"/>
  </mergeCells>
  <pageMargins left="0.5" right="0.5" top="1" bottom="1" header="0.5" footer="0.5"/>
  <pageSetup paperSize="5" orientation="landscape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105">
    <tabColor rgb="FFFFFF00"/>
  </sheetPr>
  <dimension ref="A1:R72"/>
  <sheetViews>
    <sheetView topLeftCell="A22" zoomScale="130" zoomScaleNormal="130" workbookViewId="0">
      <selection activeCell="D43" sqref="D43"/>
    </sheetView>
  </sheetViews>
  <sheetFormatPr defaultColWidth="9.109375" defaultRowHeight="13.2"/>
  <cols>
    <col min="1" max="1" width="14" style="228" customWidth="1"/>
    <col min="2" max="2" width="13.44140625" style="3" customWidth="1"/>
    <col min="3" max="3" width="11.88671875" style="3" customWidth="1"/>
    <col min="4" max="4" width="9.109375" style="3"/>
    <col min="5" max="5" width="9.109375" style="133"/>
    <col min="6" max="6" width="12.109375" style="134" customWidth="1"/>
    <col min="7" max="7" width="13.33203125" style="6" customWidth="1"/>
    <col min="8" max="8" width="12.109375" style="6" customWidth="1"/>
    <col min="9" max="9" width="14.44140625" style="7" customWidth="1"/>
    <col min="10" max="10" width="9.109375" style="3"/>
    <col min="11" max="11" width="11.5546875" style="3" customWidth="1"/>
    <col min="12" max="12" width="9.109375" style="3"/>
    <col min="13" max="13" width="11.109375" style="3" customWidth="1"/>
    <col min="14" max="14" width="9.109375" style="3"/>
    <col min="15" max="15" width="12.33203125" style="3" customWidth="1"/>
    <col min="16" max="16" width="9.109375" style="3"/>
    <col min="17" max="17" width="13.44140625" style="3" customWidth="1"/>
    <col min="18" max="16384" width="9.109375" style="3"/>
  </cols>
  <sheetData>
    <row r="1" spans="1:9" ht="24">
      <c r="A1" s="3134" t="s">
        <v>792</v>
      </c>
      <c r="B1" s="3134"/>
      <c r="C1" s="3134"/>
      <c r="D1" s="3134"/>
    </row>
    <row r="3" spans="1:9" s="1" customFormat="1" ht="24">
      <c r="A3" s="3324" t="s">
        <v>1</v>
      </c>
      <c r="B3" s="3324"/>
      <c r="C3" s="3324"/>
      <c r="D3" s="3324"/>
      <c r="E3" s="3324"/>
      <c r="F3" s="3324"/>
      <c r="G3" s="3324"/>
      <c r="H3" s="3324"/>
      <c r="I3" s="3325"/>
    </row>
    <row r="4" spans="1:9" ht="28.5" customHeight="1">
      <c r="A4" s="141" t="s">
        <v>2</v>
      </c>
      <c r="B4" s="142" t="s">
        <v>35</v>
      </c>
      <c r="C4" s="143" t="s">
        <v>4</v>
      </c>
      <c r="D4" s="144" t="s">
        <v>5</v>
      </c>
      <c r="E4" s="144" t="s">
        <v>6</v>
      </c>
      <c r="F4" s="1699" t="s">
        <v>36</v>
      </c>
      <c r="G4" s="1700" t="s">
        <v>37</v>
      </c>
      <c r="H4" s="1700" t="s">
        <v>38</v>
      </c>
      <c r="I4" s="1700" t="s">
        <v>39</v>
      </c>
    </row>
    <row r="5" spans="1:9" ht="15" customHeight="1">
      <c r="A5" s="1148">
        <v>43571</v>
      </c>
      <c r="B5" s="1677">
        <v>60000</v>
      </c>
      <c r="C5" s="1677">
        <f>B5*0.02</f>
        <v>1200</v>
      </c>
      <c r="D5" s="1678"/>
      <c r="E5" s="1150">
        <v>12</v>
      </c>
      <c r="F5" s="1187">
        <v>31039</v>
      </c>
      <c r="G5" s="1694">
        <f>B5/E5</f>
        <v>5000</v>
      </c>
      <c r="H5" s="1694">
        <v>498</v>
      </c>
      <c r="I5" s="1694">
        <v>60000</v>
      </c>
    </row>
    <row r="6" spans="1:9" ht="15" customHeight="1">
      <c r="A6" s="50">
        <v>45050</v>
      </c>
      <c r="B6" s="27"/>
      <c r="C6" s="178"/>
      <c r="D6" s="27"/>
      <c r="E6" s="57">
        <v>1</v>
      </c>
      <c r="F6" s="41">
        <v>78556</v>
      </c>
      <c r="G6" s="43">
        <v>5000</v>
      </c>
      <c r="H6" s="43">
        <v>498</v>
      </c>
      <c r="I6" s="43">
        <f>I5-G6</f>
        <v>55000</v>
      </c>
    </row>
    <row r="7" spans="1:9" ht="15" customHeight="1">
      <c r="A7" s="50">
        <v>45079</v>
      </c>
      <c r="B7" s="27"/>
      <c r="C7" s="27"/>
      <c r="D7" s="27"/>
      <c r="E7" s="57">
        <v>2</v>
      </c>
      <c r="F7" s="165">
        <v>78999</v>
      </c>
      <c r="G7" s="43">
        <v>5000</v>
      </c>
      <c r="H7" s="43">
        <v>498</v>
      </c>
      <c r="I7" s="43">
        <f t="shared" ref="I7:I17" si="0">I6-G7</f>
        <v>50000</v>
      </c>
    </row>
    <row r="8" spans="1:9" ht="15" customHeight="1">
      <c r="A8" s="50">
        <v>45119</v>
      </c>
      <c r="B8" s="27"/>
      <c r="C8" s="27"/>
      <c r="D8" s="27"/>
      <c r="E8" s="57">
        <v>3</v>
      </c>
      <c r="F8" s="42">
        <v>79457</v>
      </c>
      <c r="G8" s="59">
        <v>5000</v>
      </c>
      <c r="H8" s="59">
        <v>498</v>
      </c>
      <c r="I8" s="43">
        <f t="shared" si="0"/>
        <v>45000</v>
      </c>
    </row>
    <row r="9" spans="1:9" ht="15" customHeight="1">
      <c r="A9" s="50">
        <v>45146</v>
      </c>
      <c r="B9" s="27"/>
      <c r="C9" s="27"/>
      <c r="D9" s="27"/>
      <c r="E9" s="57">
        <v>4</v>
      </c>
      <c r="F9" s="42">
        <v>79800</v>
      </c>
      <c r="G9" s="59">
        <v>5000</v>
      </c>
      <c r="H9" s="59">
        <v>498</v>
      </c>
      <c r="I9" s="43">
        <f t="shared" si="0"/>
        <v>40000</v>
      </c>
    </row>
    <row r="10" spans="1:9" ht="15" customHeight="1">
      <c r="A10" s="50">
        <v>45174</v>
      </c>
      <c r="B10" s="178"/>
      <c r="C10" s="45"/>
      <c r="D10" s="45"/>
      <c r="E10" s="57">
        <v>5</v>
      </c>
      <c r="F10" s="42">
        <v>80136</v>
      </c>
      <c r="G10" s="45">
        <v>5000</v>
      </c>
      <c r="H10" s="45">
        <v>498</v>
      </c>
      <c r="I10" s="43">
        <f t="shared" si="0"/>
        <v>35000</v>
      </c>
    </row>
    <row r="11" spans="1:9" ht="15" customHeight="1">
      <c r="A11" s="50">
        <v>45210</v>
      </c>
      <c r="B11" s="178"/>
      <c r="C11" s="45"/>
      <c r="D11" s="45"/>
      <c r="E11" s="57">
        <v>6</v>
      </c>
      <c r="F11" s="42">
        <v>80547</v>
      </c>
      <c r="G11" s="45">
        <v>5000</v>
      </c>
      <c r="H11" s="45">
        <v>498</v>
      </c>
      <c r="I11" s="43">
        <f t="shared" si="0"/>
        <v>30000</v>
      </c>
    </row>
    <row r="12" spans="1:9" ht="15" customHeight="1">
      <c r="A12" s="167">
        <v>45233</v>
      </c>
      <c r="B12" s="178"/>
      <c r="C12" s="45"/>
      <c r="D12" s="45"/>
      <c r="E12" s="57">
        <v>7</v>
      </c>
      <c r="F12" s="42">
        <v>80790</v>
      </c>
      <c r="G12" s="45">
        <v>5000</v>
      </c>
      <c r="H12" s="45">
        <v>498</v>
      </c>
      <c r="I12" s="43">
        <f t="shared" si="0"/>
        <v>25000</v>
      </c>
    </row>
    <row r="13" spans="1:9" ht="15" customHeight="1">
      <c r="A13" s="167">
        <v>45267</v>
      </c>
      <c r="B13" s="178"/>
      <c r="C13" s="45"/>
      <c r="D13" s="45"/>
      <c r="E13" s="57">
        <v>8</v>
      </c>
      <c r="F13" s="42">
        <v>81299</v>
      </c>
      <c r="G13" s="45">
        <v>5000</v>
      </c>
      <c r="H13" s="45">
        <v>498</v>
      </c>
      <c r="I13" s="43">
        <f t="shared" si="0"/>
        <v>20000</v>
      </c>
    </row>
    <row r="14" spans="1:9" ht="15" customHeight="1">
      <c r="A14" s="235">
        <v>45297</v>
      </c>
      <c r="B14" s="27"/>
      <c r="C14" s="27"/>
      <c r="D14" s="27"/>
      <c r="E14" s="57"/>
      <c r="F14" s="41">
        <v>81669</v>
      </c>
      <c r="G14" s="256">
        <v>5000</v>
      </c>
      <c r="H14" s="256">
        <v>498</v>
      </c>
      <c r="I14" s="43">
        <f t="shared" si="0"/>
        <v>15000</v>
      </c>
    </row>
    <row r="15" spans="1:9" ht="15" customHeight="1">
      <c r="A15" s="235">
        <v>45328</v>
      </c>
      <c r="B15" s="27"/>
      <c r="C15" s="27"/>
      <c r="D15" s="27"/>
      <c r="E15" s="57"/>
      <c r="F15" s="41">
        <v>81993</v>
      </c>
      <c r="G15" s="256">
        <v>5000</v>
      </c>
      <c r="H15" s="256">
        <v>498</v>
      </c>
      <c r="I15" s="43">
        <f t="shared" si="0"/>
        <v>10000</v>
      </c>
    </row>
    <row r="16" spans="1:9" ht="15" customHeight="1">
      <c r="A16" s="1701">
        <v>45336</v>
      </c>
      <c r="D16" s="1076"/>
      <c r="E16" s="236">
        <v>11</v>
      </c>
      <c r="F16" s="771">
        <v>82057</v>
      </c>
      <c r="G16" s="47">
        <v>10000</v>
      </c>
      <c r="H16" s="39"/>
      <c r="I16" s="43">
        <f t="shared" si="0"/>
        <v>0</v>
      </c>
    </row>
    <row r="17" spans="1:18" ht="15" customHeight="1">
      <c r="A17" s="50"/>
      <c r="B17" s="27"/>
      <c r="C17" s="27"/>
      <c r="D17" s="27"/>
      <c r="E17" s="57">
        <v>12</v>
      </c>
      <c r="F17" s="61"/>
      <c r="G17" s="39"/>
      <c r="H17" s="39"/>
      <c r="I17" s="43">
        <f t="shared" si="0"/>
        <v>0</v>
      </c>
    </row>
    <row r="18" spans="1:18" ht="15" customHeight="1">
      <c r="A18" s="3324" t="s">
        <v>1</v>
      </c>
      <c r="B18" s="3324"/>
      <c r="C18" s="3324"/>
      <c r="D18" s="3324"/>
      <c r="E18" s="3324"/>
      <c r="F18" s="3324"/>
      <c r="G18" s="3324"/>
      <c r="H18" s="3324"/>
      <c r="I18" s="3325"/>
    </row>
    <row r="19" spans="1:18" ht="15" customHeight="1">
      <c r="A19" s="141" t="s">
        <v>2</v>
      </c>
      <c r="B19" s="142" t="s">
        <v>35</v>
      </c>
      <c r="C19" s="143" t="s">
        <v>4</v>
      </c>
      <c r="D19" s="144" t="s">
        <v>5</v>
      </c>
      <c r="E19" s="144" t="s">
        <v>6</v>
      </c>
      <c r="F19" s="1699" t="s">
        <v>36</v>
      </c>
      <c r="G19" s="1700" t="s">
        <v>37</v>
      </c>
      <c r="H19" s="1700" t="s">
        <v>38</v>
      </c>
      <c r="I19" s="1700" t="s">
        <v>39</v>
      </c>
    </row>
    <row r="20" spans="1:18" ht="15" customHeight="1">
      <c r="A20" s="1148">
        <v>45351</v>
      </c>
      <c r="B20" s="1677">
        <v>50000</v>
      </c>
      <c r="C20" s="1677">
        <f>B20*0.02</f>
        <v>1000</v>
      </c>
      <c r="D20" s="1678"/>
      <c r="E20" s="1150">
        <v>12</v>
      </c>
      <c r="F20" s="1648">
        <v>32996</v>
      </c>
      <c r="G20" s="1136">
        <f>B20/E20</f>
        <v>4166.6666666666697</v>
      </c>
      <c r="H20" s="1136">
        <v>415</v>
      </c>
      <c r="I20" s="1136">
        <v>50000</v>
      </c>
    </row>
    <row r="21" spans="1:18" ht="15" customHeight="1">
      <c r="A21" s="235">
        <v>45387</v>
      </c>
      <c r="B21" s="27"/>
      <c r="C21" s="27"/>
      <c r="D21" s="27"/>
      <c r="E21" s="57">
        <v>1</v>
      </c>
      <c r="F21" s="41">
        <v>82701</v>
      </c>
      <c r="G21" s="59">
        <v>2083.33</v>
      </c>
      <c r="H21" s="59">
        <v>415</v>
      </c>
      <c r="I21" s="43">
        <f>I20-G21</f>
        <v>47916.67</v>
      </c>
    </row>
    <row r="22" spans="1:18" ht="15" customHeight="1">
      <c r="A22" s="235">
        <v>45387</v>
      </c>
      <c r="B22" s="27"/>
      <c r="C22" s="27"/>
      <c r="D22" s="27"/>
      <c r="E22" s="57">
        <v>2</v>
      </c>
      <c r="F22" s="41">
        <v>82702</v>
      </c>
      <c r="G22" s="59">
        <v>2083.33</v>
      </c>
      <c r="H22" s="59"/>
      <c r="I22" s="43">
        <f t="shared" ref="I22:I27" si="1">I21-G22</f>
        <v>45833.34</v>
      </c>
    </row>
    <row r="23" spans="1:18" ht="15" customHeight="1">
      <c r="A23" s="235">
        <v>45414</v>
      </c>
      <c r="B23" s="27"/>
      <c r="C23" s="27"/>
      <c r="D23" s="27"/>
      <c r="E23" s="57">
        <v>3</v>
      </c>
      <c r="F23" s="41">
        <v>83002</v>
      </c>
      <c r="G23" s="59">
        <v>2083.33</v>
      </c>
      <c r="H23" s="59">
        <v>415</v>
      </c>
      <c r="I23" s="43">
        <f t="shared" si="1"/>
        <v>43750.01</v>
      </c>
    </row>
    <row r="24" spans="1:18" ht="15" customHeight="1">
      <c r="A24" s="235">
        <v>45414</v>
      </c>
      <c r="B24" s="27"/>
      <c r="C24" s="27"/>
      <c r="D24" s="27"/>
      <c r="E24" s="57">
        <v>4</v>
      </c>
      <c r="F24" s="41">
        <v>83003</v>
      </c>
      <c r="G24" s="59">
        <v>2083.33</v>
      </c>
      <c r="H24" s="59"/>
      <c r="I24" s="43">
        <f t="shared" si="1"/>
        <v>41666.68</v>
      </c>
    </row>
    <row r="25" spans="1:18" ht="15" customHeight="1">
      <c r="A25" s="235">
        <v>45449</v>
      </c>
      <c r="B25" s="27"/>
      <c r="C25" s="27"/>
      <c r="D25" s="27"/>
      <c r="E25" s="57">
        <v>5</v>
      </c>
      <c r="F25" s="41">
        <v>83508</v>
      </c>
      <c r="G25" s="59">
        <v>4166.67</v>
      </c>
      <c r="H25" s="59">
        <v>415</v>
      </c>
      <c r="I25" s="43">
        <f t="shared" si="1"/>
        <v>37500.01</v>
      </c>
    </row>
    <row r="26" spans="1:18" ht="15" customHeight="1">
      <c r="A26" s="235">
        <v>45476</v>
      </c>
      <c r="B26" s="27"/>
      <c r="C26" s="27"/>
      <c r="D26" s="27"/>
      <c r="E26" s="57">
        <v>6</v>
      </c>
      <c r="F26" s="41">
        <v>83815</v>
      </c>
      <c r="G26" s="43">
        <v>4166.67</v>
      </c>
      <c r="H26" s="43">
        <v>415</v>
      </c>
      <c r="I26" s="43">
        <f t="shared" si="1"/>
        <v>33333.339999999997</v>
      </c>
    </row>
    <row r="27" spans="1:18" ht="15" customHeight="1">
      <c r="A27" s="53">
        <v>45499</v>
      </c>
      <c r="B27" s="78"/>
      <c r="C27" s="670"/>
      <c r="D27" s="670"/>
      <c r="E27" s="57">
        <v>7</v>
      </c>
      <c r="F27" s="41">
        <v>84023</v>
      </c>
      <c r="G27" s="54">
        <v>33333.339999999997</v>
      </c>
      <c r="H27" s="54">
        <v>415</v>
      </c>
      <c r="I27" s="43">
        <f t="shared" si="1"/>
        <v>0</v>
      </c>
    </row>
    <row r="28" spans="1:18" ht="15" customHeight="1"/>
    <row r="29" spans="1:18" ht="15" customHeight="1">
      <c r="A29" s="3324" t="s">
        <v>1</v>
      </c>
      <c r="B29" s="3324"/>
      <c r="C29" s="3324"/>
      <c r="D29" s="3324"/>
      <c r="E29" s="3324"/>
      <c r="F29" s="3324"/>
      <c r="G29" s="3324"/>
      <c r="H29" s="3324"/>
      <c r="I29" s="3325"/>
    </row>
    <row r="30" spans="1:18" ht="15" customHeight="1">
      <c r="A30" s="141" t="s">
        <v>2</v>
      </c>
      <c r="B30" s="142" t="s">
        <v>35</v>
      </c>
      <c r="C30" s="143" t="s">
        <v>4</v>
      </c>
      <c r="D30" s="144" t="s">
        <v>5</v>
      </c>
      <c r="E30" s="144" t="s">
        <v>6</v>
      </c>
      <c r="F30" s="1699" t="s">
        <v>36</v>
      </c>
      <c r="G30" s="1700" t="s">
        <v>37</v>
      </c>
      <c r="H30" s="1700" t="s">
        <v>38</v>
      </c>
      <c r="I30" s="1700" t="s">
        <v>39</v>
      </c>
    </row>
    <row r="31" spans="1:18" ht="15" customHeight="1">
      <c r="A31" s="723">
        <v>45688</v>
      </c>
      <c r="B31" s="666">
        <v>100000</v>
      </c>
      <c r="C31" s="666">
        <f>B31*0.02</f>
        <v>2000</v>
      </c>
      <c r="D31" s="667"/>
      <c r="E31" s="667">
        <v>12</v>
      </c>
      <c r="F31" s="548">
        <v>35019</v>
      </c>
      <c r="G31" s="668">
        <f>B31/E31</f>
        <v>8333.3333333333303</v>
      </c>
      <c r="H31" s="668">
        <f>B31*0.83%</f>
        <v>830</v>
      </c>
      <c r="I31" s="668">
        <f>B31</f>
        <v>100000</v>
      </c>
      <c r="K31" s="575"/>
      <c r="L31" s="805"/>
      <c r="M31" s="161"/>
      <c r="N31" s="122"/>
      <c r="O31" s="122"/>
      <c r="P31" s="122"/>
      <c r="Q31" s="604"/>
      <c r="R31" s="604"/>
    </row>
    <row r="32" spans="1:18" ht="15" customHeight="1">
      <c r="A32" s="167">
        <v>45716</v>
      </c>
      <c r="B32" s="57"/>
      <c r="C32" s="57"/>
      <c r="D32" s="57"/>
      <c r="E32" s="57">
        <v>1</v>
      </c>
      <c r="F32" s="574">
        <v>86661</v>
      </c>
      <c r="G32" s="450">
        <v>8333.33</v>
      </c>
      <c r="H32" s="450">
        <v>830</v>
      </c>
      <c r="I32" s="62">
        <f>I31-G32</f>
        <v>91666.67</v>
      </c>
      <c r="K32" s="575"/>
      <c r="L32" s="576"/>
      <c r="M32" s="125"/>
      <c r="N32" s="122"/>
      <c r="O32" s="122"/>
      <c r="P32" s="122"/>
      <c r="Q32" s="728"/>
      <c r="R32" s="728"/>
    </row>
    <row r="33" spans="1:18" ht="15" customHeight="1">
      <c r="A33" s="167">
        <v>45744</v>
      </c>
      <c r="B33" s="57"/>
      <c r="C33" s="57"/>
      <c r="D33" s="57"/>
      <c r="E33" s="57">
        <v>2</v>
      </c>
      <c r="F33" s="358">
        <v>86991</v>
      </c>
      <c r="G33" s="450">
        <v>8333.33</v>
      </c>
      <c r="H33" s="450">
        <v>830</v>
      </c>
      <c r="I33" s="62">
        <f t="shared" ref="I33:I39" si="2">I32-G33</f>
        <v>83333.34</v>
      </c>
      <c r="K33" s="575"/>
      <c r="L33" s="576"/>
      <c r="M33" s="126"/>
      <c r="N33" s="122"/>
      <c r="O33" s="122"/>
      <c r="P33" s="122"/>
      <c r="Q33" s="728"/>
      <c r="R33" s="728"/>
    </row>
    <row r="34" spans="1:18" ht="15" customHeight="1">
      <c r="A34" s="167">
        <v>45786</v>
      </c>
      <c r="B34" s="57"/>
      <c r="C34" s="57"/>
      <c r="D34" s="57"/>
      <c r="E34" s="57">
        <v>3</v>
      </c>
      <c r="F34" s="52" t="s">
        <v>793</v>
      </c>
      <c r="G34" s="450">
        <v>8333.33</v>
      </c>
      <c r="H34" s="450">
        <v>830</v>
      </c>
      <c r="I34" s="62">
        <f t="shared" si="2"/>
        <v>75000.009999999995</v>
      </c>
      <c r="K34" s="575"/>
      <c r="L34" s="576"/>
      <c r="M34" s="120"/>
      <c r="N34" s="122"/>
      <c r="O34" s="122"/>
      <c r="P34" s="122"/>
      <c r="Q34" s="728"/>
      <c r="R34" s="728"/>
    </row>
    <row r="35" spans="1:18" ht="15" customHeight="1">
      <c r="A35" s="167">
        <v>45818</v>
      </c>
      <c r="B35" s="57"/>
      <c r="C35" s="57"/>
      <c r="D35" s="57"/>
      <c r="E35" s="57">
        <v>4</v>
      </c>
      <c r="F35" s="52" t="s">
        <v>794</v>
      </c>
      <c r="G35" s="168">
        <v>8333.33</v>
      </c>
      <c r="H35" s="168">
        <v>830</v>
      </c>
      <c r="I35" s="62">
        <f t="shared" si="2"/>
        <v>66666.679999999993</v>
      </c>
      <c r="K35" s="575"/>
      <c r="L35" s="576"/>
      <c r="M35" s="120"/>
      <c r="N35" s="577"/>
      <c r="O35" s="577"/>
      <c r="P35" s="577"/>
      <c r="Q35" s="728"/>
      <c r="R35" s="728"/>
    </row>
    <row r="36" spans="1:18" ht="15" customHeight="1">
      <c r="A36" s="167">
        <v>45848</v>
      </c>
      <c r="B36" s="27"/>
      <c r="C36" s="57"/>
      <c r="D36" s="57"/>
      <c r="E36" s="57">
        <v>5</v>
      </c>
      <c r="F36" s="52" t="s">
        <v>795</v>
      </c>
      <c r="G36" s="450">
        <v>8333.33</v>
      </c>
      <c r="H36" s="450">
        <v>830</v>
      </c>
      <c r="I36" s="62">
        <f t="shared" si="2"/>
        <v>58333.35</v>
      </c>
      <c r="K36" s="575"/>
      <c r="L36" s="576"/>
      <c r="M36" s="120"/>
      <c r="N36" s="122"/>
      <c r="O36" s="122"/>
      <c r="P36" s="122"/>
      <c r="Q36" s="728"/>
      <c r="R36" s="728"/>
    </row>
    <row r="37" spans="1:18" ht="15" customHeight="1">
      <c r="A37" s="167">
        <v>45870</v>
      </c>
      <c r="B37" s="27"/>
      <c r="C37" s="27"/>
      <c r="D37" s="27"/>
      <c r="E37" s="57"/>
      <c r="F37" s="2177" t="s">
        <v>796</v>
      </c>
      <c r="G37" s="168">
        <v>8333.33</v>
      </c>
      <c r="H37" s="168">
        <v>830</v>
      </c>
      <c r="I37" s="62">
        <f t="shared" si="2"/>
        <v>50000.02</v>
      </c>
      <c r="K37" s="575"/>
      <c r="L37" s="805"/>
      <c r="M37" s="126"/>
      <c r="N37" s="577"/>
      <c r="O37" s="577"/>
      <c r="P37" s="577"/>
      <c r="Q37" s="728"/>
      <c r="R37" s="728"/>
    </row>
    <row r="38" spans="1:18" ht="15" customHeight="1">
      <c r="A38" s="167">
        <v>45910</v>
      </c>
      <c r="B38" s="27"/>
      <c r="C38" s="27"/>
      <c r="D38" s="27"/>
      <c r="E38" s="57">
        <v>6</v>
      </c>
      <c r="F38" s="52" t="s">
        <v>797</v>
      </c>
      <c r="G38" s="168">
        <v>50000.02</v>
      </c>
      <c r="H38" s="168">
        <v>415</v>
      </c>
      <c r="I38" s="62">
        <f t="shared" si="2"/>
        <v>0</v>
      </c>
      <c r="K38" s="575"/>
      <c r="L38" s="576"/>
      <c r="M38" s="120"/>
      <c r="N38" s="577"/>
      <c r="O38" s="577"/>
      <c r="P38" s="577"/>
      <c r="Q38" s="728"/>
      <c r="R38" s="728"/>
    </row>
    <row r="39" spans="1:18" ht="15" customHeight="1">
      <c r="I39" s="250">
        <f t="shared" si="2"/>
        <v>0</v>
      </c>
    </row>
    <row r="40" spans="1:18" ht="15" customHeight="1"/>
    <row r="41" spans="1:18" ht="15" customHeight="1"/>
    <row r="42" spans="1:18" ht="15" customHeight="1"/>
    <row r="43" spans="1:18" ht="15" customHeight="1"/>
    <row r="44" spans="1:18" ht="15" customHeight="1"/>
    <row r="45" spans="1:18" ht="15" customHeight="1"/>
    <row r="46" spans="1:18" ht="15" customHeight="1"/>
    <row r="47" spans="1:18" ht="15" customHeight="1"/>
    <row r="48" spans="1:1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 count="4">
    <mergeCell ref="A1:D1"/>
    <mergeCell ref="A3:I3"/>
    <mergeCell ref="A18:I18"/>
    <mergeCell ref="A29:I29"/>
  </mergeCells>
  <pageMargins left="0.5" right="0.5" top="1" bottom="1" header="0.5" footer="0.5"/>
  <pageSetup paperSize="5" orientation="portrait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169">
    <tabColor rgb="FFFFFF00"/>
  </sheetPr>
  <dimension ref="A1:R47"/>
  <sheetViews>
    <sheetView topLeftCell="B1" zoomScale="130" zoomScaleNormal="130" workbookViewId="0">
      <selection activeCell="K20" sqref="K20"/>
    </sheetView>
  </sheetViews>
  <sheetFormatPr defaultColWidth="9.109375" defaultRowHeight="13.2"/>
  <cols>
    <col min="1" max="1" width="12" style="565" customWidth="1"/>
    <col min="2" max="2" width="14.33203125" style="3" customWidth="1"/>
    <col min="3" max="4" width="12" style="3" customWidth="1"/>
    <col min="5" max="5" width="12" style="133" customWidth="1"/>
    <col min="6" max="6" width="12" style="2546" customWidth="1"/>
    <col min="7" max="8" width="12" style="135" customWidth="1"/>
    <col min="9" max="9" width="13.109375" style="7" customWidth="1"/>
    <col min="10" max="10" width="9.109375" style="3"/>
    <col min="11" max="17" width="10.88671875" style="3" customWidth="1"/>
    <col min="18" max="18" width="10.88671875" style="2271" customWidth="1"/>
    <col min="19" max="16384" width="9.109375" style="3"/>
  </cols>
  <sheetData>
    <row r="1" spans="1:18" ht="24">
      <c r="A1" s="3188" t="s">
        <v>798</v>
      </c>
      <c r="B1" s="3188"/>
      <c r="C1" s="3188"/>
      <c r="D1" s="3188"/>
      <c r="E1" s="3188"/>
      <c r="F1" s="3188"/>
    </row>
    <row r="4" spans="1:18" ht="20.399999999999999">
      <c r="A4" s="3240" t="s">
        <v>1</v>
      </c>
      <c r="B4" s="3240"/>
      <c r="C4" s="3240"/>
      <c r="D4" s="3240"/>
      <c r="E4" s="3240"/>
      <c r="F4" s="3240"/>
      <c r="G4" s="3240"/>
      <c r="H4" s="3240"/>
      <c r="I4" s="3240"/>
      <c r="K4" s="3327" t="s">
        <v>20</v>
      </c>
      <c r="L4" s="3328"/>
      <c r="M4" s="3328"/>
      <c r="N4" s="3328"/>
      <c r="O4" s="3328"/>
      <c r="P4" s="3328"/>
      <c r="Q4" s="3328"/>
      <c r="R4" s="3329"/>
    </row>
    <row r="5" spans="1:18" ht="25.2">
      <c r="A5" s="141" t="s">
        <v>2</v>
      </c>
      <c r="B5" s="142" t="s">
        <v>35</v>
      </c>
      <c r="C5" s="143" t="s">
        <v>4</v>
      </c>
      <c r="D5" s="144" t="s">
        <v>5</v>
      </c>
      <c r="E5" s="144" t="s">
        <v>6</v>
      </c>
      <c r="F5" s="2650" t="s">
        <v>36</v>
      </c>
      <c r="G5" s="146" t="s">
        <v>37</v>
      </c>
      <c r="H5" s="146" t="s">
        <v>38</v>
      </c>
      <c r="I5" s="146" t="s">
        <v>39</v>
      </c>
      <c r="K5" s="1652" t="s">
        <v>21</v>
      </c>
      <c r="L5" s="278" t="s">
        <v>799</v>
      </c>
      <c r="M5" s="910" t="s">
        <v>800</v>
      </c>
      <c r="N5" s="1653" t="s">
        <v>143</v>
      </c>
      <c r="O5" s="858"/>
      <c r="P5" s="862" t="s">
        <v>801</v>
      </c>
      <c r="Q5" s="857" t="s">
        <v>802</v>
      </c>
      <c r="R5" s="2654" t="s">
        <v>39</v>
      </c>
    </row>
    <row r="6" spans="1:18" ht="18" customHeight="1">
      <c r="A6" s="162">
        <v>45104</v>
      </c>
      <c r="B6" s="1695">
        <v>50000</v>
      </c>
      <c r="C6" s="1677">
        <f>B6*0.02</f>
        <v>1000</v>
      </c>
      <c r="D6" s="1678"/>
      <c r="E6" s="1150">
        <v>12</v>
      </c>
      <c r="F6" s="2651">
        <v>31505</v>
      </c>
      <c r="G6" s="1152">
        <f>B6/12</f>
        <v>4166.6666666666697</v>
      </c>
      <c r="H6" s="1152">
        <f>B6*0.83%</f>
        <v>415</v>
      </c>
      <c r="I6" s="1694">
        <v>50000</v>
      </c>
      <c r="K6" s="1654">
        <v>45762</v>
      </c>
      <c r="L6" s="532">
        <v>20000</v>
      </c>
      <c r="M6" s="532"/>
      <c r="N6" s="1655">
        <v>35445</v>
      </c>
      <c r="O6" s="609">
        <v>12</v>
      </c>
      <c r="P6" s="532">
        <v>1666.67</v>
      </c>
      <c r="Q6" s="532">
        <v>400</v>
      </c>
      <c r="R6" s="2459">
        <v>20000</v>
      </c>
    </row>
    <row r="7" spans="1:18" ht="18" customHeight="1">
      <c r="A7" s="50">
        <v>45135</v>
      </c>
      <c r="B7" s="178"/>
      <c r="C7" s="30"/>
      <c r="D7" s="30"/>
      <c r="E7" s="57">
        <v>1</v>
      </c>
      <c r="F7" s="2481">
        <v>79640</v>
      </c>
      <c r="G7" s="30">
        <v>4166.67</v>
      </c>
      <c r="H7" s="30">
        <v>415</v>
      </c>
      <c r="I7" s="43">
        <f>I6-G7</f>
        <v>45833.33</v>
      </c>
      <c r="K7" s="50">
        <v>45792</v>
      </c>
      <c r="L7" s="637"/>
      <c r="M7" s="637"/>
      <c r="N7" s="655" t="s">
        <v>803</v>
      </c>
      <c r="O7" s="1261">
        <v>1</v>
      </c>
      <c r="P7" s="30">
        <v>1666.67</v>
      </c>
      <c r="Q7" s="30">
        <v>366.67</v>
      </c>
      <c r="R7" s="2655">
        <f>R6-P7</f>
        <v>18333.330000000002</v>
      </c>
    </row>
    <row r="8" spans="1:18" ht="18" customHeight="1">
      <c r="A8" s="50">
        <v>45167</v>
      </c>
      <c r="B8" s="178"/>
      <c r="C8" s="30"/>
      <c r="D8" s="30"/>
      <c r="E8" s="57">
        <v>2</v>
      </c>
      <c r="F8" s="2481">
        <v>80010</v>
      </c>
      <c r="G8" s="30">
        <v>4166.67</v>
      </c>
      <c r="H8" s="30">
        <v>415</v>
      </c>
      <c r="I8" s="43">
        <f t="shared" ref="I8:I19" si="0">I7-G8</f>
        <v>41666.660000000003</v>
      </c>
      <c r="K8" s="50">
        <v>45813</v>
      </c>
      <c r="L8" s="637"/>
      <c r="M8" s="637"/>
      <c r="N8" s="655" t="s">
        <v>804</v>
      </c>
      <c r="O8" s="1261">
        <v>2</v>
      </c>
      <c r="P8" s="59">
        <v>1666.67</v>
      </c>
      <c r="Q8" s="136">
        <v>366.67</v>
      </c>
      <c r="R8" s="2655">
        <f t="shared" ref="R8:R19" si="1">R7-P8</f>
        <v>16666.66</v>
      </c>
    </row>
    <row r="9" spans="1:18" ht="18" customHeight="1">
      <c r="A9" s="50">
        <v>45197</v>
      </c>
      <c r="B9" s="27"/>
      <c r="C9" s="27"/>
      <c r="D9" s="27"/>
      <c r="E9" s="57">
        <v>3</v>
      </c>
      <c r="F9" s="2481">
        <v>80392</v>
      </c>
      <c r="G9" s="35">
        <v>4166.67</v>
      </c>
      <c r="H9" s="35">
        <v>415</v>
      </c>
      <c r="I9" s="43">
        <f t="shared" si="0"/>
        <v>37499.99</v>
      </c>
      <c r="K9" s="50">
        <v>45836</v>
      </c>
      <c r="L9" s="27"/>
      <c r="M9" s="637"/>
      <c r="N9" s="655" t="s">
        <v>805</v>
      </c>
      <c r="O9" s="1261">
        <v>3</v>
      </c>
      <c r="P9" s="30">
        <v>1666.67</v>
      </c>
      <c r="Q9" s="30">
        <v>300</v>
      </c>
      <c r="R9" s="2655">
        <f t="shared" si="1"/>
        <v>14999.99</v>
      </c>
    </row>
    <row r="10" spans="1:18" ht="18" customHeight="1">
      <c r="A10" s="50">
        <v>45219</v>
      </c>
      <c r="B10" s="27"/>
      <c r="C10" s="27"/>
      <c r="D10" s="27"/>
      <c r="E10" s="57">
        <v>4</v>
      </c>
      <c r="F10" s="2481">
        <v>80625</v>
      </c>
      <c r="G10" s="35">
        <v>4166.67</v>
      </c>
      <c r="H10" s="35">
        <v>415</v>
      </c>
      <c r="I10" s="43">
        <f t="shared" si="0"/>
        <v>33333.32</v>
      </c>
      <c r="K10" s="50">
        <v>45878</v>
      </c>
      <c r="L10" s="637"/>
      <c r="M10" s="637"/>
      <c r="N10" s="2180" t="s">
        <v>806</v>
      </c>
      <c r="O10" s="1261">
        <v>4</v>
      </c>
      <c r="P10" s="59">
        <v>1666.67</v>
      </c>
      <c r="Q10" s="59">
        <v>266.67</v>
      </c>
      <c r="R10" s="2655">
        <f t="shared" si="1"/>
        <v>13333.32</v>
      </c>
    </row>
    <row r="11" spans="1:18" ht="18" customHeight="1">
      <c r="A11" s="167">
        <v>45245</v>
      </c>
      <c r="B11" s="178"/>
      <c r="C11" s="35"/>
      <c r="D11" s="35"/>
      <c r="E11" s="57">
        <v>5</v>
      </c>
      <c r="F11" s="2481">
        <v>80945</v>
      </c>
      <c r="G11" s="35">
        <v>4166.67</v>
      </c>
      <c r="H11" s="35">
        <v>415</v>
      </c>
      <c r="I11" s="43">
        <f t="shared" si="0"/>
        <v>29166.65</v>
      </c>
      <c r="K11" s="50">
        <v>45899</v>
      </c>
      <c r="L11" s="27"/>
      <c r="M11" s="27"/>
      <c r="N11" s="2180" t="s">
        <v>807</v>
      </c>
      <c r="O11" s="1261">
        <v>5</v>
      </c>
      <c r="P11" s="30">
        <v>1666.67</v>
      </c>
      <c r="Q11" s="30">
        <v>233.33</v>
      </c>
      <c r="R11" s="2655">
        <f t="shared" si="1"/>
        <v>11666.65</v>
      </c>
    </row>
    <row r="12" spans="1:18" ht="18" customHeight="1">
      <c r="A12" s="167">
        <v>45261</v>
      </c>
      <c r="B12" s="27"/>
      <c r="C12" s="27"/>
      <c r="D12" s="27"/>
      <c r="E12" s="57">
        <v>6</v>
      </c>
      <c r="F12" s="2481">
        <v>81240</v>
      </c>
      <c r="G12" s="45">
        <v>4166.67</v>
      </c>
      <c r="H12" s="45">
        <v>415</v>
      </c>
      <c r="I12" s="43">
        <f t="shared" si="0"/>
        <v>24999.98</v>
      </c>
      <c r="K12" s="50">
        <v>45937</v>
      </c>
      <c r="L12" s="27"/>
      <c r="M12" s="27"/>
      <c r="N12" s="655" t="s">
        <v>808</v>
      </c>
      <c r="O12" s="27"/>
      <c r="P12" s="30">
        <v>1666.27</v>
      </c>
      <c r="Q12" s="30">
        <v>200</v>
      </c>
      <c r="R12" s="2655">
        <f t="shared" si="1"/>
        <v>10000.379999999999</v>
      </c>
    </row>
    <row r="13" spans="1:18" ht="18" customHeight="1">
      <c r="A13" s="235">
        <v>45314</v>
      </c>
      <c r="B13" s="27"/>
      <c r="C13" s="27"/>
      <c r="D13" s="27"/>
      <c r="E13" s="57"/>
      <c r="F13" s="2400">
        <v>81807</v>
      </c>
      <c r="G13" s="47">
        <v>4166.67</v>
      </c>
      <c r="H13" s="47">
        <v>415</v>
      </c>
      <c r="I13" s="43">
        <f t="shared" si="0"/>
        <v>20833.310000000001</v>
      </c>
      <c r="K13" s="50">
        <v>45959</v>
      </c>
      <c r="L13" s="27"/>
      <c r="M13" s="27"/>
      <c r="N13" s="655" t="s">
        <v>809</v>
      </c>
      <c r="O13" s="1261">
        <v>7</v>
      </c>
      <c r="P13" s="30">
        <v>1666.67</v>
      </c>
      <c r="Q13" s="30">
        <v>166.67</v>
      </c>
      <c r="R13" s="2655">
        <f t="shared" si="1"/>
        <v>8333.7099999999991</v>
      </c>
    </row>
    <row r="14" spans="1:18" ht="18" customHeight="1">
      <c r="A14" s="235">
        <v>45339</v>
      </c>
      <c r="B14" s="27"/>
      <c r="C14" s="27"/>
      <c r="D14" s="27"/>
      <c r="E14" s="57"/>
      <c r="F14" s="2400">
        <v>82093</v>
      </c>
      <c r="G14" s="47">
        <v>4166.67</v>
      </c>
      <c r="H14" s="47">
        <v>415</v>
      </c>
      <c r="I14" s="43">
        <f t="shared" si="0"/>
        <v>16666.64</v>
      </c>
      <c r="K14" s="50">
        <v>45982</v>
      </c>
      <c r="L14" s="27"/>
      <c r="M14" s="27"/>
      <c r="N14" s="655" t="s">
        <v>810</v>
      </c>
      <c r="O14" s="1261">
        <v>8</v>
      </c>
      <c r="P14" s="30">
        <v>1666.67</v>
      </c>
      <c r="Q14" s="30">
        <v>133.33000000000001</v>
      </c>
      <c r="R14" s="2655">
        <f t="shared" si="1"/>
        <v>6667.04</v>
      </c>
    </row>
    <row r="15" spans="1:18" ht="18" customHeight="1">
      <c r="A15" s="235">
        <v>45377</v>
      </c>
      <c r="B15" s="27"/>
      <c r="C15" s="27"/>
      <c r="D15" s="27"/>
      <c r="E15" s="57"/>
      <c r="F15" s="2400">
        <v>82547</v>
      </c>
      <c r="G15" s="47">
        <v>4166.67</v>
      </c>
      <c r="H15" s="47">
        <v>415</v>
      </c>
      <c r="I15" s="43">
        <f t="shared" si="0"/>
        <v>12499.97</v>
      </c>
      <c r="K15" s="50">
        <v>45988</v>
      </c>
      <c r="L15" s="637"/>
      <c r="M15" s="637"/>
      <c r="N15" s="655" t="s">
        <v>811</v>
      </c>
      <c r="O15" s="1261">
        <v>9</v>
      </c>
      <c r="P15" s="30">
        <v>6667.04</v>
      </c>
      <c r="Q15" s="30"/>
      <c r="R15" s="2655">
        <f t="shared" si="1"/>
        <v>0</v>
      </c>
    </row>
    <row r="16" spans="1:18" ht="18" customHeight="1">
      <c r="A16" s="235">
        <v>45394</v>
      </c>
      <c r="B16" s="27"/>
      <c r="C16" s="27"/>
      <c r="D16" s="27"/>
      <c r="E16" s="57"/>
      <c r="F16" s="2400">
        <v>33236</v>
      </c>
      <c r="G16" s="35">
        <v>12499.97</v>
      </c>
      <c r="H16" s="62"/>
      <c r="I16" s="43">
        <f t="shared" si="0"/>
        <v>1.45519152283669E-11</v>
      </c>
      <c r="K16" s="1040"/>
      <c r="L16" s="637"/>
      <c r="M16" s="637"/>
      <c r="N16" s="148"/>
      <c r="O16" s="1261">
        <v>10</v>
      </c>
      <c r="P16" s="30"/>
      <c r="Q16" s="30"/>
      <c r="R16" s="2655">
        <f t="shared" si="1"/>
        <v>0</v>
      </c>
    </row>
    <row r="17" spans="1:18" ht="18" customHeight="1">
      <c r="A17" s="26"/>
      <c r="B17" s="27"/>
      <c r="C17" s="27"/>
      <c r="D17" s="27"/>
      <c r="E17" s="57"/>
      <c r="F17" s="2481"/>
      <c r="G17" s="62"/>
      <c r="H17" s="62"/>
      <c r="I17" s="43">
        <f t="shared" si="0"/>
        <v>1.45519152283669E-11</v>
      </c>
      <c r="K17" s="1656"/>
      <c r="L17" s="637"/>
      <c r="M17" s="637"/>
      <c r="N17" s="148"/>
      <c r="O17" s="1261">
        <v>11</v>
      </c>
      <c r="P17" s="30"/>
      <c r="Q17" s="30"/>
      <c r="R17" s="2655">
        <f t="shared" si="1"/>
        <v>0</v>
      </c>
    </row>
    <row r="18" spans="1:18" ht="18" customHeight="1">
      <c r="A18" s="26"/>
      <c r="B18" s="27"/>
      <c r="C18" s="27"/>
      <c r="D18" s="27"/>
      <c r="E18" s="57"/>
      <c r="F18" s="2481"/>
      <c r="G18" s="62"/>
      <c r="H18" s="62"/>
      <c r="I18" s="43">
        <f t="shared" si="0"/>
        <v>1.45519152283669E-11</v>
      </c>
      <c r="K18" s="1656"/>
      <c r="L18" s="637"/>
      <c r="M18" s="637"/>
      <c r="N18" s="1658"/>
      <c r="O18" s="1261">
        <v>12</v>
      </c>
      <c r="P18" s="30"/>
      <c r="Q18" s="30"/>
      <c r="R18" s="2655">
        <f t="shared" si="1"/>
        <v>0</v>
      </c>
    </row>
    <row r="19" spans="1:18">
      <c r="I19" s="264">
        <f t="shared" si="0"/>
        <v>1.45519152283669E-11</v>
      </c>
      <c r="R19" s="2655">
        <f t="shared" si="1"/>
        <v>0</v>
      </c>
    </row>
    <row r="20" spans="1:18" ht="19.5" customHeight="1">
      <c r="A20" s="3240" t="s">
        <v>1</v>
      </c>
      <c r="B20" s="3240"/>
      <c r="C20" s="3240"/>
      <c r="D20" s="3240"/>
      <c r="E20" s="3240"/>
      <c r="F20" s="3240"/>
      <c r="G20" s="3240"/>
      <c r="H20" s="3240"/>
      <c r="I20" s="3240"/>
    </row>
    <row r="21" spans="1:18" ht="19.5" customHeight="1">
      <c r="A21" s="141" t="s">
        <v>2</v>
      </c>
      <c r="B21" s="142" t="s">
        <v>35</v>
      </c>
      <c r="C21" s="143" t="s">
        <v>4</v>
      </c>
      <c r="D21" s="144" t="s">
        <v>5</v>
      </c>
      <c r="E21" s="144" t="s">
        <v>6</v>
      </c>
      <c r="F21" s="2650" t="s">
        <v>36</v>
      </c>
      <c r="G21" s="146" t="s">
        <v>37</v>
      </c>
      <c r="H21" s="146" t="s">
        <v>38</v>
      </c>
      <c r="I21" s="146" t="s">
        <v>39</v>
      </c>
    </row>
    <row r="22" spans="1:18" ht="19.5" customHeight="1">
      <c r="A22" s="451">
        <v>45394</v>
      </c>
      <c r="B22" s="527">
        <v>70000</v>
      </c>
      <c r="C22" s="1696">
        <f>B22*0.02</f>
        <v>1400</v>
      </c>
      <c r="D22" s="1697"/>
      <c r="E22" s="1697">
        <v>12</v>
      </c>
      <c r="F22" s="2652">
        <v>33236</v>
      </c>
      <c r="G22" s="1698">
        <f>B22/12</f>
        <v>5833.3333333333303</v>
      </c>
      <c r="H22" s="1698">
        <f>B22*0.83%</f>
        <v>581</v>
      </c>
      <c r="I22" s="1698">
        <f>B22</f>
        <v>70000</v>
      </c>
    </row>
    <row r="23" spans="1:18" ht="19.5" customHeight="1">
      <c r="A23" s="50">
        <v>45429</v>
      </c>
      <c r="B23" s="57"/>
      <c r="C23" s="57"/>
      <c r="D23" s="57"/>
      <c r="E23" s="57">
        <v>1</v>
      </c>
      <c r="F23" s="2481">
        <v>83184</v>
      </c>
      <c r="G23" s="59">
        <v>5833.33</v>
      </c>
      <c r="H23" s="59">
        <v>581</v>
      </c>
      <c r="I23" s="62">
        <f>I22-G23</f>
        <v>64166.67</v>
      </c>
      <c r="K23" s="228"/>
      <c r="L23" s="1319"/>
      <c r="M23" s="746"/>
      <c r="N23" s="746"/>
      <c r="O23" s="746"/>
      <c r="P23" s="747"/>
    </row>
    <row r="24" spans="1:18" ht="19.5" customHeight="1">
      <c r="A24" s="50">
        <v>45461</v>
      </c>
      <c r="B24" s="57"/>
      <c r="C24" s="57"/>
      <c r="D24" s="57"/>
      <c r="E24" s="57">
        <v>2</v>
      </c>
      <c r="F24" s="2481">
        <v>83593</v>
      </c>
      <c r="G24" s="59">
        <v>5833.33</v>
      </c>
      <c r="H24" s="59">
        <v>581</v>
      </c>
      <c r="I24" s="62">
        <f t="shared" ref="I24:I32" si="2">I23-G24</f>
        <v>58333.34</v>
      </c>
      <c r="K24" s="228"/>
      <c r="L24" s="807"/>
      <c r="M24" s="125"/>
      <c r="N24" s="662"/>
      <c r="O24" s="661"/>
      <c r="P24" s="660"/>
    </row>
    <row r="25" spans="1:18" ht="19.5" customHeight="1">
      <c r="A25" s="50">
        <v>45490</v>
      </c>
      <c r="B25" s="57"/>
      <c r="C25" s="57"/>
      <c r="D25" s="57"/>
      <c r="E25" s="57">
        <v>3</v>
      </c>
      <c r="F25" s="2481">
        <v>83938</v>
      </c>
      <c r="G25" s="59">
        <v>5833.33</v>
      </c>
      <c r="H25" s="59">
        <v>581</v>
      </c>
      <c r="I25" s="62">
        <f t="shared" si="2"/>
        <v>52500.01</v>
      </c>
      <c r="K25" s="228"/>
      <c r="L25" s="807"/>
      <c r="N25" s="661"/>
      <c r="O25" s="661"/>
      <c r="P25" s="660"/>
    </row>
    <row r="26" spans="1:18" ht="19.5" customHeight="1">
      <c r="A26" s="50">
        <v>45519</v>
      </c>
      <c r="B26" s="57"/>
      <c r="C26" s="57"/>
      <c r="D26" s="57"/>
      <c r="E26" s="57">
        <v>4</v>
      </c>
      <c r="F26" s="2481">
        <v>84268</v>
      </c>
      <c r="G26" s="59">
        <v>5833.33</v>
      </c>
      <c r="H26" s="59">
        <v>581</v>
      </c>
      <c r="I26" s="62">
        <f t="shared" si="2"/>
        <v>46666.68</v>
      </c>
      <c r="K26" s="228"/>
      <c r="L26" s="807"/>
      <c r="N26" s="662"/>
      <c r="O26" s="662"/>
      <c r="P26" s="660"/>
    </row>
    <row r="27" spans="1:18" ht="19.5" customHeight="1">
      <c r="A27" s="50">
        <v>45560</v>
      </c>
      <c r="B27" s="57"/>
      <c r="C27" s="57"/>
      <c r="D27" s="57"/>
      <c r="E27" s="57">
        <v>5</v>
      </c>
      <c r="F27" s="2481">
        <v>84713</v>
      </c>
      <c r="G27" s="59">
        <v>5833.33</v>
      </c>
      <c r="H27" s="59">
        <v>581</v>
      </c>
      <c r="I27" s="62">
        <f t="shared" si="2"/>
        <v>40833.35</v>
      </c>
      <c r="K27" s="228"/>
      <c r="L27" s="807"/>
      <c r="N27" s="661"/>
      <c r="O27" s="661"/>
      <c r="P27" s="660"/>
    </row>
    <row r="28" spans="1:18" ht="19.5" customHeight="1">
      <c r="A28" s="50">
        <v>45583</v>
      </c>
      <c r="B28" s="57"/>
      <c r="C28" s="57"/>
      <c r="D28" s="57"/>
      <c r="E28" s="57">
        <v>6</v>
      </c>
      <c r="F28" s="2481">
        <v>85104</v>
      </c>
      <c r="G28" s="59">
        <v>5833.33</v>
      </c>
      <c r="H28" s="59">
        <v>581</v>
      </c>
      <c r="I28" s="62">
        <f t="shared" si="2"/>
        <v>35000.019999999997</v>
      </c>
      <c r="K28" s="228"/>
      <c r="L28" s="807"/>
      <c r="N28" s="662"/>
      <c r="O28" s="662"/>
      <c r="P28" s="660"/>
    </row>
    <row r="29" spans="1:18" ht="19.5" customHeight="1">
      <c r="A29" s="50">
        <v>45617</v>
      </c>
      <c r="B29" s="57"/>
      <c r="C29" s="57"/>
      <c r="D29" s="57"/>
      <c r="E29" s="57">
        <v>7</v>
      </c>
      <c r="F29" s="2481">
        <v>85531</v>
      </c>
      <c r="G29" s="59">
        <v>5833.33</v>
      </c>
      <c r="H29" s="59">
        <v>581</v>
      </c>
      <c r="I29" s="62">
        <f t="shared" si="2"/>
        <v>29166.69</v>
      </c>
      <c r="K29" s="228"/>
      <c r="L29" s="807"/>
      <c r="N29" s="661"/>
      <c r="O29" s="661"/>
      <c r="P29" s="660"/>
    </row>
    <row r="30" spans="1:18" ht="19.5" customHeight="1">
      <c r="A30" s="50">
        <v>45652</v>
      </c>
      <c r="B30" s="57"/>
      <c r="C30" s="57"/>
      <c r="D30" s="57"/>
      <c r="E30" s="57">
        <v>8</v>
      </c>
      <c r="F30" s="2481">
        <v>85937</v>
      </c>
      <c r="G30" s="59">
        <v>5833.33</v>
      </c>
      <c r="H30" s="59">
        <v>581</v>
      </c>
      <c r="I30" s="62">
        <f t="shared" si="2"/>
        <v>23333.360000000001</v>
      </c>
      <c r="K30" s="228"/>
      <c r="L30" s="807"/>
      <c r="N30" s="661"/>
      <c r="O30" s="661"/>
      <c r="P30" s="660"/>
    </row>
    <row r="31" spans="1:18" ht="19.5" customHeight="1">
      <c r="A31" s="50">
        <v>45688</v>
      </c>
      <c r="B31" s="57"/>
      <c r="C31" s="57"/>
      <c r="D31" s="57"/>
      <c r="E31" s="57">
        <v>9</v>
      </c>
      <c r="F31" s="2481">
        <v>86454</v>
      </c>
      <c r="G31" s="59">
        <v>5833.33</v>
      </c>
      <c r="H31" s="59">
        <v>581</v>
      </c>
      <c r="I31" s="62">
        <f t="shared" si="2"/>
        <v>17500.03</v>
      </c>
      <c r="K31" s="575"/>
      <c r="L31" s="576"/>
      <c r="M31" s="125"/>
      <c r="N31" s="122"/>
      <c r="O31" s="122"/>
      <c r="P31" s="122"/>
      <c r="Q31" s="728"/>
      <c r="R31" s="2342"/>
    </row>
    <row r="32" spans="1:18" ht="19.5" customHeight="1">
      <c r="A32" s="167">
        <v>45708</v>
      </c>
      <c r="B32" s="57"/>
      <c r="C32" s="57"/>
      <c r="D32" s="57"/>
      <c r="E32" s="57">
        <v>10</v>
      </c>
      <c r="F32" s="2288">
        <v>35107</v>
      </c>
      <c r="G32" s="608">
        <v>17500.03</v>
      </c>
      <c r="H32" s="62"/>
      <c r="I32" s="62">
        <f t="shared" si="2"/>
        <v>0</v>
      </c>
      <c r="K32" s="575"/>
      <c r="L32" s="805"/>
      <c r="M32" s="161"/>
      <c r="N32" s="122"/>
      <c r="O32" s="122"/>
      <c r="P32" s="122"/>
      <c r="Q32" s="604"/>
      <c r="R32" s="2345"/>
    </row>
    <row r="33" spans="1:18" ht="19.5" customHeight="1">
      <c r="K33" s="575"/>
      <c r="L33" s="576"/>
      <c r="M33" s="126"/>
      <c r="N33" s="577"/>
      <c r="O33" s="577"/>
      <c r="P33" s="577"/>
      <c r="Q33" s="728"/>
      <c r="R33" s="2342"/>
    </row>
    <row r="34" spans="1:18" ht="19.5" customHeight="1">
      <c r="A34" s="3240" t="s">
        <v>1</v>
      </c>
      <c r="B34" s="3240"/>
      <c r="C34" s="3240"/>
      <c r="D34" s="3240"/>
      <c r="E34" s="3240"/>
      <c r="F34" s="3240"/>
      <c r="G34" s="3240"/>
      <c r="H34" s="3240"/>
      <c r="I34" s="3240"/>
      <c r="K34" s="575"/>
      <c r="L34" s="576"/>
      <c r="M34" s="126"/>
      <c r="N34" s="122"/>
      <c r="O34" s="122"/>
      <c r="P34" s="122"/>
      <c r="Q34" s="728"/>
      <c r="R34" s="2342"/>
    </row>
    <row r="35" spans="1:18" ht="19.5" customHeight="1">
      <c r="A35" s="141" t="s">
        <v>2</v>
      </c>
      <c r="B35" s="142" t="s">
        <v>35</v>
      </c>
      <c r="C35" s="143" t="s">
        <v>4</v>
      </c>
      <c r="D35" s="144" t="s">
        <v>5</v>
      </c>
      <c r="E35" s="144" t="s">
        <v>6</v>
      </c>
      <c r="F35" s="2650" t="s">
        <v>36</v>
      </c>
      <c r="G35" s="146" t="s">
        <v>37</v>
      </c>
      <c r="H35" s="146" t="s">
        <v>38</v>
      </c>
      <c r="I35" s="146" t="s">
        <v>39</v>
      </c>
      <c r="K35" s="575"/>
      <c r="L35" s="576"/>
      <c r="M35" s="120"/>
      <c r="N35" s="577"/>
      <c r="O35" s="577"/>
      <c r="P35" s="577"/>
      <c r="Q35" s="728"/>
      <c r="R35" s="2342"/>
    </row>
    <row r="36" spans="1:18" ht="15" customHeight="1">
      <c r="A36" s="451">
        <v>45708</v>
      </c>
      <c r="B36" s="527">
        <v>240000</v>
      </c>
      <c r="C36" s="1279">
        <f>B36*0.02</f>
        <v>4800</v>
      </c>
      <c r="D36" s="1697"/>
      <c r="E36" s="1697">
        <v>36</v>
      </c>
      <c r="F36" s="2653">
        <v>35107</v>
      </c>
      <c r="G36" s="1698">
        <f>B36/E36</f>
        <v>6666.6666666666697</v>
      </c>
      <c r="H36" s="1698">
        <f>B36*0.83%</f>
        <v>1992</v>
      </c>
      <c r="I36" s="1698">
        <f>B36</f>
        <v>240000</v>
      </c>
      <c r="K36" s="575"/>
      <c r="L36" s="576"/>
      <c r="M36" s="120"/>
      <c r="N36" s="122"/>
      <c r="O36" s="122"/>
      <c r="P36" s="122"/>
      <c r="Q36" s="728"/>
      <c r="R36" s="2342"/>
    </row>
    <row r="37" spans="1:18" ht="15" customHeight="1">
      <c r="A37" s="50">
        <v>45749</v>
      </c>
      <c r="B37" s="167"/>
      <c r="C37" s="151"/>
      <c r="D37" s="151"/>
      <c r="E37" s="57">
        <v>1</v>
      </c>
      <c r="F37" s="2191">
        <v>87095</v>
      </c>
      <c r="G37" s="168">
        <v>5833.33</v>
      </c>
      <c r="H37" s="168">
        <v>581</v>
      </c>
      <c r="I37" s="43">
        <f>I36-G37</f>
        <v>234166.67</v>
      </c>
      <c r="K37" s="575"/>
      <c r="L37" s="576"/>
      <c r="M37" s="126"/>
      <c r="N37" s="577"/>
      <c r="O37" s="577"/>
      <c r="P37" s="577"/>
      <c r="Q37" s="728"/>
      <c r="R37" s="2342"/>
    </row>
    <row r="38" spans="1:18" ht="15" customHeight="1">
      <c r="A38" s="50">
        <v>45776</v>
      </c>
      <c r="B38" s="167"/>
      <c r="C38" s="151"/>
      <c r="D38" s="151"/>
      <c r="E38" s="57">
        <v>2</v>
      </c>
      <c r="F38" s="2191">
        <v>87389</v>
      </c>
      <c r="G38" s="450">
        <v>5833.33</v>
      </c>
      <c r="H38" s="450">
        <v>581</v>
      </c>
      <c r="I38" s="43">
        <f t="shared" ref="I38:I46" si="3">I37-G38</f>
        <v>228333.34</v>
      </c>
      <c r="K38" s="575"/>
      <c r="L38" s="576"/>
      <c r="M38" s="126"/>
      <c r="N38" s="122"/>
      <c r="O38" s="122"/>
      <c r="P38" s="122"/>
      <c r="Q38" s="728"/>
      <c r="R38" s="2342"/>
    </row>
    <row r="39" spans="1:18" ht="15" customHeight="1">
      <c r="A39" s="50">
        <v>45813</v>
      </c>
      <c r="B39" s="167"/>
      <c r="C39" s="151"/>
      <c r="D39" s="151"/>
      <c r="E39" s="57">
        <v>3</v>
      </c>
      <c r="F39" s="2195" t="s">
        <v>804</v>
      </c>
      <c r="G39" s="168">
        <v>6666.67</v>
      </c>
      <c r="H39" s="168">
        <v>1992</v>
      </c>
      <c r="I39" s="43">
        <f t="shared" si="3"/>
        <v>221666.67</v>
      </c>
      <c r="K39" s="575"/>
      <c r="L39" s="576"/>
      <c r="M39" s="120"/>
      <c r="N39" s="122"/>
      <c r="O39" s="122"/>
      <c r="P39" s="122"/>
      <c r="Q39" s="728"/>
      <c r="R39" s="2342"/>
    </row>
    <row r="40" spans="1:18" ht="15" customHeight="1">
      <c r="A40" s="50">
        <v>45836</v>
      </c>
      <c r="B40" s="167"/>
      <c r="C40" s="151"/>
      <c r="D40" s="151"/>
      <c r="E40" s="57">
        <v>4</v>
      </c>
      <c r="F40" s="2195" t="s">
        <v>805</v>
      </c>
      <c r="G40" s="450">
        <v>6666.67</v>
      </c>
      <c r="H40" s="450">
        <v>1992</v>
      </c>
      <c r="I40" s="43">
        <f t="shared" si="3"/>
        <v>215000</v>
      </c>
      <c r="K40" s="575"/>
      <c r="L40" s="576"/>
      <c r="M40" s="120"/>
      <c r="N40" s="122"/>
      <c r="O40" s="122"/>
      <c r="P40" s="122"/>
      <c r="Q40" s="728"/>
      <c r="R40" s="2342"/>
    </row>
    <row r="41" spans="1:18" ht="15" customHeight="1">
      <c r="A41" s="50">
        <v>45878</v>
      </c>
      <c r="B41" s="167"/>
      <c r="C41" s="151"/>
      <c r="D41" s="151"/>
      <c r="E41" s="57">
        <v>5</v>
      </c>
      <c r="F41" s="2196" t="s">
        <v>806</v>
      </c>
      <c r="G41" s="168">
        <v>6666.67</v>
      </c>
      <c r="H41" s="168">
        <v>1992</v>
      </c>
      <c r="I41" s="43">
        <f t="shared" si="3"/>
        <v>208333.33</v>
      </c>
      <c r="K41" s="575"/>
      <c r="L41" s="576"/>
      <c r="M41" s="120"/>
      <c r="N41" s="122"/>
      <c r="O41" s="122"/>
      <c r="P41" s="122"/>
      <c r="Q41" s="728"/>
      <c r="R41" s="2342"/>
    </row>
    <row r="42" spans="1:18" ht="15" customHeight="1">
      <c r="A42" s="167">
        <v>45899</v>
      </c>
      <c r="B42" s="167"/>
      <c r="C42" s="27"/>
      <c r="D42" s="27"/>
      <c r="E42" s="57">
        <v>6</v>
      </c>
      <c r="F42" s="2196" t="s">
        <v>807</v>
      </c>
      <c r="G42" s="450">
        <v>6666.67</v>
      </c>
      <c r="H42" s="450">
        <v>1992</v>
      </c>
      <c r="I42" s="43">
        <f t="shared" si="3"/>
        <v>201666.66</v>
      </c>
      <c r="K42" s="575"/>
      <c r="L42" s="576"/>
      <c r="M42" s="120"/>
      <c r="N42" s="122"/>
      <c r="O42" s="122"/>
      <c r="P42" s="122"/>
      <c r="Q42" s="728"/>
      <c r="R42" s="2342"/>
    </row>
    <row r="43" spans="1:18" ht="15" customHeight="1">
      <c r="A43" s="167">
        <v>45937</v>
      </c>
      <c r="B43" s="167"/>
      <c r="C43" s="27"/>
      <c r="D43" s="27"/>
      <c r="E43" s="57">
        <v>7</v>
      </c>
      <c r="F43" s="2195" t="s">
        <v>808</v>
      </c>
      <c r="G43" s="450">
        <v>6666.67</v>
      </c>
      <c r="H43" s="450">
        <v>1992</v>
      </c>
      <c r="I43" s="43">
        <f t="shared" si="3"/>
        <v>194999.99</v>
      </c>
      <c r="K43" s="575"/>
      <c r="L43" s="576"/>
      <c r="M43" s="120"/>
      <c r="N43" s="122"/>
      <c r="O43" s="122"/>
      <c r="P43" s="122"/>
      <c r="Q43" s="728"/>
      <c r="R43" s="2342"/>
    </row>
    <row r="44" spans="1:18" ht="13.8">
      <c r="A44" s="167">
        <v>45959</v>
      </c>
      <c r="B44" s="167"/>
      <c r="C44" s="27"/>
      <c r="D44" s="27"/>
      <c r="E44" s="57">
        <v>8</v>
      </c>
      <c r="F44" s="2195" t="s">
        <v>809</v>
      </c>
      <c r="G44" s="450">
        <v>6666.67</v>
      </c>
      <c r="H44" s="450">
        <v>1992</v>
      </c>
      <c r="I44" s="43">
        <f t="shared" si="3"/>
        <v>188333.32</v>
      </c>
    </row>
    <row r="45" spans="1:18" ht="13.8">
      <c r="A45" s="167">
        <v>45982</v>
      </c>
      <c r="B45" s="167"/>
      <c r="C45" s="27"/>
      <c r="D45" s="27"/>
      <c r="E45" s="57">
        <v>9</v>
      </c>
      <c r="F45" s="2195" t="s">
        <v>810</v>
      </c>
      <c r="G45" s="450">
        <v>6666.67</v>
      </c>
      <c r="H45" s="450">
        <v>1992</v>
      </c>
      <c r="I45" s="43">
        <f t="shared" si="3"/>
        <v>181666.65</v>
      </c>
    </row>
    <row r="46" spans="1:18" ht="13.8">
      <c r="A46" s="167">
        <v>46011</v>
      </c>
      <c r="B46" s="167"/>
      <c r="C46" s="27"/>
      <c r="D46" s="27"/>
      <c r="E46" s="57">
        <v>10</v>
      </c>
      <c r="F46" s="2195" t="s">
        <v>812</v>
      </c>
      <c r="G46" s="450">
        <v>6666.67</v>
      </c>
      <c r="H46" s="450">
        <v>1992</v>
      </c>
      <c r="I46" s="43">
        <f t="shared" si="3"/>
        <v>174999.98</v>
      </c>
    </row>
    <row r="47" spans="1:18">
      <c r="A47" s="26"/>
      <c r="B47" s="27"/>
      <c r="C47" s="27"/>
      <c r="D47" s="27"/>
      <c r="E47" s="57"/>
      <c r="F47" s="2481"/>
      <c r="G47" s="450"/>
      <c r="H47" s="62"/>
      <c r="I47" s="43"/>
    </row>
  </sheetData>
  <mergeCells count="5">
    <mergeCell ref="A1:F1"/>
    <mergeCell ref="A4:I4"/>
    <mergeCell ref="K4:R4"/>
    <mergeCell ref="A20:I20"/>
    <mergeCell ref="A34:I34"/>
  </mergeCells>
  <pageMargins left="0.26" right="0.12" top="0.75" bottom="0.75" header="0.3" footer="0.3"/>
  <pageSetup paperSize="256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171">
    <tabColor rgb="FFFFFF00"/>
  </sheetPr>
  <dimension ref="A1:R69"/>
  <sheetViews>
    <sheetView zoomScale="130" zoomScaleNormal="130" workbookViewId="0">
      <selection activeCell="I63" sqref="I63"/>
    </sheetView>
  </sheetViews>
  <sheetFormatPr defaultColWidth="9.109375" defaultRowHeight="13.2"/>
  <cols>
    <col min="1" max="1" width="13" style="131" customWidth="1"/>
    <col min="2" max="2" width="15" style="3" customWidth="1"/>
    <col min="3" max="3" width="10.44140625" style="3" customWidth="1"/>
    <col min="4" max="4" width="9.109375" style="3"/>
    <col min="5" max="5" width="9.33203125" style="5" customWidth="1"/>
    <col min="6" max="6" width="11.5546875" style="227" customWidth="1"/>
    <col min="7" max="7" width="12.5546875" style="7" customWidth="1"/>
    <col min="8" max="8" width="12.44140625" style="7" customWidth="1"/>
    <col min="9" max="9" width="16.6640625" style="7" customWidth="1"/>
    <col min="10" max="10" width="9.109375" style="132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8" width="9.88671875" style="3" customWidth="1"/>
    <col min="19" max="16384" width="9.109375" style="3"/>
  </cols>
  <sheetData>
    <row r="1" spans="1:9" ht="24">
      <c r="A1" s="3188" t="s">
        <v>813</v>
      </c>
      <c r="B1" s="3188"/>
      <c r="C1" s="3188"/>
      <c r="D1" s="3188"/>
      <c r="E1" s="3188"/>
      <c r="F1" s="3188"/>
      <c r="G1" s="135"/>
      <c r="H1" s="135"/>
    </row>
    <row r="2" spans="1:9">
      <c r="A2" s="228"/>
      <c r="E2" s="133"/>
      <c r="G2" s="135"/>
      <c r="H2" s="135"/>
    </row>
    <row r="3" spans="1:9">
      <c r="A3" s="228"/>
      <c r="E3" s="133"/>
      <c r="G3" s="135"/>
      <c r="H3" s="135"/>
    </row>
    <row r="4" spans="1:9" ht="20.399999999999999">
      <c r="A4" s="3200" t="s">
        <v>1</v>
      </c>
      <c r="B4" s="3200"/>
      <c r="C4" s="3200"/>
      <c r="D4" s="3200"/>
      <c r="E4" s="3200"/>
      <c r="F4" s="3200"/>
      <c r="G4" s="3200"/>
      <c r="H4" s="3200"/>
      <c r="I4" s="3200"/>
    </row>
    <row r="5" spans="1:9" ht="25.2">
      <c r="A5" s="141" t="s">
        <v>2</v>
      </c>
      <c r="B5" s="142" t="s">
        <v>35</v>
      </c>
      <c r="C5" s="143" t="s">
        <v>4</v>
      </c>
      <c r="D5" s="144" t="s">
        <v>5</v>
      </c>
      <c r="E5" s="144" t="s">
        <v>6</v>
      </c>
      <c r="F5" s="968" t="s">
        <v>36</v>
      </c>
      <c r="G5" s="146" t="s">
        <v>37</v>
      </c>
      <c r="H5" s="146" t="s">
        <v>38</v>
      </c>
      <c r="I5" s="146" t="s">
        <v>39</v>
      </c>
    </row>
    <row r="6" spans="1:9" ht="24" customHeight="1">
      <c r="A6" s="1148">
        <v>44687</v>
      </c>
      <c r="B6" s="1677">
        <v>100000</v>
      </c>
      <c r="C6" s="1677">
        <f>B6*0.02</f>
        <v>2000</v>
      </c>
      <c r="D6" s="1678"/>
      <c r="E6" s="1150">
        <v>24</v>
      </c>
      <c r="F6" s="1151">
        <v>28925</v>
      </c>
      <c r="G6" s="1152">
        <f>B6/E6</f>
        <v>4166.6666666666697</v>
      </c>
      <c r="H6" s="1152">
        <f>B6*0.83%</f>
        <v>830</v>
      </c>
      <c r="I6" s="1694">
        <f>B6</f>
        <v>100000</v>
      </c>
    </row>
    <row r="7" spans="1:9" ht="24" customHeight="1">
      <c r="A7" s="50">
        <v>44715</v>
      </c>
      <c r="B7" s="27"/>
      <c r="C7" s="27"/>
      <c r="D7" s="27"/>
      <c r="E7" s="29">
        <v>1</v>
      </c>
      <c r="F7" s="42">
        <v>74884</v>
      </c>
      <c r="G7" s="43">
        <v>4166.67</v>
      </c>
      <c r="H7" s="43">
        <v>830</v>
      </c>
      <c r="I7" s="43">
        <f>I6-G7</f>
        <v>95833.33</v>
      </c>
    </row>
    <row r="8" spans="1:9" ht="24" customHeight="1">
      <c r="A8" s="50">
        <v>44744</v>
      </c>
      <c r="B8" s="27"/>
      <c r="C8" s="27"/>
      <c r="D8" s="27"/>
      <c r="E8" s="29">
        <v>2</v>
      </c>
      <c r="F8" s="227">
        <v>75236</v>
      </c>
      <c r="G8" s="43">
        <v>4166.67</v>
      </c>
      <c r="H8" s="43">
        <v>830</v>
      </c>
      <c r="I8" s="43">
        <f t="shared" ref="I8:I24" si="0">I7-G8</f>
        <v>91666.66</v>
      </c>
    </row>
    <row r="9" spans="1:9" ht="24" customHeight="1">
      <c r="A9" s="50">
        <v>44775</v>
      </c>
      <c r="B9" s="27"/>
      <c r="C9" s="27"/>
      <c r="D9" s="27"/>
      <c r="E9" s="29">
        <v>3</v>
      </c>
      <c r="F9" s="42">
        <v>75576</v>
      </c>
      <c r="G9" s="43">
        <v>4166.67</v>
      </c>
      <c r="H9" s="43">
        <v>830</v>
      </c>
      <c r="I9" s="43">
        <f t="shared" si="0"/>
        <v>87499.99</v>
      </c>
    </row>
    <row r="10" spans="1:9" ht="24" customHeight="1">
      <c r="A10" s="167">
        <v>44806</v>
      </c>
      <c r="B10" s="27"/>
      <c r="C10" s="27"/>
      <c r="D10" s="27"/>
      <c r="E10" s="29">
        <v>4</v>
      </c>
      <c r="F10" s="42">
        <v>75917</v>
      </c>
      <c r="G10" s="59">
        <v>4166.67</v>
      </c>
      <c r="H10" s="59">
        <v>830</v>
      </c>
      <c r="I10" s="43">
        <f t="shared" si="0"/>
        <v>83333.320000000007</v>
      </c>
    </row>
    <row r="11" spans="1:9" ht="24" customHeight="1">
      <c r="A11" s="167">
        <v>44835</v>
      </c>
      <c r="B11" s="32"/>
      <c r="C11" s="284"/>
      <c r="D11" s="284"/>
      <c r="E11" s="29">
        <v>5</v>
      </c>
      <c r="F11" s="42">
        <v>76218</v>
      </c>
      <c r="G11" s="59">
        <v>4166.67</v>
      </c>
      <c r="H11" s="59">
        <v>830</v>
      </c>
      <c r="I11" s="43">
        <f t="shared" si="0"/>
        <v>79166.649999999994</v>
      </c>
    </row>
    <row r="12" spans="1:9" ht="24" customHeight="1">
      <c r="A12" s="167">
        <v>44867</v>
      </c>
      <c r="B12" s="32"/>
      <c r="C12" s="284"/>
      <c r="D12" s="284"/>
      <c r="E12" s="29">
        <v>6</v>
      </c>
      <c r="F12" s="42">
        <v>76545</v>
      </c>
      <c r="G12" s="59">
        <v>4166.67</v>
      </c>
      <c r="H12" s="59">
        <v>830</v>
      </c>
      <c r="I12" s="43">
        <f t="shared" si="0"/>
        <v>74999.98</v>
      </c>
    </row>
    <row r="13" spans="1:9" ht="24" customHeight="1">
      <c r="A13" s="167">
        <v>44897</v>
      </c>
      <c r="B13" s="32"/>
      <c r="C13" s="284"/>
      <c r="D13" s="284"/>
      <c r="E13" s="29">
        <v>7</v>
      </c>
      <c r="F13" s="42">
        <v>76956</v>
      </c>
      <c r="G13" s="59">
        <v>4166.67</v>
      </c>
      <c r="H13" s="59">
        <v>830</v>
      </c>
      <c r="I13" s="43">
        <f t="shared" si="0"/>
        <v>70833.31</v>
      </c>
    </row>
    <row r="14" spans="1:9" ht="24" customHeight="1">
      <c r="A14" s="167">
        <v>44923</v>
      </c>
      <c r="B14" s="32"/>
      <c r="C14" s="284"/>
      <c r="D14" s="284"/>
      <c r="E14" s="29">
        <v>8</v>
      </c>
      <c r="F14" s="42">
        <v>77225</v>
      </c>
      <c r="G14" s="30">
        <v>4166.67</v>
      </c>
      <c r="H14" s="30">
        <v>830</v>
      </c>
      <c r="I14" s="43">
        <f t="shared" si="0"/>
        <v>66666.64</v>
      </c>
    </row>
    <row r="15" spans="1:9" ht="24" customHeight="1">
      <c r="A15" s="50">
        <v>44958</v>
      </c>
      <c r="B15" s="27"/>
      <c r="C15" s="27"/>
      <c r="D15" s="33"/>
      <c r="E15" s="29">
        <v>9</v>
      </c>
      <c r="F15" s="42">
        <v>77558</v>
      </c>
      <c r="G15" s="59">
        <v>4166.67</v>
      </c>
      <c r="H15" s="30">
        <v>830</v>
      </c>
      <c r="I15" s="43">
        <f t="shared" si="0"/>
        <v>62499.97</v>
      </c>
    </row>
    <row r="16" spans="1:9" ht="24" customHeight="1">
      <c r="A16" s="50">
        <v>44989</v>
      </c>
      <c r="B16" s="27"/>
      <c r="C16" s="27"/>
      <c r="D16" s="27"/>
      <c r="E16" s="29">
        <v>10</v>
      </c>
      <c r="F16" s="42">
        <v>77831</v>
      </c>
      <c r="G16" s="59">
        <v>4166.67</v>
      </c>
      <c r="H16" s="30">
        <v>830</v>
      </c>
      <c r="I16" s="43">
        <f t="shared" si="0"/>
        <v>58333.3</v>
      </c>
    </row>
    <row r="17" spans="1:9" ht="24" customHeight="1">
      <c r="A17" s="50">
        <v>45021</v>
      </c>
      <c r="B17" s="27"/>
      <c r="C17" s="27"/>
      <c r="D17" s="27"/>
      <c r="E17" s="29">
        <v>11</v>
      </c>
      <c r="F17" s="42">
        <v>78253</v>
      </c>
      <c r="G17" s="59">
        <v>4166.67</v>
      </c>
      <c r="H17" s="30">
        <v>830</v>
      </c>
      <c r="I17" s="43">
        <f t="shared" si="0"/>
        <v>54166.63</v>
      </c>
    </row>
    <row r="18" spans="1:9" ht="24" customHeight="1">
      <c r="A18" s="50">
        <v>45062</v>
      </c>
      <c r="B18" s="27"/>
      <c r="C18" s="27"/>
      <c r="D18" s="27"/>
      <c r="E18" s="29">
        <v>12</v>
      </c>
      <c r="F18" s="42">
        <v>78664</v>
      </c>
      <c r="G18" s="30">
        <v>4166.67</v>
      </c>
      <c r="H18" s="30">
        <v>830</v>
      </c>
      <c r="I18" s="43">
        <f t="shared" si="0"/>
        <v>49999.96</v>
      </c>
    </row>
    <row r="19" spans="1:9" ht="24" customHeight="1">
      <c r="A19" s="50">
        <v>45093</v>
      </c>
      <c r="C19" s="27"/>
      <c r="D19" s="27"/>
      <c r="E19" s="29">
        <v>13</v>
      </c>
      <c r="F19" s="42">
        <v>79155</v>
      </c>
      <c r="G19" s="30">
        <v>4166.67</v>
      </c>
      <c r="H19" s="30">
        <v>830</v>
      </c>
      <c r="I19" s="43">
        <f t="shared" si="0"/>
        <v>45833.29</v>
      </c>
    </row>
    <row r="20" spans="1:9" ht="24" customHeight="1">
      <c r="A20" s="50">
        <v>45136</v>
      </c>
      <c r="B20" s="27"/>
      <c r="C20" s="27"/>
      <c r="D20" s="27"/>
      <c r="E20" s="29">
        <v>14</v>
      </c>
      <c r="F20" s="42">
        <v>79673</v>
      </c>
      <c r="G20" s="43">
        <v>4166.67</v>
      </c>
      <c r="H20" s="43">
        <v>830</v>
      </c>
      <c r="I20" s="43">
        <f t="shared" si="0"/>
        <v>41666.620000000003</v>
      </c>
    </row>
    <row r="21" spans="1:9" ht="24" customHeight="1">
      <c r="A21" s="50">
        <v>45154</v>
      </c>
      <c r="B21" s="178"/>
      <c r="C21" s="30"/>
      <c r="D21" s="30"/>
      <c r="E21" s="29">
        <v>15</v>
      </c>
      <c r="F21" s="42">
        <v>79878</v>
      </c>
      <c r="G21" s="30">
        <v>4166.67</v>
      </c>
      <c r="H21" s="30">
        <v>830</v>
      </c>
      <c r="I21" s="43">
        <f t="shared" si="0"/>
        <v>37499.949999999997</v>
      </c>
    </row>
    <row r="22" spans="1:9" ht="24" customHeight="1">
      <c r="A22" s="50">
        <v>45154</v>
      </c>
      <c r="B22" s="178"/>
      <c r="C22" s="30"/>
      <c r="D22" s="27"/>
      <c r="E22" s="29">
        <v>16</v>
      </c>
      <c r="F22" s="42">
        <v>31822</v>
      </c>
      <c r="G22" s="30">
        <v>37499.93</v>
      </c>
      <c r="H22" s="43"/>
      <c r="I22" s="43">
        <f t="shared" si="0"/>
        <v>2.0000000025902399E-2</v>
      </c>
    </row>
    <row r="23" spans="1:9" ht="24" customHeight="1">
      <c r="E23" s="1077"/>
      <c r="I23" s="43">
        <f t="shared" si="0"/>
        <v>2.0000000025902399E-2</v>
      </c>
    </row>
    <row r="24" spans="1:9">
      <c r="I24" s="43">
        <f t="shared" si="0"/>
        <v>2.0000000025902399E-2</v>
      </c>
    </row>
    <row r="27" spans="1:9" ht="20.399999999999999">
      <c r="A27" s="3200" t="s">
        <v>1</v>
      </c>
      <c r="B27" s="3200"/>
      <c r="C27" s="3200"/>
      <c r="D27" s="3200"/>
      <c r="E27" s="3200"/>
      <c r="F27" s="3200"/>
      <c r="G27" s="3200"/>
      <c r="H27" s="3200"/>
      <c r="I27" s="3200"/>
    </row>
    <row r="28" spans="1:9" ht="25.2">
      <c r="A28" s="141" t="s">
        <v>2</v>
      </c>
      <c r="B28" s="142" t="s">
        <v>35</v>
      </c>
      <c r="C28" s="143" t="s">
        <v>4</v>
      </c>
      <c r="D28" s="144" t="s">
        <v>5</v>
      </c>
      <c r="E28" s="144" t="s">
        <v>6</v>
      </c>
      <c r="F28" s="968" t="s">
        <v>36</v>
      </c>
      <c r="G28" s="146" t="s">
        <v>37</v>
      </c>
      <c r="H28" s="146" t="s">
        <v>38</v>
      </c>
      <c r="I28" s="146" t="s">
        <v>39</v>
      </c>
    </row>
    <row r="29" spans="1:9">
      <c r="A29" s="723">
        <v>45154</v>
      </c>
      <c r="B29" s="720">
        <v>110000</v>
      </c>
      <c r="C29" s="720">
        <f>B29*0.02</f>
        <v>2200</v>
      </c>
      <c r="D29" s="721"/>
      <c r="E29" s="667">
        <v>24</v>
      </c>
      <c r="F29" s="1153">
        <v>31822</v>
      </c>
      <c r="G29" s="668">
        <f>B29/E29</f>
        <v>4583.3333333333303</v>
      </c>
      <c r="H29" s="668">
        <f>B29*0.83%</f>
        <v>913</v>
      </c>
      <c r="I29" s="722">
        <f>B29</f>
        <v>110000</v>
      </c>
    </row>
    <row r="30" spans="1:9">
      <c r="A30" s="50">
        <v>45188</v>
      </c>
      <c r="B30" s="27"/>
      <c r="C30" s="27"/>
      <c r="D30" s="27"/>
      <c r="E30" s="29">
        <v>1</v>
      </c>
      <c r="F30" s="42">
        <v>80267</v>
      </c>
      <c r="G30" s="30">
        <v>4166.67</v>
      </c>
      <c r="H30" s="30">
        <v>830</v>
      </c>
      <c r="I30" s="43">
        <f>I29-G30</f>
        <v>105833.33</v>
      </c>
    </row>
    <row r="31" spans="1:9">
      <c r="A31" s="50">
        <v>45227</v>
      </c>
      <c r="B31" s="27"/>
      <c r="C31" s="27"/>
      <c r="D31" s="27"/>
      <c r="E31" s="29">
        <v>2</v>
      </c>
      <c r="F31" s="42">
        <v>80744</v>
      </c>
      <c r="G31" s="30">
        <v>4583.33</v>
      </c>
      <c r="H31" s="30">
        <v>913</v>
      </c>
      <c r="I31" s="43">
        <f t="shared" ref="I31:I36" si="1">I30-G31</f>
        <v>101250</v>
      </c>
    </row>
    <row r="32" spans="1:9">
      <c r="A32" s="167">
        <v>45255</v>
      </c>
      <c r="B32" s="178"/>
      <c r="C32" s="35"/>
      <c r="D32" s="35"/>
      <c r="E32" s="29">
        <v>3</v>
      </c>
      <c r="F32" s="42">
        <v>81105</v>
      </c>
      <c r="G32" s="30">
        <v>4583.33</v>
      </c>
      <c r="H32" s="30">
        <v>913</v>
      </c>
      <c r="I32" s="43">
        <f t="shared" si="1"/>
        <v>96666.67</v>
      </c>
    </row>
    <row r="33" spans="1:9">
      <c r="A33" s="167">
        <v>45288</v>
      </c>
      <c r="B33" s="178"/>
      <c r="C33" s="35"/>
      <c r="D33" s="35"/>
      <c r="E33" s="29">
        <v>4</v>
      </c>
      <c r="F33" s="42">
        <v>81512</v>
      </c>
      <c r="G33" s="30">
        <v>4583.33</v>
      </c>
      <c r="H33" s="30">
        <v>913</v>
      </c>
      <c r="I33" s="43">
        <f t="shared" si="1"/>
        <v>92083.34</v>
      </c>
    </row>
    <row r="34" spans="1:9" ht="13.8">
      <c r="A34" s="235">
        <v>45323</v>
      </c>
      <c r="E34" s="29">
        <v>5</v>
      </c>
      <c r="F34" s="42">
        <v>81937</v>
      </c>
      <c r="G34" s="59">
        <v>4583.33</v>
      </c>
      <c r="H34" s="59">
        <v>913</v>
      </c>
      <c r="I34" s="43">
        <f t="shared" si="1"/>
        <v>87500.01</v>
      </c>
    </row>
    <row r="35" spans="1:9" ht="13.8">
      <c r="A35" s="235">
        <v>45339</v>
      </c>
      <c r="E35" s="29">
        <v>6</v>
      </c>
      <c r="F35" s="42">
        <v>82079</v>
      </c>
      <c r="G35" s="30">
        <v>4583.33</v>
      </c>
      <c r="H35" s="30">
        <v>913</v>
      </c>
      <c r="I35" s="43">
        <f t="shared" si="1"/>
        <v>82916.679999999993</v>
      </c>
    </row>
    <row r="36" spans="1:9" ht="13.8">
      <c r="A36" s="235">
        <v>45345</v>
      </c>
      <c r="E36" s="29">
        <v>7</v>
      </c>
      <c r="F36" s="42">
        <v>32941</v>
      </c>
      <c r="G36" s="30">
        <v>82916.67</v>
      </c>
      <c r="I36" s="43">
        <f t="shared" si="1"/>
        <v>9.9999999947613105E-3</v>
      </c>
    </row>
    <row r="37" spans="1:9" ht="20.399999999999999">
      <c r="A37" s="3200" t="s">
        <v>1</v>
      </c>
      <c r="B37" s="3200"/>
      <c r="C37" s="3200"/>
      <c r="D37" s="3200"/>
      <c r="E37" s="3200"/>
      <c r="F37" s="3200"/>
      <c r="G37" s="3200"/>
      <c r="H37" s="3200"/>
      <c r="I37" s="3200"/>
    </row>
    <row r="38" spans="1:9" ht="25.2">
      <c r="A38" s="141" t="s">
        <v>2</v>
      </c>
      <c r="B38" s="142" t="s">
        <v>35</v>
      </c>
      <c r="C38" s="143" t="s">
        <v>4</v>
      </c>
      <c r="D38" s="144" t="s">
        <v>5</v>
      </c>
      <c r="E38" s="144" t="s">
        <v>6</v>
      </c>
      <c r="F38" s="968" t="s">
        <v>36</v>
      </c>
      <c r="G38" s="146" t="s">
        <v>37</v>
      </c>
      <c r="H38" s="146" t="s">
        <v>38</v>
      </c>
      <c r="I38" s="146" t="s">
        <v>39</v>
      </c>
    </row>
    <row r="39" spans="1:9">
      <c r="A39" s="723">
        <v>45345</v>
      </c>
      <c r="B39" s="666">
        <v>200000</v>
      </c>
      <c r="C39" s="666">
        <f>B39*0.02</f>
        <v>4000</v>
      </c>
      <c r="D39" s="667"/>
      <c r="E39" s="667">
        <v>36</v>
      </c>
      <c r="F39" s="1153">
        <v>32941</v>
      </c>
      <c r="G39" s="668">
        <f>B39/E39</f>
        <v>5555.5555555555602</v>
      </c>
      <c r="H39" s="668">
        <f>B39*0.83%</f>
        <v>1660</v>
      </c>
      <c r="I39" s="668">
        <f>B39</f>
        <v>200000</v>
      </c>
    </row>
    <row r="40" spans="1:9">
      <c r="A40" s="50">
        <v>45371</v>
      </c>
      <c r="B40" s="57"/>
      <c r="C40" s="57"/>
      <c r="D40" s="57"/>
      <c r="E40" s="57">
        <v>1</v>
      </c>
      <c r="F40" s="42">
        <v>82480</v>
      </c>
      <c r="G40" s="59">
        <v>4583.33</v>
      </c>
      <c r="H40" s="59">
        <v>913</v>
      </c>
      <c r="I40" s="62">
        <f>I39-G40</f>
        <v>195416.67</v>
      </c>
    </row>
    <row r="41" spans="1:9">
      <c r="A41" s="50">
        <v>45412</v>
      </c>
      <c r="B41" s="57"/>
      <c r="C41" s="57"/>
      <c r="D41" s="57"/>
      <c r="E41" s="57">
        <v>2</v>
      </c>
      <c r="F41" s="42">
        <v>82977</v>
      </c>
      <c r="G41" s="59">
        <v>5555.56</v>
      </c>
      <c r="H41" s="59">
        <v>1660</v>
      </c>
      <c r="I41" s="62">
        <f t="shared" ref="I41:I52" si="2">I40-G41</f>
        <v>189861.11</v>
      </c>
    </row>
    <row r="42" spans="1:9">
      <c r="A42" s="50">
        <v>45435</v>
      </c>
      <c r="B42" s="57"/>
      <c r="C42" s="57"/>
      <c r="D42" s="57"/>
      <c r="E42" s="57">
        <v>3</v>
      </c>
      <c r="F42" s="42">
        <v>83302</v>
      </c>
      <c r="G42" s="59">
        <v>5555.55</v>
      </c>
      <c r="H42" s="59">
        <v>1660</v>
      </c>
      <c r="I42" s="62">
        <f t="shared" si="2"/>
        <v>184305.56</v>
      </c>
    </row>
    <row r="43" spans="1:9">
      <c r="A43" s="50">
        <v>45475</v>
      </c>
      <c r="B43" s="178"/>
      <c r="C43" s="329"/>
      <c r="D43" s="329"/>
      <c r="E43" s="57">
        <v>4</v>
      </c>
      <c r="F43" s="42">
        <v>83780</v>
      </c>
      <c r="G43" s="59">
        <v>5555.56</v>
      </c>
      <c r="H43" s="59">
        <v>1660</v>
      </c>
      <c r="I43" s="62">
        <f t="shared" si="2"/>
        <v>178750</v>
      </c>
    </row>
    <row r="44" spans="1:9">
      <c r="A44" s="50">
        <v>45510</v>
      </c>
      <c r="B44" s="178"/>
      <c r="C44" s="329"/>
      <c r="D44" s="329"/>
      <c r="E44" s="57">
        <v>5</v>
      </c>
      <c r="F44" s="42">
        <v>84190</v>
      </c>
      <c r="G44" s="59">
        <v>5555.56</v>
      </c>
      <c r="H44" s="59">
        <v>1660</v>
      </c>
      <c r="I44" s="62">
        <f t="shared" si="2"/>
        <v>173194.44</v>
      </c>
    </row>
    <row r="45" spans="1:9">
      <c r="A45" s="50">
        <v>45545</v>
      </c>
      <c r="B45" s="178"/>
      <c r="C45" s="329"/>
      <c r="D45" s="329"/>
      <c r="E45" s="57">
        <v>6</v>
      </c>
      <c r="F45" s="42">
        <v>84555</v>
      </c>
      <c r="G45" s="59">
        <v>5555.56</v>
      </c>
      <c r="H45" s="59">
        <v>1660</v>
      </c>
      <c r="I45" s="62">
        <f t="shared" si="2"/>
        <v>167638.88</v>
      </c>
    </row>
    <row r="46" spans="1:9">
      <c r="A46" s="50">
        <v>45569</v>
      </c>
      <c r="B46" s="57"/>
      <c r="C46" s="57"/>
      <c r="D46" s="57"/>
      <c r="E46" s="57">
        <v>7</v>
      </c>
      <c r="F46" s="58">
        <v>84882</v>
      </c>
      <c r="G46" s="59">
        <v>5555.56</v>
      </c>
      <c r="H46" s="59">
        <v>1660</v>
      </c>
      <c r="I46" s="62">
        <f t="shared" si="2"/>
        <v>162083.32</v>
      </c>
    </row>
    <row r="47" spans="1:9">
      <c r="A47" s="50">
        <v>45608</v>
      </c>
      <c r="B47" s="57"/>
      <c r="C47" s="57"/>
      <c r="D47" s="57"/>
      <c r="E47" s="57">
        <v>8</v>
      </c>
      <c r="F47" s="58">
        <v>85343</v>
      </c>
      <c r="G47" s="59">
        <v>5555.56</v>
      </c>
      <c r="H47" s="59">
        <v>1660</v>
      </c>
      <c r="I47" s="62">
        <f t="shared" si="2"/>
        <v>156527.76</v>
      </c>
    </row>
    <row r="48" spans="1:9">
      <c r="A48" s="50">
        <v>45650</v>
      </c>
      <c r="B48" s="57"/>
      <c r="C48" s="57"/>
      <c r="D48" s="57"/>
      <c r="E48" s="57">
        <v>9</v>
      </c>
      <c r="F48" s="58">
        <v>85923</v>
      </c>
      <c r="G48" s="59">
        <v>11111.12</v>
      </c>
      <c r="H48" s="59">
        <v>1660</v>
      </c>
      <c r="I48" s="62">
        <f t="shared" si="2"/>
        <v>145416.64000000001</v>
      </c>
    </row>
    <row r="49" spans="1:18">
      <c r="A49" s="50">
        <v>45706</v>
      </c>
      <c r="B49" s="57"/>
      <c r="C49" s="57"/>
      <c r="D49" s="57"/>
      <c r="E49" s="57">
        <v>10</v>
      </c>
      <c r="F49" s="42">
        <v>86511</v>
      </c>
      <c r="G49" s="62">
        <v>5555.56</v>
      </c>
      <c r="H49" s="62">
        <v>1660</v>
      </c>
      <c r="I49" s="62">
        <f t="shared" si="2"/>
        <v>139861.07999999999</v>
      </c>
      <c r="K49" s="339"/>
      <c r="L49" s="613"/>
      <c r="M49" s="464"/>
      <c r="N49" s="615"/>
      <c r="O49" s="615"/>
      <c r="P49" s="615"/>
      <c r="Q49" s="617"/>
      <c r="R49" s="617"/>
    </row>
    <row r="50" spans="1:18">
      <c r="A50" s="50">
        <v>45736</v>
      </c>
      <c r="B50" s="57"/>
      <c r="C50" s="57"/>
      <c r="D50" s="57"/>
      <c r="E50" s="57">
        <v>11</v>
      </c>
      <c r="F50" s="42">
        <v>86849</v>
      </c>
      <c r="G50" s="62">
        <v>5555.56</v>
      </c>
      <c r="H50" s="62">
        <v>1660</v>
      </c>
      <c r="I50" s="62">
        <f t="shared" si="2"/>
        <v>134305.51999999999</v>
      </c>
      <c r="K50" s="339"/>
      <c r="L50" s="613"/>
      <c r="M50" s="464"/>
      <c r="N50" s="615"/>
      <c r="O50" s="615"/>
      <c r="P50" s="615"/>
      <c r="Q50" s="617"/>
      <c r="R50" s="617"/>
    </row>
    <row r="51" spans="1:18">
      <c r="A51" s="50">
        <v>45772</v>
      </c>
      <c r="B51" s="57"/>
      <c r="C51" s="57"/>
      <c r="D51" s="57"/>
      <c r="E51" s="57">
        <v>12</v>
      </c>
      <c r="F51" s="42">
        <v>87312</v>
      </c>
      <c r="G51" s="62">
        <v>5555.56</v>
      </c>
      <c r="H51" s="62">
        <v>1660</v>
      </c>
      <c r="I51" s="62">
        <f t="shared" si="2"/>
        <v>128749.96</v>
      </c>
      <c r="K51" s="339"/>
      <c r="L51" s="613"/>
      <c r="M51" s="464"/>
      <c r="N51" s="615"/>
      <c r="O51" s="615"/>
      <c r="P51" s="615"/>
      <c r="Q51" s="617"/>
      <c r="R51" s="617"/>
    </row>
    <row r="52" spans="1:18">
      <c r="A52" s="50">
        <v>45772</v>
      </c>
      <c r="B52" s="57"/>
      <c r="C52" s="57"/>
      <c r="D52" s="57"/>
      <c r="E52" s="57">
        <v>13</v>
      </c>
      <c r="F52" s="42">
        <v>35490</v>
      </c>
      <c r="G52" s="62">
        <v>128749.96</v>
      </c>
      <c r="H52" s="62"/>
      <c r="I52" s="62">
        <f t="shared" si="2"/>
        <v>0</v>
      </c>
      <c r="K52" s="339"/>
      <c r="L52" s="616"/>
      <c r="M52" s="467"/>
      <c r="N52" s="615"/>
      <c r="O52" s="615"/>
      <c r="P52" s="615"/>
      <c r="Q52" s="618"/>
      <c r="R52" s="618"/>
    </row>
    <row r="53" spans="1:18">
      <c r="K53" s="339"/>
      <c r="L53" s="613"/>
      <c r="M53" s="340"/>
      <c r="N53" s="615"/>
      <c r="O53" s="615"/>
      <c r="P53" s="615"/>
      <c r="Q53" s="617"/>
      <c r="R53" s="617"/>
    </row>
    <row r="54" spans="1:18" ht="20.399999999999999">
      <c r="A54" s="3200" t="s">
        <v>1</v>
      </c>
      <c r="B54" s="3200"/>
      <c r="C54" s="3200"/>
      <c r="D54" s="3200"/>
      <c r="E54" s="3200"/>
      <c r="F54" s="3200"/>
      <c r="G54" s="3200"/>
      <c r="H54" s="3200"/>
      <c r="I54" s="3200"/>
      <c r="K54" s="339"/>
      <c r="L54" s="613"/>
      <c r="M54" s="340"/>
      <c r="N54" s="615"/>
      <c r="O54" s="615"/>
      <c r="P54" s="615"/>
      <c r="Q54" s="617"/>
      <c r="R54" s="617"/>
    </row>
    <row r="55" spans="1:18" ht="25.2">
      <c r="A55" s="141" t="s">
        <v>2</v>
      </c>
      <c r="B55" s="142" t="s">
        <v>35</v>
      </c>
      <c r="C55" s="143" t="s">
        <v>4</v>
      </c>
      <c r="D55" s="144" t="s">
        <v>5</v>
      </c>
      <c r="E55" s="144" t="s">
        <v>6</v>
      </c>
      <c r="F55" s="968" t="s">
        <v>36</v>
      </c>
      <c r="G55" s="146" t="s">
        <v>37</v>
      </c>
      <c r="H55" s="146" t="s">
        <v>38</v>
      </c>
      <c r="I55" s="146" t="s">
        <v>39</v>
      </c>
      <c r="K55" s="339"/>
      <c r="L55" s="613"/>
      <c r="M55" s="340"/>
      <c r="N55" s="615"/>
      <c r="O55" s="615"/>
      <c r="P55" s="615"/>
      <c r="Q55" s="617"/>
      <c r="R55" s="617"/>
    </row>
    <row r="56" spans="1:18">
      <c r="A56" s="723">
        <v>45772</v>
      </c>
      <c r="B56" s="666">
        <v>190000</v>
      </c>
      <c r="C56" s="666">
        <f>B56*0.02</f>
        <v>3800</v>
      </c>
      <c r="D56" s="667"/>
      <c r="E56" s="667">
        <v>24</v>
      </c>
      <c r="F56" s="1153">
        <v>35490</v>
      </c>
      <c r="G56" s="668">
        <f>B56/E56</f>
        <v>7916.6666666666697</v>
      </c>
      <c r="H56" s="668">
        <f>B56*0.83%</f>
        <v>1577</v>
      </c>
      <c r="I56" s="668">
        <f>B56</f>
        <v>190000</v>
      </c>
      <c r="K56" s="339"/>
      <c r="L56" s="613"/>
      <c r="M56" s="464"/>
      <c r="N56" s="615"/>
      <c r="O56" s="615"/>
      <c r="P56" s="615"/>
      <c r="Q56" s="617"/>
      <c r="R56" s="617"/>
    </row>
    <row r="57" spans="1:18">
      <c r="A57" s="50">
        <v>45797</v>
      </c>
      <c r="B57" s="57"/>
      <c r="C57" s="57"/>
      <c r="D57" s="57"/>
      <c r="E57" s="57">
        <v>1</v>
      </c>
      <c r="F57" s="42" t="s">
        <v>814</v>
      </c>
      <c r="G57" s="59">
        <v>7916.67</v>
      </c>
      <c r="H57" s="59">
        <v>1577</v>
      </c>
      <c r="I57" s="62">
        <f>I56-G57</f>
        <v>182083.33</v>
      </c>
      <c r="K57" s="339"/>
      <c r="L57" s="613"/>
      <c r="M57" s="340"/>
      <c r="N57" s="615"/>
      <c r="O57" s="615"/>
      <c r="P57" s="615"/>
      <c r="Q57" s="617"/>
      <c r="R57" s="617"/>
    </row>
    <row r="58" spans="1:18">
      <c r="A58" s="50">
        <v>45834</v>
      </c>
      <c r="B58" s="57"/>
      <c r="C58" s="57"/>
      <c r="D58" s="57"/>
      <c r="E58" s="57">
        <v>2</v>
      </c>
      <c r="F58" s="42" t="s">
        <v>815</v>
      </c>
      <c r="G58" s="59">
        <v>7916.67</v>
      </c>
      <c r="H58" s="59">
        <v>1577</v>
      </c>
      <c r="I58" s="62">
        <f t="shared" ref="I58:I69" si="3">I57-G58</f>
        <v>174166.66</v>
      </c>
      <c r="K58" s="339"/>
      <c r="L58" s="613"/>
      <c r="M58" s="340"/>
      <c r="N58" s="615"/>
      <c r="O58" s="615"/>
      <c r="P58" s="615"/>
      <c r="Q58" s="617"/>
      <c r="R58" s="617"/>
    </row>
    <row r="59" spans="1:18">
      <c r="A59" s="50">
        <v>45839</v>
      </c>
      <c r="B59" s="57"/>
      <c r="C59" s="57"/>
      <c r="D59" s="57"/>
      <c r="E59" s="57">
        <v>3</v>
      </c>
      <c r="F59" s="42" t="s">
        <v>816</v>
      </c>
      <c r="G59" s="59">
        <v>7916.67</v>
      </c>
      <c r="H59" s="59">
        <v>1577</v>
      </c>
      <c r="I59" s="62">
        <f t="shared" si="3"/>
        <v>166249.99</v>
      </c>
      <c r="K59" s="339"/>
      <c r="L59" s="613"/>
      <c r="M59" s="340"/>
      <c r="N59" s="614"/>
      <c r="O59" s="614"/>
      <c r="P59" s="614"/>
      <c r="Q59" s="617"/>
      <c r="R59" s="617"/>
    </row>
    <row r="60" spans="1:18">
      <c r="A60" s="194">
        <v>45897</v>
      </c>
      <c r="B60" s="178"/>
      <c r="C60" s="329"/>
      <c r="D60" s="329"/>
      <c r="E60" s="57">
        <v>4</v>
      </c>
      <c r="F60" s="2183" t="s">
        <v>817</v>
      </c>
      <c r="G60" s="619">
        <v>7916.67</v>
      </c>
      <c r="H60" s="619">
        <v>1577</v>
      </c>
      <c r="I60" s="62">
        <f t="shared" si="3"/>
        <v>158333.32</v>
      </c>
    </row>
    <row r="61" spans="1:18">
      <c r="A61" s="194">
        <v>45946</v>
      </c>
      <c r="B61" s="178"/>
      <c r="C61" s="329"/>
      <c r="D61" s="329"/>
      <c r="E61" s="57">
        <v>5</v>
      </c>
      <c r="F61" s="58" t="s">
        <v>818</v>
      </c>
      <c r="G61" s="619">
        <v>7916.67</v>
      </c>
      <c r="H61" s="619">
        <v>1577</v>
      </c>
      <c r="I61" s="62">
        <f t="shared" si="3"/>
        <v>150416.65</v>
      </c>
    </row>
    <row r="62" spans="1:18">
      <c r="A62" s="194">
        <v>45975</v>
      </c>
      <c r="B62" s="178"/>
      <c r="C62" s="329"/>
      <c r="D62" s="329"/>
      <c r="E62" s="57">
        <v>6</v>
      </c>
      <c r="F62" s="58" t="s">
        <v>819</v>
      </c>
      <c r="G62" s="619">
        <v>7916.67</v>
      </c>
      <c r="H62" s="619">
        <v>1577</v>
      </c>
      <c r="I62" s="62">
        <f t="shared" si="3"/>
        <v>142499.98000000001</v>
      </c>
    </row>
    <row r="63" spans="1:18">
      <c r="A63" s="194">
        <v>46001</v>
      </c>
      <c r="B63" s="57"/>
      <c r="C63" s="57"/>
      <c r="D63" s="57"/>
      <c r="E63" s="57">
        <v>7</v>
      </c>
      <c r="F63" s="58" t="s">
        <v>820</v>
      </c>
      <c r="G63" s="673">
        <v>7916.67</v>
      </c>
      <c r="H63" s="673">
        <v>1577</v>
      </c>
      <c r="I63" s="62">
        <f t="shared" si="3"/>
        <v>134583.31</v>
      </c>
    </row>
    <row r="64" spans="1:18">
      <c r="A64" s="50"/>
      <c r="B64" s="57"/>
      <c r="C64" s="57"/>
      <c r="D64" s="57"/>
      <c r="E64" s="57">
        <v>8</v>
      </c>
      <c r="F64" s="58"/>
      <c r="G64" s="59"/>
      <c r="H64" s="59"/>
      <c r="I64" s="62">
        <f t="shared" si="3"/>
        <v>134583.31</v>
      </c>
    </row>
    <row r="65" spans="1:9">
      <c r="A65" s="50"/>
      <c r="B65" s="57"/>
      <c r="C65" s="57"/>
      <c r="D65" s="57"/>
      <c r="E65" s="57">
        <v>9</v>
      </c>
      <c r="F65" s="58"/>
      <c r="G65" s="59"/>
      <c r="H65" s="59"/>
      <c r="I65" s="62">
        <f t="shared" si="3"/>
        <v>134583.31</v>
      </c>
    </row>
    <row r="66" spans="1:9">
      <c r="A66" s="50"/>
      <c r="B66" s="57"/>
      <c r="C66" s="57"/>
      <c r="D66" s="57"/>
      <c r="E66" s="57">
        <v>10</v>
      </c>
      <c r="F66" s="42"/>
      <c r="G66" s="62"/>
      <c r="H66" s="62"/>
      <c r="I66" s="62">
        <f t="shared" si="3"/>
        <v>134583.31</v>
      </c>
    </row>
    <row r="67" spans="1:9">
      <c r="A67" s="50"/>
      <c r="B67" s="57"/>
      <c r="C67" s="57"/>
      <c r="D67" s="57"/>
      <c r="E67" s="57">
        <v>11</v>
      </c>
      <c r="F67" s="42"/>
      <c r="G67" s="62"/>
      <c r="H67" s="62"/>
      <c r="I67" s="62">
        <f t="shared" si="3"/>
        <v>134583.31</v>
      </c>
    </row>
    <row r="68" spans="1:9">
      <c r="A68" s="50"/>
      <c r="B68" s="57"/>
      <c r="C68" s="57"/>
      <c r="D68" s="57"/>
      <c r="E68" s="57">
        <v>12</v>
      </c>
      <c r="F68" s="42"/>
      <c r="G68" s="62"/>
      <c r="H68" s="62"/>
      <c r="I68" s="62">
        <f t="shared" si="3"/>
        <v>134583.31</v>
      </c>
    </row>
    <row r="69" spans="1:9">
      <c r="A69" s="50"/>
      <c r="B69" s="57"/>
      <c r="C69" s="57"/>
      <c r="D69" s="57"/>
      <c r="E69" s="57">
        <v>13</v>
      </c>
      <c r="F69" s="42"/>
      <c r="G69" s="62"/>
      <c r="H69" s="62"/>
      <c r="I69" s="62">
        <f t="shared" si="3"/>
        <v>134583.31</v>
      </c>
    </row>
  </sheetData>
  <mergeCells count="5">
    <mergeCell ref="A1:F1"/>
    <mergeCell ref="A4:I4"/>
    <mergeCell ref="A27:I27"/>
    <mergeCell ref="A37:I37"/>
    <mergeCell ref="A54:I54"/>
  </mergeCells>
  <pageMargins left="0.7" right="0.7" top="0.75" bottom="0.75" header="0.3" footer="0.3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104">
    <tabColor rgb="FFFFFF00"/>
  </sheetPr>
  <dimension ref="A1:R88"/>
  <sheetViews>
    <sheetView topLeftCell="A34" zoomScale="130" zoomScaleNormal="130" workbookViewId="0">
      <selection activeCell="C46" sqref="C46"/>
    </sheetView>
  </sheetViews>
  <sheetFormatPr defaultColWidth="9.109375" defaultRowHeight="13.8"/>
  <cols>
    <col min="1" max="1" width="15.44140625" style="131" customWidth="1"/>
    <col min="2" max="2" width="15.88671875" style="6" customWidth="1"/>
    <col min="3" max="3" width="14.109375" style="6" customWidth="1"/>
    <col min="4" max="4" width="10.44140625" style="6" customWidth="1"/>
    <col min="5" max="5" width="7.88671875" style="66" customWidth="1"/>
    <col min="6" max="6" width="13.88671875" style="643" customWidth="1"/>
    <col min="7" max="7" width="15.5546875" style="7" customWidth="1"/>
    <col min="8" max="8" width="10.6640625" style="7" customWidth="1"/>
    <col min="9" max="9" width="16" style="7" customWidth="1"/>
    <col min="10" max="10" width="13.109375" style="3" customWidth="1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8" width="9.33203125" style="3" customWidth="1"/>
    <col min="19" max="16384" width="9.109375" style="3"/>
  </cols>
  <sheetData>
    <row r="1" spans="1:9" ht="24">
      <c r="A1" s="11" t="s">
        <v>821</v>
      </c>
      <c r="B1" s="64"/>
      <c r="C1" s="64"/>
      <c r="D1" s="64"/>
      <c r="G1" s="1259"/>
      <c r="I1" s="561"/>
    </row>
    <row r="2" spans="1:9">
      <c r="H2" s="135"/>
      <c r="I2" s="135"/>
    </row>
    <row r="3" spans="1:9" s="1" customFormat="1" ht="20.399999999999999">
      <c r="A3" s="3240" t="s">
        <v>1</v>
      </c>
      <c r="B3" s="3240"/>
      <c r="C3" s="3240"/>
      <c r="D3" s="3240"/>
      <c r="E3" s="3240"/>
      <c r="F3" s="3240"/>
      <c r="G3" s="3240"/>
      <c r="H3" s="3240"/>
      <c r="I3" s="3240"/>
    </row>
    <row r="4" spans="1:9" ht="29.1" customHeight="1">
      <c r="A4" s="141" t="s">
        <v>2</v>
      </c>
      <c r="B4" s="142" t="s">
        <v>35</v>
      </c>
      <c r="C4" s="143" t="s">
        <v>4</v>
      </c>
      <c r="D4" s="144" t="s">
        <v>5</v>
      </c>
      <c r="E4" s="144" t="s">
        <v>6</v>
      </c>
      <c r="F4" s="1126" t="s">
        <v>36</v>
      </c>
      <c r="G4" s="146" t="s">
        <v>37</v>
      </c>
      <c r="H4" s="146" t="s">
        <v>38</v>
      </c>
      <c r="I4" s="142" t="s">
        <v>39</v>
      </c>
    </row>
    <row r="5" spans="1:9" ht="18.75" customHeight="1">
      <c r="A5" s="1148">
        <v>44643</v>
      </c>
      <c r="B5" s="1677">
        <v>30000</v>
      </c>
      <c r="C5" s="1677">
        <f>B5*0.02</f>
        <v>600</v>
      </c>
      <c r="D5" s="1678"/>
      <c r="E5" s="1150">
        <v>12</v>
      </c>
      <c r="F5" s="1679">
        <v>28653</v>
      </c>
      <c r="G5" s="1152">
        <f>+B5/E5</f>
        <v>2500</v>
      </c>
      <c r="H5" s="1152">
        <f>B5*0.83%</f>
        <v>249</v>
      </c>
      <c r="I5" s="1677">
        <f>B5</f>
        <v>30000</v>
      </c>
    </row>
    <row r="6" spans="1:9" ht="18.75" customHeight="1">
      <c r="A6" s="1680">
        <v>44685</v>
      </c>
      <c r="B6" s="1681"/>
      <c r="C6" s="1682"/>
      <c r="D6" s="1683"/>
      <c r="E6" s="1684">
        <v>1</v>
      </c>
      <c r="F6" s="771">
        <v>74462</v>
      </c>
      <c r="G6" s="256">
        <v>2500</v>
      </c>
      <c r="H6" s="1685">
        <v>249</v>
      </c>
      <c r="I6" s="1692">
        <f>I5-G6</f>
        <v>27500</v>
      </c>
    </row>
    <row r="7" spans="1:9" ht="18.75" customHeight="1">
      <c r="A7" s="1680">
        <v>44728</v>
      </c>
      <c r="B7" s="1686"/>
      <c r="C7" s="1687"/>
      <c r="D7" s="1683"/>
      <c r="E7" s="1684">
        <v>2</v>
      </c>
      <c r="F7" s="771">
        <v>74998</v>
      </c>
      <c r="G7" s="256">
        <v>2500</v>
      </c>
      <c r="H7" s="1685">
        <v>249</v>
      </c>
      <c r="I7" s="1692">
        <f t="shared" ref="I7:I17" si="0">I6-G7</f>
        <v>25000</v>
      </c>
    </row>
    <row r="8" spans="1:9" ht="18.75" customHeight="1">
      <c r="A8" s="1680">
        <v>44749</v>
      </c>
      <c r="B8" s="1686"/>
      <c r="C8" s="1687"/>
      <c r="D8" s="1683"/>
      <c r="E8" s="1684">
        <v>3</v>
      </c>
      <c r="F8" s="771">
        <v>75267</v>
      </c>
      <c r="G8" s="256">
        <v>2500</v>
      </c>
      <c r="H8" s="1685">
        <v>249</v>
      </c>
      <c r="I8" s="1692">
        <f t="shared" si="0"/>
        <v>22500</v>
      </c>
    </row>
    <row r="9" spans="1:9" ht="18.75" customHeight="1">
      <c r="A9" s="1680">
        <v>44771</v>
      </c>
      <c r="B9" s="1686"/>
      <c r="C9" s="1688"/>
      <c r="D9" s="1683"/>
      <c r="E9" s="1684">
        <v>4</v>
      </c>
      <c r="F9" s="771">
        <v>75442</v>
      </c>
      <c r="G9" s="256">
        <v>2500</v>
      </c>
      <c r="H9" s="1685">
        <v>249</v>
      </c>
      <c r="I9" s="1692">
        <f t="shared" si="0"/>
        <v>20000</v>
      </c>
    </row>
    <row r="10" spans="1:9" ht="18.75" customHeight="1">
      <c r="A10" s="1680">
        <v>44799</v>
      </c>
      <c r="B10" s="1686"/>
      <c r="C10" s="1687"/>
      <c r="D10" s="1683"/>
      <c r="E10" s="1684">
        <v>5</v>
      </c>
      <c r="F10" s="771">
        <v>75759</v>
      </c>
      <c r="G10" s="256">
        <v>2500</v>
      </c>
      <c r="H10" s="1685">
        <v>249</v>
      </c>
      <c r="I10" s="1692">
        <f t="shared" si="0"/>
        <v>17500</v>
      </c>
    </row>
    <row r="11" spans="1:9" ht="18.75" customHeight="1">
      <c r="A11" s="50">
        <v>44831</v>
      </c>
      <c r="B11" s="32"/>
      <c r="C11" s="33"/>
      <c r="D11" s="33"/>
      <c r="E11" s="1684">
        <v>6</v>
      </c>
      <c r="F11" s="41">
        <v>76101</v>
      </c>
      <c r="G11" s="1179">
        <v>2500</v>
      </c>
      <c r="H11" s="1179">
        <v>249</v>
      </c>
      <c r="I11" s="1692">
        <f t="shared" si="0"/>
        <v>15000</v>
      </c>
    </row>
    <row r="12" spans="1:9" ht="18.75" customHeight="1">
      <c r="A12" s="50">
        <v>44867</v>
      </c>
      <c r="B12" s="32"/>
      <c r="C12" s="284"/>
      <c r="D12" s="284"/>
      <c r="E12" s="1684">
        <v>7</v>
      </c>
      <c r="F12" s="41">
        <v>76532</v>
      </c>
      <c r="G12" s="1689">
        <v>2500</v>
      </c>
      <c r="H12" s="1689">
        <v>249</v>
      </c>
      <c r="I12" s="1692">
        <f t="shared" si="0"/>
        <v>12500</v>
      </c>
    </row>
    <row r="13" spans="1:9" ht="18.75" customHeight="1">
      <c r="A13" s="50">
        <v>44891</v>
      </c>
      <c r="B13" s="32"/>
      <c r="C13" s="33"/>
      <c r="D13" s="33"/>
      <c r="E13" s="1684">
        <v>8</v>
      </c>
      <c r="F13" s="41">
        <v>76895</v>
      </c>
      <c r="G13" s="1179">
        <v>2500</v>
      </c>
      <c r="H13" s="1179">
        <v>249</v>
      </c>
      <c r="I13" s="1692">
        <f t="shared" si="0"/>
        <v>10000</v>
      </c>
    </row>
    <row r="14" spans="1:9" ht="18.75" customHeight="1">
      <c r="A14" s="1680">
        <v>44929</v>
      </c>
      <c r="B14" s="1681"/>
      <c r="C14" s="1682"/>
      <c r="D14" s="1683"/>
      <c r="E14" s="1684">
        <v>9</v>
      </c>
      <c r="F14" s="41">
        <v>77274</v>
      </c>
      <c r="G14" s="256">
        <v>2500</v>
      </c>
      <c r="H14" s="1685">
        <v>249</v>
      </c>
      <c r="I14" s="1692">
        <f t="shared" si="0"/>
        <v>7500</v>
      </c>
    </row>
    <row r="15" spans="1:9" ht="18.75" customHeight="1">
      <c r="A15" s="1680">
        <v>44957</v>
      </c>
      <c r="B15" s="1681"/>
      <c r="C15" s="1682"/>
      <c r="D15" s="1683"/>
      <c r="E15" s="1684">
        <v>10</v>
      </c>
      <c r="F15" s="41">
        <v>77548</v>
      </c>
      <c r="G15" s="256">
        <v>2500</v>
      </c>
      <c r="H15" s="1685">
        <v>249</v>
      </c>
      <c r="I15" s="1692">
        <f t="shared" si="0"/>
        <v>5000</v>
      </c>
    </row>
    <row r="16" spans="1:9" ht="18.75" customHeight="1">
      <c r="A16" s="1680">
        <v>44985</v>
      </c>
      <c r="B16" s="1681"/>
      <c r="C16" s="1682"/>
      <c r="D16" s="1683"/>
      <c r="E16" s="1684">
        <v>11</v>
      </c>
      <c r="F16" s="41">
        <v>77759</v>
      </c>
      <c r="G16" s="256">
        <v>2500</v>
      </c>
      <c r="H16" s="1685">
        <v>249</v>
      </c>
      <c r="I16" s="1692">
        <f t="shared" si="0"/>
        <v>2500</v>
      </c>
    </row>
    <row r="17" spans="1:9" ht="18.75" customHeight="1">
      <c r="A17" s="1680">
        <v>44992</v>
      </c>
      <c r="B17" s="1681"/>
      <c r="C17" s="1682"/>
      <c r="D17" s="1683"/>
      <c r="E17" s="1684"/>
      <c r="F17" s="1183">
        <v>30849</v>
      </c>
      <c r="G17" s="256">
        <v>2500</v>
      </c>
      <c r="H17" s="1685"/>
      <c r="I17" s="1692">
        <f t="shared" si="0"/>
        <v>0</v>
      </c>
    </row>
    <row r="18" spans="1:9" ht="18.75" customHeight="1">
      <c r="A18" s="1680"/>
      <c r="B18" s="1681"/>
      <c r="C18" s="1682"/>
      <c r="D18" s="1683"/>
      <c r="E18" s="1684"/>
      <c r="F18" s="771"/>
      <c r="G18" s="59"/>
      <c r="H18" s="250"/>
      <c r="I18" s="1693"/>
    </row>
    <row r="19" spans="1:9" ht="15" customHeight="1">
      <c r="A19" s="1680"/>
      <c r="B19" s="1681"/>
      <c r="C19" s="1682"/>
      <c r="D19" s="1683"/>
      <c r="E19" s="1684"/>
      <c r="F19" s="771"/>
      <c r="G19" s="59"/>
      <c r="H19" s="250"/>
      <c r="I19" s="1693"/>
    </row>
    <row r="20" spans="1:9" ht="15" customHeight="1">
      <c r="A20" s="3240" t="s">
        <v>1</v>
      </c>
      <c r="B20" s="3240"/>
      <c r="C20" s="3240"/>
      <c r="D20" s="3240"/>
      <c r="E20" s="3240"/>
      <c r="F20" s="3240"/>
      <c r="G20" s="3240"/>
      <c r="H20" s="3240"/>
      <c r="I20" s="3240"/>
    </row>
    <row r="21" spans="1:9" ht="15" customHeight="1">
      <c r="A21" s="141" t="s">
        <v>2</v>
      </c>
      <c r="B21" s="142" t="s">
        <v>35</v>
      </c>
      <c r="C21" s="143" t="s">
        <v>4</v>
      </c>
      <c r="D21" s="144" t="s">
        <v>5</v>
      </c>
      <c r="E21" s="144" t="s">
        <v>6</v>
      </c>
      <c r="F21" s="1126" t="s">
        <v>36</v>
      </c>
      <c r="G21" s="146" t="s">
        <v>37</v>
      </c>
      <c r="H21" s="146" t="s">
        <v>38</v>
      </c>
      <c r="I21" s="142" t="s">
        <v>39</v>
      </c>
    </row>
    <row r="22" spans="1:9" ht="15" customHeight="1">
      <c r="A22" s="1148">
        <v>44992</v>
      </c>
      <c r="B22" s="1677">
        <v>30000</v>
      </c>
      <c r="C22" s="1677">
        <f>B22*0.02</f>
        <v>600</v>
      </c>
      <c r="D22" s="1678"/>
      <c r="E22" s="1150">
        <v>12</v>
      </c>
      <c r="F22" s="1679">
        <v>28653</v>
      </c>
      <c r="G22" s="1135">
        <f>+B22/E22</f>
        <v>2500</v>
      </c>
      <c r="H22" s="1135">
        <f>B22*0.83%</f>
        <v>249</v>
      </c>
      <c r="I22" s="1133">
        <f>B22</f>
        <v>30000</v>
      </c>
    </row>
    <row r="23" spans="1:9" ht="15" customHeight="1">
      <c r="A23" s="50">
        <v>45030</v>
      </c>
      <c r="B23" s="39"/>
      <c r="C23" s="564"/>
      <c r="D23" s="1690"/>
      <c r="E23" s="538">
        <v>1</v>
      </c>
      <c r="F23" s="41">
        <v>78308</v>
      </c>
      <c r="G23" s="256">
        <v>2500</v>
      </c>
      <c r="H23" s="1685">
        <v>249</v>
      </c>
      <c r="I23" s="1692">
        <f>I22-G23</f>
        <v>27500</v>
      </c>
    </row>
    <row r="24" spans="1:9" ht="15" customHeight="1">
      <c r="A24" s="50">
        <v>45048</v>
      </c>
      <c r="B24" s="39"/>
      <c r="C24" s="564"/>
      <c r="D24" s="1690"/>
      <c r="E24" s="538">
        <v>2</v>
      </c>
      <c r="F24" s="41">
        <v>78547</v>
      </c>
      <c r="G24" s="256">
        <v>2500</v>
      </c>
      <c r="H24" s="1685">
        <v>249</v>
      </c>
      <c r="I24" s="1692">
        <f t="shared" ref="I24:I34" si="1">I23-G24</f>
        <v>25000</v>
      </c>
    </row>
    <row r="25" spans="1:9" ht="15" customHeight="1">
      <c r="A25" s="50">
        <v>45076</v>
      </c>
      <c r="B25" s="39"/>
      <c r="C25" s="564"/>
      <c r="D25" s="1690"/>
      <c r="E25" s="538">
        <v>3</v>
      </c>
      <c r="F25" s="41">
        <v>78872</v>
      </c>
      <c r="G25" s="256">
        <v>2500</v>
      </c>
      <c r="H25" s="1685">
        <v>249</v>
      </c>
      <c r="I25" s="1692">
        <f t="shared" si="1"/>
        <v>22500</v>
      </c>
    </row>
    <row r="26" spans="1:9" ht="15" customHeight="1">
      <c r="A26" s="50">
        <v>45125</v>
      </c>
      <c r="B26" s="39"/>
      <c r="C26" s="39"/>
      <c r="D26" s="39"/>
      <c r="E26" s="538">
        <v>4</v>
      </c>
      <c r="F26" s="41">
        <v>79509</v>
      </c>
      <c r="G26" s="47">
        <v>2500</v>
      </c>
      <c r="H26" s="47">
        <v>249</v>
      </c>
      <c r="I26" s="1692">
        <f t="shared" si="1"/>
        <v>20000</v>
      </c>
    </row>
    <row r="27" spans="1:9" ht="15" customHeight="1">
      <c r="A27" s="50">
        <v>45147</v>
      </c>
      <c r="B27" s="39"/>
      <c r="C27" s="39"/>
      <c r="D27" s="39"/>
      <c r="E27" s="538">
        <v>5</v>
      </c>
      <c r="F27" s="41">
        <v>79806</v>
      </c>
      <c r="G27" s="256">
        <v>2500</v>
      </c>
      <c r="H27" s="256">
        <v>249</v>
      </c>
      <c r="I27" s="51">
        <f t="shared" si="1"/>
        <v>17500</v>
      </c>
    </row>
    <row r="28" spans="1:9" ht="15" customHeight="1">
      <c r="A28" s="50">
        <v>45174</v>
      </c>
      <c r="B28" s="39"/>
      <c r="C28" s="39"/>
      <c r="D28" s="39"/>
      <c r="E28" s="538">
        <v>6</v>
      </c>
      <c r="F28" s="41">
        <v>80133</v>
      </c>
      <c r="G28" s="256">
        <v>2500</v>
      </c>
      <c r="H28" s="256">
        <v>249</v>
      </c>
      <c r="I28" s="51">
        <f t="shared" si="1"/>
        <v>15000</v>
      </c>
    </row>
    <row r="29" spans="1:9" ht="15" customHeight="1">
      <c r="A29" s="50">
        <v>45209</v>
      </c>
      <c r="B29" s="39"/>
      <c r="C29" s="39"/>
      <c r="D29" s="39"/>
      <c r="E29" s="538">
        <v>7</v>
      </c>
      <c r="F29" s="41">
        <v>80540</v>
      </c>
      <c r="G29" s="256">
        <v>2500</v>
      </c>
      <c r="H29" s="256">
        <v>249</v>
      </c>
      <c r="I29" s="51">
        <f t="shared" si="1"/>
        <v>12500</v>
      </c>
    </row>
    <row r="30" spans="1:9" ht="15" customHeight="1">
      <c r="A30" s="50">
        <v>45226</v>
      </c>
      <c r="B30" s="39"/>
      <c r="C30" s="39"/>
      <c r="D30" s="39"/>
      <c r="E30" s="538">
        <v>8</v>
      </c>
      <c r="F30" s="41">
        <v>80695</v>
      </c>
      <c r="G30" s="47">
        <v>2500</v>
      </c>
      <c r="H30" s="47">
        <v>249</v>
      </c>
      <c r="I30" s="51">
        <f t="shared" si="1"/>
        <v>10000</v>
      </c>
    </row>
    <row r="31" spans="1:9" ht="15" customHeight="1">
      <c r="A31" s="50">
        <v>45267</v>
      </c>
      <c r="B31" s="178"/>
      <c r="C31" s="45"/>
      <c r="D31" s="45"/>
      <c r="E31" s="538">
        <v>9</v>
      </c>
      <c r="F31" s="41">
        <v>81296</v>
      </c>
      <c r="G31" s="256">
        <v>2500</v>
      </c>
      <c r="H31" s="256">
        <v>249</v>
      </c>
      <c r="I31" s="51">
        <f t="shared" si="1"/>
        <v>7500</v>
      </c>
    </row>
    <row r="32" spans="1:9" ht="15" customHeight="1">
      <c r="A32" s="50">
        <v>45293</v>
      </c>
      <c r="E32" s="538">
        <v>10</v>
      </c>
      <c r="F32" s="41">
        <v>81631</v>
      </c>
      <c r="G32" s="256">
        <v>2500</v>
      </c>
      <c r="H32" s="256">
        <v>249</v>
      </c>
      <c r="I32" s="51">
        <f t="shared" si="1"/>
        <v>5000</v>
      </c>
    </row>
    <row r="33" spans="1:18" ht="15" customHeight="1">
      <c r="A33" s="50">
        <v>45330</v>
      </c>
      <c r="E33" s="538">
        <v>11</v>
      </c>
      <c r="F33" s="41">
        <v>82019</v>
      </c>
      <c r="G33" s="256">
        <v>2500</v>
      </c>
      <c r="H33" s="256">
        <v>249</v>
      </c>
      <c r="I33" s="51">
        <f t="shared" si="1"/>
        <v>2500</v>
      </c>
    </row>
    <row r="34" spans="1:18" ht="15" customHeight="1">
      <c r="A34" s="50">
        <v>45352</v>
      </c>
      <c r="E34" s="538">
        <v>12</v>
      </c>
      <c r="F34" s="41">
        <v>82266</v>
      </c>
      <c r="G34" s="47">
        <v>2500</v>
      </c>
      <c r="H34" s="47">
        <v>249</v>
      </c>
      <c r="I34" s="51">
        <f t="shared" si="1"/>
        <v>0</v>
      </c>
    </row>
    <row r="35" spans="1:18" ht="15" customHeight="1">
      <c r="A35" s="1691"/>
      <c r="B35" s="1681"/>
      <c r="C35" s="1682"/>
      <c r="D35" s="1683"/>
      <c r="E35" s="538">
        <v>13</v>
      </c>
      <c r="F35" s="771"/>
      <c r="G35" s="256"/>
      <c r="H35" s="1685"/>
      <c r="I35" s="1692"/>
    </row>
    <row r="36" spans="1:18" ht="15" customHeight="1">
      <c r="A36" s="1691"/>
      <c r="B36" s="1681"/>
      <c r="C36" s="1682"/>
      <c r="D36" s="1683"/>
      <c r="E36" s="1684"/>
      <c r="F36" s="771"/>
      <c r="G36" s="256"/>
      <c r="H36" s="1685"/>
      <c r="I36" s="1692"/>
    </row>
    <row r="37" spans="1:18" ht="15" customHeight="1">
      <c r="A37" s="3240" t="s">
        <v>1</v>
      </c>
      <c r="B37" s="3240"/>
      <c r="C37" s="3240"/>
      <c r="D37" s="3240"/>
      <c r="E37" s="3240"/>
      <c r="F37" s="3240"/>
      <c r="G37" s="3240"/>
      <c r="H37" s="3240"/>
      <c r="I37" s="3240"/>
    </row>
    <row r="38" spans="1:18" ht="15" customHeight="1">
      <c r="A38" s="141" t="s">
        <v>2</v>
      </c>
      <c r="B38" s="142" t="s">
        <v>35</v>
      </c>
      <c r="C38" s="143" t="s">
        <v>4</v>
      </c>
      <c r="D38" s="144" t="s">
        <v>5</v>
      </c>
      <c r="E38" s="144" t="s">
        <v>6</v>
      </c>
      <c r="F38" s="1126" t="s">
        <v>36</v>
      </c>
      <c r="G38" s="146" t="s">
        <v>37</v>
      </c>
      <c r="H38" s="146" t="s">
        <v>38</v>
      </c>
      <c r="I38" s="142" t="s">
        <v>39</v>
      </c>
    </row>
    <row r="39" spans="1:18" ht="15" customHeight="1">
      <c r="A39" s="1148">
        <v>45352</v>
      </c>
      <c r="B39" s="1149">
        <v>50000</v>
      </c>
      <c r="C39" s="1149">
        <f>B39*0.02</f>
        <v>1000</v>
      </c>
      <c r="D39" s="1150"/>
      <c r="E39" s="1150">
        <v>12</v>
      </c>
      <c r="F39" s="518">
        <v>33006</v>
      </c>
      <c r="G39" s="1152">
        <f>+B39/E39</f>
        <v>4166.6666666666697</v>
      </c>
      <c r="H39" s="1152">
        <f>B39*0.83%</f>
        <v>415</v>
      </c>
      <c r="I39" s="1149">
        <f>B39</f>
        <v>50000</v>
      </c>
    </row>
    <row r="40" spans="1:18" ht="15" customHeight="1">
      <c r="A40" s="50">
        <v>45400</v>
      </c>
      <c r="B40" s="62"/>
      <c r="C40" s="62"/>
      <c r="D40" s="62"/>
      <c r="E40" s="538">
        <v>1</v>
      </c>
      <c r="F40" s="42">
        <v>82817</v>
      </c>
      <c r="G40" s="59">
        <v>5166.67</v>
      </c>
      <c r="H40" s="59">
        <v>415</v>
      </c>
      <c r="I40" s="62">
        <f>I39-G40</f>
        <v>44833.33</v>
      </c>
    </row>
    <row r="41" spans="1:18" ht="15" customHeight="1">
      <c r="A41" s="50">
        <v>45430</v>
      </c>
      <c r="B41" s="62"/>
      <c r="C41" s="62"/>
      <c r="D41" s="62"/>
      <c r="E41" s="538">
        <v>2</v>
      </c>
      <c r="F41" s="42">
        <v>83206</v>
      </c>
      <c r="G41" s="59">
        <v>4166.67</v>
      </c>
      <c r="H41" s="59">
        <v>415</v>
      </c>
      <c r="I41" s="62">
        <f>I40-G41</f>
        <v>40666.660000000003</v>
      </c>
    </row>
    <row r="42" spans="1:18" ht="15" customHeight="1">
      <c r="A42" s="50">
        <v>45448</v>
      </c>
      <c r="B42" s="62"/>
      <c r="C42" s="62"/>
      <c r="D42" s="62"/>
      <c r="E42" s="538">
        <v>3</v>
      </c>
      <c r="F42" s="42">
        <v>83492</v>
      </c>
      <c r="G42" s="59">
        <v>4166.67</v>
      </c>
      <c r="H42" s="59">
        <v>415</v>
      </c>
      <c r="I42" s="62">
        <f t="shared" ref="I42:I49" si="2">I41-G42</f>
        <v>36499.99</v>
      </c>
    </row>
    <row r="43" spans="1:18" ht="15" customHeight="1">
      <c r="A43" s="50">
        <v>45500</v>
      </c>
      <c r="B43" s="62"/>
      <c r="C43" s="62"/>
      <c r="D43" s="62"/>
      <c r="E43" s="538">
        <v>4</v>
      </c>
      <c r="F43" s="42">
        <v>84041</v>
      </c>
      <c r="G43" s="329">
        <v>4166.67</v>
      </c>
      <c r="H43" s="329">
        <v>415</v>
      </c>
      <c r="I43" s="62">
        <f t="shared" si="2"/>
        <v>32333.32</v>
      </c>
    </row>
    <row r="44" spans="1:18" ht="15" customHeight="1">
      <c r="A44" s="50">
        <v>45534</v>
      </c>
      <c r="B44" s="62"/>
      <c r="C44" s="62"/>
      <c r="D44" s="62"/>
      <c r="E44" s="538">
        <v>5</v>
      </c>
      <c r="F44" s="42">
        <v>84424</v>
      </c>
      <c r="G44" s="329">
        <v>4166.67</v>
      </c>
      <c r="H44" s="329">
        <v>415</v>
      </c>
      <c r="I44" s="62">
        <f t="shared" si="2"/>
        <v>28166.65</v>
      </c>
    </row>
    <row r="45" spans="1:18" ht="15" customHeight="1">
      <c r="A45" s="50">
        <v>45552</v>
      </c>
      <c r="B45" s="62"/>
      <c r="C45" s="62"/>
      <c r="D45" s="62"/>
      <c r="E45" s="538">
        <v>6</v>
      </c>
      <c r="F45" s="42">
        <v>84638</v>
      </c>
      <c r="G45" s="329">
        <v>4166.67</v>
      </c>
      <c r="H45" s="329">
        <v>415</v>
      </c>
      <c r="I45" s="62">
        <f t="shared" si="2"/>
        <v>23999.98</v>
      </c>
    </row>
    <row r="46" spans="1:18" ht="15" customHeight="1">
      <c r="A46" s="50">
        <v>45596</v>
      </c>
      <c r="B46" s="62"/>
      <c r="C46" s="62"/>
      <c r="D46" s="62"/>
      <c r="E46" s="538">
        <v>7</v>
      </c>
      <c r="F46" s="58">
        <v>85236</v>
      </c>
      <c r="G46" s="329">
        <v>4166.67</v>
      </c>
      <c r="H46" s="329">
        <v>415</v>
      </c>
      <c r="I46" s="62">
        <f t="shared" si="2"/>
        <v>19833.310000000001</v>
      </c>
    </row>
    <row r="47" spans="1:18" ht="15" customHeight="1">
      <c r="A47" s="50">
        <v>45643</v>
      </c>
      <c r="B47" s="62"/>
      <c r="C47" s="62"/>
      <c r="D47" s="62"/>
      <c r="E47" s="538">
        <v>8</v>
      </c>
      <c r="F47" s="580">
        <v>85837</v>
      </c>
      <c r="G47" s="59">
        <v>4166.67</v>
      </c>
      <c r="H47" s="59">
        <v>415</v>
      </c>
      <c r="I47" s="62">
        <f t="shared" si="2"/>
        <v>15666.64</v>
      </c>
    </row>
    <row r="48" spans="1:18" ht="15" customHeight="1">
      <c r="A48" s="50">
        <v>45688</v>
      </c>
      <c r="B48" s="62"/>
      <c r="C48" s="62"/>
      <c r="D48" s="62"/>
      <c r="E48" s="538">
        <v>9</v>
      </c>
      <c r="F48" s="42">
        <v>86474</v>
      </c>
      <c r="G48" s="62">
        <v>12585</v>
      </c>
      <c r="H48" s="62">
        <v>415</v>
      </c>
      <c r="I48" s="62">
        <f t="shared" si="2"/>
        <v>3081.6400000000099</v>
      </c>
      <c r="K48" s="339"/>
      <c r="L48" s="613"/>
      <c r="M48" s="464"/>
      <c r="N48" s="615"/>
      <c r="O48" s="615"/>
      <c r="P48" s="615"/>
      <c r="Q48" s="617"/>
      <c r="R48" s="617"/>
    </row>
    <row r="49" spans="1:18" ht="15" customHeight="1">
      <c r="A49" s="50">
        <v>45728</v>
      </c>
      <c r="B49" s="62"/>
      <c r="C49" s="62"/>
      <c r="D49" s="62"/>
      <c r="E49" s="538">
        <v>10</v>
      </c>
      <c r="F49" s="42">
        <v>35206</v>
      </c>
      <c r="G49" s="62">
        <v>3081.64</v>
      </c>
      <c r="H49" s="62"/>
      <c r="I49" s="62">
        <f t="shared" si="2"/>
        <v>1.2278178473934501E-11</v>
      </c>
      <c r="K49" s="339"/>
      <c r="L49" s="613"/>
      <c r="M49" s="464"/>
      <c r="N49" s="614"/>
      <c r="O49" s="615"/>
      <c r="P49" s="615"/>
      <c r="Q49" s="617"/>
      <c r="R49" s="617"/>
    </row>
    <row r="50" spans="1:18" ht="15" customHeight="1">
      <c r="A50" s="50">
        <v>45728</v>
      </c>
      <c r="B50" s="62"/>
      <c r="C50" s="62"/>
      <c r="D50" s="62"/>
      <c r="E50" s="538"/>
      <c r="F50" s="42">
        <v>86814</v>
      </c>
      <c r="G50" s="62"/>
      <c r="H50" s="62">
        <v>415</v>
      </c>
      <c r="I50" s="62"/>
      <c r="K50" s="339"/>
      <c r="L50" s="616"/>
      <c r="M50" s="467"/>
      <c r="N50" s="615"/>
      <c r="O50" s="615"/>
      <c r="P50" s="615"/>
      <c r="Q50" s="618"/>
      <c r="R50" s="618"/>
    </row>
    <row r="51" spans="1:18" ht="15" customHeight="1">
      <c r="K51" s="339"/>
      <c r="L51" s="613"/>
      <c r="M51" s="340"/>
      <c r="N51" s="615"/>
      <c r="O51" s="615"/>
      <c r="P51" s="615"/>
      <c r="Q51" s="617"/>
      <c r="R51" s="617"/>
    </row>
    <row r="52" spans="1:18" ht="15" customHeight="1">
      <c r="A52" s="3240" t="s">
        <v>1</v>
      </c>
      <c r="B52" s="3240"/>
      <c r="C52" s="3240"/>
      <c r="D52" s="3240"/>
      <c r="E52" s="3240"/>
      <c r="F52" s="3240"/>
      <c r="G52" s="3240"/>
      <c r="H52" s="3240"/>
      <c r="I52" s="3240"/>
      <c r="K52" s="339"/>
      <c r="L52" s="613"/>
      <c r="M52" s="340"/>
      <c r="N52" s="615"/>
      <c r="O52" s="615"/>
      <c r="P52" s="615"/>
      <c r="Q52" s="617"/>
      <c r="R52" s="617"/>
    </row>
    <row r="53" spans="1:18" ht="15" customHeight="1">
      <c r="A53" s="141" t="s">
        <v>2</v>
      </c>
      <c r="B53" s="142" t="s">
        <v>35</v>
      </c>
      <c r="C53" s="143" t="s">
        <v>4</v>
      </c>
      <c r="D53" s="144" t="s">
        <v>5</v>
      </c>
      <c r="E53" s="144" t="s">
        <v>6</v>
      </c>
      <c r="F53" s="1126" t="s">
        <v>36</v>
      </c>
      <c r="G53" s="146" t="s">
        <v>37</v>
      </c>
      <c r="H53" s="146" t="s">
        <v>38</v>
      </c>
      <c r="I53" s="142" t="s">
        <v>39</v>
      </c>
      <c r="K53" s="339"/>
      <c r="L53" s="613"/>
      <c r="M53" s="464"/>
      <c r="N53" s="615"/>
      <c r="O53" s="615"/>
      <c r="P53" s="615"/>
      <c r="Q53" s="617"/>
      <c r="R53" s="617"/>
    </row>
    <row r="54" spans="1:18" ht="15" customHeight="1">
      <c r="A54" s="1148">
        <v>45728</v>
      </c>
      <c r="B54" s="1149">
        <v>100000</v>
      </c>
      <c r="C54" s="1149">
        <f>B54*0.02</f>
        <v>2000</v>
      </c>
      <c r="D54" s="1150"/>
      <c r="E54" s="1150">
        <v>24</v>
      </c>
      <c r="F54" s="518">
        <v>33006</v>
      </c>
      <c r="G54" s="1152">
        <f>+B54/E54</f>
        <v>4166.6666666666697</v>
      </c>
      <c r="H54" s="1152">
        <f>B54*0.83%</f>
        <v>830</v>
      </c>
      <c r="I54" s="1149">
        <f>B54</f>
        <v>100000</v>
      </c>
      <c r="K54" s="339"/>
      <c r="L54" s="613"/>
      <c r="M54" s="340"/>
      <c r="N54" s="615"/>
      <c r="O54" s="615"/>
      <c r="P54" s="615"/>
      <c r="Q54" s="617"/>
      <c r="R54" s="617"/>
    </row>
    <row r="55" spans="1:18" ht="15" customHeight="1">
      <c r="A55" s="50">
        <v>45798</v>
      </c>
      <c r="B55" s="62"/>
      <c r="C55" s="62"/>
      <c r="D55" s="62"/>
      <c r="E55" s="538">
        <v>1</v>
      </c>
      <c r="F55" s="42" t="s">
        <v>822</v>
      </c>
      <c r="G55" s="59">
        <v>4166.67</v>
      </c>
      <c r="H55" s="59">
        <v>830</v>
      </c>
      <c r="I55" s="62">
        <f>I54-G55</f>
        <v>95833.33</v>
      </c>
    </row>
    <row r="56" spans="1:18" ht="15" customHeight="1">
      <c r="A56" s="50">
        <v>45857</v>
      </c>
      <c r="B56" s="62"/>
      <c r="C56" s="62"/>
      <c r="D56" s="62"/>
      <c r="E56" s="538">
        <v>2</v>
      </c>
      <c r="F56" s="42" t="s">
        <v>823</v>
      </c>
      <c r="G56" s="59">
        <v>4166.67</v>
      </c>
      <c r="H56" s="59">
        <v>830</v>
      </c>
      <c r="I56" s="62">
        <f>I55-G56</f>
        <v>91666.66</v>
      </c>
    </row>
    <row r="57" spans="1:18" ht="15" customHeight="1">
      <c r="A57" s="194">
        <v>45897</v>
      </c>
      <c r="B57" s="197"/>
      <c r="C57" s="619"/>
      <c r="D57" s="619"/>
      <c r="E57" s="538">
        <v>3</v>
      </c>
      <c r="F57" s="2184" t="s">
        <v>824</v>
      </c>
      <c r="G57" s="188">
        <v>4166.67</v>
      </c>
      <c r="H57" s="188">
        <v>830</v>
      </c>
      <c r="I57" s="62">
        <f t="shared" ref="I57:I64" si="3">I56-G57</f>
        <v>87499.99</v>
      </c>
    </row>
    <row r="58" spans="1:18" ht="15" customHeight="1">
      <c r="A58" s="194">
        <v>45975</v>
      </c>
      <c r="B58" s="195"/>
      <c r="C58" s="619"/>
      <c r="D58" s="619"/>
      <c r="E58" s="538">
        <v>4</v>
      </c>
      <c r="F58" s="195" t="s">
        <v>825</v>
      </c>
      <c r="G58" s="188">
        <v>4166.67</v>
      </c>
      <c r="H58" s="188">
        <v>830</v>
      </c>
      <c r="I58" s="62">
        <f t="shared" si="3"/>
        <v>83333.320000000007</v>
      </c>
    </row>
    <row r="59" spans="1:18" ht="15" customHeight="1">
      <c r="A59" s="50"/>
      <c r="B59" s="62"/>
      <c r="C59" s="62"/>
      <c r="D59" s="62"/>
      <c r="E59" s="538">
        <v>5</v>
      </c>
      <c r="F59" s="42"/>
      <c r="G59" s="329"/>
      <c r="H59" s="329"/>
      <c r="I59" s="62">
        <f t="shared" si="3"/>
        <v>83333.320000000007</v>
      </c>
    </row>
    <row r="60" spans="1:18" ht="15" customHeight="1">
      <c r="A60" s="50"/>
      <c r="B60" s="62"/>
      <c r="C60" s="62"/>
      <c r="D60" s="62"/>
      <c r="E60" s="538">
        <v>6</v>
      </c>
      <c r="F60" s="42"/>
      <c r="G60" s="329"/>
      <c r="H60" s="329"/>
      <c r="I60" s="62">
        <f t="shared" si="3"/>
        <v>83333.320000000007</v>
      </c>
    </row>
    <row r="61" spans="1:18" ht="15" customHeight="1">
      <c r="A61" s="50"/>
      <c r="B61" s="62"/>
      <c r="C61" s="62"/>
      <c r="D61" s="62"/>
      <c r="E61" s="538">
        <v>7</v>
      </c>
      <c r="F61" s="58"/>
      <c r="G61" s="329"/>
      <c r="H61" s="329"/>
      <c r="I61" s="62">
        <f t="shared" si="3"/>
        <v>83333.320000000007</v>
      </c>
    </row>
    <row r="62" spans="1:18" ht="15" customHeight="1">
      <c r="A62" s="50"/>
      <c r="B62" s="62"/>
      <c r="C62" s="62"/>
      <c r="D62" s="62"/>
      <c r="E62" s="538">
        <v>8</v>
      </c>
      <c r="F62" s="580"/>
      <c r="G62" s="59"/>
      <c r="H62" s="59"/>
      <c r="I62" s="62">
        <f t="shared" si="3"/>
        <v>83333.320000000007</v>
      </c>
    </row>
    <row r="63" spans="1:18" ht="15" customHeight="1">
      <c r="A63" s="50"/>
      <c r="B63" s="62"/>
      <c r="C63" s="62"/>
      <c r="D63" s="62"/>
      <c r="E63" s="538">
        <v>9</v>
      </c>
      <c r="F63" s="42"/>
      <c r="G63" s="62"/>
      <c r="H63" s="62"/>
      <c r="I63" s="62">
        <f t="shared" si="3"/>
        <v>83333.320000000007</v>
      </c>
    </row>
    <row r="64" spans="1:18" ht="15" customHeight="1">
      <c r="A64" s="50"/>
      <c r="B64" s="62"/>
      <c r="C64" s="62"/>
      <c r="D64" s="62"/>
      <c r="E64" s="538">
        <v>10</v>
      </c>
      <c r="F64" s="42"/>
      <c r="G64" s="62"/>
      <c r="H64" s="62"/>
      <c r="I64" s="62">
        <f t="shared" si="3"/>
        <v>83333.320000000007</v>
      </c>
    </row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</sheetData>
  <mergeCells count="4">
    <mergeCell ref="A3:I3"/>
    <mergeCell ref="A20:I20"/>
    <mergeCell ref="A37:I37"/>
    <mergeCell ref="A52:I52"/>
  </mergeCells>
  <pageMargins left="0.5" right="0.5" top="1" bottom="1" header="0.5" footer="0.5"/>
  <pageSetup paperSize="5" orientation="landscape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172">
    <tabColor rgb="FFFFFF00"/>
  </sheetPr>
  <dimension ref="A1:I28"/>
  <sheetViews>
    <sheetView zoomScale="130" zoomScaleNormal="130" workbookViewId="0">
      <selection activeCell="G26" sqref="G26"/>
    </sheetView>
  </sheetViews>
  <sheetFormatPr defaultColWidth="9.109375" defaultRowHeight="13.2"/>
  <cols>
    <col min="1" max="1" width="12.44140625" style="2" customWidth="1"/>
    <col min="2" max="2" width="12.44140625" style="3" customWidth="1"/>
    <col min="3" max="3" width="10.5546875" style="3" customWidth="1"/>
    <col min="4" max="4" width="9.109375" style="3"/>
    <col min="5" max="5" width="9.33203125" style="3" customWidth="1"/>
    <col min="6" max="6" width="9.33203125" style="1674" customWidth="1"/>
    <col min="7" max="7" width="14.109375" style="6" customWidth="1"/>
    <col min="8" max="8" width="10.44140625" style="6" customWidth="1"/>
    <col min="9" max="9" width="17.6640625" style="6" customWidth="1"/>
    <col min="10" max="16384" width="9.109375" style="3"/>
  </cols>
  <sheetData>
    <row r="1" spans="1:9" ht="24">
      <c r="A1" s="11" t="s">
        <v>826</v>
      </c>
      <c r="B1" s="64"/>
      <c r="C1" s="64"/>
      <c r="D1" s="64"/>
      <c r="E1" s="66"/>
      <c r="F1" s="551"/>
      <c r="G1" s="1675"/>
      <c r="I1" s="561"/>
    </row>
    <row r="2" spans="1:9">
      <c r="B2" s="6"/>
      <c r="C2" s="6"/>
      <c r="D2" s="6"/>
      <c r="E2" s="10"/>
      <c r="F2" s="551"/>
      <c r="H2" s="502"/>
      <c r="I2" s="502"/>
    </row>
    <row r="3" spans="1:9" ht="20.399999999999999">
      <c r="A3" s="3240" t="s">
        <v>1</v>
      </c>
      <c r="B3" s="3240"/>
      <c r="C3" s="3240"/>
      <c r="D3" s="3240"/>
      <c r="E3" s="3240"/>
      <c r="F3" s="3240"/>
      <c r="G3" s="3240"/>
      <c r="H3" s="3240"/>
      <c r="I3" s="3240"/>
    </row>
    <row r="4" spans="1:9" ht="37.799999999999997">
      <c r="A4" s="14" t="s">
        <v>2</v>
      </c>
      <c r="B4" s="142" t="s">
        <v>35</v>
      </c>
      <c r="C4" s="143" t="s">
        <v>4</v>
      </c>
      <c r="D4" s="144" t="s">
        <v>5</v>
      </c>
      <c r="E4" s="144" t="s">
        <v>6</v>
      </c>
      <c r="F4" s="1676" t="s">
        <v>36</v>
      </c>
      <c r="G4" s="146" t="s">
        <v>37</v>
      </c>
      <c r="H4" s="146" t="s">
        <v>38</v>
      </c>
      <c r="I4" s="146" t="s">
        <v>39</v>
      </c>
    </row>
    <row r="5" spans="1:9">
      <c r="A5" s="723">
        <v>45275</v>
      </c>
      <c r="B5" s="666">
        <v>120000</v>
      </c>
      <c r="C5" s="666">
        <f>B5*0.02</f>
        <v>2400</v>
      </c>
      <c r="D5" s="667"/>
      <c r="E5" s="667">
        <v>12</v>
      </c>
      <c r="F5" s="193">
        <v>32553</v>
      </c>
      <c r="G5" s="668">
        <f>+B5/E5</f>
        <v>10000</v>
      </c>
      <c r="H5" s="668">
        <f>B5*0.83%</f>
        <v>996</v>
      </c>
      <c r="I5" s="668">
        <f>B5</f>
        <v>120000</v>
      </c>
    </row>
    <row r="6" spans="1:9">
      <c r="A6" s="50">
        <v>45318</v>
      </c>
      <c r="B6" s="57"/>
      <c r="C6" s="57"/>
      <c r="D6" s="57"/>
      <c r="E6" s="57">
        <v>1</v>
      </c>
      <c r="F6" s="178">
        <v>81828</v>
      </c>
      <c r="G6" s="59">
        <v>10000</v>
      </c>
      <c r="H6" s="59">
        <v>996</v>
      </c>
      <c r="I6" s="62">
        <f>I5-G6</f>
        <v>110000</v>
      </c>
    </row>
    <row r="7" spans="1:9">
      <c r="A7" s="50">
        <v>45353</v>
      </c>
      <c r="B7" s="57"/>
      <c r="C7" s="57"/>
      <c r="D7" s="57"/>
      <c r="E7" s="57">
        <v>2</v>
      </c>
      <c r="F7" s="178">
        <v>82295</v>
      </c>
      <c r="G7" s="59">
        <v>10000</v>
      </c>
      <c r="H7" s="59">
        <v>996</v>
      </c>
      <c r="I7" s="62">
        <f t="shared" ref="I7:I18" si="0">I6-G7</f>
        <v>100000</v>
      </c>
    </row>
    <row r="8" spans="1:9">
      <c r="A8" s="50">
        <v>45378</v>
      </c>
      <c r="B8" s="57"/>
      <c r="C8" s="57"/>
      <c r="D8" s="57"/>
      <c r="E8" s="57">
        <v>3</v>
      </c>
      <c r="F8" s="178">
        <v>82605</v>
      </c>
      <c r="G8" s="59">
        <v>10000</v>
      </c>
      <c r="H8" s="59">
        <v>996</v>
      </c>
      <c r="I8" s="62">
        <f t="shared" si="0"/>
        <v>90000</v>
      </c>
    </row>
    <row r="9" spans="1:9">
      <c r="A9" s="50">
        <v>45409</v>
      </c>
      <c r="B9" s="57"/>
      <c r="C9" s="57"/>
      <c r="D9" s="57"/>
      <c r="E9" s="57">
        <v>4</v>
      </c>
      <c r="F9" s="178">
        <v>82906</v>
      </c>
      <c r="G9" s="59">
        <v>10000</v>
      </c>
      <c r="H9" s="59">
        <v>996</v>
      </c>
      <c r="I9" s="62">
        <f t="shared" si="0"/>
        <v>80000</v>
      </c>
    </row>
    <row r="10" spans="1:9">
      <c r="A10" s="50">
        <v>45444</v>
      </c>
      <c r="B10" s="57"/>
      <c r="C10" s="57"/>
      <c r="D10" s="57"/>
      <c r="E10" s="57">
        <v>5</v>
      </c>
      <c r="F10" s="187">
        <v>83450</v>
      </c>
      <c r="G10" s="59">
        <v>10000</v>
      </c>
      <c r="H10" s="59">
        <v>996</v>
      </c>
      <c r="I10" s="62">
        <f t="shared" si="0"/>
        <v>70000</v>
      </c>
    </row>
    <row r="11" spans="1:9">
      <c r="A11" s="50">
        <v>45471</v>
      </c>
      <c r="B11" s="57"/>
      <c r="C11" s="57"/>
      <c r="D11" s="57"/>
      <c r="E11" s="57">
        <v>6</v>
      </c>
      <c r="F11" s="187">
        <v>83716</v>
      </c>
      <c r="G11" s="59">
        <v>10000</v>
      </c>
      <c r="H11" s="59">
        <v>996</v>
      </c>
      <c r="I11" s="62">
        <f t="shared" si="0"/>
        <v>60000</v>
      </c>
    </row>
    <row r="12" spans="1:9">
      <c r="A12" s="50">
        <v>45507</v>
      </c>
      <c r="B12" s="29"/>
      <c r="C12" s="29"/>
      <c r="D12" s="29"/>
      <c r="E12" s="57">
        <v>7</v>
      </c>
      <c r="F12" s="178">
        <v>84160</v>
      </c>
      <c r="G12" s="59">
        <v>10000</v>
      </c>
      <c r="H12" s="59">
        <v>996</v>
      </c>
      <c r="I12" s="62">
        <f t="shared" si="0"/>
        <v>50000</v>
      </c>
    </row>
    <row r="13" spans="1:9">
      <c r="A13" s="50">
        <v>45535</v>
      </c>
      <c r="B13" s="29"/>
      <c r="C13" s="29"/>
      <c r="D13" s="29"/>
      <c r="E13" s="57">
        <v>8</v>
      </c>
      <c r="F13" s="178">
        <v>84479</v>
      </c>
      <c r="G13" s="59">
        <v>10000</v>
      </c>
      <c r="H13" s="59">
        <v>996</v>
      </c>
      <c r="I13" s="62">
        <f t="shared" si="0"/>
        <v>40000</v>
      </c>
    </row>
    <row r="14" spans="1:9">
      <c r="A14" s="50">
        <v>45563</v>
      </c>
      <c r="B14" s="29"/>
      <c r="C14" s="29"/>
      <c r="D14" s="29"/>
      <c r="E14" s="57">
        <v>9</v>
      </c>
      <c r="F14" s="178">
        <v>84803</v>
      </c>
      <c r="G14" s="59">
        <v>10000</v>
      </c>
      <c r="H14" s="59">
        <v>996</v>
      </c>
      <c r="I14" s="62">
        <f t="shared" si="0"/>
        <v>30000</v>
      </c>
    </row>
    <row r="15" spans="1:9">
      <c r="A15" s="50">
        <v>45601</v>
      </c>
      <c r="B15" s="29"/>
      <c r="C15" s="29"/>
      <c r="D15" s="29"/>
      <c r="E15" s="57">
        <v>10</v>
      </c>
      <c r="F15" s="187">
        <v>85247</v>
      </c>
      <c r="G15" s="59">
        <v>10000</v>
      </c>
      <c r="H15" s="59">
        <v>996</v>
      </c>
      <c r="I15" s="62">
        <f t="shared" si="0"/>
        <v>20000</v>
      </c>
    </row>
    <row r="16" spans="1:9">
      <c r="A16" s="50">
        <v>45625</v>
      </c>
      <c r="B16" s="29"/>
      <c r="C16" s="29"/>
      <c r="D16" s="29"/>
      <c r="E16" s="57"/>
      <c r="F16" s="187">
        <v>85664</v>
      </c>
      <c r="G16" s="59">
        <v>10000</v>
      </c>
      <c r="H16" s="59">
        <v>996</v>
      </c>
      <c r="I16" s="62">
        <f t="shared" si="0"/>
        <v>10000</v>
      </c>
    </row>
    <row r="17" spans="1:9">
      <c r="A17" s="50">
        <v>45659</v>
      </c>
      <c r="B17" s="57"/>
      <c r="C17" s="57"/>
      <c r="D17" s="57"/>
      <c r="E17" s="57"/>
      <c r="F17" s="178">
        <v>86042</v>
      </c>
      <c r="G17" s="62">
        <v>10000</v>
      </c>
      <c r="H17" s="62">
        <v>996</v>
      </c>
      <c r="I17" s="62">
        <f t="shared" si="0"/>
        <v>0</v>
      </c>
    </row>
    <row r="18" spans="1:9">
      <c r="A18" s="50"/>
      <c r="B18" s="57"/>
      <c r="C18" s="57"/>
      <c r="D18" s="57"/>
      <c r="E18" s="57"/>
      <c r="F18" s="178"/>
      <c r="G18" s="62"/>
      <c r="H18" s="62"/>
      <c r="I18" s="62">
        <f t="shared" si="0"/>
        <v>0</v>
      </c>
    </row>
    <row r="19" spans="1:9" ht="20.399999999999999">
      <c r="A19" s="3240" t="s">
        <v>1</v>
      </c>
      <c r="B19" s="3240"/>
      <c r="C19" s="3240"/>
      <c r="D19" s="3240"/>
      <c r="E19" s="3240"/>
      <c r="F19" s="3240"/>
      <c r="G19" s="3240"/>
      <c r="H19" s="3240"/>
      <c r="I19" s="3240"/>
    </row>
    <row r="20" spans="1:9" ht="37.799999999999997">
      <c r="A20" s="14" t="s">
        <v>2</v>
      </c>
      <c r="B20" s="142" t="s">
        <v>35</v>
      </c>
      <c r="C20" s="143" t="s">
        <v>4</v>
      </c>
      <c r="D20" s="144" t="s">
        <v>5</v>
      </c>
      <c r="E20" s="144" t="s">
        <v>6</v>
      </c>
      <c r="F20" s="1676" t="s">
        <v>36</v>
      </c>
      <c r="G20" s="146" t="s">
        <v>37</v>
      </c>
      <c r="H20" s="146" t="s">
        <v>38</v>
      </c>
      <c r="I20" s="146" t="s">
        <v>39</v>
      </c>
    </row>
    <row r="21" spans="1:9">
      <c r="A21" s="167">
        <v>45997</v>
      </c>
      <c r="B21" s="43">
        <v>100000</v>
      </c>
      <c r="C21" s="720"/>
      <c r="D21" s="721"/>
      <c r="E21" s="667">
        <v>24</v>
      </c>
      <c r="F21" s="588">
        <v>36916</v>
      </c>
      <c r="G21" s="668">
        <f>B21/E21</f>
        <v>4166.6666666666697</v>
      </c>
      <c r="H21" s="668">
        <f>B21*0.83%</f>
        <v>830</v>
      </c>
      <c r="I21" s="722">
        <f>B21</f>
        <v>100000</v>
      </c>
    </row>
    <row r="22" spans="1:9" ht="13.8">
      <c r="A22" s="167">
        <v>46018</v>
      </c>
      <c r="B22" s="27"/>
      <c r="C22" s="27"/>
      <c r="D22" s="27"/>
      <c r="E22" s="57"/>
      <c r="F22" s="52" t="s">
        <v>827</v>
      </c>
      <c r="G22" s="450">
        <v>4166.67</v>
      </c>
      <c r="H22" s="450">
        <v>830</v>
      </c>
      <c r="I22" s="43">
        <f>I21-G22</f>
        <v>95833.33</v>
      </c>
    </row>
    <row r="23" spans="1:9">
      <c r="A23" s="36"/>
      <c r="B23" s="27"/>
      <c r="C23" s="27"/>
      <c r="D23" s="27"/>
      <c r="E23" s="27"/>
      <c r="F23" s="153"/>
      <c r="G23" s="39"/>
      <c r="H23" s="39"/>
      <c r="I23" s="39"/>
    </row>
    <row r="24" spans="1:9">
      <c r="A24" s="36"/>
      <c r="B24" s="27"/>
      <c r="C24" s="27"/>
      <c r="D24" s="27"/>
      <c r="E24" s="27"/>
      <c r="F24" s="153"/>
      <c r="G24" s="39"/>
      <c r="H24" s="39"/>
      <c r="I24" s="39"/>
    </row>
    <row r="25" spans="1:9">
      <c r="A25" s="36"/>
      <c r="B25" s="27"/>
      <c r="C25" s="27"/>
      <c r="D25" s="27"/>
      <c r="E25" s="27"/>
      <c r="F25" s="153"/>
      <c r="G25" s="39"/>
      <c r="H25" s="39"/>
      <c r="I25" s="39"/>
    </row>
    <row r="26" spans="1:9">
      <c r="A26" s="36"/>
      <c r="B26" s="27"/>
      <c r="C26" s="27"/>
      <c r="D26" s="27"/>
      <c r="E26" s="27"/>
      <c r="F26" s="153"/>
      <c r="G26" s="39"/>
      <c r="H26" s="39"/>
      <c r="I26" s="39"/>
    </row>
    <row r="27" spans="1:9">
      <c r="A27" s="36"/>
      <c r="B27" s="27"/>
      <c r="C27" s="27"/>
      <c r="D27" s="27"/>
      <c r="E27" s="27"/>
      <c r="F27" s="153"/>
      <c r="G27" s="39"/>
      <c r="H27" s="39"/>
      <c r="I27" s="39"/>
    </row>
    <row r="28" spans="1:9">
      <c r="A28" s="36"/>
      <c r="B28" s="27"/>
      <c r="C28" s="27"/>
      <c r="D28" s="27"/>
      <c r="E28" s="27"/>
      <c r="F28" s="153"/>
      <c r="G28" s="39"/>
      <c r="H28" s="39"/>
      <c r="I28" s="39"/>
    </row>
  </sheetData>
  <mergeCells count="2">
    <mergeCell ref="A3:I3"/>
    <mergeCell ref="A19:I19"/>
  </mergeCells>
  <pageMargins left="0.7" right="0.7" top="0.75" bottom="0.75" header="0.3" footer="0.3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9">
    <tabColor rgb="FFFFFF00"/>
  </sheetPr>
  <dimension ref="A1:I79"/>
  <sheetViews>
    <sheetView topLeftCell="A34" zoomScale="130" zoomScaleNormal="130" workbookViewId="0">
      <selection activeCell="F34" sqref="F1:F1048576"/>
    </sheetView>
  </sheetViews>
  <sheetFormatPr defaultColWidth="9.109375" defaultRowHeight="13.2"/>
  <cols>
    <col min="1" max="1" width="15.44140625" style="228" customWidth="1"/>
    <col min="2" max="2" width="16" style="3" customWidth="1"/>
    <col min="3" max="3" width="15.88671875" style="3" customWidth="1"/>
    <col min="4" max="4" width="9.109375" style="3"/>
    <col min="5" max="5" width="7.109375" style="5" customWidth="1"/>
    <col min="6" max="6" width="14.44140625" style="2281" customWidth="1"/>
    <col min="7" max="7" width="13.88671875" style="502" customWidth="1"/>
    <col min="8" max="8" width="16" style="502" customWidth="1"/>
    <col min="9" max="9" width="13.88671875" style="6" customWidth="1"/>
    <col min="10" max="16384" width="9.109375" style="3"/>
  </cols>
  <sheetData>
    <row r="1" spans="1:9" ht="24">
      <c r="A1" s="3120" t="s">
        <v>828</v>
      </c>
      <c r="B1" s="3120"/>
      <c r="C1" s="3120"/>
      <c r="D1" s="3120"/>
    </row>
    <row r="4" spans="1:9" ht="29.1" customHeight="1">
      <c r="A4" s="3240" t="s">
        <v>1</v>
      </c>
      <c r="B4" s="3240"/>
      <c r="C4" s="3240"/>
      <c r="D4" s="3240"/>
      <c r="E4" s="3240"/>
      <c r="F4" s="3240"/>
      <c r="G4" s="3240"/>
      <c r="H4" s="3240"/>
      <c r="I4" s="3240"/>
    </row>
    <row r="5" spans="1:9" ht="15" customHeight="1">
      <c r="A5" s="141" t="s">
        <v>2</v>
      </c>
      <c r="B5" s="142" t="s">
        <v>35</v>
      </c>
      <c r="C5" s="143" t="s">
        <v>4</v>
      </c>
      <c r="D5" s="144" t="s">
        <v>5</v>
      </c>
      <c r="E5" s="144" t="s">
        <v>6</v>
      </c>
      <c r="F5" s="2282" t="s">
        <v>36</v>
      </c>
      <c r="G5" s="146" t="s">
        <v>37</v>
      </c>
      <c r="H5" s="146" t="s">
        <v>38</v>
      </c>
      <c r="I5" s="146" t="s">
        <v>39</v>
      </c>
    </row>
    <row r="6" spans="1:9" ht="15" customHeight="1">
      <c r="A6" s="723">
        <v>44713</v>
      </c>
      <c r="B6" s="720">
        <v>200000</v>
      </c>
      <c r="C6" s="720">
        <f>B6*0.02</f>
        <v>4000</v>
      </c>
      <c r="D6" s="721"/>
      <c r="E6" s="667">
        <v>48</v>
      </c>
      <c r="F6" s="2656">
        <v>26303</v>
      </c>
      <c r="G6" s="722">
        <f>B6/E6</f>
        <v>4166.6666666666697</v>
      </c>
      <c r="H6" s="722">
        <f>B6*0.83%</f>
        <v>1660</v>
      </c>
      <c r="I6" s="722">
        <f>B6</f>
        <v>200000</v>
      </c>
    </row>
    <row r="7" spans="1:9" ht="15" customHeight="1">
      <c r="A7" s="50">
        <v>44740</v>
      </c>
      <c r="B7" s="151"/>
      <c r="C7" s="151"/>
      <c r="D7" s="151"/>
      <c r="E7" s="57">
        <v>1</v>
      </c>
      <c r="F7" s="2192">
        <v>75091</v>
      </c>
      <c r="G7" s="62">
        <v>4166.67</v>
      </c>
      <c r="H7" s="62">
        <v>1660</v>
      </c>
      <c r="I7" s="43">
        <f>I6-G7</f>
        <v>195833.33</v>
      </c>
    </row>
    <row r="8" spans="1:9" ht="15" customHeight="1">
      <c r="A8" s="50">
        <v>44769</v>
      </c>
      <c r="B8" s="151"/>
      <c r="C8" s="151"/>
      <c r="D8" s="151"/>
      <c r="E8" s="57">
        <v>2</v>
      </c>
      <c r="F8" s="2192">
        <v>75431</v>
      </c>
      <c r="G8" s="62">
        <v>4166.67</v>
      </c>
      <c r="H8" s="62">
        <v>1660</v>
      </c>
      <c r="I8" s="43">
        <f t="shared" ref="I8:I14" si="0">I7-G8</f>
        <v>191666.66</v>
      </c>
    </row>
    <row r="9" spans="1:9" ht="15" customHeight="1">
      <c r="A9" s="50">
        <v>44799</v>
      </c>
      <c r="B9" s="151"/>
      <c r="C9" s="151"/>
      <c r="D9" s="151"/>
      <c r="E9" s="57">
        <v>3</v>
      </c>
      <c r="F9" s="2192">
        <v>75782</v>
      </c>
      <c r="G9" s="62">
        <v>4166.67</v>
      </c>
      <c r="H9" s="62">
        <v>1660</v>
      </c>
      <c r="I9" s="43">
        <f t="shared" si="0"/>
        <v>187499.99</v>
      </c>
    </row>
    <row r="10" spans="1:9" ht="15" customHeight="1">
      <c r="A10" s="50">
        <v>44831</v>
      </c>
      <c r="B10" s="151"/>
      <c r="C10" s="151"/>
      <c r="D10" s="151"/>
      <c r="E10" s="57">
        <v>4</v>
      </c>
      <c r="F10" s="2191">
        <v>76122</v>
      </c>
      <c r="G10" s="62">
        <v>4166.67</v>
      </c>
      <c r="H10" s="62">
        <v>1660</v>
      </c>
      <c r="I10" s="43">
        <f t="shared" si="0"/>
        <v>183333.32</v>
      </c>
    </row>
    <row r="11" spans="1:9" ht="15" customHeight="1">
      <c r="A11" s="50">
        <v>44862</v>
      </c>
      <c r="B11" s="151"/>
      <c r="C11" s="151"/>
      <c r="D11" s="151"/>
      <c r="E11" s="57">
        <v>5</v>
      </c>
      <c r="F11" s="2191">
        <v>76448</v>
      </c>
      <c r="G11" s="62">
        <v>4166.67</v>
      </c>
      <c r="H11" s="62">
        <v>1660</v>
      </c>
      <c r="I11" s="43">
        <f t="shared" si="0"/>
        <v>179166.65</v>
      </c>
    </row>
    <row r="12" spans="1:9" ht="15" customHeight="1">
      <c r="A12" s="50">
        <v>44890</v>
      </c>
      <c r="B12" s="151"/>
      <c r="C12" s="151"/>
      <c r="D12" s="151"/>
      <c r="E12" s="57">
        <v>6</v>
      </c>
      <c r="F12" s="2191">
        <v>76853</v>
      </c>
      <c r="G12" s="62">
        <v>4166.67</v>
      </c>
      <c r="H12" s="62">
        <v>1660</v>
      </c>
      <c r="I12" s="43">
        <f t="shared" si="0"/>
        <v>174999.98</v>
      </c>
    </row>
    <row r="13" spans="1:9" ht="15" customHeight="1">
      <c r="A13" s="50">
        <v>44921</v>
      </c>
      <c r="B13" s="151"/>
      <c r="C13" s="151"/>
      <c r="D13" s="151"/>
      <c r="E13" s="57">
        <v>7</v>
      </c>
      <c r="F13" s="2191">
        <v>77158</v>
      </c>
      <c r="G13" s="62">
        <v>4166.67</v>
      </c>
      <c r="H13" s="62">
        <v>1660</v>
      </c>
      <c r="I13" s="43">
        <f t="shared" si="0"/>
        <v>170833.31</v>
      </c>
    </row>
    <row r="14" spans="1:9" ht="15" customHeight="1">
      <c r="A14" s="50">
        <v>44933</v>
      </c>
      <c r="B14" s="151"/>
      <c r="C14" s="151"/>
      <c r="D14" s="151"/>
      <c r="E14" s="57"/>
      <c r="F14" s="2192">
        <v>30524</v>
      </c>
      <c r="G14" s="62">
        <v>170833.31</v>
      </c>
      <c r="H14" s="62"/>
      <c r="I14" s="43">
        <f t="shared" si="0"/>
        <v>0</v>
      </c>
    </row>
    <row r="15" spans="1:9" ht="15" customHeight="1">
      <c r="A15" s="50"/>
      <c r="B15" s="151"/>
      <c r="C15" s="151"/>
      <c r="D15" s="151"/>
      <c r="E15" s="57"/>
      <c r="F15" s="2192"/>
      <c r="G15" s="62"/>
      <c r="H15" s="62"/>
      <c r="I15" s="43"/>
    </row>
    <row r="16" spans="1:9" ht="15" customHeight="1">
      <c r="A16" s="3240" t="s">
        <v>1</v>
      </c>
      <c r="B16" s="3240"/>
      <c r="C16" s="3240"/>
      <c r="D16" s="3240"/>
      <c r="E16" s="3240"/>
      <c r="F16" s="3240"/>
      <c r="G16" s="3240"/>
      <c r="H16" s="3240"/>
      <c r="I16" s="3240"/>
    </row>
    <row r="17" spans="1:9" ht="15" customHeight="1">
      <c r="A17" s="141" t="s">
        <v>2</v>
      </c>
      <c r="B17" s="142" t="s">
        <v>35</v>
      </c>
      <c r="C17" s="143" t="s">
        <v>4</v>
      </c>
      <c r="D17" s="144" t="s">
        <v>5</v>
      </c>
      <c r="E17" s="144" t="s">
        <v>6</v>
      </c>
      <c r="F17" s="2282" t="s">
        <v>36</v>
      </c>
      <c r="G17" s="146" t="s">
        <v>37</v>
      </c>
      <c r="H17" s="146" t="s">
        <v>38</v>
      </c>
      <c r="I17" s="146" t="s">
        <v>39</v>
      </c>
    </row>
    <row r="18" spans="1:9" ht="15" customHeight="1">
      <c r="A18" s="723">
        <v>44933</v>
      </c>
      <c r="B18" s="720">
        <v>230000</v>
      </c>
      <c r="C18" s="720">
        <f>B18*0.02</f>
        <v>4600</v>
      </c>
      <c r="D18" s="721"/>
      <c r="E18" s="667">
        <v>36</v>
      </c>
      <c r="F18" s="2656">
        <v>30524</v>
      </c>
      <c r="G18" s="722">
        <f>B18/E18</f>
        <v>6388.8888888888896</v>
      </c>
      <c r="H18" s="722">
        <f>B18*0.83%</f>
        <v>1909</v>
      </c>
      <c r="I18" s="722">
        <f>B18</f>
        <v>230000</v>
      </c>
    </row>
    <row r="19" spans="1:9" ht="15" customHeight="1">
      <c r="A19" s="50">
        <v>44953</v>
      </c>
      <c r="B19" s="954"/>
      <c r="C19" s="151"/>
      <c r="D19" s="178"/>
      <c r="E19" s="57">
        <v>1</v>
      </c>
      <c r="F19" s="2191">
        <v>77472</v>
      </c>
      <c r="G19" s="30">
        <v>6388.89</v>
      </c>
      <c r="H19" s="30">
        <v>1909</v>
      </c>
      <c r="I19" s="43">
        <f>I18-G19</f>
        <v>223611.11</v>
      </c>
    </row>
    <row r="20" spans="1:9" ht="15" customHeight="1">
      <c r="A20" s="50">
        <v>44982</v>
      </c>
      <c r="B20" s="954"/>
      <c r="C20" s="151"/>
      <c r="D20" s="178"/>
      <c r="E20" s="57">
        <v>2</v>
      </c>
      <c r="F20" s="2191">
        <v>77856</v>
      </c>
      <c r="G20" s="30">
        <v>6388.89</v>
      </c>
      <c r="H20" s="30">
        <v>1903</v>
      </c>
      <c r="I20" s="43">
        <f t="shared" ref="I20:I27" si="1">I19-G20</f>
        <v>217222.22</v>
      </c>
    </row>
    <row r="21" spans="1:9" ht="15" customHeight="1">
      <c r="A21" s="50">
        <v>45015</v>
      </c>
      <c r="B21" s="954"/>
      <c r="C21" s="151"/>
      <c r="D21" s="178"/>
      <c r="E21" s="57">
        <v>3</v>
      </c>
      <c r="F21" s="2191">
        <v>78120</v>
      </c>
      <c r="G21" s="30">
        <v>6388.89</v>
      </c>
      <c r="H21" s="30">
        <v>1909</v>
      </c>
      <c r="I21" s="43">
        <f t="shared" si="1"/>
        <v>210833.33</v>
      </c>
    </row>
    <row r="22" spans="1:9" ht="15" customHeight="1">
      <c r="A22" s="50">
        <v>45042</v>
      </c>
      <c r="B22" s="954"/>
      <c r="C22" s="151"/>
      <c r="D22" s="178"/>
      <c r="E22" s="57">
        <v>4</v>
      </c>
      <c r="F22" s="2191">
        <v>78408</v>
      </c>
      <c r="G22" s="30">
        <v>6388.89</v>
      </c>
      <c r="H22" s="30">
        <v>1909</v>
      </c>
      <c r="I22" s="43">
        <f t="shared" si="1"/>
        <v>204444.44</v>
      </c>
    </row>
    <row r="23" spans="1:9" ht="15" customHeight="1">
      <c r="A23" s="50">
        <v>45076</v>
      </c>
      <c r="B23" s="954"/>
      <c r="C23" s="151"/>
      <c r="D23" s="178"/>
      <c r="E23" s="57">
        <v>5</v>
      </c>
      <c r="F23" s="2191">
        <v>78893</v>
      </c>
      <c r="G23" s="30">
        <v>6388.89</v>
      </c>
      <c r="H23" s="30">
        <v>1909</v>
      </c>
      <c r="I23" s="43">
        <f t="shared" si="1"/>
        <v>198055.55</v>
      </c>
    </row>
    <row r="24" spans="1:9" ht="23.25" customHeight="1">
      <c r="A24" s="50">
        <v>45105</v>
      </c>
      <c r="B24" s="151"/>
      <c r="C24" s="151"/>
      <c r="D24" s="151"/>
      <c r="E24" s="57">
        <v>6</v>
      </c>
      <c r="F24" s="2288">
        <v>79294</v>
      </c>
      <c r="G24" s="30">
        <v>6388.89</v>
      </c>
      <c r="H24" s="30">
        <v>1909</v>
      </c>
      <c r="I24" s="43">
        <f t="shared" si="1"/>
        <v>191666.66</v>
      </c>
    </row>
    <row r="25" spans="1:9" ht="15" customHeight="1">
      <c r="A25" s="50">
        <v>45134</v>
      </c>
      <c r="B25" s="151"/>
      <c r="C25" s="151"/>
      <c r="D25" s="151"/>
      <c r="E25" s="57">
        <v>7</v>
      </c>
      <c r="F25" s="2192">
        <v>79622</v>
      </c>
      <c r="G25" s="30">
        <v>6388.89</v>
      </c>
      <c r="H25" s="30">
        <v>1909</v>
      </c>
      <c r="I25" s="43">
        <f t="shared" si="1"/>
        <v>185277.77</v>
      </c>
    </row>
    <row r="26" spans="1:9" ht="15" customHeight="1">
      <c r="A26" s="50">
        <v>45141</v>
      </c>
      <c r="B26" s="151"/>
      <c r="C26" s="151"/>
      <c r="D26" s="151"/>
      <c r="E26" s="57"/>
      <c r="F26" s="2192">
        <v>31749</v>
      </c>
      <c r="G26" s="30">
        <v>185277.77</v>
      </c>
      <c r="H26" s="62"/>
      <c r="I26" s="43">
        <f t="shared" si="1"/>
        <v>0</v>
      </c>
    </row>
    <row r="27" spans="1:9" ht="15" customHeight="1">
      <c r="A27" s="50"/>
      <c r="B27" s="151"/>
      <c r="C27" s="151"/>
      <c r="D27" s="151"/>
      <c r="E27" s="57"/>
      <c r="F27" s="2192"/>
      <c r="G27" s="62"/>
      <c r="H27" s="62"/>
      <c r="I27" s="43">
        <f t="shared" si="1"/>
        <v>0</v>
      </c>
    </row>
    <row r="28" spans="1:9" ht="15" customHeight="1">
      <c r="A28" s="3240" t="s">
        <v>1</v>
      </c>
      <c r="B28" s="3240"/>
      <c r="C28" s="3240"/>
      <c r="D28" s="3240"/>
      <c r="E28" s="3240"/>
      <c r="F28" s="3240"/>
      <c r="G28" s="3240"/>
      <c r="H28" s="3240"/>
      <c r="I28" s="3240"/>
    </row>
    <row r="29" spans="1:9" ht="15" customHeight="1">
      <c r="A29" s="141" t="s">
        <v>2</v>
      </c>
      <c r="B29" s="142" t="s">
        <v>35</v>
      </c>
      <c r="C29" s="143" t="s">
        <v>4</v>
      </c>
      <c r="D29" s="144" t="s">
        <v>5</v>
      </c>
      <c r="E29" s="144" t="s">
        <v>6</v>
      </c>
      <c r="F29" s="2282" t="s">
        <v>36</v>
      </c>
      <c r="G29" s="146" t="s">
        <v>37</v>
      </c>
      <c r="H29" s="146" t="s">
        <v>38</v>
      </c>
      <c r="I29" s="146" t="s">
        <v>39</v>
      </c>
    </row>
    <row r="30" spans="1:9" ht="15.75" customHeight="1">
      <c r="A30" s="723">
        <v>45141</v>
      </c>
      <c r="B30" s="720">
        <v>230000</v>
      </c>
      <c r="C30" s="720">
        <f>B30*0.02</f>
        <v>4600</v>
      </c>
      <c r="D30" s="721"/>
      <c r="E30" s="667">
        <v>36</v>
      </c>
      <c r="F30" s="2656">
        <v>31749</v>
      </c>
      <c r="G30" s="722">
        <f>B30/E30</f>
        <v>6388.8888888888896</v>
      </c>
      <c r="H30" s="722">
        <f>B30*0.83%</f>
        <v>1909</v>
      </c>
      <c r="I30" s="722">
        <f>B30</f>
        <v>230000</v>
      </c>
    </row>
    <row r="31" spans="1:9" ht="15.75" customHeight="1">
      <c r="A31" s="50">
        <v>45167</v>
      </c>
      <c r="B31" s="178"/>
      <c r="C31" s="30"/>
      <c r="D31" s="30"/>
      <c r="E31" s="57">
        <v>1</v>
      </c>
      <c r="F31" s="2192">
        <v>80012</v>
      </c>
      <c r="G31" s="30">
        <v>6388.89</v>
      </c>
      <c r="H31" s="30">
        <v>1909</v>
      </c>
      <c r="I31" s="43">
        <f>I30-G31</f>
        <v>223611.11</v>
      </c>
    </row>
    <row r="32" spans="1:9" ht="15.75" customHeight="1">
      <c r="A32" s="50">
        <v>45196</v>
      </c>
      <c r="B32" s="151"/>
      <c r="C32" s="151"/>
      <c r="D32" s="151"/>
      <c r="E32" s="57">
        <v>2</v>
      </c>
      <c r="F32" s="2192">
        <v>80327</v>
      </c>
      <c r="G32" s="30">
        <v>6388.89</v>
      </c>
      <c r="H32" s="30">
        <v>1909</v>
      </c>
      <c r="I32" s="43">
        <f t="shared" ref="I32:I47" si="2">I31-G32</f>
        <v>217222.22</v>
      </c>
    </row>
    <row r="33" spans="1:9" ht="15.75" customHeight="1">
      <c r="A33" s="50">
        <v>45225</v>
      </c>
      <c r="B33" s="151"/>
      <c r="C33" s="151"/>
      <c r="D33" s="151"/>
      <c r="E33" s="57">
        <v>3</v>
      </c>
      <c r="F33" s="2192">
        <v>80680</v>
      </c>
      <c r="G33" s="30">
        <v>6388.89</v>
      </c>
      <c r="H33" s="30">
        <v>1909</v>
      </c>
      <c r="I33" s="43">
        <f t="shared" si="2"/>
        <v>210833.33</v>
      </c>
    </row>
    <row r="34" spans="1:9" ht="15.75" customHeight="1">
      <c r="A34" s="50">
        <v>45258</v>
      </c>
      <c r="B34" s="178"/>
      <c r="C34" s="30"/>
      <c r="D34" s="30"/>
      <c r="E34" s="57">
        <v>4</v>
      </c>
      <c r="F34" s="2192">
        <v>81139</v>
      </c>
      <c r="G34" s="30">
        <v>6388.89</v>
      </c>
      <c r="H34" s="30">
        <v>1909</v>
      </c>
      <c r="I34" s="43">
        <f t="shared" si="2"/>
        <v>204444.44</v>
      </c>
    </row>
    <row r="35" spans="1:9" ht="15.75" customHeight="1">
      <c r="A35" s="50">
        <v>45289</v>
      </c>
      <c r="B35" s="178"/>
      <c r="C35" s="30"/>
      <c r="D35" s="30"/>
      <c r="E35" s="57">
        <v>5</v>
      </c>
      <c r="F35" s="2192">
        <v>81567</v>
      </c>
      <c r="G35" s="30">
        <v>5991</v>
      </c>
      <c r="H35" s="30">
        <v>1909</v>
      </c>
      <c r="I35" s="43">
        <f t="shared" si="2"/>
        <v>198453.44</v>
      </c>
    </row>
    <row r="36" spans="1:9" ht="15.75" customHeight="1">
      <c r="A36" s="50">
        <v>45322</v>
      </c>
      <c r="B36" s="151"/>
      <c r="C36" s="151"/>
      <c r="D36" s="151"/>
      <c r="E36" s="57">
        <v>6</v>
      </c>
      <c r="F36" s="2192">
        <v>81885</v>
      </c>
      <c r="G36" s="30">
        <v>6191</v>
      </c>
      <c r="H36" s="30">
        <v>1909</v>
      </c>
      <c r="I36" s="43">
        <f t="shared" si="2"/>
        <v>192262.44</v>
      </c>
    </row>
    <row r="37" spans="1:9" ht="15.75" customHeight="1">
      <c r="A37" s="50">
        <v>45351</v>
      </c>
      <c r="B37" s="151"/>
      <c r="C37" s="151"/>
      <c r="D37" s="151"/>
      <c r="E37" s="57">
        <v>7</v>
      </c>
      <c r="F37" s="2192">
        <v>82241</v>
      </c>
      <c r="G37" s="30">
        <v>6388.89</v>
      </c>
      <c r="H37" s="30">
        <v>1909</v>
      </c>
      <c r="I37" s="43">
        <f t="shared" si="2"/>
        <v>185873.55</v>
      </c>
    </row>
    <row r="38" spans="1:9" ht="15.75" customHeight="1">
      <c r="A38" s="50">
        <v>45384</v>
      </c>
      <c r="B38" s="151"/>
      <c r="C38" s="151"/>
      <c r="D38" s="151"/>
      <c r="E38" s="57">
        <v>8</v>
      </c>
      <c r="F38" s="2192">
        <v>82634</v>
      </c>
      <c r="G38" s="59">
        <v>3791</v>
      </c>
      <c r="H38" s="59">
        <v>1909</v>
      </c>
      <c r="I38" s="43">
        <f t="shared" si="2"/>
        <v>182082.55</v>
      </c>
    </row>
    <row r="39" spans="1:9" ht="15.75" customHeight="1">
      <c r="A39" s="50">
        <v>45412</v>
      </c>
      <c r="B39" s="151"/>
      <c r="C39" s="151"/>
      <c r="D39" s="151"/>
      <c r="E39" s="57">
        <v>9</v>
      </c>
      <c r="F39" s="2192">
        <v>82938</v>
      </c>
      <c r="G39" s="30">
        <v>4391</v>
      </c>
      <c r="H39" s="30">
        <v>1909</v>
      </c>
      <c r="I39" s="43">
        <f t="shared" si="2"/>
        <v>177691.55</v>
      </c>
    </row>
    <row r="40" spans="1:9" ht="15.75" customHeight="1">
      <c r="A40" s="50">
        <v>45443</v>
      </c>
      <c r="B40" s="151"/>
      <c r="C40" s="151"/>
      <c r="D40" s="151"/>
      <c r="E40" s="57">
        <v>10</v>
      </c>
      <c r="F40" s="2192">
        <v>83425</v>
      </c>
      <c r="G40" s="30">
        <v>1791</v>
      </c>
      <c r="H40" s="30">
        <v>1909</v>
      </c>
      <c r="I40" s="43">
        <f t="shared" si="2"/>
        <v>175900.55</v>
      </c>
    </row>
    <row r="41" spans="1:9" ht="15.75" customHeight="1">
      <c r="A41" s="50">
        <v>45476</v>
      </c>
      <c r="B41" s="151"/>
      <c r="C41" s="151"/>
      <c r="D41" s="151"/>
      <c r="E41" s="57">
        <v>11</v>
      </c>
      <c r="F41" s="2192">
        <v>83805</v>
      </c>
      <c r="G41" s="62">
        <v>4691</v>
      </c>
      <c r="H41" s="62">
        <v>1909</v>
      </c>
      <c r="I41" s="43">
        <f t="shared" si="2"/>
        <v>171209.55</v>
      </c>
    </row>
    <row r="42" spans="1:9" ht="15.75" customHeight="1">
      <c r="A42" s="50">
        <v>45503</v>
      </c>
      <c r="B42" s="151"/>
      <c r="C42" s="151"/>
      <c r="D42" s="151"/>
      <c r="E42" s="57">
        <v>12</v>
      </c>
      <c r="F42" s="2192">
        <v>84045</v>
      </c>
      <c r="G42" s="30">
        <v>6388.89</v>
      </c>
      <c r="H42" s="30">
        <v>1909</v>
      </c>
      <c r="I42" s="43">
        <f t="shared" si="2"/>
        <v>164820.66</v>
      </c>
    </row>
    <row r="43" spans="1:9" ht="15.75" customHeight="1">
      <c r="A43" s="50">
        <v>45532</v>
      </c>
      <c r="B43" s="151"/>
      <c r="C43" s="151"/>
      <c r="D43" s="151"/>
      <c r="E43" s="57">
        <v>13</v>
      </c>
      <c r="F43" s="2192">
        <v>84366</v>
      </c>
      <c r="G43" s="30">
        <v>3791</v>
      </c>
      <c r="H43" s="30">
        <v>1909</v>
      </c>
      <c r="I43" s="43">
        <f t="shared" si="2"/>
        <v>161029.66</v>
      </c>
    </row>
    <row r="44" spans="1:9" ht="15.75" customHeight="1">
      <c r="A44" s="50">
        <v>45643</v>
      </c>
      <c r="B44" s="151"/>
      <c r="C44" s="151"/>
      <c r="D44" s="151"/>
      <c r="E44" s="57"/>
      <c r="F44" s="2192">
        <v>85838</v>
      </c>
      <c r="G44" s="30">
        <v>8000</v>
      </c>
      <c r="H44" s="62"/>
      <c r="I44" s="43">
        <f t="shared" si="2"/>
        <v>153029.66</v>
      </c>
    </row>
    <row r="45" spans="1:9" ht="15.75" customHeight="1">
      <c r="A45" s="50">
        <v>45734</v>
      </c>
      <c r="B45" s="151"/>
      <c r="C45" s="151"/>
      <c r="D45" s="151"/>
      <c r="E45" s="57"/>
      <c r="F45" s="2192">
        <v>86842</v>
      </c>
      <c r="G45" s="62">
        <v>4342.09</v>
      </c>
      <c r="H45" s="62"/>
      <c r="I45" s="43">
        <f t="shared" si="2"/>
        <v>148687.57</v>
      </c>
    </row>
    <row r="46" spans="1:9" ht="15.75" customHeight="1">
      <c r="A46" s="50"/>
      <c r="B46" s="151"/>
      <c r="C46" s="151"/>
      <c r="D46" s="151"/>
      <c r="E46" s="57"/>
      <c r="F46" s="2192"/>
      <c r="G46" s="62"/>
      <c r="H46" s="62"/>
      <c r="I46" s="43">
        <f t="shared" si="2"/>
        <v>148687.57</v>
      </c>
    </row>
    <row r="47" spans="1:9" ht="15.75" customHeight="1">
      <c r="A47" s="50"/>
      <c r="B47" s="151"/>
      <c r="C47" s="151"/>
      <c r="D47" s="151"/>
      <c r="E47" s="57"/>
      <c r="F47" s="2192"/>
      <c r="G47" s="62"/>
      <c r="H47" s="62"/>
      <c r="I47" s="43">
        <f t="shared" si="2"/>
        <v>148687.57</v>
      </c>
    </row>
    <row r="48" spans="1:9" ht="15.75" customHeight="1">
      <c r="A48" s="50"/>
      <c r="B48" s="27"/>
      <c r="C48" s="27"/>
      <c r="D48" s="27"/>
      <c r="E48" s="29"/>
      <c r="F48" s="2199"/>
      <c r="G48" s="564"/>
      <c r="H48" s="564"/>
      <c r="I48" s="39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20.2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</sheetData>
  <mergeCells count="4">
    <mergeCell ref="A1:D1"/>
    <mergeCell ref="A4:I4"/>
    <mergeCell ref="A16:I16"/>
    <mergeCell ref="A28:I28"/>
  </mergeCells>
  <pageMargins left="0.5" right="0.5" top="1" bottom="1" header="0.5" footer="0.5"/>
  <pageSetup paperSize="5" orientation="landscape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74">
    <tabColor rgb="FFFFFF00"/>
  </sheetPr>
  <dimension ref="A1:J42"/>
  <sheetViews>
    <sheetView zoomScale="130" zoomScaleNormal="130" workbookViewId="0">
      <selection activeCell="A18" sqref="A18:I18"/>
    </sheetView>
  </sheetViews>
  <sheetFormatPr defaultColWidth="9.109375" defaultRowHeight="13.2"/>
  <cols>
    <col min="1" max="1" width="12.5546875" style="2306" customWidth="1"/>
    <col min="2" max="2" width="17" style="3" customWidth="1"/>
    <col min="3" max="3" width="12.5546875" style="3" customWidth="1"/>
    <col min="4" max="4" width="7.88671875" style="3" customWidth="1"/>
    <col min="5" max="5" width="12.5546875" style="5" customWidth="1"/>
    <col min="6" max="6" width="12.5546875" style="551" customWidth="1"/>
    <col min="7" max="7" width="12.5546875" style="7" customWidth="1"/>
    <col min="8" max="8" width="16.109375" style="7" customWidth="1"/>
    <col min="9" max="9" width="14.109375" style="7" customWidth="1"/>
    <col min="10" max="16384" width="9.109375" style="3"/>
  </cols>
  <sheetData>
    <row r="1" spans="1:9" ht="24">
      <c r="A1" s="3120" t="s">
        <v>829</v>
      </c>
      <c r="B1" s="3120"/>
      <c r="C1" s="3120"/>
      <c r="G1" s="135"/>
      <c r="H1" s="135"/>
    </row>
    <row r="2" spans="1:9">
      <c r="G2" s="135"/>
      <c r="H2" s="135"/>
    </row>
    <row r="3" spans="1:9" ht="29.25" customHeight="1">
      <c r="A3" s="3330" t="s">
        <v>1</v>
      </c>
      <c r="B3" s="3331"/>
      <c r="C3" s="3332"/>
      <c r="D3" s="3331"/>
      <c r="E3" s="3331"/>
      <c r="F3" s="3331"/>
      <c r="G3" s="3331"/>
      <c r="H3" s="3331"/>
      <c r="I3" s="3331"/>
    </row>
    <row r="4" spans="1:9" ht="18.75" customHeight="1">
      <c r="A4" s="2575" t="s">
        <v>49</v>
      </c>
      <c r="B4" s="515" t="s">
        <v>50</v>
      </c>
      <c r="C4" s="185" t="s">
        <v>568</v>
      </c>
      <c r="D4" s="515" t="s">
        <v>51</v>
      </c>
      <c r="E4" s="515" t="s">
        <v>52</v>
      </c>
      <c r="F4" s="1216" t="s">
        <v>830</v>
      </c>
      <c r="G4" s="516" t="s">
        <v>53</v>
      </c>
      <c r="H4" s="516" t="s">
        <v>54</v>
      </c>
      <c r="I4" s="1647" t="s">
        <v>55</v>
      </c>
    </row>
    <row r="5" spans="1:9" ht="13.8">
      <c r="A5" s="2657">
        <v>43773</v>
      </c>
      <c r="B5" s="49">
        <v>40000</v>
      </c>
      <c r="C5" s="49">
        <f>B5*0.02</f>
        <v>800</v>
      </c>
      <c r="D5" s="49"/>
      <c r="E5" s="1601">
        <v>24</v>
      </c>
      <c r="F5" s="1673">
        <v>222282</v>
      </c>
      <c r="G5" s="254">
        <f>+B5/E5</f>
        <v>1666.6666666666699</v>
      </c>
      <c r="H5" s="254">
        <v>400</v>
      </c>
      <c r="I5" s="49">
        <v>40000</v>
      </c>
    </row>
    <row r="6" spans="1:9">
      <c r="A6" s="2304">
        <v>43683</v>
      </c>
      <c r="B6" s="27"/>
      <c r="C6" s="27"/>
      <c r="D6" s="27"/>
      <c r="E6" s="29">
        <v>1</v>
      </c>
      <c r="F6" s="178">
        <v>64048</v>
      </c>
      <c r="G6" s="43">
        <v>7466.66</v>
      </c>
      <c r="H6" s="43">
        <v>800</v>
      </c>
      <c r="I6" s="43">
        <f>I5-G6</f>
        <v>32533.34</v>
      </c>
    </row>
    <row r="7" spans="1:9">
      <c r="A7" s="50" t="s">
        <v>831</v>
      </c>
      <c r="B7" s="27"/>
      <c r="C7" s="27"/>
      <c r="D7" s="27"/>
      <c r="E7" s="29">
        <v>2</v>
      </c>
      <c r="F7" s="178">
        <v>64426</v>
      </c>
      <c r="G7" s="43">
        <v>5866.67</v>
      </c>
      <c r="H7" s="43">
        <v>800</v>
      </c>
      <c r="I7" s="43">
        <f>I6-G7</f>
        <v>26666.67</v>
      </c>
    </row>
    <row r="8" spans="1:9">
      <c r="A8" s="2304">
        <v>43708</v>
      </c>
      <c r="B8" s="27"/>
      <c r="C8" s="27"/>
      <c r="D8" s="27"/>
      <c r="E8" s="29">
        <v>3</v>
      </c>
      <c r="F8" s="178">
        <v>64713</v>
      </c>
      <c r="G8" s="43">
        <v>3333.33</v>
      </c>
      <c r="H8" s="43">
        <v>400</v>
      </c>
      <c r="I8" s="43">
        <f t="shared" ref="I8:I14" si="0">I7-G8</f>
        <v>23333.34</v>
      </c>
    </row>
    <row r="9" spans="1:9">
      <c r="A9" s="2304">
        <v>43702</v>
      </c>
      <c r="B9" s="27"/>
      <c r="C9" s="27"/>
      <c r="D9" s="27"/>
      <c r="E9" s="29">
        <v>4</v>
      </c>
      <c r="F9" s="178">
        <v>64915</v>
      </c>
      <c r="G9" s="43">
        <v>3333.33</v>
      </c>
      <c r="H9" s="43">
        <v>400</v>
      </c>
      <c r="I9" s="43">
        <f t="shared" si="0"/>
        <v>20000.009999999998</v>
      </c>
    </row>
    <row r="10" spans="1:9">
      <c r="A10" s="2304">
        <v>43777</v>
      </c>
      <c r="B10" s="27"/>
      <c r="C10" s="27"/>
      <c r="D10" s="27"/>
      <c r="E10" s="29">
        <v>5</v>
      </c>
      <c r="F10" s="178">
        <v>65263</v>
      </c>
      <c r="G10" s="43">
        <v>3333.33</v>
      </c>
      <c r="H10" s="43">
        <v>400</v>
      </c>
      <c r="I10" s="43">
        <f t="shared" si="0"/>
        <v>16666.68</v>
      </c>
    </row>
    <row r="11" spans="1:9">
      <c r="A11" s="2304">
        <v>43809</v>
      </c>
      <c r="B11" s="27"/>
      <c r="C11" s="27"/>
      <c r="D11" s="27"/>
      <c r="E11" s="29">
        <v>6</v>
      </c>
      <c r="F11" s="178">
        <v>65672</v>
      </c>
      <c r="G11" s="43">
        <v>3333.33</v>
      </c>
      <c r="H11" s="43">
        <v>400</v>
      </c>
      <c r="I11" s="43">
        <f t="shared" si="0"/>
        <v>13333.35</v>
      </c>
    </row>
    <row r="12" spans="1:9">
      <c r="A12" s="2304">
        <v>43845</v>
      </c>
      <c r="B12" s="27"/>
      <c r="C12" s="27"/>
      <c r="D12" s="27"/>
      <c r="E12" s="29">
        <v>7</v>
      </c>
      <c r="F12" s="178">
        <v>66000</v>
      </c>
      <c r="G12" s="43">
        <v>3333.33</v>
      </c>
      <c r="H12" s="43">
        <v>400</v>
      </c>
      <c r="I12" s="43">
        <f t="shared" si="0"/>
        <v>10000.02</v>
      </c>
    </row>
    <row r="13" spans="1:9">
      <c r="A13" s="2304">
        <v>43861</v>
      </c>
      <c r="B13" s="27"/>
      <c r="C13" s="27"/>
      <c r="D13" s="27"/>
      <c r="E13" s="29">
        <v>8</v>
      </c>
      <c r="F13" s="178">
        <v>66189</v>
      </c>
      <c r="G13" s="43">
        <v>3333.33</v>
      </c>
      <c r="H13" s="43">
        <v>400</v>
      </c>
      <c r="I13" s="43">
        <f t="shared" si="0"/>
        <v>6666.6899999999896</v>
      </c>
    </row>
    <row r="14" spans="1:9">
      <c r="A14" s="50">
        <v>43904</v>
      </c>
      <c r="B14" s="27"/>
      <c r="C14" s="27"/>
      <c r="D14" s="27"/>
      <c r="E14" s="29">
        <v>9</v>
      </c>
      <c r="F14" s="178">
        <v>66561</v>
      </c>
      <c r="G14" s="43">
        <v>6666.67</v>
      </c>
      <c r="H14" s="43">
        <v>200</v>
      </c>
      <c r="I14" s="43">
        <f t="shared" si="0"/>
        <v>1.99999999931606E-2</v>
      </c>
    </row>
    <row r="15" spans="1:9">
      <c r="A15" s="2304"/>
      <c r="B15" s="27"/>
      <c r="C15" s="27"/>
      <c r="D15" s="27"/>
      <c r="E15" s="29"/>
      <c r="F15" s="178"/>
      <c r="G15" s="43"/>
      <c r="H15" s="43"/>
      <c r="I15" s="43"/>
    </row>
    <row r="16" spans="1:9">
      <c r="A16" s="2304"/>
      <c r="B16" s="27"/>
      <c r="C16" s="27"/>
      <c r="D16" s="27"/>
      <c r="E16" s="29"/>
      <c r="F16" s="178"/>
      <c r="G16" s="43"/>
      <c r="H16" s="43"/>
      <c r="I16" s="43"/>
    </row>
    <row r="17" spans="1:10">
      <c r="A17" s="2304"/>
      <c r="B17" s="27"/>
      <c r="C17" s="27"/>
      <c r="D17" s="27"/>
      <c r="E17" s="29"/>
      <c r="F17" s="178"/>
      <c r="G17" s="43"/>
      <c r="H17" s="43"/>
      <c r="I17" s="43"/>
    </row>
    <row r="18" spans="1:10" ht="23.4">
      <c r="A18" s="3330" t="s">
        <v>1</v>
      </c>
      <c r="B18" s="3331"/>
      <c r="C18" s="3332"/>
      <c r="D18" s="3331"/>
      <c r="E18" s="3331"/>
      <c r="F18" s="3331"/>
      <c r="G18" s="3331"/>
      <c r="H18" s="3331"/>
      <c r="I18" s="3331"/>
    </row>
    <row r="19" spans="1:10">
      <c r="A19" s="2575" t="s">
        <v>49</v>
      </c>
      <c r="B19" s="515" t="s">
        <v>50</v>
      </c>
      <c r="C19" s="185" t="s">
        <v>568</v>
      </c>
      <c r="D19" s="515" t="s">
        <v>51</v>
      </c>
      <c r="E19" s="515" t="s">
        <v>52</v>
      </c>
      <c r="F19" s="1216" t="s">
        <v>830</v>
      </c>
      <c r="G19" s="516" t="s">
        <v>53</v>
      </c>
      <c r="H19" s="516" t="s">
        <v>54</v>
      </c>
      <c r="I19" s="1647" t="s">
        <v>55</v>
      </c>
    </row>
    <row r="20" spans="1:10" ht="13.8">
      <c r="A20" s="2657">
        <v>44393</v>
      </c>
      <c r="B20" s="49">
        <v>100000</v>
      </c>
      <c r="C20" s="49">
        <f>B20*0.02</f>
        <v>2000</v>
      </c>
      <c r="D20" s="49"/>
      <c r="E20" s="1601">
        <v>12</v>
      </c>
      <c r="F20" s="569">
        <v>27063</v>
      </c>
      <c r="G20" s="254">
        <f>+B20/E20</f>
        <v>8333.3333333333303</v>
      </c>
      <c r="H20" s="254">
        <v>830</v>
      </c>
      <c r="I20" s="49">
        <v>100000</v>
      </c>
      <c r="J20" s="132"/>
    </row>
    <row r="21" spans="1:10">
      <c r="A21" s="2304">
        <v>44393</v>
      </c>
      <c r="B21" s="151"/>
      <c r="C21" s="151"/>
      <c r="D21" s="151"/>
      <c r="E21" s="57">
        <v>1</v>
      </c>
      <c r="F21" s="178">
        <v>71352</v>
      </c>
      <c r="G21" s="43">
        <v>8333.33</v>
      </c>
      <c r="H21" s="43">
        <v>830</v>
      </c>
      <c r="I21" s="43">
        <f>I20-G21</f>
        <v>91666.67</v>
      </c>
      <c r="J21" s="132"/>
    </row>
    <row r="22" spans="1:10">
      <c r="A22" s="2304">
        <v>44435</v>
      </c>
      <c r="B22" s="151"/>
      <c r="C22" s="151"/>
      <c r="D22" s="151"/>
      <c r="E22" s="57">
        <v>2</v>
      </c>
      <c r="F22" s="178">
        <v>71786</v>
      </c>
      <c r="G22" s="43">
        <v>8333.33</v>
      </c>
      <c r="H22" s="43">
        <v>830</v>
      </c>
      <c r="I22" s="43">
        <f t="shared" ref="I22:I32" si="1">I21-G22</f>
        <v>83333.34</v>
      </c>
      <c r="J22" s="132"/>
    </row>
    <row r="23" spans="1:10">
      <c r="A23" s="2304">
        <v>44467</v>
      </c>
      <c r="B23" s="151"/>
      <c r="C23" s="151"/>
      <c r="D23" s="151"/>
      <c r="E23" s="57">
        <v>3</v>
      </c>
      <c r="F23" s="178">
        <v>72062</v>
      </c>
      <c r="G23" s="43">
        <v>8333.33</v>
      </c>
      <c r="H23" s="43">
        <v>830</v>
      </c>
      <c r="I23" s="43">
        <f t="shared" si="1"/>
        <v>75000.009999999995</v>
      </c>
      <c r="J23" s="132"/>
    </row>
    <row r="24" spans="1:10">
      <c r="A24" s="2304">
        <v>44483</v>
      </c>
      <c r="B24" s="151"/>
      <c r="C24" s="151"/>
      <c r="D24" s="151"/>
      <c r="E24" s="57">
        <v>4</v>
      </c>
      <c r="F24" s="178">
        <v>72174</v>
      </c>
      <c r="G24" s="43">
        <v>8333.33</v>
      </c>
      <c r="H24" s="43">
        <v>830</v>
      </c>
      <c r="I24" s="43">
        <f t="shared" si="1"/>
        <v>66666.679999999993</v>
      </c>
      <c r="J24" s="132"/>
    </row>
    <row r="25" spans="1:10">
      <c r="A25" s="2304">
        <v>44498</v>
      </c>
      <c r="B25" s="151"/>
      <c r="C25" s="151"/>
      <c r="D25" s="151"/>
      <c r="E25" s="57">
        <v>5</v>
      </c>
      <c r="F25" s="971">
        <v>72374</v>
      </c>
      <c r="G25" s="43">
        <v>8333.33</v>
      </c>
      <c r="H25" s="43">
        <v>830</v>
      </c>
      <c r="I25" s="43">
        <f t="shared" si="1"/>
        <v>58333.35</v>
      </c>
      <c r="J25" s="132"/>
    </row>
    <row r="26" spans="1:10">
      <c r="A26" s="2304">
        <v>44539</v>
      </c>
      <c r="B26" s="151"/>
      <c r="C26" s="151"/>
      <c r="D26" s="151"/>
      <c r="E26" s="57">
        <v>6</v>
      </c>
      <c r="F26" s="971">
        <v>72840</v>
      </c>
      <c r="G26" s="43">
        <v>8333.33</v>
      </c>
      <c r="H26" s="43">
        <v>830</v>
      </c>
      <c r="I26" s="43">
        <f t="shared" si="1"/>
        <v>50000.02</v>
      </c>
      <c r="J26" s="132"/>
    </row>
    <row r="27" spans="1:10">
      <c r="A27" s="2304">
        <v>44569</v>
      </c>
      <c r="B27" s="151"/>
      <c r="C27" s="151"/>
      <c r="D27" s="151"/>
      <c r="E27" s="57">
        <v>7</v>
      </c>
      <c r="F27" s="971">
        <v>73180</v>
      </c>
      <c r="G27" s="43">
        <v>8333.33</v>
      </c>
      <c r="H27" s="43">
        <v>830</v>
      </c>
      <c r="I27" s="43">
        <f t="shared" si="1"/>
        <v>41666.69</v>
      </c>
      <c r="J27" s="132"/>
    </row>
    <row r="28" spans="1:10">
      <c r="A28" s="2304">
        <v>44583</v>
      </c>
      <c r="B28" s="151"/>
      <c r="C28" s="151"/>
      <c r="D28" s="151"/>
      <c r="E28" s="57">
        <v>8</v>
      </c>
      <c r="F28" s="178">
        <v>73371</v>
      </c>
      <c r="G28" s="43">
        <v>8333.33</v>
      </c>
      <c r="H28" s="43">
        <v>830</v>
      </c>
      <c r="I28" s="43">
        <f t="shared" si="1"/>
        <v>33333.360000000001</v>
      </c>
      <c r="J28" s="132"/>
    </row>
    <row r="29" spans="1:10">
      <c r="A29" s="2304">
        <v>44617</v>
      </c>
      <c r="B29" s="151"/>
      <c r="C29" s="151"/>
      <c r="D29" s="151"/>
      <c r="E29" s="57">
        <v>9</v>
      </c>
      <c r="F29" s="178">
        <v>73738</v>
      </c>
      <c r="G29" s="43">
        <v>8333.33</v>
      </c>
      <c r="H29" s="43">
        <v>830</v>
      </c>
      <c r="I29" s="43">
        <f t="shared" si="1"/>
        <v>25000.03</v>
      </c>
      <c r="J29" s="132"/>
    </row>
    <row r="30" spans="1:10">
      <c r="A30" s="2304">
        <v>44636</v>
      </c>
      <c r="B30" s="151"/>
      <c r="C30" s="151"/>
      <c r="D30" s="151"/>
      <c r="E30" s="57">
        <v>10</v>
      </c>
      <c r="F30" s="178">
        <v>73930</v>
      </c>
      <c r="G30" s="43">
        <v>8333.33</v>
      </c>
      <c r="H30" s="43">
        <v>830</v>
      </c>
      <c r="I30" s="43">
        <f t="shared" si="1"/>
        <v>16666.7</v>
      </c>
      <c r="J30" s="132"/>
    </row>
    <row r="31" spans="1:10">
      <c r="A31" s="2304">
        <v>44678</v>
      </c>
      <c r="B31" s="151"/>
      <c r="C31" s="151"/>
      <c r="D31" s="151"/>
      <c r="E31" s="57">
        <v>11</v>
      </c>
      <c r="F31" s="178">
        <v>74315</v>
      </c>
      <c r="G31" s="43">
        <v>8333.33</v>
      </c>
      <c r="H31" s="43">
        <v>830</v>
      </c>
      <c r="I31" s="43">
        <f t="shared" si="1"/>
        <v>8333.3699999999808</v>
      </c>
      <c r="J31" s="132"/>
    </row>
    <row r="32" spans="1:10">
      <c r="A32" s="2304">
        <v>44708</v>
      </c>
      <c r="B32" s="151"/>
      <c r="C32" s="151"/>
      <c r="D32" s="151"/>
      <c r="E32" s="57">
        <v>12</v>
      </c>
      <c r="F32" s="178">
        <v>74591</v>
      </c>
      <c r="G32" s="43">
        <v>8333.3700000000008</v>
      </c>
      <c r="H32" s="43">
        <v>830</v>
      </c>
      <c r="I32" s="43">
        <f t="shared" si="1"/>
        <v>-1.81898940354586E-11</v>
      </c>
      <c r="J32" s="132"/>
    </row>
    <row r="33" spans="2:10">
      <c r="B33" s="132"/>
      <c r="C33" s="132"/>
      <c r="D33" s="132"/>
      <c r="E33" s="133"/>
      <c r="J33" s="132"/>
    </row>
    <row r="34" spans="2:10">
      <c r="B34" s="132"/>
      <c r="C34" s="132"/>
      <c r="D34" s="132"/>
      <c r="E34" s="133"/>
      <c r="J34" s="132"/>
    </row>
    <row r="35" spans="2:10">
      <c r="B35" s="132"/>
      <c r="C35" s="132"/>
      <c r="D35" s="132"/>
      <c r="E35" s="133"/>
      <c r="J35" s="132"/>
    </row>
    <row r="36" spans="2:10">
      <c r="B36" s="132"/>
      <c r="C36" s="132"/>
      <c r="D36" s="132"/>
      <c r="E36" s="133"/>
      <c r="J36" s="132"/>
    </row>
    <row r="37" spans="2:10">
      <c r="B37" s="132"/>
      <c r="C37" s="132"/>
      <c r="D37" s="132"/>
      <c r="E37" s="133"/>
      <c r="J37" s="132"/>
    </row>
    <row r="38" spans="2:10">
      <c r="B38" s="132"/>
      <c r="C38" s="132"/>
      <c r="D38" s="132"/>
      <c r="E38" s="133"/>
      <c r="J38" s="132"/>
    </row>
    <row r="39" spans="2:10">
      <c r="B39" s="132"/>
      <c r="C39" s="132"/>
      <c r="D39" s="132"/>
      <c r="E39" s="133"/>
      <c r="J39" s="132"/>
    </row>
    <row r="40" spans="2:10">
      <c r="B40" s="132"/>
      <c r="C40" s="132"/>
      <c r="D40" s="132"/>
      <c r="E40" s="133"/>
      <c r="J40" s="132"/>
    </row>
    <row r="41" spans="2:10">
      <c r="B41" s="132"/>
      <c r="C41" s="132"/>
      <c r="D41" s="132"/>
      <c r="E41" s="133"/>
      <c r="J41" s="132"/>
    </row>
    <row r="42" spans="2:10">
      <c r="B42" s="132"/>
      <c r="C42" s="132"/>
      <c r="D42" s="132"/>
      <c r="E42" s="133"/>
      <c r="J42" s="132"/>
    </row>
  </sheetData>
  <mergeCells count="3">
    <mergeCell ref="A1:C1"/>
    <mergeCell ref="A3:I3"/>
    <mergeCell ref="A18:I18"/>
  </mergeCells>
  <pageMargins left="0.7" right="0.7" top="0.75" bottom="0.75" header="0.3" footer="0.3"/>
  <pageSetup paperSize="256"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175">
    <tabColor rgb="FFFFFF00"/>
  </sheetPr>
  <dimension ref="A1:Y145"/>
  <sheetViews>
    <sheetView zoomScale="77" zoomScaleNormal="130" workbookViewId="0">
      <selection activeCell="B94" sqref="B94"/>
    </sheetView>
  </sheetViews>
  <sheetFormatPr defaultColWidth="9.109375" defaultRowHeight="13.8"/>
  <cols>
    <col min="1" max="1" width="12.88671875" style="228" customWidth="1"/>
    <col min="2" max="3" width="16" style="3" customWidth="1"/>
    <col min="4" max="4" width="9.109375" style="3"/>
    <col min="5" max="5" width="9.109375" style="5"/>
    <col min="6" max="6" width="9.109375" style="2308"/>
    <col min="7" max="7" width="13.44140625" style="7" customWidth="1"/>
    <col min="8" max="8" width="14.44140625" style="7" customWidth="1"/>
    <col min="9" max="9" width="14.5546875" style="7" customWidth="1"/>
    <col min="10" max="10" width="6.33203125" style="3" customWidth="1"/>
    <col min="11" max="11" width="11.109375" style="1208" customWidth="1"/>
    <col min="12" max="12" width="12" style="3" customWidth="1"/>
    <col min="13" max="13" width="8" style="3" customWidth="1"/>
    <col min="14" max="14" width="13" style="2280" customWidth="1"/>
    <col min="15" max="15" width="8" style="5" customWidth="1"/>
    <col min="16" max="16" width="10.33203125" style="3" customWidth="1"/>
    <col min="17" max="17" width="9.88671875" style="3" customWidth="1"/>
    <col min="18" max="18" width="11.109375" style="3" customWidth="1"/>
    <col min="19" max="19" width="11.109375" style="3" hidden="1" customWidth="1"/>
    <col min="20" max="20" width="10.33203125" style="6" hidden="1" customWidth="1"/>
    <col min="21" max="21" width="9" style="6" hidden="1" customWidth="1"/>
    <col min="22" max="22" width="10.33203125" style="1649" hidden="1" customWidth="1"/>
    <col min="23" max="23" width="13.109375" style="6" hidden="1" customWidth="1"/>
    <col min="24" max="24" width="12" style="6" hidden="1" customWidth="1"/>
    <col min="25" max="25" width="9" style="3" hidden="1" customWidth="1"/>
    <col min="26" max="16384" width="9.109375" style="3"/>
  </cols>
  <sheetData>
    <row r="1" spans="1:24" ht="24">
      <c r="A1" s="3333" t="s">
        <v>832</v>
      </c>
      <c r="B1" s="3333"/>
      <c r="C1" s="3333"/>
      <c r="D1" s="3333"/>
      <c r="K1" s="1650"/>
      <c r="L1" s="1260"/>
      <c r="M1" s="1260"/>
      <c r="O1" s="460"/>
      <c r="P1" s="1260"/>
      <c r="Q1" s="1260"/>
      <c r="R1" s="1260"/>
      <c r="S1" s="1260"/>
      <c r="T1" s="1659"/>
      <c r="U1" s="1659"/>
      <c r="V1" s="1660"/>
    </row>
    <row r="3" spans="1:24" ht="26.25" customHeight="1">
      <c r="A3" s="3298" t="s">
        <v>1</v>
      </c>
      <c r="B3" s="3298"/>
      <c r="C3" s="3298"/>
      <c r="D3" s="3298"/>
      <c r="E3" s="3298"/>
      <c r="F3" s="3298"/>
      <c r="G3" s="3298"/>
      <c r="H3" s="3298"/>
      <c r="I3" s="3298"/>
      <c r="J3" s="1651"/>
      <c r="K3" s="3327" t="s">
        <v>20</v>
      </c>
      <c r="L3" s="3328"/>
      <c r="M3" s="3328"/>
      <c r="N3" s="3328"/>
      <c r="O3" s="3328"/>
      <c r="P3" s="3328"/>
      <c r="Q3" s="3328"/>
      <c r="R3" s="3329"/>
      <c r="S3" s="1661" t="s">
        <v>105</v>
      </c>
      <c r="T3" s="1662"/>
      <c r="U3" s="1662"/>
      <c r="V3" s="1662"/>
      <c r="W3" s="1662"/>
      <c r="X3" s="1663"/>
    </row>
    <row r="4" spans="1:24" ht="20.25" customHeight="1">
      <c r="A4" s="184" t="s">
        <v>49</v>
      </c>
      <c r="B4" s="515" t="s">
        <v>50</v>
      </c>
      <c r="C4" s="515" t="s">
        <v>568</v>
      </c>
      <c r="D4" s="515" t="s">
        <v>51</v>
      </c>
      <c r="E4" s="515" t="s">
        <v>52</v>
      </c>
      <c r="F4" s="2530" t="s">
        <v>265</v>
      </c>
      <c r="G4" s="516" t="s">
        <v>53</v>
      </c>
      <c r="H4" s="516" t="s">
        <v>54</v>
      </c>
      <c r="I4" s="186" t="s">
        <v>55</v>
      </c>
      <c r="J4" s="1514"/>
      <c r="K4" s="1652" t="s">
        <v>21</v>
      </c>
      <c r="L4" s="278" t="s">
        <v>799</v>
      </c>
      <c r="M4" s="910" t="s">
        <v>800</v>
      </c>
      <c r="N4" s="2658" t="s">
        <v>143</v>
      </c>
      <c r="O4" s="858"/>
      <c r="P4" s="862" t="s">
        <v>801</v>
      </c>
      <c r="Q4" s="857" t="s">
        <v>802</v>
      </c>
      <c r="R4" s="875" t="s">
        <v>39</v>
      </c>
      <c r="S4" s="857"/>
      <c r="T4" s="278" t="s">
        <v>799</v>
      </c>
      <c r="U4" s="857" t="s">
        <v>802</v>
      </c>
      <c r="V4" s="1664" t="s">
        <v>800</v>
      </c>
      <c r="W4" s="862" t="s">
        <v>801</v>
      </c>
      <c r="X4" s="875" t="s">
        <v>39</v>
      </c>
    </row>
    <row r="5" spans="1:24" ht="15.75" customHeight="1">
      <c r="A5" s="162">
        <v>43204</v>
      </c>
      <c r="B5" s="21">
        <v>15000</v>
      </c>
      <c r="C5" s="21">
        <v>300</v>
      </c>
      <c r="D5" s="23"/>
      <c r="E5" s="25">
        <v>12</v>
      </c>
      <c r="F5" s="2248">
        <v>20302</v>
      </c>
      <c r="G5" s="21">
        <v>1250</v>
      </c>
      <c r="H5" s="21">
        <v>150</v>
      </c>
      <c r="I5" s="21">
        <v>15000</v>
      </c>
      <c r="J5" s="625"/>
      <c r="K5" s="1654">
        <v>44719</v>
      </c>
      <c r="L5" s="532">
        <v>20000</v>
      </c>
      <c r="M5" s="532"/>
      <c r="N5" s="2659"/>
      <c r="O5" s="609">
        <v>12</v>
      </c>
      <c r="P5" s="532">
        <v>1666.67</v>
      </c>
      <c r="Q5" s="532">
        <v>400</v>
      </c>
      <c r="R5" s="883">
        <v>20000</v>
      </c>
      <c r="S5" s="1665"/>
      <c r="T5" s="532">
        <v>20000</v>
      </c>
      <c r="U5" s="532"/>
      <c r="V5" s="1666">
        <v>21052</v>
      </c>
      <c r="W5" s="532"/>
      <c r="X5" s="537">
        <v>20000</v>
      </c>
    </row>
    <row r="6" spans="1:24" ht="15.75" customHeight="1">
      <c r="A6" s="50">
        <v>43216</v>
      </c>
      <c r="B6" s="637"/>
      <c r="C6" s="637"/>
      <c r="D6" s="27"/>
      <c r="E6" s="29">
        <v>1</v>
      </c>
      <c r="F6" s="2229">
        <v>60685</v>
      </c>
      <c r="G6" s="30">
        <v>1250</v>
      </c>
      <c r="H6" s="30">
        <v>150</v>
      </c>
      <c r="I6" s="30">
        <f>I5-G6</f>
        <v>13750</v>
      </c>
      <c r="J6" s="625"/>
      <c r="K6" s="1656">
        <v>44708</v>
      </c>
      <c r="L6" s="637"/>
      <c r="M6" s="637"/>
      <c r="N6" s="2192">
        <v>74768</v>
      </c>
      <c r="O6" s="1261">
        <v>1</v>
      </c>
      <c r="P6" s="6">
        <v>1666.67</v>
      </c>
      <c r="Q6" s="637">
        <v>66.67</v>
      </c>
      <c r="R6" s="1244">
        <f>R5-P6</f>
        <v>18333.330000000002</v>
      </c>
      <c r="S6" s="1667">
        <v>43420</v>
      </c>
      <c r="T6" s="637"/>
      <c r="U6" s="637"/>
      <c r="V6" s="1668">
        <v>62196</v>
      </c>
      <c r="W6" s="637">
        <v>20000</v>
      </c>
      <c r="X6" s="1244">
        <f>X5+T6-W6</f>
        <v>0</v>
      </c>
    </row>
    <row r="7" spans="1:24" ht="15.75" customHeight="1">
      <c r="A7" s="50">
        <v>43244</v>
      </c>
      <c r="B7" s="27"/>
      <c r="C7" s="27"/>
      <c r="D7" s="27"/>
      <c r="E7" s="29">
        <v>2</v>
      </c>
      <c r="F7" s="2229">
        <v>60945</v>
      </c>
      <c r="G7" s="30">
        <v>1250</v>
      </c>
      <c r="H7" s="30">
        <v>150</v>
      </c>
      <c r="I7" s="30">
        <f>I6-G7</f>
        <v>12500</v>
      </c>
      <c r="J7" s="625"/>
      <c r="K7" s="1040">
        <v>44740</v>
      </c>
      <c r="L7" s="637"/>
      <c r="M7" s="637"/>
      <c r="N7" s="2192">
        <v>75097</v>
      </c>
      <c r="O7" s="1261">
        <v>2</v>
      </c>
      <c r="P7" s="149">
        <v>1666.67</v>
      </c>
      <c r="Q7" s="1669">
        <v>366.67</v>
      </c>
      <c r="R7" s="1244">
        <f t="shared" ref="R7:R17" si="0">R6-P7</f>
        <v>16666.66</v>
      </c>
      <c r="S7" s="1385"/>
      <c r="T7" s="637"/>
      <c r="U7" s="637"/>
      <c r="V7" s="1668"/>
      <c r="W7" s="637"/>
      <c r="X7" s="1244">
        <f t="shared" ref="X7:X13" si="1">X6+T7-W7</f>
        <v>0</v>
      </c>
    </row>
    <row r="8" spans="1:24" ht="15.75" customHeight="1">
      <c r="A8" s="50">
        <v>43273</v>
      </c>
      <c r="B8" s="27"/>
      <c r="C8" s="27"/>
      <c r="D8" s="27"/>
      <c r="E8" s="29">
        <v>3</v>
      </c>
      <c r="F8" s="2229">
        <v>20691</v>
      </c>
      <c r="G8" s="30">
        <v>12500</v>
      </c>
      <c r="H8" s="30"/>
      <c r="I8" s="30">
        <f>I7-G8</f>
        <v>0</v>
      </c>
      <c r="J8" s="625"/>
      <c r="K8" s="1040">
        <v>44769</v>
      </c>
      <c r="L8" s="637"/>
      <c r="M8" s="637"/>
      <c r="N8" s="2192">
        <v>75447</v>
      </c>
      <c r="O8" s="1261">
        <v>3</v>
      </c>
      <c r="P8" s="149">
        <v>1666.67</v>
      </c>
      <c r="Q8" s="1669">
        <v>333.33</v>
      </c>
      <c r="R8" s="1244">
        <f t="shared" si="0"/>
        <v>14999.99</v>
      </c>
      <c r="S8" s="1385"/>
      <c r="T8" s="637"/>
      <c r="U8" s="637"/>
      <c r="V8" s="1668"/>
      <c r="W8" s="637"/>
      <c r="X8" s="1244">
        <f t="shared" si="1"/>
        <v>0</v>
      </c>
    </row>
    <row r="9" spans="1:24" ht="15.75" customHeight="1">
      <c r="A9" s="50"/>
      <c r="B9" s="27"/>
      <c r="C9" s="27"/>
      <c r="D9" s="27"/>
      <c r="E9" s="29"/>
      <c r="F9" s="2229"/>
      <c r="G9" s="30"/>
      <c r="H9" s="30"/>
      <c r="I9" s="30"/>
      <c r="J9" s="625"/>
      <c r="K9" s="1040">
        <v>44800</v>
      </c>
      <c r="L9" s="637"/>
      <c r="M9" s="637"/>
      <c r="N9" s="2192">
        <v>75787</v>
      </c>
      <c r="O9" s="1261">
        <v>4</v>
      </c>
      <c r="P9" s="149">
        <v>1666.67</v>
      </c>
      <c r="Q9" s="1669">
        <v>266.67</v>
      </c>
      <c r="R9" s="1244">
        <f t="shared" si="0"/>
        <v>13333.32</v>
      </c>
      <c r="S9" s="1385"/>
      <c r="T9" s="637"/>
      <c r="U9" s="637"/>
      <c r="V9" s="1668"/>
      <c r="W9" s="637"/>
      <c r="X9" s="1244">
        <f t="shared" si="1"/>
        <v>0</v>
      </c>
    </row>
    <row r="10" spans="1:24" ht="15.75" customHeight="1">
      <c r="A10" s="50"/>
      <c r="B10" s="27"/>
      <c r="C10" s="27"/>
      <c r="D10" s="27"/>
      <c r="E10" s="29"/>
      <c r="F10" s="2229"/>
      <c r="G10" s="43"/>
      <c r="H10" s="43"/>
      <c r="I10" s="30"/>
      <c r="J10" s="625"/>
      <c r="K10" s="1656">
        <v>44832</v>
      </c>
      <c r="L10" s="637"/>
      <c r="M10" s="637"/>
      <c r="N10" s="2192">
        <v>76127</v>
      </c>
      <c r="O10" s="1261">
        <v>5</v>
      </c>
      <c r="P10" s="149">
        <v>1666.67</v>
      </c>
      <c r="Q10" s="30">
        <v>233.33</v>
      </c>
      <c r="R10" s="1244">
        <f t="shared" si="0"/>
        <v>11666.65</v>
      </c>
      <c r="S10" s="1385"/>
      <c r="T10" s="637"/>
      <c r="U10" s="637"/>
      <c r="V10" s="1668"/>
      <c r="W10" s="637"/>
      <c r="X10" s="1244">
        <f t="shared" si="1"/>
        <v>0</v>
      </c>
    </row>
    <row r="11" spans="1:24" ht="15.75" customHeight="1">
      <c r="A11" s="50"/>
      <c r="B11" s="27"/>
      <c r="C11" s="27"/>
      <c r="D11" s="27"/>
      <c r="E11" s="29"/>
      <c r="F11" s="2229"/>
      <c r="G11" s="43"/>
      <c r="H11" s="43"/>
      <c r="I11" s="30"/>
      <c r="J11" s="625"/>
      <c r="K11" s="1011">
        <v>44861</v>
      </c>
      <c r="L11" s="637"/>
      <c r="M11" s="637"/>
      <c r="N11" s="2192">
        <v>76429</v>
      </c>
      <c r="O11" s="1261">
        <v>6</v>
      </c>
      <c r="P11" s="33">
        <v>1666.67</v>
      </c>
      <c r="Q11" s="33">
        <v>200</v>
      </c>
      <c r="R11" s="1244">
        <f t="shared" si="0"/>
        <v>9999.98</v>
      </c>
      <c r="S11" s="1385"/>
      <c r="T11" s="637"/>
      <c r="U11" s="637"/>
      <c r="V11" s="1668"/>
      <c r="W11" s="637"/>
      <c r="X11" s="1244">
        <f t="shared" si="1"/>
        <v>0</v>
      </c>
    </row>
    <row r="12" spans="1:24" ht="15.75" customHeight="1">
      <c r="A12" s="3240" t="s">
        <v>1</v>
      </c>
      <c r="B12" s="3240"/>
      <c r="C12" s="3240"/>
      <c r="D12" s="3240"/>
      <c r="E12" s="3240"/>
      <c r="F12" s="3240"/>
      <c r="G12" s="3240"/>
      <c r="H12" s="3240"/>
      <c r="I12" s="3320"/>
      <c r="J12" s="1228"/>
      <c r="K12" s="1011">
        <v>44891</v>
      </c>
      <c r="L12" s="637"/>
      <c r="M12" s="637"/>
      <c r="N12" s="2192">
        <v>76859</v>
      </c>
      <c r="O12" s="1261">
        <v>7</v>
      </c>
      <c r="P12" s="33">
        <v>1666.67</v>
      </c>
      <c r="Q12" s="33">
        <v>200</v>
      </c>
      <c r="R12" s="1244">
        <f t="shared" si="0"/>
        <v>8333.31</v>
      </c>
      <c r="S12" s="1385"/>
      <c r="T12" s="637"/>
      <c r="U12" s="637"/>
      <c r="V12" s="1668"/>
      <c r="W12" s="637"/>
      <c r="X12" s="1244">
        <f t="shared" si="1"/>
        <v>0</v>
      </c>
    </row>
    <row r="13" spans="1:24" ht="22.5" customHeight="1">
      <c r="A13" s="141" t="s">
        <v>2</v>
      </c>
      <c r="B13" s="142" t="s">
        <v>96</v>
      </c>
      <c r="C13" s="143" t="s">
        <v>4</v>
      </c>
      <c r="D13" s="144" t="s">
        <v>5</v>
      </c>
      <c r="E13" s="144" t="s">
        <v>6</v>
      </c>
      <c r="F13" s="2504" t="s">
        <v>36</v>
      </c>
      <c r="G13" s="146" t="s">
        <v>37</v>
      </c>
      <c r="H13" s="146" t="s">
        <v>38</v>
      </c>
      <c r="I13" s="146" t="s">
        <v>87</v>
      </c>
      <c r="J13" s="1404"/>
      <c r="K13" s="1011">
        <v>44921</v>
      </c>
      <c r="L13" s="637"/>
      <c r="M13" s="637"/>
      <c r="N13" s="2192">
        <v>77164</v>
      </c>
      <c r="O13" s="1261">
        <v>8</v>
      </c>
      <c r="P13" s="33">
        <v>1666.67</v>
      </c>
      <c r="Q13" s="33">
        <v>166.67</v>
      </c>
      <c r="R13" s="1244">
        <f t="shared" si="0"/>
        <v>6666.64</v>
      </c>
      <c r="S13" s="1385"/>
      <c r="T13" s="637"/>
      <c r="U13" s="637"/>
      <c r="V13" s="1668"/>
      <c r="W13" s="637"/>
      <c r="X13" s="1244">
        <f t="shared" si="1"/>
        <v>0</v>
      </c>
    </row>
    <row r="14" spans="1:24" ht="19.5" customHeight="1">
      <c r="A14" s="1600">
        <v>43273</v>
      </c>
      <c r="B14" s="49">
        <v>60000</v>
      </c>
      <c r="C14" s="49">
        <f>B14*0.02</f>
        <v>1200</v>
      </c>
      <c r="D14" s="952"/>
      <c r="E14" s="1601">
        <v>24</v>
      </c>
      <c r="F14" s="2248">
        <v>20691</v>
      </c>
      <c r="G14" s="21">
        <v>2500</v>
      </c>
      <c r="H14" s="21">
        <v>600</v>
      </c>
      <c r="I14" s="21">
        <v>60000</v>
      </c>
      <c r="J14" s="1657"/>
      <c r="K14" s="1656">
        <v>44954</v>
      </c>
      <c r="L14" s="637"/>
      <c r="M14" s="637"/>
      <c r="N14" s="2192">
        <v>77479</v>
      </c>
      <c r="O14" s="1261">
        <v>9</v>
      </c>
      <c r="P14" s="30">
        <v>1666.67</v>
      </c>
      <c r="Q14" s="30">
        <v>100</v>
      </c>
      <c r="R14" s="1244">
        <f t="shared" si="0"/>
        <v>4999.97</v>
      </c>
      <c r="S14" s="1385"/>
      <c r="T14" s="637"/>
      <c r="U14" s="637"/>
      <c r="V14" s="1668"/>
      <c r="W14" s="637"/>
      <c r="X14" s="1244"/>
    </row>
    <row r="15" spans="1:24" ht="15.75" customHeight="1">
      <c r="A15" s="235">
        <v>43308</v>
      </c>
      <c r="B15" s="1099"/>
      <c r="C15" s="1099"/>
      <c r="D15" s="1099"/>
      <c r="E15" s="594">
        <v>1</v>
      </c>
      <c r="F15" s="2229">
        <v>61407</v>
      </c>
      <c r="G15" s="43">
        <v>2500</v>
      </c>
      <c r="H15" s="43">
        <v>600</v>
      </c>
      <c r="I15" s="30">
        <f>I14-G15</f>
        <v>57500</v>
      </c>
      <c r="J15" s="1657"/>
      <c r="K15" s="1656">
        <v>44982</v>
      </c>
      <c r="L15" s="637"/>
      <c r="M15" s="637"/>
      <c r="N15" s="2192">
        <v>77853</v>
      </c>
      <c r="O15" s="1261">
        <v>10</v>
      </c>
      <c r="P15" s="30">
        <v>1666.67</v>
      </c>
      <c r="Q15" s="30">
        <v>66.67</v>
      </c>
      <c r="R15" s="1244">
        <f t="shared" si="0"/>
        <v>3333.3</v>
      </c>
      <c r="S15" s="1385"/>
      <c r="T15" s="637"/>
      <c r="U15" s="637"/>
      <c r="V15" s="1668"/>
      <c r="W15" s="637"/>
      <c r="X15" s="1244"/>
    </row>
    <row r="16" spans="1:24" ht="15.75" customHeight="1">
      <c r="A16" s="50">
        <v>43337</v>
      </c>
      <c r="B16" s="27"/>
      <c r="C16" s="27"/>
      <c r="D16" s="27"/>
      <c r="E16" s="29">
        <v>2</v>
      </c>
      <c r="F16" s="2229">
        <v>61626</v>
      </c>
      <c r="G16" s="43">
        <v>2500</v>
      </c>
      <c r="H16" s="43">
        <v>600</v>
      </c>
      <c r="I16" s="30">
        <f t="shared" ref="I16:I26" si="2">I15-G16</f>
        <v>55000</v>
      </c>
      <c r="J16" s="1657"/>
      <c r="K16" s="1656">
        <v>45013</v>
      </c>
      <c r="L16" s="637"/>
      <c r="M16" s="637"/>
      <c r="N16" s="2192">
        <v>78077</v>
      </c>
      <c r="O16" s="1261">
        <v>11</v>
      </c>
      <c r="P16" s="30">
        <v>1666.67</v>
      </c>
      <c r="Q16" s="30">
        <v>33.33</v>
      </c>
      <c r="R16" s="1244">
        <f t="shared" si="0"/>
        <v>1666.63</v>
      </c>
      <c r="S16" s="1385"/>
      <c r="T16" s="637"/>
      <c r="U16" s="637"/>
      <c r="V16" s="1668"/>
      <c r="W16" s="637"/>
      <c r="X16" s="1244"/>
    </row>
    <row r="17" spans="1:24" ht="15.75" customHeight="1">
      <c r="A17" s="50">
        <v>43369</v>
      </c>
      <c r="B17" s="27"/>
      <c r="C17" s="27"/>
      <c r="D17" s="27"/>
      <c r="E17" s="29">
        <v>3</v>
      </c>
      <c r="F17" s="2229">
        <v>61844</v>
      </c>
      <c r="G17" s="43">
        <v>2500</v>
      </c>
      <c r="H17" s="43">
        <v>600</v>
      </c>
      <c r="I17" s="30">
        <f t="shared" si="2"/>
        <v>52500</v>
      </c>
      <c r="J17" s="1657"/>
      <c r="K17" s="1656">
        <v>45042</v>
      </c>
      <c r="L17" s="637"/>
      <c r="M17" s="637"/>
      <c r="N17" s="2660">
        <v>78417</v>
      </c>
      <c r="O17" s="1261">
        <v>12</v>
      </c>
      <c r="P17" s="30">
        <v>1666.63</v>
      </c>
      <c r="Q17" s="30"/>
      <c r="R17" s="1244">
        <f t="shared" si="0"/>
        <v>2.7284841053187799E-12</v>
      </c>
      <c r="S17" s="1385"/>
      <c r="T17" s="637"/>
      <c r="U17" s="637"/>
      <c r="V17" s="1668"/>
      <c r="W17" s="637"/>
      <c r="X17" s="1244"/>
    </row>
    <row r="18" spans="1:24" ht="15.75" customHeight="1">
      <c r="A18" s="50">
        <v>43397</v>
      </c>
      <c r="B18" s="27"/>
      <c r="C18" s="27"/>
      <c r="D18" s="27"/>
      <c r="E18" s="29">
        <v>4</v>
      </c>
      <c r="F18" s="2229">
        <v>62048</v>
      </c>
      <c r="G18" s="43">
        <v>2500</v>
      </c>
      <c r="H18" s="43">
        <v>600</v>
      </c>
      <c r="I18" s="30">
        <f t="shared" si="2"/>
        <v>50000</v>
      </c>
      <c r="J18" s="1657"/>
      <c r="K18" s="1656"/>
      <c r="L18" s="637"/>
      <c r="M18" s="637"/>
      <c r="N18" s="2660"/>
      <c r="O18" s="1261"/>
      <c r="P18" s="637"/>
      <c r="Q18" s="637"/>
      <c r="R18" s="1244"/>
      <c r="S18" s="1385"/>
      <c r="T18" s="637"/>
      <c r="U18" s="637"/>
      <c r="V18" s="1668"/>
      <c r="W18" s="637"/>
      <c r="X18" s="1244"/>
    </row>
    <row r="19" spans="1:24" ht="15.75" customHeight="1">
      <c r="A19" s="50">
        <v>43428</v>
      </c>
      <c r="B19" s="27"/>
      <c r="C19" s="27"/>
      <c r="D19" s="27"/>
      <c r="E19" s="29">
        <v>5</v>
      </c>
      <c r="F19" s="2229">
        <v>62334</v>
      </c>
      <c r="G19" s="43">
        <v>2500</v>
      </c>
      <c r="H19" s="43">
        <v>600</v>
      </c>
      <c r="I19" s="30">
        <f t="shared" si="2"/>
        <v>47500</v>
      </c>
      <c r="J19" s="1657"/>
      <c r="K19" s="1656"/>
      <c r="L19" s="637"/>
      <c r="M19" s="637"/>
      <c r="N19" s="2660"/>
      <c r="O19" s="1261"/>
      <c r="P19" s="637"/>
      <c r="Q19" s="637"/>
      <c r="R19" s="1244"/>
      <c r="S19" s="1385"/>
      <c r="T19" s="637"/>
      <c r="U19" s="637"/>
      <c r="V19" s="1668"/>
      <c r="W19" s="637"/>
      <c r="X19" s="1244"/>
    </row>
    <row r="20" spans="1:24" ht="15.75" customHeight="1">
      <c r="A20" s="50">
        <v>43456</v>
      </c>
      <c r="B20" s="27"/>
      <c r="C20" s="27"/>
      <c r="D20" s="27"/>
      <c r="E20" s="29">
        <v>6</v>
      </c>
      <c r="F20" s="2229">
        <v>62576</v>
      </c>
      <c r="G20" s="43">
        <v>2500</v>
      </c>
      <c r="H20" s="43">
        <v>600</v>
      </c>
      <c r="I20" s="30">
        <f t="shared" si="2"/>
        <v>45000</v>
      </c>
      <c r="J20" s="1657"/>
      <c r="K20" s="1656"/>
      <c r="L20" s="637"/>
      <c r="M20" s="637"/>
      <c r="N20" s="2660"/>
      <c r="O20" s="1261"/>
      <c r="P20" s="637"/>
      <c r="Q20" s="637"/>
      <c r="R20" s="1244"/>
      <c r="S20" s="1385"/>
      <c r="T20" s="637"/>
      <c r="U20" s="637"/>
      <c r="V20" s="1668"/>
      <c r="W20" s="637"/>
      <c r="X20" s="1244"/>
    </row>
    <row r="21" spans="1:24" ht="15.75" customHeight="1">
      <c r="A21" s="50">
        <v>43489</v>
      </c>
      <c r="B21" s="27"/>
      <c r="C21" s="27"/>
      <c r="D21" s="27"/>
      <c r="E21" s="29">
        <v>7</v>
      </c>
      <c r="F21" s="2229">
        <v>62782</v>
      </c>
      <c r="G21" s="43">
        <v>2500</v>
      </c>
      <c r="H21" s="43">
        <v>600</v>
      </c>
      <c r="I21" s="30">
        <f t="shared" si="2"/>
        <v>42500</v>
      </c>
      <c r="J21" s="1657"/>
      <c r="K21" s="1656"/>
      <c r="L21" s="637"/>
      <c r="M21" s="637"/>
      <c r="N21" s="2660"/>
      <c r="O21" s="1261"/>
      <c r="P21" s="637"/>
      <c r="Q21" s="637"/>
      <c r="R21" s="1244"/>
      <c r="S21" s="1385"/>
      <c r="T21" s="637"/>
      <c r="U21" s="637"/>
      <c r="V21" s="1668"/>
      <c r="W21" s="637"/>
      <c r="X21" s="1244"/>
    </row>
    <row r="22" spans="1:24" ht="15.75" customHeight="1">
      <c r="A22" s="50">
        <v>43517</v>
      </c>
      <c r="B22" s="27"/>
      <c r="C22" s="27"/>
      <c r="D22" s="27"/>
      <c r="E22" s="29">
        <v>8</v>
      </c>
      <c r="F22" s="2229">
        <v>62994</v>
      </c>
      <c r="G22" s="43">
        <v>2200</v>
      </c>
      <c r="H22" s="43">
        <v>600</v>
      </c>
      <c r="I22" s="30">
        <f t="shared" si="2"/>
        <v>40300</v>
      </c>
      <c r="J22" s="1657"/>
      <c r="K22" s="1656"/>
      <c r="L22" s="637"/>
      <c r="M22" s="637"/>
      <c r="N22" s="2660"/>
      <c r="O22" s="1261"/>
      <c r="P22" s="637"/>
      <c r="Q22" s="637"/>
      <c r="R22" s="1244"/>
      <c r="S22" s="1385"/>
      <c r="T22" s="637"/>
      <c r="U22" s="637"/>
      <c r="V22" s="1668"/>
      <c r="W22" s="637"/>
      <c r="X22" s="1244"/>
    </row>
    <row r="23" spans="1:24" ht="14.4">
      <c r="A23" s="50">
        <v>43546</v>
      </c>
      <c r="B23" s="27"/>
      <c r="C23" s="27"/>
      <c r="D23" s="27"/>
      <c r="E23" s="29">
        <v>9</v>
      </c>
      <c r="F23" s="2229">
        <v>63201</v>
      </c>
      <c r="G23" s="43">
        <v>2333.33</v>
      </c>
      <c r="H23" s="43">
        <v>600</v>
      </c>
      <c r="I23" s="30">
        <f t="shared" si="2"/>
        <v>37966.67</v>
      </c>
      <c r="J23" s="1657"/>
      <c r="K23" s="1656"/>
      <c r="L23" s="637"/>
      <c r="M23" s="637"/>
      <c r="N23" s="2660"/>
      <c r="O23" s="1261"/>
      <c r="P23" s="637"/>
      <c r="Q23" s="637"/>
      <c r="R23" s="1244"/>
      <c r="S23" s="1385"/>
      <c r="T23" s="637"/>
      <c r="U23" s="637"/>
      <c r="V23" s="1668"/>
      <c r="W23" s="637"/>
      <c r="X23" s="1244"/>
    </row>
    <row r="24" spans="1:24" ht="14.4">
      <c r="A24" s="50" t="s">
        <v>786</v>
      </c>
      <c r="B24" s="27"/>
      <c r="C24" s="27"/>
      <c r="D24" s="27"/>
      <c r="E24" s="29">
        <v>10</v>
      </c>
      <c r="F24" s="2229">
        <v>63541</v>
      </c>
      <c r="G24" s="43">
        <v>2500</v>
      </c>
      <c r="H24" s="43">
        <v>600</v>
      </c>
      <c r="I24" s="30">
        <f t="shared" si="2"/>
        <v>35466.67</v>
      </c>
      <c r="J24" s="1657"/>
      <c r="K24" s="1656"/>
      <c r="L24" s="637"/>
      <c r="M24" s="637"/>
      <c r="N24" s="2660"/>
      <c r="O24" s="1261"/>
      <c r="P24" s="637"/>
      <c r="Q24" s="637"/>
      <c r="R24" s="1244"/>
      <c r="S24" s="1385"/>
      <c r="T24" s="637"/>
      <c r="U24" s="637"/>
      <c r="V24" s="1668"/>
      <c r="W24" s="637"/>
      <c r="X24" s="1244"/>
    </row>
    <row r="25" spans="1:24" ht="14.4">
      <c r="A25" s="50" t="s">
        <v>788</v>
      </c>
      <c r="B25" s="27"/>
      <c r="C25" s="27"/>
      <c r="D25" s="27"/>
      <c r="E25" s="29">
        <v>11</v>
      </c>
      <c r="F25" s="2229">
        <v>63873</v>
      </c>
      <c r="G25" s="43">
        <v>2500</v>
      </c>
      <c r="H25" s="43">
        <v>600</v>
      </c>
      <c r="I25" s="30">
        <f t="shared" si="2"/>
        <v>32966.67</v>
      </c>
      <c r="J25" s="1657"/>
      <c r="K25" s="1656"/>
      <c r="L25" s="637"/>
      <c r="M25" s="637"/>
      <c r="N25" s="2660"/>
      <c r="O25" s="1261"/>
      <c r="P25" s="637"/>
      <c r="Q25" s="637"/>
      <c r="R25" s="1244"/>
      <c r="S25" s="1385"/>
      <c r="T25" s="637"/>
      <c r="U25" s="637"/>
      <c r="V25" s="1668"/>
      <c r="W25" s="637"/>
      <c r="X25" s="1244"/>
    </row>
    <row r="26" spans="1:24" ht="14.4">
      <c r="A26" s="50" t="s">
        <v>833</v>
      </c>
      <c r="B26" s="27"/>
      <c r="C26" s="27"/>
      <c r="D26" s="27"/>
      <c r="E26" s="29">
        <v>12</v>
      </c>
      <c r="F26" s="2229">
        <v>22687</v>
      </c>
      <c r="G26" s="43">
        <v>32966.67</v>
      </c>
      <c r="H26" s="43"/>
      <c r="I26" s="30">
        <f t="shared" si="2"/>
        <v>0</v>
      </c>
      <c r="J26" s="1657"/>
      <c r="K26" s="1656"/>
      <c r="L26" s="637"/>
      <c r="M26" s="637"/>
      <c r="N26" s="2660"/>
      <c r="O26" s="1261"/>
      <c r="P26" s="637"/>
      <c r="Q26" s="637"/>
      <c r="R26" s="1244"/>
      <c r="S26" s="1385"/>
      <c r="T26" s="637"/>
      <c r="U26" s="637"/>
      <c r="V26" s="1668"/>
      <c r="W26" s="637"/>
      <c r="X26" s="1244"/>
    </row>
    <row r="27" spans="1:24" ht="14.4">
      <c r="A27" s="50"/>
      <c r="B27" s="27"/>
      <c r="C27" s="27"/>
      <c r="D27" s="27"/>
      <c r="E27" s="29"/>
      <c r="F27" s="2229"/>
      <c r="G27" s="43"/>
      <c r="H27" s="43"/>
      <c r="I27" s="30"/>
      <c r="J27" s="1657"/>
      <c r="K27" s="1656"/>
      <c r="L27" s="637"/>
      <c r="M27" s="637"/>
      <c r="N27" s="2660"/>
      <c r="O27" s="1261"/>
      <c r="P27" s="637"/>
      <c r="Q27" s="637"/>
      <c r="R27" s="1244"/>
      <c r="S27" s="1385"/>
      <c r="T27" s="637"/>
      <c r="U27" s="637"/>
      <c r="V27" s="1668"/>
      <c r="W27" s="637"/>
      <c r="X27" s="1244"/>
    </row>
    <row r="28" spans="1:24">
      <c r="A28" s="50"/>
      <c r="B28" s="27"/>
      <c r="C28" s="27"/>
      <c r="D28" s="27"/>
      <c r="E28" s="29"/>
      <c r="F28" s="2229"/>
      <c r="G28" s="43"/>
      <c r="H28" s="43"/>
      <c r="I28" s="43"/>
      <c r="J28" s="624"/>
      <c r="K28" s="1656"/>
      <c r="L28" s="637"/>
      <c r="M28" s="637"/>
      <c r="N28" s="2660"/>
      <c r="O28" s="1261"/>
      <c r="P28" s="637"/>
      <c r="Q28" s="637"/>
      <c r="R28" s="1244"/>
      <c r="S28" s="1385"/>
      <c r="T28" s="637"/>
      <c r="U28" s="637"/>
      <c r="V28" s="1668"/>
      <c r="W28" s="637"/>
      <c r="X28" s="1244"/>
    </row>
    <row r="29" spans="1:24" ht="20.399999999999999">
      <c r="A29" s="3240" t="s">
        <v>1</v>
      </c>
      <c r="B29" s="3240"/>
      <c r="C29" s="3240"/>
      <c r="D29" s="3240"/>
      <c r="E29" s="3240"/>
      <c r="F29" s="3240"/>
      <c r="G29" s="3240"/>
      <c r="H29" s="3240"/>
      <c r="I29" s="3320"/>
      <c r="K29" s="1656"/>
      <c r="L29" s="637"/>
      <c r="M29" s="637"/>
      <c r="N29" s="2660"/>
      <c r="O29" s="1261"/>
      <c r="P29" s="637"/>
      <c r="Q29" s="637"/>
      <c r="R29" s="1244"/>
      <c r="S29" s="1385"/>
      <c r="T29" s="637"/>
      <c r="U29" s="637"/>
      <c r="V29" s="1668"/>
      <c r="W29" s="637"/>
      <c r="X29" s="1244"/>
    </row>
    <row r="30" spans="1:24" ht="18.75" customHeight="1">
      <c r="A30" s="141" t="s">
        <v>2</v>
      </c>
      <c r="B30" s="142" t="s">
        <v>96</v>
      </c>
      <c r="C30" s="143" t="s">
        <v>4</v>
      </c>
      <c r="D30" s="144" t="s">
        <v>5</v>
      </c>
      <c r="E30" s="144" t="s">
        <v>6</v>
      </c>
      <c r="F30" s="2504" t="s">
        <v>36</v>
      </c>
      <c r="G30" s="146" t="s">
        <v>37</v>
      </c>
      <c r="H30" s="146" t="s">
        <v>38</v>
      </c>
      <c r="I30" s="146" t="s">
        <v>87</v>
      </c>
      <c r="K30" s="1656"/>
      <c r="L30" s="637"/>
      <c r="M30" s="637"/>
      <c r="N30" s="2660"/>
      <c r="O30" s="1261"/>
      <c r="P30" s="637"/>
      <c r="Q30" s="637"/>
      <c r="R30" s="1244"/>
      <c r="S30" s="1385"/>
      <c r="T30" s="637"/>
      <c r="U30" s="637"/>
      <c r="V30" s="1668"/>
      <c r="W30" s="637"/>
      <c r="X30" s="1244"/>
    </row>
    <row r="31" spans="1:24">
      <c r="A31" s="162" t="s">
        <v>833</v>
      </c>
      <c r="B31" s="21">
        <v>140000</v>
      </c>
      <c r="C31" s="21">
        <f>B31*0.02</f>
        <v>2800</v>
      </c>
      <c r="D31" s="23"/>
      <c r="E31" s="25">
        <v>48</v>
      </c>
      <c r="F31" s="2248">
        <v>22687</v>
      </c>
      <c r="G31" s="21">
        <f>B31/E31</f>
        <v>2916.6666666666702</v>
      </c>
      <c r="H31" s="21">
        <v>1400</v>
      </c>
      <c r="I31" s="21">
        <v>140000</v>
      </c>
      <c r="K31" s="1656"/>
      <c r="L31" s="637"/>
      <c r="M31" s="637"/>
      <c r="N31" s="2660"/>
      <c r="O31" s="1261"/>
      <c r="P31" s="637"/>
      <c r="Q31" s="637"/>
      <c r="R31" s="1244"/>
      <c r="S31" s="1385"/>
      <c r="T31" s="637"/>
      <c r="U31" s="637"/>
      <c r="V31" s="1668"/>
      <c r="W31" s="637"/>
      <c r="X31" s="1244"/>
    </row>
    <row r="32" spans="1:24">
      <c r="A32" s="50" t="s">
        <v>834</v>
      </c>
      <c r="B32" s="27"/>
      <c r="C32" s="27"/>
      <c r="D32" s="27"/>
      <c r="E32" s="29">
        <v>1</v>
      </c>
      <c r="F32" s="2229">
        <v>64376</v>
      </c>
      <c r="G32" s="43">
        <v>2916.67</v>
      </c>
      <c r="H32" s="43">
        <v>1400</v>
      </c>
      <c r="I32" s="43">
        <f>I31-G32</f>
        <v>137083.32999999999</v>
      </c>
      <c r="K32" s="1656"/>
      <c r="L32" s="637"/>
      <c r="M32" s="637"/>
      <c r="N32" s="2660"/>
      <c r="O32" s="1261"/>
      <c r="P32" s="637"/>
      <c r="Q32" s="637"/>
      <c r="R32" s="1244"/>
      <c r="S32" s="1385"/>
      <c r="T32" s="637"/>
      <c r="U32" s="637"/>
      <c r="V32" s="1668"/>
      <c r="W32" s="637"/>
      <c r="X32" s="1244"/>
    </row>
    <row r="33" spans="1:24">
      <c r="A33" s="50">
        <v>43700</v>
      </c>
      <c r="B33" s="27"/>
      <c r="C33" s="27"/>
      <c r="D33" s="27"/>
      <c r="E33" s="29">
        <v>2</v>
      </c>
      <c r="F33" s="2229">
        <v>64637</v>
      </c>
      <c r="G33" s="43">
        <v>2916.67</v>
      </c>
      <c r="H33" s="43">
        <v>1400</v>
      </c>
      <c r="I33" s="43">
        <f t="shared" ref="I33:I49" si="3">I32-G33</f>
        <v>134166.66</v>
      </c>
      <c r="K33" s="1656"/>
      <c r="L33" s="637"/>
      <c r="M33" s="637"/>
      <c r="N33" s="2660"/>
      <c r="O33" s="1261"/>
      <c r="P33" s="637"/>
      <c r="Q33" s="637"/>
      <c r="R33" s="1244"/>
      <c r="S33" s="1385"/>
      <c r="T33" s="637"/>
      <c r="U33" s="637"/>
      <c r="V33" s="1668"/>
      <c r="W33" s="637"/>
      <c r="X33" s="1244"/>
    </row>
    <row r="34" spans="1:24">
      <c r="A34" s="50">
        <v>43732</v>
      </c>
      <c r="B34" s="27"/>
      <c r="C34" s="27"/>
      <c r="D34" s="27"/>
      <c r="E34" s="29">
        <v>3</v>
      </c>
      <c r="F34" s="2229">
        <v>64869</v>
      </c>
      <c r="G34" s="43">
        <v>2916.67</v>
      </c>
      <c r="H34" s="43">
        <v>1400</v>
      </c>
      <c r="I34" s="43">
        <f t="shared" si="3"/>
        <v>131249.99</v>
      </c>
      <c r="K34" s="1656"/>
      <c r="L34" s="637"/>
      <c r="M34" s="637"/>
      <c r="N34" s="2660"/>
      <c r="O34" s="1261"/>
      <c r="P34" s="637"/>
      <c r="Q34" s="637"/>
      <c r="R34" s="1244"/>
      <c r="S34" s="1385"/>
      <c r="T34" s="637"/>
      <c r="U34" s="637"/>
      <c r="V34" s="1668"/>
      <c r="W34" s="637"/>
      <c r="X34" s="1244"/>
    </row>
    <row r="35" spans="1:24">
      <c r="A35" s="50" t="s">
        <v>835</v>
      </c>
      <c r="B35" s="27"/>
      <c r="C35" s="27"/>
      <c r="D35" s="27"/>
      <c r="E35" s="29">
        <v>4</v>
      </c>
      <c r="F35" s="2229">
        <v>65137</v>
      </c>
      <c r="G35" s="43">
        <v>2916.67</v>
      </c>
      <c r="H35" s="43">
        <v>1400</v>
      </c>
      <c r="I35" s="43">
        <f t="shared" si="3"/>
        <v>128333.32</v>
      </c>
      <c r="K35" s="1656"/>
      <c r="L35" s="637"/>
      <c r="M35" s="637"/>
      <c r="N35" s="2660"/>
      <c r="O35" s="1261"/>
      <c r="P35" s="637"/>
      <c r="Q35" s="637"/>
      <c r="R35" s="1244"/>
      <c r="S35" s="1385"/>
      <c r="T35" s="637"/>
      <c r="U35" s="637"/>
      <c r="V35" s="1668"/>
      <c r="W35" s="637"/>
      <c r="X35" s="1244"/>
    </row>
    <row r="36" spans="1:24">
      <c r="A36" s="50">
        <v>43792</v>
      </c>
      <c r="B36" s="27"/>
      <c r="C36" s="27"/>
      <c r="D36" s="27"/>
      <c r="E36" s="29">
        <v>5</v>
      </c>
      <c r="F36" s="2229">
        <v>65465</v>
      </c>
      <c r="G36" s="43">
        <v>2916.67</v>
      </c>
      <c r="H36" s="43">
        <v>1400</v>
      </c>
      <c r="I36" s="43">
        <f t="shared" si="3"/>
        <v>125416.65</v>
      </c>
      <c r="K36" s="1656"/>
      <c r="L36" s="39"/>
      <c r="M36" s="39"/>
      <c r="N36" s="2475"/>
      <c r="O36" s="81"/>
      <c r="P36" s="39"/>
      <c r="Q36" s="39"/>
      <c r="R36" s="112"/>
      <c r="S36" s="1385"/>
      <c r="T36" s="637"/>
      <c r="U36" s="637"/>
      <c r="V36" s="1668"/>
      <c r="W36" s="637"/>
      <c r="X36" s="1244"/>
    </row>
    <row r="37" spans="1:24">
      <c r="A37" s="50">
        <v>43820</v>
      </c>
      <c r="B37" s="27"/>
      <c r="C37" s="27"/>
      <c r="D37" s="27"/>
      <c r="E37" s="29">
        <v>6</v>
      </c>
      <c r="F37" s="2229">
        <v>65725</v>
      </c>
      <c r="G37" s="43">
        <v>2916.67</v>
      </c>
      <c r="H37" s="43">
        <v>1400</v>
      </c>
      <c r="I37" s="43">
        <f t="shared" si="3"/>
        <v>122499.98</v>
      </c>
      <c r="K37" s="1656"/>
      <c r="L37" s="39"/>
      <c r="M37" s="39"/>
      <c r="N37" s="2475"/>
      <c r="O37" s="81"/>
      <c r="P37" s="39"/>
      <c r="Q37" s="39"/>
      <c r="R37" s="112"/>
      <c r="S37" s="1385"/>
      <c r="T37" s="637"/>
      <c r="U37" s="637"/>
      <c r="V37" s="1668"/>
      <c r="W37" s="637"/>
      <c r="X37" s="1244"/>
    </row>
    <row r="38" spans="1:24">
      <c r="A38" s="50">
        <v>43854</v>
      </c>
      <c r="B38" s="27"/>
      <c r="C38" s="27"/>
      <c r="D38" s="27"/>
      <c r="E38" s="29">
        <v>7</v>
      </c>
      <c r="F38" s="2229">
        <v>66073</v>
      </c>
      <c r="G38" s="43">
        <v>2946.37</v>
      </c>
      <c r="H38" s="43">
        <v>1400</v>
      </c>
      <c r="I38" s="43">
        <f t="shared" si="3"/>
        <v>119553.61</v>
      </c>
      <c r="K38" s="1656"/>
      <c r="L38" s="39"/>
      <c r="M38" s="39"/>
      <c r="N38" s="2475"/>
      <c r="O38" s="81"/>
      <c r="P38" s="39"/>
      <c r="Q38" s="39"/>
      <c r="R38" s="112"/>
      <c r="S38" s="1385"/>
      <c r="T38" s="637"/>
      <c r="U38" s="637"/>
      <c r="V38" s="1668"/>
      <c r="W38" s="637"/>
      <c r="X38" s="1244"/>
    </row>
    <row r="39" spans="1:24">
      <c r="A39" s="50">
        <v>43886</v>
      </c>
      <c r="B39" s="27"/>
      <c r="C39" s="27"/>
      <c r="D39" s="27"/>
      <c r="E39" s="29">
        <v>8</v>
      </c>
      <c r="F39" s="2229">
        <v>66363</v>
      </c>
      <c r="G39" s="43">
        <v>2916.67</v>
      </c>
      <c r="H39" s="43">
        <v>1400</v>
      </c>
      <c r="I39" s="43">
        <f t="shared" si="3"/>
        <v>116636.94</v>
      </c>
      <c r="K39" s="1656"/>
      <c r="L39" s="39"/>
      <c r="M39" s="39"/>
      <c r="N39" s="2475"/>
      <c r="O39" s="81"/>
      <c r="P39" s="39"/>
      <c r="Q39" s="39"/>
      <c r="R39" s="112"/>
      <c r="S39" s="1385"/>
      <c r="T39" s="637"/>
      <c r="U39" s="637"/>
      <c r="V39" s="1668"/>
      <c r="W39" s="637"/>
      <c r="X39" s="1244"/>
    </row>
    <row r="40" spans="1:24">
      <c r="A40" s="50" t="s">
        <v>836</v>
      </c>
      <c r="B40" s="27"/>
      <c r="C40" s="27"/>
      <c r="D40" s="27"/>
      <c r="E40" s="29">
        <v>9</v>
      </c>
      <c r="F40" s="2229">
        <v>66632</v>
      </c>
      <c r="G40" s="43">
        <v>2916.67</v>
      </c>
      <c r="H40" s="43">
        <v>1400</v>
      </c>
      <c r="I40" s="43">
        <f t="shared" si="3"/>
        <v>113720.27</v>
      </c>
      <c r="K40" s="1656"/>
      <c r="L40" s="39"/>
      <c r="M40" s="39"/>
      <c r="N40" s="2475"/>
      <c r="O40" s="81"/>
      <c r="P40" s="39"/>
      <c r="Q40" s="39"/>
      <c r="R40" s="112"/>
      <c r="S40" s="1385"/>
      <c r="T40" s="637"/>
      <c r="U40" s="637"/>
      <c r="V40" s="1668"/>
      <c r="W40" s="637"/>
      <c r="X40" s="1244"/>
    </row>
    <row r="41" spans="1:24">
      <c r="A41" s="50">
        <v>43960</v>
      </c>
      <c r="B41" s="27"/>
      <c r="C41" s="27"/>
      <c r="D41" s="27"/>
      <c r="E41" s="29">
        <v>10</v>
      </c>
      <c r="F41" s="2229">
        <v>67094</v>
      </c>
      <c r="G41" s="43">
        <v>2916.67</v>
      </c>
      <c r="H41" s="43">
        <v>1400</v>
      </c>
      <c r="I41" s="43">
        <f t="shared" si="3"/>
        <v>110803.6</v>
      </c>
      <c r="K41" s="1656"/>
      <c r="L41" s="39"/>
      <c r="M41" s="39"/>
      <c r="N41" s="2475"/>
      <c r="O41" s="81"/>
      <c r="P41" s="39"/>
      <c r="Q41" s="39"/>
      <c r="R41" s="112"/>
      <c r="S41" s="1385"/>
      <c r="T41" s="637"/>
      <c r="U41" s="637"/>
      <c r="V41" s="1668"/>
      <c r="W41" s="637"/>
      <c r="X41" s="1244"/>
    </row>
    <row r="42" spans="1:24">
      <c r="A42" s="50">
        <v>44001</v>
      </c>
      <c r="B42" s="27"/>
      <c r="C42" s="27"/>
      <c r="D42" s="27"/>
      <c r="E42" s="29">
        <v>11</v>
      </c>
      <c r="F42" s="2229">
        <v>67510</v>
      </c>
      <c r="G42" s="43">
        <v>2916.67</v>
      </c>
      <c r="H42" s="43">
        <v>1400</v>
      </c>
      <c r="I42" s="43">
        <f t="shared" si="3"/>
        <v>107886.93</v>
      </c>
      <c r="K42" s="1656"/>
      <c r="L42" s="39"/>
      <c r="M42" s="39"/>
      <c r="N42" s="2475"/>
      <c r="O42" s="81"/>
      <c r="P42" s="39"/>
      <c r="Q42" s="39"/>
      <c r="R42" s="112"/>
      <c r="S42" s="1385"/>
      <c r="T42" s="637"/>
      <c r="U42" s="637"/>
      <c r="V42" s="1668"/>
      <c r="W42" s="637"/>
      <c r="X42" s="1244"/>
    </row>
    <row r="43" spans="1:24">
      <c r="A43" s="50">
        <v>44035</v>
      </c>
      <c r="B43" s="27"/>
      <c r="C43" s="27"/>
      <c r="D43" s="27"/>
      <c r="E43" s="29">
        <v>12</v>
      </c>
      <c r="F43" s="2229">
        <v>67788</v>
      </c>
      <c r="G43" s="43">
        <v>2916.67</v>
      </c>
      <c r="H43" s="43">
        <v>1400</v>
      </c>
      <c r="I43" s="43">
        <f t="shared" si="3"/>
        <v>104970.26</v>
      </c>
      <c r="K43" s="1656"/>
      <c r="L43" s="39"/>
      <c r="M43" s="39"/>
      <c r="N43" s="2475"/>
      <c r="O43" s="81"/>
      <c r="P43" s="39"/>
      <c r="Q43" s="39"/>
      <c r="R43" s="112"/>
      <c r="S43" s="1385"/>
      <c r="T43" s="637"/>
      <c r="U43" s="637"/>
      <c r="V43" s="1668"/>
      <c r="W43" s="637"/>
      <c r="X43" s="1244"/>
    </row>
    <row r="44" spans="1:24">
      <c r="A44" s="50">
        <v>44068</v>
      </c>
      <c r="B44" s="27"/>
      <c r="C44" s="27"/>
      <c r="D44" s="27"/>
      <c r="E44" s="29">
        <v>13</v>
      </c>
      <c r="F44" s="2229">
        <v>68049</v>
      </c>
      <c r="G44" s="43">
        <v>2916.67</v>
      </c>
      <c r="H44" s="43">
        <v>1400</v>
      </c>
      <c r="I44" s="43">
        <f t="shared" si="3"/>
        <v>102053.59</v>
      </c>
      <c r="K44" s="1656"/>
      <c r="L44" s="39"/>
      <c r="M44" s="39"/>
      <c r="N44" s="2475"/>
      <c r="O44" s="81"/>
      <c r="P44" s="39"/>
      <c r="Q44" s="39"/>
      <c r="R44" s="112"/>
      <c r="S44" s="1385"/>
      <c r="T44" s="637"/>
      <c r="U44" s="637"/>
      <c r="V44" s="1668"/>
      <c r="W44" s="637"/>
      <c r="X44" s="1244"/>
    </row>
    <row r="45" spans="1:24">
      <c r="A45" s="50">
        <v>44098</v>
      </c>
      <c r="B45" s="27"/>
      <c r="C45" s="27"/>
      <c r="D45" s="27"/>
      <c r="E45" s="29">
        <v>14</v>
      </c>
      <c r="F45" s="2229">
        <v>65325</v>
      </c>
      <c r="G45" s="43">
        <v>2916.67</v>
      </c>
      <c r="H45" s="43">
        <v>1400</v>
      </c>
      <c r="I45" s="43">
        <f t="shared" si="3"/>
        <v>99136.92</v>
      </c>
      <c r="K45" s="1656"/>
      <c r="L45" s="39"/>
      <c r="M45" s="39"/>
      <c r="N45" s="2475"/>
      <c r="O45" s="81"/>
      <c r="P45" s="39"/>
      <c r="Q45" s="39"/>
      <c r="R45" s="112"/>
      <c r="S45" s="1385"/>
      <c r="T45" s="637"/>
      <c r="U45" s="637"/>
      <c r="V45" s="1668"/>
      <c r="W45" s="637"/>
      <c r="X45" s="1244"/>
    </row>
    <row r="46" spans="1:24">
      <c r="A46" s="50">
        <v>44105</v>
      </c>
      <c r="B46" s="27"/>
      <c r="C46" s="27"/>
      <c r="D46" s="27"/>
      <c r="E46" s="29">
        <v>15</v>
      </c>
      <c r="F46" s="2229"/>
      <c r="G46" s="43"/>
      <c r="H46" s="43"/>
      <c r="I46" s="43">
        <f t="shared" si="3"/>
        <v>99136.92</v>
      </c>
      <c r="K46" s="1656"/>
      <c r="L46" s="39"/>
      <c r="M46" s="39"/>
      <c r="N46" s="2475"/>
      <c r="O46" s="81"/>
      <c r="P46" s="39"/>
      <c r="Q46" s="39"/>
      <c r="R46" s="112"/>
      <c r="S46" s="1385"/>
      <c r="T46" s="637"/>
      <c r="U46" s="637"/>
      <c r="V46" s="1668"/>
      <c r="W46" s="637"/>
      <c r="X46" s="1244"/>
    </row>
    <row r="47" spans="1:24">
      <c r="A47" s="50">
        <v>44161</v>
      </c>
      <c r="B47" s="27"/>
      <c r="C47" s="27"/>
      <c r="D47" s="27"/>
      <c r="E47" s="29">
        <v>16</v>
      </c>
      <c r="F47" s="2229">
        <v>68968</v>
      </c>
      <c r="G47" s="43">
        <v>2916.67</v>
      </c>
      <c r="H47" s="43">
        <v>1400</v>
      </c>
      <c r="I47" s="43">
        <f t="shared" si="3"/>
        <v>96220.25</v>
      </c>
      <c r="K47" s="1656"/>
      <c r="L47" s="39"/>
      <c r="M47" s="39"/>
      <c r="N47" s="2475"/>
      <c r="O47" s="81"/>
      <c r="P47" s="39"/>
      <c r="Q47" s="39"/>
      <c r="R47" s="112"/>
      <c r="S47" s="1385"/>
      <c r="T47" s="637"/>
      <c r="U47" s="637"/>
      <c r="V47" s="1668"/>
      <c r="W47" s="637"/>
      <c r="X47" s="1244"/>
    </row>
    <row r="48" spans="1:24">
      <c r="A48" s="50">
        <v>44182</v>
      </c>
      <c r="B48" s="27"/>
      <c r="C48" s="27"/>
      <c r="D48" s="27"/>
      <c r="E48" s="29">
        <v>17</v>
      </c>
      <c r="F48" s="2229">
        <v>69231</v>
      </c>
      <c r="G48" s="43">
        <v>2916.67</v>
      </c>
      <c r="H48" s="43">
        <v>1400</v>
      </c>
      <c r="I48" s="43">
        <f t="shared" si="3"/>
        <v>93303.58</v>
      </c>
      <c r="K48" s="1656"/>
      <c r="L48" s="39"/>
      <c r="M48" s="39"/>
      <c r="N48" s="2475"/>
      <c r="O48" s="81"/>
      <c r="P48" s="39"/>
      <c r="Q48" s="39"/>
      <c r="R48" s="112"/>
      <c r="S48" s="1385"/>
      <c r="T48" s="637"/>
      <c r="U48" s="637"/>
      <c r="V48" s="1668"/>
      <c r="W48" s="637"/>
      <c r="X48" s="1244"/>
    </row>
    <row r="49" spans="1:24">
      <c r="A49" s="50">
        <v>44209</v>
      </c>
      <c r="B49" s="27"/>
      <c r="C49" s="27"/>
      <c r="D49" s="27"/>
      <c r="E49" s="29">
        <v>18</v>
      </c>
      <c r="F49" s="2229">
        <v>26012</v>
      </c>
      <c r="G49" s="43">
        <v>93303.58</v>
      </c>
      <c r="H49" s="43"/>
      <c r="I49" s="43">
        <f t="shared" si="3"/>
        <v>0</v>
      </c>
      <c r="K49" s="1656"/>
      <c r="L49" s="39"/>
      <c r="M49" s="39"/>
      <c r="N49" s="2475"/>
      <c r="O49" s="81"/>
      <c r="P49" s="39"/>
      <c r="Q49" s="39"/>
      <c r="R49" s="112"/>
      <c r="S49" s="1385"/>
      <c r="T49" s="637"/>
      <c r="U49" s="637"/>
      <c r="V49" s="1668"/>
      <c r="W49" s="637"/>
      <c r="X49" s="1244"/>
    </row>
    <row r="50" spans="1:24">
      <c r="A50" s="50"/>
      <c r="B50" s="27"/>
      <c r="C50" s="27"/>
      <c r="D50" s="27"/>
      <c r="E50" s="29"/>
      <c r="F50" s="2229"/>
      <c r="G50" s="43"/>
      <c r="H50" s="43"/>
      <c r="I50" s="43"/>
      <c r="K50" s="1656"/>
      <c r="L50" s="39"/>
      <c r="M50" s="39"/>
      <c r="N50" s="2475"/>
      <c r="O50" s="81"/>
      <c r="P50" s="39"/>
      <c r="Q50" s="39"/>
      <c r="R50" s="112"/>
      <c r="S50" s="1385"/>
      <c r="T50" s="637"/>
      <c r="U50" s="637"/>
      <c r="V50" s="1668"/>
      <c r="W50" s="637"/>
      <c r="X50" s="1244"/>
    </row>
    <row r="51" spans="1:24" ht="20.399999999999999">
      <c r="A51" s="3240" t="s">
        <v>1</v>
      </c>
      <c r="B51" s="3240"/>
      <c r="C51" s="3240"/>
      <c r="D51" s="3240"/>
      <c r="E51" s="3240"/>
      <c r="F51" s="3240"/>
      <c r="G51" s="3240"/>
      <c r="H51" s="3240"/>
      <c r="I51" s="3320"/>
      <c r="K51" s="1656"/>
      <c r="L51" s="39"/>
      <c r="M51" s="39"/>
      <c r="N51" s="2475"/>
      <c r="O51" s="81"/>
      <c r="P51" s="39"/>
      <c r="Q51" s="39"/>
      <c r="R51" s="112"/>
      <c r="S51" s="1385"/>
      <c r="T51" s="637"/>
      <c r="U51" s="637"/>
      <c r="V51" s="1668"/>
      <c r="W51" s="637"/>
      <c r="X51" s="1244"/>
    </row>
    <row r="52" spans="1:24" ht="37.799999999999997">
      <c r="A52" s="141" t="s">
        <v>2</v>
      </c>
      <c r="B52" s="142" t="s">
        <v>96</v>
      </c>
      <c r="C52" s="143" t="s">
        <v>4</v>
      </c>
      <c r="D52" s="144" t="s">
        <v>5</v>
      </c>
      <c r="E52" s="144" t="s">
        <v>6</v>
      </c>
      <c r="F52" s="2504" t="s">
        <v>36</v>
      </c>
      <c r="G52" s="146" t="s">
        <v>37</v>
      </c>
      <c r="H52" s="146" t="s">
        <v>38</v>
      </c>
      <c r="I52" s="146" t="s">
        <v>87</v>
      </c>
      <c r="K52" s="1656"/>
      <c r="L52" s="39"/>
      <c r="M52" s="39"/>
      <c r="N52" s="2475"/>
      <c r="O52" s="81"/>
      <c r="P52" s="39"/>
      <c r="Q52" s="39"/>
      <c r="R52" s="112"/>
      <c r="S52" s="1385"/>
      <c r="T52" s="637"/>
      <c r="U52" s="637"/>
      <c r="V52" s="1668"/>
      <c r="W52" s="637"/>
      <c r="X52" s="1244"/>
    </row>
    <row r="53" spans="1:24">
      <c r="A53" s="162">
        <v>44209</v>
      </c>
      <c r="B53" s="21">
        <v>150000</v>
      </c>
      <c r="C53" s="21">
        <f>B53*0.02</f>
        <v>3000</v>
      </c>
      <c r="D53" s="23"/>
      <c r="E53" s="25">
        <v>36</v>
      </c>
      <c r="F53" s="2248">
        <v>26012</v>
      </c>
      <c r="G53" s="21">
        <f>B53/E53</f>
        <v>4166.6666666666697</v>
      </c>
      <c r="H53" s="21">
        <f>B53*0.0083</f>
        <v>1245</v>
      </c>
      <c r="I53" s="21">
        <v>150000</v>
      </c>
      <c r="K53" s="1656"/>
      <c r="L53" s="39"/>
      <c r="M53" s="39"/>
      <c r="N53" s="2475"/>
      <c r="O53" s="81"/>
      <c r="P53" s="39"/>
      <c r="Q53" s="39"/>
      <c r="R53" s="112"/>
      <c r="S53" s="1385"/>
      <c r="T53" s="637"/>
      <c r="U53" s="637"/>
      <c r="V53" s="1668"/>
      <c r="W53" s="637"/>
      <c r="X53" s="1244"/>
    </row>
    <row r="54" spans="1:24">
      <c r="A54" s="50">
        <v>44222</v>
      </c>
      <c r="B54" s="27"/>
      <c r="C54" s="27"/>
      <c r="D54" s="27"/>
      <c r="E54" s="29">
        <v>1</v>
      </c>
      <c r="F54" s="2229">
        <v>69564</v>
      </c>
      <c r="G54" s="43">
        <v>4166.67</v>
      </c>
      <c r="H54" s="43">
        <v>1245</v>
      </c>
      <c r="I54" s="43">
        <f>I53-G54</f>
        <v>145833.32999999999</v>
      </c>
      <c r="K54" s="1656"/>
      <c r="L54" s="39"/>
      <c r="M54" s="39"/>
      <c r="N54" s="2475"/>
      <c r="O54" s="81"/>
      <c r="P54" s="39"/>
      <c r="Q54" s="39"/>
      <c r="R54" s="112"/>
      <c r="S54" s="1385"/>
      <c r="T54" s="637"/>
      <c r="U54" s="637"/>
      <c r="V54" s="1668"/>
      <c r="W54" s="637"/>
      <c r="X54" s="1244"/>
    </row>
    <row r="55" spans="1:24">
      <c r="A55" s="50">
        <v>44250</v>
      </c>
      <c r="B55" s="27"/>
      <c r="C55" s="27"/>
      <c r="D55" s="27"/>
      <c r="E55" s="29">
        <v>2</v>
      </c>
      <c r="F55" s="2229">
        <v>69824</v>
      </c>
      <c r="G55" s="43">
        <v>4166.67</v>
      </c>
      <c r="H55" s="43">
        <v>1245</v>
      </c>
      <c r="I55" s="43">
        <f t="shared" ref="I55:I60" si="4">I54-G55</f>
        <v>141666.66</v>
      </c>
      <c r="K55" s="1656"/>
      <c r="L55" s="39"/>
      <c r="M55" s="39"/>
      <c r="N55" s="2475"/>
      <c r="O55" s="81"/>
      <c r="P55" s="39"/>
      <c r="Q55" s="39"/>
      <c r="R55" s="112"/>
      <c r="S55" s="1385"/>
      <c r="T55" s="637"/>
      <c r="U55" s="637"/>
      <c r="V55" s="1668"/>
      <c r="W55" s="637"/>
      <c r="X55" s="1244"/>
    </row>
    <row r="56" spans="1:24">
      <c r="A56" s="50">
        <v>44274</v>
      </c>
      <c r="B56" s="27"/>
      <c r="C56" s="27"/>
      <c r="D56" s="27"/>
      <c r="E56" s="29">
        <v>3</v>
      </c>
      <c r="F56" s="2229">
        <v>70081</v>
      </c>
      <c r="G56" s="43">
        <v>4166.67</v>
      </c>
      <c r="H56" s="43">
        <v>1245</v>
      </c>
      <c r="I56" s="43">
        <f t="shared" si="4"/>
        <v>137499.99</v>
      </c>
      <c r="K56" s="1656"/>
      <c r="L56" s="39"/>
      <c r="M56" s="39"/>
      <c r="N56" s="2475"/>
      <c r="O56" s="81"/>
      <c r="P56" s="39"/>
      <c r="Q56" s="39"/>
      <c r="R56" s="112"/>
      <c r="S56" s="1385"/>
      <c r="T56" s="637"/>
      <c r="U56" s="637"/>
      <c r="V56" s="1668"/>
      <c r="W56" s="637"/>
      <c r="X56" s="1244"/>
    </row>
    <row r="57" spans="1:24">
      <c r="A57" s="50">
        <v>44306</v>
      </c>
      <c r="B57" s="27"/>
      <c r="C57" s="27"/>
      <c r="D57" s="27"/>
      <c r="E57" s="29">
        <v>4</v>
      </c>
      <c r="F57" s="2229">
        <v>70351</v>
      </c>
      <c r="G57" s="43">
        <v>4166.67</v>
      </c>
      <c r="H57" s="43">
        <v>1245</v>
      </c>
      <c r="I57" s="43">
        <f t="shared" si="4"/>
        <v>133333.32</v>
      </c>
      <c r="K57" s="1656"/>
      <c r="L57" s="39"/>
      <c r="M57" s="39"/>
      <c r="N57" s="2475"/>
      <c r="O57" s="81"/>
      <c r="P57" s="39"/>
      <c r="Q57" s="39"/>
      <c r="R57" s="112"/>
      <c r="S57" s="1385"/>
      <c r="T57" s="637"/>
      <c r="U57" s="637"/>
      <c r="V57" s="1668"/>
      <c r="W57" s="637"/>
      <c r="X57" s="1244"/>
    </row>
    <row r="58" spans="1:24">
      <c r="A58" s="50">
        <v>44337</v>
      </c>
      <c r="B58" s="27"/>
      <c r="C58" s="27"/>
      <c r="D58" s="27"/>
      <c r="E58" s="29">
        <v>5</v>
      </c>
      <c r="F58" s="2229">
        <v>70746</v>
      </c>
      <c r="G58" s="43">
        <v>4166.67</v>
      </c>
      <c r="H58" s="43">
        <v>1245</v>
      </c>
      <c r="I58" s="43">
        <f t="shared" si="4"/>
        <v>129166.65</v>
      </c>
      <c r="K58" s="1656"/>
      <c r="L58" s="39"/>
      <c r="M58" s="39"/>
      <c r="N58" s="2475"/>
      <c r="O58" s="81"/>
      <c r="P58" s="39"/>
      <c r="Q58" s="39"/>
      <c r="R58" s="112"/>
      <c r="S58" s="1385"/>
      <c r="T58" s="637"/>
      <c r="U58" s="637"/>
      <c r="V58" s="1668"/>
      <c r="W58" s="637"/>
      <c r="X58" s="1244"/>
    </row>
    <row r="59" spans="1:24">
      <c r="A59" s="50">
        <v>44369</v>
      </c>
      <c r="B59" s="27"/>
      <c r="C59" s="27"/>
      <c r="D59" s="27"/>
      <c r="E59" s="29">
        <v>6</v>
      </c>
      <c r="F59" s="2229">
        <v>71110</v>
      </c>
      <c r="G59" s="43">
        <v>4166.67</v>
      </c>
      <c r="H59" s="43">
        <v>1245</v>
      </c>
      <c r="I59" s="43">
        <f t="shared" si="4"/>
        <v>124999.98</v>
      </c>
      <c r="K59" s="1656"/>
      <c r="L59" s="39"/>
      <c r="M59" s="39"/>
      <c r="N59" s="2475"/>
      <c r="O59" s="81"/>
      <c r="P59" s="39"/>
      <c r="Q59" s="39"/>
      <c r="R59" s="112"/>
      <c r="S59" s="1385"/>
      <c r="T59" s="637"/>
      <c r="U59" s="637"/>
      <c r="V59" s="1668"/>
      <c r="W59" s="637"/>
      <c r="X59" s="1244"/>
    </row>
    <row r="60" spans="1:24">
      <c r="A60" s="50">
        <v>44391</v>
      </c>
      <c r="B60" s="27"/>
      <c r="C60" s="27"/>
      <c r="D60" s="27"/>
      <c r="E60" s="29">
        <v>7</v>
      </c>
      <c r="F60" s="2229">
        <v>27053</v>
      </c>
      <c r="G60" s="43">
        <v>124999.98</v>
      </c>
      <c r="H60" s="43"/>
      <c r="I60" s="43">
        <f t="shared" si="4"/>
        <v>0</v>
      </c>
      <c r="K60" s="1656"/>
      <c r="L60" s="39"/>
      <c r="M60" s="39"/>
      <c r="N60" s="2475"/>
      <c r="O60" s="81"/>
      <c r="P60" s="39"/>
      <c r="Q60" s="39"/>
      <c r="R60" s="112"/>
      <c r="S60" s="1385"/>
      <c r="T60" s="637"/>
      <c r="U60" s="637"/>
      <c r="V60" s="1668"/>
      <c r="W60" s="637"/>
      <c r="X60" s="1244"/>
    </row>
    <row r="61" spans="1:24">
      <c r="A61" s="50"/>
      <c r="B61" s="27"/>
      <c r="C61" s="27"/>
      <c r="D61" s="27"/>
      <c r="E61" s="29"/>
      <c r="F61" s="2229"/>
      <c r="G61" s="43"/>
      <c r="H61" s="43"/>
      <c r="I61" s="43"/>
      <c r="K61" s="1656"/>
      <c r="L61" s="39"/>
      <c r="M61" s="39"/>
      <c r="N61" s="2475"/>
      <c r="O61" s="81"/>
      <c r="P61" s="39"/>
      <c r="Q61" s="39"/>
      <c r="R61" s="112"/>
      <c r="S61" s="1385"/>
      <c r="T61" s="637"/>
      <c r="U61" s="637"/>
      <c r="V61" s="1668"/>
      <c r="W61" s="637"/>
      <c r="X61" s="1244"/>
    </row>
    <row r="62" spans="1:24">
      <c r="A62" s="50"/>
      <c r="B62" s="27"/>
      <c r="C62" s="27"/>
      <c r="D62" s="27"/>
      <c r="E62" s="29"/>
      <c r="F62" s="2229"/>
      <c r="G62" s="43"/>
      <c r="H62" s="43"/>
      <c r="I62" s="43"/>
      <c r="K62" s="1656"/>
      <c r="L62" s="39"/>
      <c r="M62" s="39"/>
      <c r="N62" s="2475"/>
      <c r="O62" s="81"/>
      <c r="P62" s="39"/>
      <c r="Q62" s="39"/>
      <c r="R62" s="112"/>
      <c r="S62" s="1385"/>
      <c r="T62" s="637"/>
      <c r="U62" s="637"/>
      <c r="V62" s="1668"/>
      <c r="W62" s="637"/>
      <c r="X62" s="1244"/>
    </row>
    <row r="63" spans="1:24" ht="20.399999999999999">
      <c r="A63" s="3240" t="s">
        <v>1</v>
      </c>
      <c r="B63" s="3240"/>
      <c r="C63" s="3240"/>
      <c r="D63" s="3240"/>
      <c r="E63" s="3240"/>
      <c r="F63" s="3240"/>
      <c r="G63" s="3240"/>
      <c r="H63" s="3240"/>
      <c r="I63" s="3320"/>
      <c r="K63" s="1656"/>
      <c r="L63" s="39"/>
      <c r="M63" s="39"/>
      <c r="N63" s="2475"/>
      <c r="O63" s="81"/>
      <c r="P63" s="39"/>
      <c r="Q63" s="39"/>
      <c r="R63" s="112"/>
      <c r="S63" s="1385"/>
      <c r="T63" s="637"/>
      <c r="U63" s="637"/>
      <c r="V63" s="1668"/>
      <c r="W63" s="637"/>
      <c r="X63" s="1244"/>
    </row>
    <row r="64" spans="1:24" ht="37.799999999999997">
      <c r="A64" s="141" t="s">
        <v>2</v>
      </c>
      <c r="B64" s="142" t="s">
        <v>96</v>
      </c>
      <c r="C64" s="143" t="s">
        <v>4</v>
      </c>
      <c r="D64" s="144" t="s">
        <v>5</v>
      </c>
      <c r="E64" s="144" t="s">
        <v>6</v>
      </c>
      <c r="F64" s="2504" t="s">
        <v>36</v>
      </c>
      <c r="G64" s="146" t="s">
        <v>37</v>
      </c>
      <c r="H64" s="146" t="s">
        <v>38</v>
      </c>
      <c r="I64" s="146" t="s">
        <v>87</v>
      </c>
      <c r="K64" s="1656"/>
      <c r="L64" s="39"/>
      <c r="M64" s="39"/>
      <c r="N64" s="2475"/>
      <c r="O64" s="81"/>
      <c r="P64" s="39"/>
      <c r="Q64" s="39"/>
      <c r="R64" s="112"/>
      <c r="S64" s="1385"/>
      <c r="T64" s="637"/>
      <c r="U64" s="637"/>
      <c r="V64" s="1668"/>
      <c r="W64" s="637"/>
      <c r="X64" s="1244"/>
    </row>
    <row r="65" spans="1:24">
      <c r="A65" s="162">
        <v>44391</v>
      </c>
      <c r="B65" s="21">
        <v>150000</v>
      </c>
      <c r="C65" s="21">
        <f>B65*0.02</f>
        <v>3000</v>
      </c>
      <c r="D65" s="23"/>
      <c r="E65" s="25">
        <v>36</v>
      </c>
      <c r="F65" s="2248">
        <v>27053</v>
      </c>
      <c r="G65" s="21">
        <f>B65/E65</f>
        <v>4166.6666666666697</v>
      </c>
      <c r="H65" s="21">
        <f>B65*0.0083</f>
        <v>1245</v>
      </c>
      <c r="I65" s="21">
        <v>150000</v>
      </c>
      <c r="K65" s="1656"/>
      <c r="L65" s="39"/>
      <c r="M65" s="39"/>
      <c r="N65" s="2475"/>
      <c r="O65" s="81"/>
      <c r="P65" s="39"/>
      <c r="Q65" s="39"/>
      <c r="R65" s="112"/>
      <c r="S65" s="1385"/>
      <c r="T65" s="637"/>
      <c r="U65" s="637"/>
      <c r="V65" s="1668"/>
      <c r="W65" s="637"/>
      <c r="X65" s="1244"/>
    </row>
    <row r="66" spans="1:24">
      <c r="A66" s="50">
        <v>44398</v>
      </c>
      <c r="B66" s="27"/>
      <c r="C66" s="27"/>
      <c r="D66" s="27"/>
      <c r="E66" s="29">
        <v>1</v>
      </c>
      <c r="F66" s="2229">
        <v>71399</v>
      </c>
      <c r="G66" s="43">
        <v>4166.67</v>
      </c>
      <c r="H66" s="43">
        <v>1245</v>
      </c>
      <c r="I66" s="43">
        <f>I65-G66</f>
        <v>145833.32999999999</v>
      </c>
      <c r="K66" s="1656"/>
      <c r="L66" s="39"/>
      <c r="M66" s="39"/>
      <c r="N66" s="2475"/>
      <c r="O66" s="81"/>
      <c r="P66" s="39"/>
      <c r="Q66" s="39"/>
      <c r="R66" s="112"/>
      <c r="S66" s="579"/>
      <c r="T66" s="637"/>
      <c r="U66" s="637"/>
      <c r="V66" s="1668"/>
      <c r="W66" s="637"/>
      <c r="X66" s="1244"/>
    </row>
    <row r="67" spans="1:24">
      <c r="A67" s="50">
        <v>44427</v>
      </c>
      <c r="B67" s="27"/>
      <c r="C67" s="27"/>
      <c r="D67" s="27"/>
      <c r="E67" s="29">
        <v>2</v>
      </c>
      <c r="F67" s="2229">
        <v>71680</v>
      </c>
      <c r="G67" s="43">
        <v>4166.67</v>
      </c>
      <c r="H67" s="43">
        <v>1245</v>
      </c>
      <c r="I67" s="43">
        <f t="shared" ref="I67:I76" si="5">I66-G67</f>
        <v>141666.66</v>
      </c>
      <c r="K67" s="1656"/>
      <c r="L67" s="39"/>
      <c r="M67" s="39"/>
      <c r="N67" s="2475"/>
      <c r="O67" s="81"/>
      <c r="P67" s="39"/>
      <c r="Q67" s="39"/>
      <c r="R67" s="112"/>
      <c r="S67" s="579"/>
      <c r="T67" s="39"/>
      <c r="U67" s="39"/>
      <c r="V67" s="1671"/>
      <c r="W67" s="39"/>
      <c r="X67" s="112"/>
    </row>
    <row r="68" spans="1:24">
      <c r="A68" s="50">
        <v>44460</v>
      </c>
      <c r="B68" s="27"/>
      <c r="C68" s="27"/>
      <c r="D68" s="27"/>
      <c r="E68" s="29">
        <v>3</v>
      </c>
      <c r="F68" s="2229">
        <v>71974</v>
      </c>
      <c r="G68" s="43">
        <v>4166.67</v>
      </c>
      <c r="H68" s="43">
        <v>1245</v>
      </c>
      <c r="I68" s="43">
        <f t="shared" si="5"/>
        <v>137499.99</v>
      </c>
      <c r="K68" s="1656"/>
      <c r="L68" s="39"/>
      <c r="M68" s="39"/>
      <c r="N68" s="2475"/>
      <c r="O68" s="81"/>
      <c r="P68" s="39"/>
      <c r="Q68" s="39"/>
      <c r="R68" s="112"/>
      <c r="S68" s="579"/>
      <c r="T68" s="39"/>
      <c r="U68" s="39"/>
      <c r="V68" s="1671"/>
      <c r="W68" s="39"/>
      <c r="X68" s="112"/>
    </row>
    <row r="69" spans="1:24">
      <c r="A69" s="50">
        <v>44489</v>
      </c>
      <c r="B69" s="27"/>
      <c r="C69" s="27"/>
      <c r="D69" s="27"/>
      <c r="E69" s="29">
        <v>4</v>
      </c>
      <c r="F69" s="2229">
        <v>72237</v>
      </c>
      <c r="G69" s="43">
        <v>4166.67</v>
      </c>
      <c r="H69" s="43">
        <v>1245</v>
      </c>
      <c r="I69" s="43">
        <f t="shared" si="5"/>
        <v>133333.32</v>
      </c>
      <c r="K69" s="1656"/>
      <c r="L69" s="39"/>
      <c r="M69" s="39"/>
      <c r="N69" s="2475"/>
      <c r="O69" s="81"/>
      <c r="P69" s="39"/>
      <c r="Q69" s="39"/>
      <c r="R69" s="112"/>
      <c r="S69" s="579"/>
      <c r="T69" s="39"/>
      <c r="U69" s="39"/>
      <c r="V69" s="1671"/>
      <c r="W69" s="39"/>
      <c r="X69" s="112"/>
    </row>
    <row r="70" spans="1:24">
      <c r="A70" s="50">
        <v>44519</v>
      </c>
      <c r="B70" s="27"/>
      <c r="C70" s="27"/>
      <c r="D70" s="27"/>
      <c r="E70" s="29">
        <v>5</v>
      </c>
      <c r="F70" s="2229">
        <v>72590</v>
      </c>
      <c r="G70" s="43">
        <v>4166.67</v>
      </c>
      <c r="H70" s="43">
        <v>1245</v>
      </c>
      <c r="I70" s="43">
        <f t="shared" si="5"/>
        <v>129166.65</v>
      </c>
      <c r="L70" s="6"/>
      <c r="M70" s="6"/>
      <c r="N70" s="2661"/>
      <c r="O70" s="10"/>
      <c r="P70" s="6"/>
      <c r="Q70" s="6"/>
      <c r="R70" s="6"/>
      <c r="S70" s="579"/>
      <c r="T70" s="39"/>
      <c r="U70" s="39"/>
      <c r="V70" s="1671"/>
      <c r="W70" s="39"/>
      <c r="X70" s="112"/>
    </row>
    <row r="71" spans="1:24">
      <c r="A71" s="50">
        <v>44548</v>
      </c>
      <c r="B71" s="27"/>
      <c r="C71" s="27"/>
      <c r="D71" s="27"/>
      <c r="E71" s="29">
        <v>6</v>
      </c>
      <c r="F71" s="2229">
        <v>72938</v>
      </c>
      <c r="G71" s="43">
        <v>4166.67</v>
      </c>
      <c r="H71" s="43">
        <v>1245</v>
      </c>
      <c r="I71" s="43">
        <f t="shared" si="5"/>
        <v>124999.98</v>
      </c>
      <c r="L71" s="6"/>
      <c r="M71" s="6"/>
      <c r="N71" s="2661"/>
      <c r="O71" s="10"/>
      <c r="P71" s="6"/>
      <c r="Q71" s="6"/>
      <c r="R71" s="6"/>
      <c r="S71" s="579"/>
      <c r="T71" s="39"/>
      <c r="U71" s="39"/>
      <c r="V71" s="1671"/>
      <c r="W71" s="39"/>
      <c r="X71" s="112"/>
    </row>
    <row r="72" spans="1:24">
      <c r="A72" s="50">
        <v>44581</v>
      </c>
      <c r="B72" s="27"/>
      <c r="C72" s="27"/>
      <c r="D72" s="27"/>
      <c r="E72" s="29">
        <v>7</v>
      </c>
      <c r="F72" s="2229">
        <v>73283</v>
      </c>
      <c r="G72" s="43">
        <v>4166.67</v>
      </c>
      <c r="H72" s="43">
        <v>1245</v>
      </c>
      <c r="I72" s="43">
        <f t="shared" si="5"/>
        <v>120833.31</v>
      </c>
      <c r="L72" s="6"/>
      <c r="M72" s="6"/>
      <c r="N72" s="2661"/>
      <c r="O72" s="10"/>
      <c r="P72" s="6"/>
      <c r="Q72" s="6"/>
      <c r="R72" s="6"/>
      <c r="S72" s="579"/>
      <c r="T72" s="39"/>
      <c r="U72" s="39"/>
      <c r="V72" s="1671"/>
      <c r="W72" s="39"/>
      <c r="X72" s="112"/>
    </row>
    <row r="73" spans="1:24">
      <c r="A73" s="50">
        <v>44616</v>
      </c>
      <c r="B73" s="27"/>
      <c r="C73" s="27"/>
      <c r="D73" s="27"/>
      <c r="E73" s="29">
        <v>8</v>
      </c>
      <c r="F73" s="2229">
        <v>73707</v>
      </c>
      <c r="G73" s="43">
        <v>4166.67</v>
      </c>
      <c r="H73" s="43">
        <v>1245</v>
      </c>
      <c r="I73" s="43">
        <f t="shared" si="5"/>
        <v>116666.64</v>
      </c>
      <c r="L73" s="6"/>
      <c r="M73" s="6"/>
      <c r="N73" s="2661"/>
      <c r="O73" s="10"/>
      <c r="P73" s="6"/>
      <c r="Q73" s="6"/>
      <c r="R73" s="6"/>
      <c r="S73" s="579"/>
      <c r="T73" s="39"/>
      <c r="U73" s="39"/>
      <c r="V73" s="1671"/>
      <c r="W73" s="39"/>
      <c r="X73" s="112"/>
    </row>
    <row r="74" spans="1:24">
      <c r="A74" s="50">
        <v>44649</v>
      </c>
      <c r="B74" s="27"/>
      <c r="C74" s="27"/>
      <c r="D74" s="27"/>
      <c r="E74" s="29">
        <v>9</v>
      </c>
      <c r="F74" s="2229">
        <v>74034</v>
      </c>
      <c r="G74" s="43">
        <v>4166.67</v>
      </c>
      <c r="H74" s="43">
        <v>1245</v>
      </c>
      <c r="I74" s="43">
        <f t="shared" si="5"/>
        <v>112499.97</v>
      </c>
      <c r="L74" s="6"/>
      <c r="M74" s="6"/>
      <c r="N74" s="2661"/>
      <c r="O74" s="10"/>
      <c r="P74" s="6"/>
      <c r="Q74" s="6"/>
      <c r="R74" s="6"/>
      <c r="S74" s="579"/>
      <c r="T74" s="39"/>
      <c r="U74" s="39"/>
      <c r="V74" s="1671"/>
      <c r="W74" s="39"/>
      <c r="X74" s="112"/>
    </row>
    <row r="75" spans="1:24">
      <c r="A75" s="50">
        <v>44671</v>
      </c>
      <c r="B75" s="27"/>
      <c r="C75" s="27"/>
      <c r="D75" s="27"/>
      <c r="E75" s="29"/>
      <c r="F75" s="2229">
        <v>28794</v>
      </c>
      <c r="G75" s="43">
        <v>112499.97</v>
      </c>
      <c r="H75" s="43"/>
      <c r="I75" s="43">
        <f t="shared" si="5"/>
        <v>0</v>
      </c>
      <c r="L75" s="6"/>
      <c r="M75" s="6"/>
      <c r="N75" s="2661"/>
      <c r="O75" s="10"/>
      <c r="P75" s="6"/>
      <c r="Q75" s="6"/>
      <c r="R75" s="6"/>
      <c r="S75" s="579"/>
      <c r="T75" s="39"/>
      <c r="U75" s="39"/>
      <c r="V75" s="1671"/>
      <c r="W75" s="39"/>
      <c r="X75" s="112"/>
    </row>
    <row r="76" spans="1:24">
      <c r="A76" s="50"/>
      <c r="B76" s="27"/>
      <c r="C76" s="27"/>
      <c r="D76" s="27"/>
      <c r="E76" s="29"/>
      <c r="F76" s="2229"/>
      <c r="G76" s="43"/>
      <c r="H76" s="43"/>
      <c r="I76" s="43">
        <f t="shared" si="5"/>
        <v>0</v>
      </c>
      <c r="L76" s="6"/>
      <c r="M76" s="6"/>
      <c r="N76" s="2661"/>
      <c r="O76" s="10"/>
      <c r="P76" s="6"/>
      <c r="Q76" s="6"/>
      <c r="R76" s="6"/>
      <c r="S76" s="579"/>
      <c r="T76" s="39"/>
      <c r="U76" s="39"/>
      <c r="V76" s="1671"/>
      <c r="W76" s="39"/>
      <c r="X76" s="112"/>
    </row>
    <row r="77" spans="1:24" ht="20.399999999999999">
      <c r="A77" s="3240" t="s">
        <v>1</v>
      </c>
      <c r="B77" s="3240"/>
      <c r="C77" s="3240"/>
      <c r="D77" s="3240"/>
      <c r="E77" s="3240"/>
      <c r="F77" s="3240"/>
      <c r="G77" s="3240"/>
      <c r="H77" s="3240"/>
      <c r="I77" s="3320"/>
      <c r="L77" s="6"/>
      <c r="M77" s="6"/>
      <c r="N77" s="2661"/>
      <c r="O77" s="10"/>
      <c r="P77" s="6"/>
      <c r="Q77" s="6"/>
      <c r="R77" s="6"/>
      <c r="S77" s="579"/>
      <c r="T77" s="39"/>
      <c r="U77" s="39"/>
      <c r="V77" s="1671"/>
      <c r="W77" s="39"/>
      <c r="X77" s="112"/>
    </row>
    <row r="78" spans="1:24" ht="37.799999999999997">
      <c r="A78" s="141" t="s">
        <v>2</v>
      </c>
      <c r="B78" s="142" t="s">
        <v>96</v>
      </c>
      <c r="C78" s="143" t="s">
        <v>4</v>
      </c>
      <c r="D78" s="144" t="s">
        <v>5</v>
      </c>
      <c r="E78" s="144" t="s">
        <v>6</v>
      </c>
      <c r="F78" s="2504" t="s">
        <v>36</v>
      </c>
      <c r="G78" s="146" t="s">
        <v>37</v>
      </c>
      <c r="H78" s="146" t="s">
        <v>38</v>
      </c>
      <c r="I78" s="146" t="s">
        <v>87</v>
      </c>
      <c r="L78" s="6"/>
      <c r="M78" s="6"/>
      <c r="N78" s="2661"/>
      <c r="O78" s="10"/>
      <c r="P78" s="6"/>
      <c r="Q78" s="6"/>
      <c r="R78" s="6"/>
      <c r="S78" s="579"/>
      <c r="T78" s="39"/>
      <c r="U78" s="39"/>
      <c r="V78" s="1671"/>
      <c r="W78" s="39"/>
      <c r="X78" s="112"/>
    </row>
    <row r="79" spans="1:24">
      <c r="A79" s="162">
        <v>44671</v>
      </c>
      <c r="B79" s="21">
        <v>150000</v>
      </c>
      <c r="C79" s="21">
        <f>B79*0.02</f>
        <v>3000</v>
      </c>
      <c r="D79" s="23"/>
      <c r="E79" s="25">
        <v>36</v>
      </c>
      <c r="F79" s="2248">
        <v>28794</v>
      </c>
      <c r="G79" s="21">
        <f>B79/E79</f>
        <v>4166.6666666666697</v>
      </c>
      <c r="H79" s="21">
        <f>B79*0.0083</f>
        <v>1245</v>
      </c>
      <c r="I79" s="21">
        <v>150000</v>
      </c>
      <c r="L79" s="6"/>
      <c r="M79" s="6"/>
      <c r="N79" s="2661"/>
      <c r="O79" s="10"/>
      <c r="P79" s="6"/>
      <c r="Q79" s="6"/>
      <c r="R79" s="6"/>
      <c r="S79" s="579"/>
      <c r="T79" s="39"/>
      <c r="U79" s="39"/>
      <c r="V79" s="1671"/>
      <c r="W79" s="39"/>
      <c r="X79" s="112"/>
    </row>
    <row r="80" spans="1:24">
      <c r="A80" s="50">
        <v>44679</v>
      </c>
      <c r="B80" s="27"/>
      <c r="C80" s="27"/>
      <c r="D80" s="27"/>
      <c r="E80" s="29">
        <v>1</v>
      </c>
      <c r="F80" s="2229">
        <v>74358</v>
      </c>
      <c r="G80" s="149">
        <v>4166.67</v>
      </c>
      <c r="H80" s="43">
        <v>1245</v>
      </c>
      <c r="I80" s="43">
        <f>I79-G80</f>
        <v>145833.32999999999</v>
      </c>
      <c r="L80" s="6"/>
      <c r="M80" s="6"/>
      <c r="N80" s="2661"/>
      <c r="O80" s="10"/>
      <c r="P80" s="6"/>
      <c r="Q80" s="6"/>
      <c r="R80" s="6"/>
      <c r="S80" s="579"/>
      <c r="T80" s="39"/>
      <c r="U80" s="39"/>
      <c r="V80" s="1671"/>
      <c r="W80" s="39"/>
      <c r="X80" s="112"/>
    </row>
    <row r="81" spans="1:24">
      <c r="A81" s="50">
        <v>44708</v>
      </c>
      <c r="B81" s="27"/>
      <c r="C81" s="27"/>
      <c r="D81" s="27"/>
      <c r="E81" s="29">
        <v>2</v>
      </c>
      <c r="F81" s="2229">
        <v>74768</v>
      </c>
      <c r="G81" s="149">
        <v>4166.67</v>
      </c>
      <c r="H81" s="43">
        <v>1245</v>
      </c>
      <c r="I81" s="43">
        <f t="shared" ref="I81:I90" si="6">I80-G81</f>
        <v>141666.66</v>
      </c>
      <c r="L81" s="6"/>
      <c r="M81" s="6"/>
      <c r="N81" s="2661"/>
      <c r="O81" s="10"/>
      <c r="P81" s="6"/>
      <c r="Q81" s="6"/>
      <c r="R81" s="6"/>
      <c r="S81" s="579"/>
      <c r="T81" s="39"/>
      <c r="U81" s="39"/>
      <c r="V81" s="1671"/>
      <c r="W81" s="39"/>
      <c r="X81" s="112"/>
    </row>
    <row r="82" spans="1:24">
      <c r="A82" s="50">
        <v>44740</v>
      </c>
      <c r="B82" s="27"/>
      <c r="C82" s="27"/>
      <c r="D82" s="27"/>
      <c r="E82" s="29">
        <v>3</v>
      </c>
      <c r="F82" s="2229">
        <v>75097</v>
      </c>
      <c r="G82" s="149">
        <v>3421.66</v>
      </c>
      <c r="H82" s="43">
        <v>1245</v>
      </c>
      <c r="I82" s="43">
        <f t="shared" si="6"/>
        <v>138245</v>
      </c>
      <c r="L82" s="6"/>
      <c r="M82" s="6"/>
      <c r="N82" s="2661"/>
      <c r="O82" s="10"/>
      <c r="P82" s="6"/>
      <c r="Q82" s="6"/>
      <c r="R82" s="6"/>
      <c r="S82" s="579"/>
      <c r="T82" s="39"/>
      <c r="U82" s="39"/>
      <c r="V82" s="1671"/>
      <c r="W82" s="39"/>
      <c r="X82" s="112"/>
    </row>
    <row r="83" spans="1:24">
      <c r="A83" s="50">
        <v>44769</v>
      </c>
      <c r="B83" s="27"/>
      <c r="C83" s="27"/>
      <c r="D83" s="27"/>
      <c r="E83" s="29">
        <v>4</v>
      </c>
      <c r="F83" s="2229">
        <v>75447</v>
      </c>
      <c r="G83" s="149">
        <v>4166.67</v>
      </c>
      <c r="H83" s="43">
        <v>1245</v>
      </c>
      <c r="I83" s="43">
        <f t="shared" si="6"/>
        <v>134078.32999999999</v>
      </c>
      <c r="L83" s="6"/>
      <c r="M83" s="6"/>
      <c r="N83" s="2661"/>
      <c r="O83" s="10"/>
      <c r="P83" s="6"/>
      <c r="Q83" s="6"/>
      <c r="R83" s="6"/>
      <c r="S83" s="579"/>
      <c r="T83" s="39"/>
      <c r="U83" s="39"/>
      <c r="V83" s="1671"/>
      <c r="W83" s="39"/>
      <c r="X83" s="112"/>
    </row>
    <row r="84" spans="1:24">
      <c r="A84" s="50">
        <v>44800</v>
      </c>
      <c r="B84" s="27"/>
      <c r="C84" s="27"/>
      <c r="D84" s="27"/>
      <c r="E84" s="29">
        <v>5</v>
      </c>
      <c r="F84" s="2229">
        <v>75787</v>
      </c>
      <c r="G84" s="149">
        <v>4166.67</v>
      </c>
      <c r="H84" s="43">
        <v>1245</v>
      </c>
      <c r="I84" s="43">
        <f t="shared" si="6"/>
        <v>129911.66</v>
      </c>
      <c r="L84" s="6"/>
      <c r="M84" s="6"/>
      <c r="N84" s="2661"/>
      <c r="O84" s="10"/>
      <c r="P84" s="6"/>
      <c r="Q84" s="6"/>
      <c r="R84" s="6"/>
      <c r="S84" s="579"/>
      <c r="T84" s="39"/>
      <c r="U84" s="39"/>
      <c r="V84" s="1671"/>
      <c r="W84" s="39"/>
      <c r="X84" s="112"/>
    </row>
    <row r="85" spans="1:24">
      <c r="A85" s="50">
        <v>44832</v>
      </c>
      <c r="B85" s="27"/>
      <c r="C85" s="27"/>
      <c r="D85" s="27"/>
      <c r="E85" s="29">
        <v>6</v>
      </c>
      <c r="F85" s="2229">
        <v>76127</v>
      </c>
      <c r="G85" s="43">
        <v>4166.67</v>
      </c>
      <c r="H85" s="43">
        <v>1245</v>
      </c>
      <c r="I85" s="43">
        <f t="shared" si="6"/>
        <v>125744.99</v>
      </c>
      <c r="S85" s="579"/>
      <c r="T85" s="39"/>
      <c r="U85" s="39"/>
      <c r="V85" s="1671"/>
      <c r="W85" s="39"/>
      <c r="X85" s="112"/>
    </row>
    <row r="86" spans="1:24">
      <c r="A86" s="50">
        <v>44861</v>
      </c>
      <c r="B86" s="27"/>
      <c r="C86" s="27"/>
      <c r="D86" s="27"/>
      <c r="E86" s="29">
        <v>7</v>
      </c>
      <c r="F86" s="2229">
        <v>76429</v>
      </c>
      <c r="G86" s="43">
        <v>4166.67</v>
      </c>
      <c r="H86" s="43">
        <v>1245</v>
      </c>
      <c r="I86" s="43">
        <f t="shared" si="6"/>
        <v>121578.32</v>
      </c>
      <c r="S86" s="579"/>
      <c r="T86" s="39"/>
      <c r="U86" s="39"/>
      <c r="V86" s="1671"/>
      <c r="W86" s="39"/>
      <c r="X86" s="112"/>
    </row>
    <row r="87" spans="1:24">
      <c r="A87" s="50">
        <v>44891</v>
      </c>
      <c r="B87" s="27"/>
      <c r="C87" s="27"/>
      <c r="D87" s="27"/>
      <c r="E87" s="29">
        <v>8</v>
      </c>
      <c r="F87" s="2229">
        <v>76859</v>
      </c>
      <c r="G87" s="43">
        <v>4166.67</v>
      </c>
      <c r="H87" s="43">
        <v>1245</v>
      </c>
      <c r="I87" s="43">
        <f t="shared" si="6"/>
        <v>117411.65</v>
      </c>
      <c r="S87" s="579"/>
      <c r="T87" s="39"/>
      <c r="U87" s="39"/>
      <c r="V87" s="1671"/>
      <c r="W87" s="39"/>
      <c r="X87" s="112"/>
    </row>
    <row r="88" spans="1:24">
      <c r="A88" s="50">
        <v>44911</v>
      </c>
      <c r="B88" s="27"/>
      <c r="C88" s="27"/>
      <c r="D88" s="27"/>
      <c r="E88" s="29">
        <v>9</v>
      </c>
      <c r="F88" s="2229">
        <v>30398</v>
      </c>
      <c r="G88" s="43">
        <v>116666.64</v>
      </c>
      <c r="H88" s="43"/>
      <c r="I88" s="43">
        <f t="shared" si="6"/>
        <v>745.009999999966</v>
      </c>
      <c r="S88" s="579"/>
      <c r="T88" s="39"/>
      <c r="U88" s="39"/>
      <c r="V88" s="1671"/>
      <c r="W88" s="39"/>
      <c r="X88" s="112"/>
    </row>
    <row r="89" spans="1:24">
      <c r="A89" s="50"/>
      <c r="B89" s="27"/>
      <c r="C89" s="27"/>
      <c r="D89" s="27"/>
      <c r="E89" s="29"/>
      <c r="F89" s="2229"/>
      <c r="G89" s="43"/>
      <c r="H89" s="43"/>
      <c r="I89" s="43">
        <f t="shared" si="6"/>
        <v>745.009999999966</v>
      </c>
      <c r="S89" s="579"/>
      <c r="T89" s="39"/>
      <c r="U89" s="39"/>
      <c r="V89" s="1671"/>
      <c r="W89" s="39"/>
      <c r="X89" s="112"/>
    </row>
    <row r="90" spans="1:24">
      <c r="I90" s="43">
        <f t="shared" si="6"/>
        <v>745.009999999966</v>
      </c>
      <c r="S90" s="579"/>
      <c r="T90" s="39"/>
      <c r="U90" s="39"/>
      <c r="V90" s="1671"/>
      <c r="W90" s="39"/>
      <c r="X90" s="112"/>
    </row>
    <row r="91" spans="1:24" ht="20.399999999999999">
      <c r="A91" s="3240" t="s">
        <v>1</v>
      </c>
      <c r="B91" s="3240"/>
      <c r="C91" s="3240"/>
      <c r="D91" s="3240"/>
      <c r="E91" s="3240"/>
      <c r="F91" s="3240"/>
      <c r="G91" s="3240"/>
      <c r="H91" s="3240"/>
      <c r="I91" s="3320"/>
      <c r="S91" s="579"/>
      <c r="T91" s="39"/>
      <c r="U91" s="39"/>
      <c r="V91" s="1671"/>
      <c r="W91" s="39"/>
      <c r="X91" s="112"/>
    </row>
    <row r="92" spans="1:24" ht="37.799999999999997">
      <c r="A92" s="141" t="s">
        <v>2</v>
      </c>
      <c r="B92" s="142" t="s">
        <v>96</v>
      </c>
      <c r="C92" s="143" t="s">
        <v>4</v>
      </c>
      <c r="D92" s="144" t="s">
        <v>5</v>
      </c>
      <c r="E92" s="144" t="s">
        <v>6</v>
      </c>
      <c r="F92" s="2504" t="s">
        <v>36</v>
      </c>
      <c r="G92" s="146" t="s">
        <v>37</v>
      </c>
      <c r="H92" s="146" t="s">
        <v>38</v>
      </c>
      <c r="I92" s="146" t="s">
        <v>87</v>
      </c>
      <c r="S92" s="579"/>
      <c r="T92" s="39"/>
      <c r="U92" s="39"/>
      <c r="V92" s="1671"/>
      <c r="W92" s="39"/>
      <c r="X92" s="112"/>
    </row>
    <row r="93" spans="1:24">
      <c r="A93" s="162">
        <v>44911</v>
      </c>
      <c r="B93" s="21">
        <v>200000</v>
      </c>
      <c r="C93" s="21">
        <f>B93*0.02</f>
        <v>4000</v>
      </c>
      <c r="D93" s="23"/>
      <c r="E93" s="25">
        <v>36</v>
      </c>
      <c r="F93" s="2248">
        <v>30398</v>
      </c>
      <c r="G93" s="21">
        <f>B93/E93</f>
        <v>5555.5555555555602</v>
      </c>
      <c r="H93" s="21">
        <f>B93*0.0083</f>
        <v>1660</v>
      </c>
      <c r="I93" s="21">
        <f>B93</f>
        <v>200000</v>
      </c>
      <c r="S93" s="579"/>
      <c r="T93" s="39"/>
      <c r="U93" s="39"/>
      <c r="V93" s="1671"/>
      <c r="W93" s="39"/>
      <c r="X93" s="112"/>
    </row>
    <row r="94" spans="1:24">
      <c r="A94" s="50"/>
      <c r="B94" s="953" t="s">
        <v>837</v>
      </c>
      <c r="C94" s="953">
        <v>745.01</v>
      </c>
      <c r="D94" s="151"/>
      <c r="E94" s="57"/>
      <c r="F94" s="2229"/>
      <c r="G94" s="30"/>
      <c r="H94" s="30"/>
      <c r="I94" s="30">
        <f>I93+C94</f>
        <v>200745.01</v>
      </c>
      <c r="S94" s="579"/>
      <c r="T94" s="39"/>
      <c r="U94" s="39"/>
      <c r="V94" s="1671"/>
      <c r="W94" s="39"/>
      <c r="X94" s="112"/>
    </row>
    <row r="95" spans="1:24" ht="14.4">
      <c r="A95" s="167">
        <v>44921</v>
      </c>
      <c r="B95" s="32"/>
      <c r="C95" s="33"/>
      <c r="D95" s="33"/>
      <c r="E95" s="29">
        <v>1</v>
      </c>
      <c r="F95" s="2229">
        <v>77164</v>
      </c>
      <c r="G95" s="149">
        <v>5555.56</v>
      </c>
      <c r="H95" s="149">
        <v>1660</v>
      </c>
      <c r="I95" s="30">
        <f>I94-G95</f>
        <v>195189.45</v>
      </c>
      <c r="S95" s="579"/>
      <c r="T95" s="39"/>
      <c r="U95" s="39"/>
      <c r="V95" s="1671"/>
      <c r="W95" s="39"/>
      <c r="X95" s="112"/>
    </row>
    <row r="96" spans="1:24">
      <c r="A96" s="50">
        <v>44954</v>
      </c>
      <c r="B96" s="27"/>
      <c r="C96" s="27"/>
      <c r="D96" s="27"/>
      <c r="E96" s="29">
        <v>2</v>
      </c>
      <c r="F96" s="2229">
        <v>77479</v>
      </c>
      <c r="G96" s="43">
        <v>5555.56</v>
      </c>
      <c r="H96" s="43">
        <v>1660</v>
      </c>
      <c r="I96" s="30">
        <f t="shared" ref="I96:I107" si="7">I95-G96</f>
        <v>189633.89</v>
      </c>
      <c r="S96" s="579"/>
      <c r="T96" s="39"/>
      <c r="U96" s="39"/>
      <c r="V96" s="1671"/>
      <c r="W96" s="39"/>
      <c r="X96" s="112"/>
    </row>
    <row r="97" spans="1:24">
      <c r="A97" s="50">
        <v>44982</v>
      </c>
      <c r="B97" s="27"/>
      <c r="C97" s="27"/>
      <c r="D97" s="27"/>
      <c r="E97" s="29">
        <v>3</v>
      </c>
      <c r="F97" s="2229">
        <v>77853</v>
      </c>
      <c r="G97" s="43">
        <v>5555.56</v>
      </c>
      <c r="H97" s="43">
        <v>1660</v>
      </c>
      <c r="I97" s="30">
        <f t="shared" si="7"/>
        <v>184078.33</v>
      </c>
      <c r="S97" s="579"/>
      <c r="T97" s="39"/>
      <c r="U97" s="39"/>
      <c r="V97" s="1671"/>
      <c r="W97" s="39"/>
      <c r="X97" s="112"/>
    </row>
    <row r="98" spans="1:24">
      <c r="A98" s="50">
        <v>45014</v>
      </c>
      <c r="B98" s="27"/>
      <c r="C98" s="27"/>
      <c r="D98" s="27"/>
      <c r="E98" s="29">
        <v>4</v>
      </c>
      <c r="F98" s="2229">
        <v>78077</v>
      </c>
      <c r="G98" s="30">
        <v>4040</v>
      </c>
      <c r="H98" s="43">
        <v>1660</v>
      </c>
      <c r="I98" s="30">
        <f t="shared" si="7"/>
        <v>180038.33</v>
      </c>
      <c r="S98" s="579"/>
      <c r="T98" s="39"/>
      <c r="U98" s="39"/>
      <c r="V98" s="1671"/>
      <c r="W98" s="39"/>
      <c r="X98" s="112"/>
    </row>
    <row r="99" spans="1:24">
      <c r="A99" s="50">
        <v>45027</v>
      </c>
      <c r="B99" s="27"/>
      <c r="C99" s="27"/>
      <c r="D99" s="27"/>
      <c r="E99" s="29"/>
      <c r="F99" s="2229">
        <v>78262</v>
      </c>
      <c r="G99" s="43">
        <v>1515.56</v>
      </c>
      <c r="H99" s="43"/>
      <c r="I99" s="30">
        <f t="shared" si="7"/>
        <v>178522.77</v>
      </c>
      <c r="S99" s="579"/>
      <c r="T99" s="39"/>
      <c r="U99" s="39"/>
      <c r="V99" s="1671"/>
      <c r="W99" s="39"/>
      <c r="X99" s="112"/>
    </row>
    <row r="100" spans="1:24">
      <c r="A100" s="50">
        <v>45042</v>
      </c>
      <c r="B100" s="27"/>
      <c r="C100" s="27"/>
      <c r="D100" s="27"/>
      <c r="E100" s="29">
        <v>5</v>
      </c>
      <c r="F100" s="2229">
        <v>78417</v>
      </c>
      <c r="G100" s="43">
        <v>5555.56</v>
      </c>
      <c r="H100" s="43">
        <v>1660</v>
      </c>
      <c r="I100" s="30">
        <f t="shared" si="7"/>
        <v>172967.21</v>
      </c>
      <c r="S100" s="6"/>
      <c r="T100" s="39"/>
      <c r="U100" s="39"/>
      <c r="V100" s="1671"/>
      <c r="W100" s="39"/>
      <c r="X100" s="112"/>
    </row>
    <row r="101" spans="1:24">
      <c r="A101" s="789">
        <v>45076</v>
      </c>
      <c r="E101" s="970">
        <v>6</v>
      </c>
      <c r="F101" s="2648">
        <v>78899</v>
      </c>
      <c r="G101" s="266">
        <v>5555.56</v>
      </c>
      <c r="H101" s="266">
        <v>1660</v>
      </c>
      <c r="I101" s="266">
        <f t="shared" si="7"/>
        <v>167411.65</v>
      </c>
      <c r="S101" s="6"/>
    </row>
    <row r="102" spans="1:24">
      <c r="A102" s="50">
        <v>45105</v>
      </c>
      <c r="B102" s="27"/>
      <c r="C102" s="27"/>
      <c r="D102" s="27"/>
      <c r="E102" s="29">
        <v>7</v>
      </c>
      <c r="F102" s="2229">
        <v>79292</v>
      </c>
      <c r="G102" s="30">
        <v>5555.56</v>
      </c>
      <c r="H102" s="30">
        <v>1660</v>
      </c>
      <c r="I102" s="30">
        <f t="shared" si="7"/>
        <v>161856.09</v>
      </c>
      <c r="S102" s="6"/>
    </row>
    <row r="103" spans="1:24">
      <c r="A103" s="50">
        <v>45134</v>
      </c>
      <c r="B103" s="27"/>
      <c r="C103" s="27"/>
      <c r="D103" s="27"/>
      <c r="E103" s="29">
        <v>8</v>
      </c>
      <c r="F103" s="2229">
        <v>79631</v>
      </c>
      <c r="G103" s="43">
        <v>5555.56</v>
      </c>
      <c r="H103" s="30">
        <v>1660</v>
      </c>
      <c r="I103" s="30">
        <f t="shared" si="7"/>
        <v>156300.53</v>
      </c>
      <c r="S103" s="6"/>
    </row>
    <row r="104" spans="1:24">
      <c r="A104" s="50">
        <v>45167</v>
      </c>
      <c r="B104" s="27"/>
      <c r="C104" s="27"/>
      <c r="D104" s="27"/>
      <c r="E104" s="29">
        <v>9</v>
      </c>
      <c r="F104" s="2229">
        <v>80015</v>
      </c>
      <c r="G104" s="43">
        <v>5555.56</v>
      </c>
      <c r="H104" s="30">
        <v>1660</v>
      </c>
      <c r="I104" s="30">
        <f t="shared" si="7"/>
        <v>150744.97</v>
      </c>
      <c r="S104" s="6"/>
    </row>
    <row r="105" spans="1:24">
      <c r="A105" s="50">
        <v>45196</v>
      </c>
      <c r="B105" s="27"/>
      <c r="C105" s="27"/>
      <c r="D105" s="27"/>
      <c r="E105" s="29">
        <v>10</v>
      </c>
      <c r="F105" s="2229">
        <v>80350</v>
      </c>
      <c r="G105" s="43">
        <v>5555.56</v>
      </c>
      <c r="H105" s="30">
        <v>1660</v>
      </c>
      <c r="I105" s="30">
        <f t="shared" si="7"/>
        <v>145189.41</v>
      </c>
      <c r="S105" s="6"/>
    </row>
    <row r="106" spans="1:24">
      <c r="A106" s="50">
        <v>45226</v>
      </c>
      <c r="B106" s="27"/>
      <c r="C106" s="27"/>
      <c r="D106" s="27"/>
      <c r="E106" s="29">
        <v>11</v>
      </c>
      <c r="F106" s="2229">
        <v>80701</v>
      </c>
      <c r="G106" s="30">
        <v>5555.56</v>
      </c>
      <c r="H106" s="30">
        <v>1660</v>
      </c>
      <c r="I106" s="30">
        <f t="shared" si="7"/>
        <v>139633.85</v>
      </c>
      <c r="S106" s="6"/>
    </row>
    <row r="107" spans="1:24">
      <c r="A107" s="50"/>
      <c r="B107" s="27"/>
      <c r="C107" s="27"/>
      <c r="D107" s="27"/>
      <c r="E107" s="29"/>
      <c r="F107" s="2229"/>
      <c r="G107" s="59"/>
      <c r="H107" s="59"/>
      <c r="I107" s="30">
        <f t="shared" si="7"/>
        <v>139633.85</v>
      </c>
      <c r="S107" s="6"/>
    </row>
    <row r="108" spans="1:24">
      <c r="A108" s="50"/>
      <c r="B108" s="27"/>
      <c r="C108" s="27"/>
      <c r="D108" s="27"/>
      <c r="E108" s="29"/>
      <c r="F108" s="2229"/>
      <c r="G108" s="30"/>
      <c r="H108" s="30"/>
      <c r="I108" s="43"/>
      <c r="S108" s="6"/>
    </row>
    <row r="109" spans="1:24">
      <c r="G109" s="67"/>
      <c r="H109" s="67"/>
      <c r="I109" s="67"/>
      <c r="S109" s="6"/>
    </row>
    <row r="110" spans="1:24" ht="20.399999999999999">
      <c r="A110" s="3240" t="s">
        <v>1</v>
      </c>
      <c r="B110" s="3240"/>
      <c r="C110" s="3240"/>
      <c r="D110" s="3240"/>
      <c r="E110" s="3240"/>
      <c r="F110" s="3240"/>
      <c r="G110" s="3240"/>
      <c r="H110" s="3240"/>
      <c r="I110" s="3320"/>
      <c r="S110" s="6"/>
    </row>
    <row r="111" spans="1:24" ht="37.799999999999997">
      <c r="A111" s="141" t="s">
        <v>2</v>
      </c>
      <c r="B111" s="142" t="s">
        <v>96</v>
      </c>
      <c r="C111" s="143" t="s">
        <v>4</v>
      </c>
      <c r="D111" s="144" t="s">
        <v>5</v>
      </c>
      <c r="E111" s="144" t="s">
        <v>6</v>
      </c>
      <c r="F111" s="2504" t="s">
        <v>36</v>
      </c>
      <c r="G111" s="146" t="s">
        <v>37</v>
      </c>
      <c r="H111" s="146" t="s">
        <v>38</v>
      </c>
      <c r="I111" s="146" t="s">
        <v>87</v>
      </c>
      <c r="S111" s="6"/>
    </row>
    <row r="112" spans="1:24">
      <c r="A112" s="162">
        <v>45244</v>
      </c>
      <c r="B112" s="21">
        <v>450000</v>
      </c>
      <c r="C112" s="21">
        <f>B112*0.02</f>
        <v>9000</v>
      </c>
      <c r="D112" s="23"/>
      <c r="E112" s="25">
        <v>36</v>
      </c>
      <c r="F112" s="2248">
        <v>32364</v>
      </c>
      <c r="G112" s="21">
        <f>B112/E112</f>
        <v>12500</v>
      </c>
      <c r="H112" s="21">
        <f>B112*0.0083</f>
        <v>3735</v>
      </c>
      <c r="I112" s="21">
        <f>B112</f>
        <v>450000</v>
      </c>
      <c r="S112" s="6"/>
    </row>
    <row r="113" spans="1:19" ht="14.4">
      <c r="A113" s="50">
        <v>45258</v>
      </c>
      <c r="B113" s="27"/>
      <c r="C113" s="27"/>
      <c r="D113" s="27"/>
      <c r="E113" s="29">
        <v>1</v>
      </c>
      <c r="F113" s="2229">
        <v>81141</v>
      </c>
      <c r="G113" s="51">
        <v>12500</v>
      </c>
      <c r="H113" s="51">
        <v>3735</v>
      </c>
      <c r="I113" s="43">
        <f>I112-G113</f>
        <v>437500</v>
      </c>
      <c r="S113" s="6"/>
    </row>
    <row r="114" spans="1:19" ht="14.4">
      <c r="A114" s="50">
        <v>45288</v>
      </c>
      <c r="B114" s="27"/>
      <c r="C114" s="27"/>
      <c r="D114" s="27"/>
      <c r="E114" s="29">
        <v>2</v>
      </c>
      <c r="F114" s="2229">
        <v>81533</v>
      </c>
      <c r="G114" s="51">
        <v>12500</v>
      </c>
      <c r="H114" s="51">
        <v>3735</v>
      </c>
      <c r="I114" s="43">
        <f t="shared" ref="I114:I127" si="8">I113-G114</f>
        <v>425000</v>
      </c>
      <c r="S114" s="6"/>
    </row>
    <row r="115" spans="1:19" ht="14.4">
      <c r="A115" s="235">
        <v>45321</v>
      </c>
      <c r="B115" s="27"/>
      <c r="C115" s="27"/>
      <c r="D115" s="27"/>
      <c r="E115" s="29">
        <v>3</v>
      </c>
      <c r="F115" s="2229">
        <v>81852</v>
      </c>
      <c r="G115" s="47">
        <v>12500</v>
      </c>
      <c r="H115" s="47">
        <v>3735</v>
      </c>
      <c r="I115" s="43">
        <f t="shared" si="8"/>
        <v>412500</v>
      </c>
    </row>
    <row r="116" spans="1:19" ht="14.4">
      <c r="A116" s="235">
        <v>45349</v>
      </c>
      <c r="B116" s="27"/>
      <c r="C116" s="27"/>
      <c r="D116" s="27"/>
      <c r="E116" s="29">
        <v>4</v>
      </c>
      <c r="F116" s="2229">
        <v>82187</v>
      </c>
      <c r="G116" s="47">
        <v>12500</v>
      </c>
      <c r="H116" s="47">
        <v>3735</v>
      </c>
      <c r="I116" s="43">
        <f t="shared" si="8"/>
        <v>400000</v>
      </c>
    </row>
    <row r="117" spans="1:19" ht="14.4">
      <c r="A117" s="235">
        <v>45377</v>
      </c>
      <c r="B117" s="27"/>
      <c r="C117" s="27"/>
      <c r="D117" s="27"/>
      <c r="E117" s="29">
        <v>5</v>
      </c>
      <c r="F117" s="2229">
        <v>82562</v>
      </c>
      <c r="G117" s="47">
        <v>12500</v>
      </c>
      <c r="H117" s="47">
        <v>3735</v>
      </c>
      <c r="I117" s="43">
        <f t="shared" si="8"/>
        <v>387500</v>
      </c>
    </row>
    <row r="118" spans="1:19" ht="14.4">
      <c r="A118" s="235">
        <v>45412</v>
      </c>
      <c r="B118" s="27"/>
      <c r="C118" s="27"/>
      <c r="D118" s="27"/>
      <c r="E118" s="29">
        <v>6</v>
      </c>
      <c r="F118" s="2229">
        <v>82937</v>
      </c>
      <c r="G118" s="47">
        <v>12500</v>
      </c>
      <c r="H118" s="47">
        <v>3735</v>
      </c>
      <c r="I118" s="43">
        <f t="shared" si="8"/>
        <v>375000</v>
      </c>
    </row>
    <row r="119" spans="1:19" ht="14.4">
      <c r="A119" s="235">
        <v>45441</v>
      </c>
      <c r="B119" s="27"/>
      <c r="C119" s="27"/>
      <c r="D119" s="27"/>
      <c r="E119" s="29">
        <v>7</v>
      </c>
      <c r="F119" s="2229">
        <v>83371</v>
      </c>
      <c r="G119" s="47">
        <v>9965</v>
      </c>
      <c r="H119" s="47">
        <v>3735</v>
      </c>
      <c r="I119" s="43">
        <f t="shared" si="8"/>
        <v>365035</v>
      </c>
    </row>
    <row r="120" spans="1:19" ht="14.4">
      <c r="A120" s="50">
        <v>45470</v>
      </c>
      <c r="B120" s="27"/>
      <c r="C120" s="27"/>
      <c r="D120" s="27"/>
      <c r="E120" s="29">
        <v>8</v>
      </c>
      <c r="F120" s="2229">
        <v>83691</v>
      </c>
      <c r="G120" s="51">
        <v>12500</v>
      </c>
      <c r="H120" s="51">
        <v>3735</v>
      </c>
      <c r="I120" s="43">
        <f t="shared" si="8"/>
        <v>352535</v>
      </c>
    </row>
    <row r="121" spans="1:19" ht="14.4">
      <c r="A121" s="53">
        <v>45504</v>
      </c>
      <c r="B121" s="27"/>
      <c r="C121" s="27"/>
      <c r="D121" s="27"/>
      <c r="E121" s="29">
        <v>9</v>
      </c>
      <c r="F121" s="2195">
        <v>84073</v>
      </c>
      <c r="G121" s="54">
        <v>11865</v>
      </c>
      <c r="H121" s="54">
        <v>3735</v>
      </c>
      <c r="I121" s="43">
        <f t="shared" si="8"/>
        <v>340670</v>
      </c>
    </row>
    <row r="122" spans="1:19" ht="14.4">
      <c r="A122" s="53">
        <v>45538</v>
      </c>
      <c r="B122" s="27"/>
      <c r="C122" s="27"/>
      <c r="D122" s="27"/>
      <c r="E122" s="29">
        <v>10</v>
      </c>
      <c r="F122" s="2195">
        <v>84505</v>
      </c>
      <c r="G122" s="671">
        <v>12500</v>
      </c>
      <c r="H122" s="671">
        <v>3735</v>
      </c>
      <c r="I122" s="43">
        <f t="shared" si="8"/>
        <v>328170</v>
      </c>
    </row>
    <row r="123" spans="1:19" ht="14.4">
      <c r="A123" s="53">
        <v>45562</v>
      </c>
      <c r="B123" s="27"/>
      <c r="C123" s="27"/>
      <c r="D123" s="27"/>
      <c r="E123" s="29">
        <v>11</v>
      </c>
      <c r="F123" s="2195">
        <v>84782</v>
      </c>
      <c r="G123" s="54">
        <v>12500</v>
      </c>
      <c r="H123" s="54">
        <v>3735</v>
      </c>
      <c r="I123" s="43">
        <f t="shared" si="8"/>
        <v>315670</v>
      </c>
    </row>
    <row r="124" spans="1:19" ht="14.4">
      <c r="A124" s="50">
        <v>45594</v>
      </c>
      <c r="B124" s="27"/>
      <c r="C124" s="27"/>
      <c r="D124" s="27"/>
      <c r="E124" s="29">
        <v>12</v>
      </c>
      <c r="F124" s="2229">
        <v>85157</v>
      </c>
      <c r="G124" s="54">
        <v>12500</v>
      </c>
      <c r="H124" s="54">
        <v>3735</v>
      </c>
      <c r="I124" s="43">
        <f t="shared" si="8"/>
        <v>303170</v>
      </c>
    </row>
    <row r="125" spans="1:19" ht="14.4">
      <c r="A125" s="167">
        <v>45609</v>
      </c>
      <c r="B125" s="27"/>
      <c r="C125" s="27"/>
      <c r="D125" s="27"/>
      <c r="E125" s="29">
        <v>13</v>
      </c>
      <c r="F125" s="2195">
        <v>85379</v>
      </c>
      <c r="G125" s="671">
        <v>12500</v>
      </c>
      <c r="H125" s="671">
        <v>3735</v>
      </c>
      <c r="I125" s="43">
        <f t="shared" si="8"/>
        <v>290670</v>
      </c>
    </row>
    <row r="126" spans="1:19" ht="14.4">
      <c r="A126" s="77">
        <v>45654</v>
      </c>
      <c r="B126" s="27"/>
      <c r="C126" s="27"/>
      <c r="D126" s="27"/>
      <c r="E126" s="29">
        <v>14</v>
      </c>
      <c r="F126" s="2356">
        <v>86012</v>
      </c>
      <c r="G126" s="54">
        <v>12500</v>
      </c>
      <c r="H126" s="1670">
        <v>3735</v>
      </c>
      <c r="I126" s="43">
        <f t="shared" si="8"/>
        <v>278170</v>
      </c>
    </row>
    <row r="127" spans="1:19">
      <c r="A127" s="575">
        <v>45667</v>
      </c>
      <c r="B127" s="27"/>
      <c r="C127" s="27"/>
      <c r="D127" s="27"/>
      <c r="E127" s="29"/>
      <c r="F127" s="2424">
        <v>34881</v>
      </c>
      <c r="G127" s="43">
        <v>278170</v>
      </c>
      <c r="H127" s="43"/>
      <c r="I127" s="43">
        <f t="shared" si="8"/>
        <v>0</v>
      </c>
    </row>
    <row r="129" spans="1:18" ht="20.399999999999999">
      <c r="A129" s="3240" t="s">
        <v>1</v>
      </c>
      <c r="B129" s="3240"/>
      <c r="C129" s="3240"/>
      <c r="D129" s="3240"/>
      <c r="E129" s="3240"/>
      <c r="F129" s="3240"/>
      <c r="G129" s="3240"/>
      <c r="H129" s="3240"/>
      <c r="I129" s="3320"/>
    </row>
    <row r="130" spans="1:18" ht="37.799999999999997">
      <c r="A130" s="141" t="s">
        <v>2</v>
      </c>
      <c r="B130" s="142" t="s">
        <v>96</v>
      </c>
      <c r="C130" s="143" t="s">
        <v>4</v>
      </c>
      <c r="D130" s="144" t="s">
        <v>5</v>
      </c>
      <c r="E130" s="144" t="s">
        <v>6</v>
      </c>
      <c r="F130" s="2504" t="s">
        <v>36</v>
      </c>
      <c r="G130" s="146" t="s">
        <v>37</v>
      </c>
      <c r="H130" s="146" t="s">
        <v>38</v>
      </c>
      <c r="I130" s="146" t="s">
        <v>87</v>
      </c>
    </row>
    <row r="131" spans="1:18">
      <c r="A131" s="162">
        <v>45667</v>
      </c>
      <c r="B131" s="21">
        <v>300000</v>
      </c>
      <c r="C131" s="21">
        <f>B131*0.02</f>
        <v>6000</v>
      </c>
      <c r="D131" s="23"/>
      <c r="E131" s="25">
        <v>36</v>
      </c>
      <c r="F131" s="2248">
        <v>32364</v>
      </c>
      <c r="G131" s="21">
        <f>B131/E131</f>
        <v>8333.3333333333303</v>
      </c>
      <c r="H131" s="21">
        <f>B131*0.0083</f>
        <v>2490</v>
      </c>
      <c r="I131" s="21">
        <f>B131</f>
        <v>300000</v>
      </c>
      <c r="K131" s="575"/>
      <c r="L131" s="576"/>
      <c r="M131" s="161"/>
      <c r="N131" s="2231"/>
      <c r="O131" s="122"/>
      <c r="P131" s="122"/>
      <c r="Q131" s="604"/>
      <c r="R131" s="604"/>
    </row>
    <row r="132" spans="1:18" ht="15.6">
      <c r="A132" s="1603">
        <v>45685</v>
      </c>
      <c r="B132" s="167"/>
      <c r="C132" s="522"/>
      <c r="D132" s="57"/>
      <c r="E132" s="57">
        <v>1</v>
      </c>
      <c r="F132" s="2194">
        <v>86274</v>
      </c>
      <c r="G132" s="450">
        <v>8333.33</v>
      </c>
      <c r="H132" s="450">
        <v>2490</v>
      </c>
      <c r="I132" s="62">
        <f>I131-G132</f>
        <v>291666.67</v>
      </c>
      <c r="K132" s="575"/>
      <c r="L132" s="576"/>
      <c r="M132" s="125"/>
      <c r="N132" s="2231"/>
      <c r="O132" s="122"/>
      <c r="P132" s="122"/>
      <c r="Q132" s="728"/>
      <c r="R132" s="728"/>
    </row>
    <row r="133" spans="1:18" ht="15.6">
      <c r="A133" s="1603">
        <v>45715</v>
      </c>
      <c r="B133" s="167"/>
      <c r="C133" s="522"/>
      <c r="D133" s="57"/>
      <c r="E133" s="57">
        <v>2</v>
      </c>
      <c r="F133" s="2194">
        <v>86640</v>
      </c>
      <c r="G133" s="450">
        <v>8333.33</v>
      </c>
      <c r="H133" s="450">
        <v>2490</v>
      </c>
      <c r="I133" s="62">
        <f t="shared" ref="I133:I143" si="9">I132-G133</f>
        <v>283333.34000000003</v>
      </c>
      <c r="K133" s="575"/>
      <c r="L133" s="576"/>
      <c r="M133" s="125"/>
      <c r="N133" s="2231"/>
      <c r="O133" s="122"/>
      <c r="P133" s="122"/>
      <c r="Q133" s="728"/>
      <c r="R133" s="728"/>
    </row>
    <row r="134" spans="1:18" ht="14.4">
      <c r="A134" s="1603">
        <v>45744</v>
      </c>
      <c r="B134" s="167"/>
      <c r="C134" s="522"/>
      <c r="D134" s="57"/>
      <c r="E134" s="57">
        <v>3</v>
      </c>
      <c r="F134" s="2191">
        <v>87027</v>
      </c>
      <c r="G134" s="450">
        <v>8333.33</v>
      </c>
      <c r="H134" s="450">
        <v>2490</v>
      </c>
      <c r="I134" s="62">
        <f t="shared" si="9"/>
        <v>275000.01</v>
      </c>
      <c r="K134" s="575"/>
      <c r="L134" s="576"/>
      <c r="M134" s="126"/>
      <c r="N134" s="2231"/>
      <c r="O134" s="122"/>
      <c r="P134" s="122"/>
      <c r="Q134" s="728"/>
      <c r="R134" s="728"/>
    </row>
    <row r="135" spans="1:18" ht="14.4">
      <c r="A135" s="1603">
        <v>45776</v>
      </c>
      <c r="B135" s="167"/>
      <c r="C135" s="522"/>
      <c r="D135" s="57"/>
      <c r="E135" s="57">
        <v>4</v>
      </c>
      <c r="F135" s="2191">
        <v>87397</v>
      </c>
      <c r="G135" s="450">
        <v>8333.33</v>
      </c>
      <c r="H135" s="450">
        <v>2490</v>
      </c>
      <c r="I135" s="62">
        <f t="shared" si="9"/>
        <v>266666.68</v>
      </c>
      <c r="K135" s="575"/>
      <c r="L135" s="576"/>
      <c r="M135" s="126"/>
      <c r="N135" s="2231"/>
      <c r="O135" s="122"/>
      <c r="P135" s="122"/>
      <c r="Q135" s="728"/>
      <c r="R135" s="728"/>
    </row>
    <row r="136" spans="1:18" ht="14.4">
      <c r="A136" s="1603">
        <v>45805</v>
      </c>
      <c r="B136" s="167"/>
      <c r="C136" s="522"/>
      <c r="D136" s="57"/>
      <c r="E136" s="57">
        <v>5</v>
      </c>
      <c r="F136" s="2195" t="s">
        <v>838</v>
      </c>
      <c r="G136" s="450">
        <v>8333.33</v>
      </c>
      <c r="H136" s="450">
        <v>2490</v>
      </c>
      <c r="I136" s="62">
        <f t="shared" si="9"/>
        <v>258333.35</v>
      </c>
      <c r="K136" s="575"/>
      <c r="L136" s="576"/>
      <c r="M136" s="120"/>
      <c r="N136" s="2231"/>
      <c r="O136" s="122"/>
      <c r="P136" s="122"/>
      <c r="Q136" s="728"/>
      <c r="R136" s="728"/>
    </row>
    <row r="137" spans="1:18" ht="14.4">
      <c r="A137" s="1603">
        <v>45835</v>
      </c>
      <c r="B137" s="167"/>
      <c r="C137" s="522"/>
      <c r="D137" s="57"/>
      <c r="E137" s="57">
        <v>6</v>
      </c>
      <c r="F137" s="2195" t="s">
        <v>839</v>
      </c>
      <c r="G137" s="450">
        <v>8333.33</v>
      </c>
      <c r="H137" s="450">
        <v>2490</v>
      </c>
      <c r="I137" s="62">
        <f t="shared" si="9"/>
        <v>250000.02</v>
      </c>
      <c r="K137" s="575"/>
      <c r="L137" s="576"/>
      <c r="M137" s="120"/>
      <c r="N137" s="2231"/>
      <c r="O137" s="122"/>
      <c r="P137" s="122"/>
      <c r="Q137" s="728"/>
      <c r="R137" s="728"/>
    </row>
    <row r="138" spans="1:18" ht="14.4">
      <c r="A138" s="1603">
        <v>45867</v>
      </c>
      <c r="B138" s="167"/>
      <c r="C138" s="522"/>
      <c r="D138" s="57"/>
      <c r="E138" s="57">
        <v>7</v>
      </c>
      <c r="F138" s="2195" t="s">
        <v>840</v>
      </c>
      <c r="G138" s="450">
        <v>8333.33</v>
      </c>
      <c r="H138" s="450">
        <v>2490</v>
      </c>
      <c r="I138" s="62">
        <f t="shared" si="9"/>
        <v>241666.69</v>
      </c>
      <c r="K138" s="575"/>
      <c r="L138" s="576"/>
      <c r="M138" s="120"/>
      <c r="N138" s="2231"/>
      <c r="O138" s="122"/>
      <c r="P138" s="122"/>
      <c r="Q138" s="728"/>
      <c r="R138" s="728"/>
    </row>
    <row r="139" spans="1:18" ht="14.4">
      <c r="A139" s="1672">
        <v>45897</v>
      </c>
      <c r="B139" s="167"/>
      <c r="E139" s="573">
        <v>8</v>
      </c>
      <c r="F139" s="2196" t="s">
        <v>841</v>
      </c>
      <c r="G139" s="450">
        <v>8333.33</v>
      </c>
      <c r="H139" s="450">
        <v>2490</v>
      </c>
      <c r="I139" s="267">
        <f t="shared" si="9"/>
        <v>233333.36</v>
      </c>
      <c r="K139" s="575"/>
      <c r="L139" s="576"/>
      <c r="M139" s="126"/>
      <c r="N139" s="2231"/>
      <c r="O139" s="122"/>
      <c r="P139" s="122"/>
      <c r="Q139" s="728"/>
      <c r="R139" s="728"/>
    </row>
    <row r="140" spans="1:18" ht="14.4">
      <c r="A140" s="1093">
        <v>45932</v>
      </c>
      <c r="B140" s="167"/>
      <c r="C140" s="605"/>
      <c r="D140" s="27"/>
      <c r="E140" s="57">
        <v>9</v>
      </c>
      <c r="F140" s="2195" t="s">
        <v>842</v>
      </c>
      <c r="G140" s="168">
        <v>8333.33</v>
      </c>
      <c r="H140" s="168">
        <v>2490</v>
      </c>
      <c r="I140" s="62">
        <f t="shared" si="9"/>
        <v>225000.03</v>
      </c>
      <c r="K140" s="575"/>
      <c r="L140" s="576"/>
      <c r="M140" s="120"/>
      <c r="N140" s="2232"/>
      <c r="O140" s="577"/>
      <c r="P140" s="577"/>
      <c r="Q140" s="728"/>
      <c r="R140" s="728"/>
    </row>
    <row r="141" spans="1:18" ht="14.4">
      <c r="A141" s="575">
        <v>45959</v>
      </c>
      <c r="B141" s="167"/>
      <c r="C141" s="605"/>
      <c r="D141" s="27"/>
      <c r="E141" s="57"/>
      <c r="F141" s="2195" t="s">
        <v>843</v>
      </c>
      <c r="G141" s="450">
        <v>8333.33</v>
      </c>
      <c r="H141" s="450">
        <v>2490</v>
      </c>
      <c r="I141" s="62">
        <f t="shared" si="9"/>
        <v>216666.7</v>
      </c>
      <c r="K141" s="575"/>
      <c r="L141" s="576"/>
      <c r="M141" s="120"/>
      <c r="N141" s="2231"/>
      <c r="O141" s="122"/>
      <c r="P141" s="122"/>
      <c r="Q141" s="728"/>
      <c r="R141" s="728"/>
    </row>
    <row r="142" spans="1:18" ht="14.4">
      <c r="A142" s="575">
        <v>45988</v>
      </c>
      <c r="B142" s="167"/>
      <c r="C142" s="605"/>
      <c r="D142" s="27"/>
      <c r="E142" s="57"/>
      <c r="F142" s="2195" t="s">
        <v>844</v>
      </c>
      <c r="G142" s="450">
        <v>8333.33</v>
      </c>
      <c r="H142" s="450">
        <v>2490</v>
      </c>
      <c r="I142" s="62">
        <f t="shared" si="9"/>
        <v>208333.37</v>
      </c>
      <c r="K142" s="575"/>
      <c r="L142" s="576"/>
      <c r="M142" s="120"/>
      <c r="N142" s="2231"/>
      <c r="O142" s="122"/>
      <c r="P142" s="122"/>
      <c r="Q142" s="728"/>
      <c r="R142" s="728"/>
    </row>
    <row r="143" spans="1:18" ht="14.4">
      <c r="A143" s="575">
        <v>46020</v>
      </c>
      <c r="B143" s="167"/>
      <c r="C143" s="605"/>
      <c r="D143" s="27"/>
      <c r="E143" s="29"/>
      <c r="F143" s="2195" t="s">
        <v>845</v>
      </c>
      <c r="G143" s="450">
        <v>8333.33</v>
      </c>
      <c r="H143" s="450">
        <v>2490</v>
      </c>
      <c r="I143" s="62">
        <f t="shared" si="9"/>
        <v>200000.04</v>
      </c>
      <c r="K143" s="575"/>
      <c r="L143" s="576"/>
      <c r="M143" s="120"/>
      <c r="N143" s="2231"/>
      <c r="O143" s="122"/>
      <c r="P143" s="122"/>
      <c r="Q143" s="728"/>
      <c r="R143" s="728"/>
    </row>
    <row r="144" spans="1:18">
      <c r="A144" s="50"/>
      <c r="B144" s="27"/>
      <c r="C144" s="27"/>
      <c r="D144" s="27"/>
      <c r="E144" s="29"/>
      <c r="F144" s="2229"/>
      <c r="G144" s="43"/>
      <c r="H144" s="43"/>
      <c r="I144" s="43"/>
    </row>
    <row r="145" spans="1:9">
      <c r="A145" s="50"/>
      <c r="B145" s="27"/>
      <c r="C145" s="27"/>
      <c r="D145" s="27"/>
      <c r="E145" s="29"/>
      <c r="F145" s="2229"/>
      <c r="G145" s="43"/>
      <c r="H145" s="43"/>
      <c r="I145" s="43"/>
    </row>
  </sheetData>
  <mergeCells count="11">
    <mergeCell ref="A129:I129"/>
    <mergeCell ref="A51:I51"/>
    <mergeCell ref="A63:I63"/>
    <mergeCell ref="A77:I77"/>
    <mergeCell ref="A91:I91"/>
    <mergeCell ref="A110:I110"/>
    <mergeCell ref="A1:D1"/>
    <mergeCell ref="A3:I3"/>
    <mergeCell ref="K3:R3"/>
    <mergeCell ref="A12:I12"/>
    <mergeCell ref="A29:I29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183">
    <tabColor rgb="FFFFFF00"/>
  </sheetPr>
  <dimension ref="A1:I48"/>
  <sheetViews>
    <sheetView zoomScale="130" zoomScaleNormal="130" workbookViewId="0">
      <selection activeCell="O21" sqref="O21"/>
    </sheetView>
  </sheetViews>
  <sheetFormatPr defaultColWidth="9.109375" defaultRowHeight="13.2"/>
  <cols>
    <col min="1" max="1" width="13.44140625" style="228" customWidth="1"/>
    <col min="2" max="2" width="16" style="3" customWidth="1"/>
    <col min="3" max="5" width="13.44140625" style="3" customWidth="1"/>
    <col min="6" max="6" width="13.44140625" style="2233" customWidth="1"/>
    <col min="7" max="9" width="13.44140625" style="6" customWidth="1"/>
    <col min="10" max="16384" width="9.109375" style="3"/>
  </cols>
  <sheetData>
    <row r="1" spans="1:9" ht="24">
      <c r="A1" s="3134" t="s">
        <v>846</v>
      </c>
      <c r="B1" s="3134"/>
      <c r="C1" s="3134"/>
      <c r="E1" s="5"/>
      <c r="G1" s="502"/>
      <c r="H1" s="502"/>
    </row>
    <row r="2" spans="1:9">
      <c r="E2" s="5"/>
      <c r="G2" s="502"/>
      <c r="H2" s="502"/>
    </row>
    <row r="3" spans="1:9" ht="23.4">
      <c r="A3" s="3330" t="s">
        <v>1</v>
      </c>
      <c r="B3" s="3331"/>
      <c r="C3" s="3332"/>
      <c r="D3" s="3331"/>
      <c r="E3" s="3331"/>
      <c r="F3" s="3331"/>
      <c r="G3" s="3331"/>
      <c r="H3" s="3331"/>
      <c r="I3" s="3331"/>
    </row>
    <row r="4" spans="1:9">
      <c r="A4" s="184" t="s">
        <v>49</v>
      </c>
      <c r="B4" s="515" t="s">
        <v>50</v>
      </c>
      <c r="C4" s="185" t="s">
        <v>568</v>
      </c>
      <c r="D4" s="515" t="s">
        <v>51</v>
      </c>
      <c r="E4" s="515" t="s">
        <v>52</v>
      </c>
      <c r="F4" s="2530" t="s">
        <v>830</v>
      </c>
      <c r="G4" s="516" t="s">
        <v>53</v>
      </c>
      <c r="H4" s="516" t="s">
        <v>54</v>
      </c>
      <c r="I4" s="1647" t="s">
        <v>55</v>
      </c>
    </row>
    <row r="5" spans="1:9" ht="13.8">
      <c r="A5" s="1644">
        <v>44898</v>
      </c>
      <c r="B5" s="49">
        <v>80000</v>
      </c>
      <c r="C5" s="49">
        <f>B5*0.02</f>
        <v>1600</v>
      </c>
      <c r="D5" s="49"/>
      <c r="E5" s="1601">
        <v>12</v>
      </c>
      <c r="F5" s="2257">
        <v>30333</v>
      </c>
      <c r="G5" s="55">
        <f>+B5/E5</f>
        <v>6666.6666666666697</v>
      </c>
      <c r="H5" s="55">
        <f>B5*0.83%</f>
        <v>664</v>
      </c>
      <c r="I5" s="49">
        <f>B5</f>
        <v>80000</v>
      </c>
    </row>
    <row r="6" spans="1:9" ht="13.8">
      <c r="A6" s="167">
        <v>44921</v>
      </c>
      <c r="B6" s="32"/>
      <c r="C6" s="33"/>
      <c r="D6" s="33"/>
      <c r="E6" s="29"/>
      <c r="F6" s="2195">
        <v>77136</v>
      </c>
      <c r="G6" s="30">
        <v>6666.67</v>
      </c>
      <c r="H6" s="30">
        <v>664</v>
      </c>
      <c r="I6" s="43">
        <f>I5-G6</f>
        <v>73333.33</v>
      </c>
    </row>
    <row r="7" spans="1:9" ht="13.8">
      <c r="A7" s="50">
        <v>44960</v>
      </c>
      <c r="B7" s="285"/>
      <c r="C7" s="78"/>
      <c r="D7" s="27"/>
      <c r="E7" s="27"/>
      <c r="F7" s="2195">
        <v>77588</v>
      </c>
      <c r="G7" s="59">
        <v>6666.67</v>
      </c>
      <c r="H7" s="59">
        <v>664</v>
      </c>
      <c r="I7" s="43">
        <f t="shared" ref="I7:I14" si="0">I6-G7</f>
        <v>66666.66</v>
      </c>
    </row>
    <row r="8" spans="1:9" ht="13.8">
      <c r="A8" s="50">
        <v>44985</v>
      </c>
      <c r="B8" s="285"/>
      <c r="C8" s="78"/>
      <c r="D8" s="27"/>
      <c r="E8" s="27"/>
      <c r="F8" s="2195">
        <v>77775</v>
      </c>
      <c r="G8" s="30">
        <v>6666.67</v>
      </c>
      <c r="H8" s="30">
        <v>664</v>
      </c>
      <c r="I8" s="43">
        <f t="shared" si="0"/>
        <v>59999.99</v>
      </c>
    </row>
    <row r="9" spans="1:9" ht="13.8">
      <c r="A9" s="50">
        <v>45016</v>
      </c>
      <c r="B9" s="285"/>
      <c r="C9" s="78"/>
      <c r="D9" s="27"/>
      <c r="E9" s="27"/>
      <c r="F9" s="2195">
        <v>78154</v>
      </c>
      <c r="G9" s="30">
        <v>6666.67</v>
      </c>
      <c r="H9" s="30">
        <v>664</v>
      </c>
      <c r="I9" s="43">
        <f t="shared" si="0"/>
        <v>53333.32</v>
      </c>
    </row>
    <row r="10" spans="1:9" ht="13.8">
      <c r="A10" s="50">
        <v>45048</v>
      </c>
      <c r="B10" s="285"/>
      <c r="C10" s="78"/>
      <c r="D10" s="27"/>
      <c r="E10" s="27"/>
      <c r="F10" s="2195">
        <v>78541</v>
      </c>
      <c r="G10" s="59">
        <v>6666.67</v>
      </c>
      <c r="H10" s="59">
        <v>664</v>
      </c>
      <c r="I10" s="43">
        <f t="shared" si="0"/>
        <v>46666.65</v>
      </c>
    </row>
    <row r="11" spans="1:9" ht="13.8">
      <c r="A11" s="50">
        <v>45073</v>
      </c>
      <c r="B11" s="285"/>
      <c r="C11" s="78"/>
      <c r="D11" s="27"/>
      <c r="E11" s="27"/>
      <c r="F11" s="2195">
        <v>78848</v>
      </c>
      <c r="G11" s="30">
        <v>6666.67</v>
      </c>
      <c r="H11" s="30">
        <v>664</v>
      </c>
      <c r="I11" s="43">
        <f t="shared" si="0"/>
        <v>39999.980000000003</v>
      </c>
    </row>
    <row r="12" spans="1:9" ht="13.8">
      <c r="A12" s="50">
        <v>45105</v>
      </c>
      <c r="B12" s="27"/>
      <c r="C12" s="27"/>
      <c r="D12" s="27"/>
      <c r="E12" s="27"/>
      <c r="F12" s="2195">
        <v>79253</v>
      </c>
      <c r="G12" s="43">
        <v>6666.67</v>
      </c>
      <c r="H12" s="43">
        <v>664</v>
      </c>
      <c r="I12" s="43">
        <f t="shared" si="0"/>
        <v>33333.31</v>
      </c>
    </row>
    <row r="13" spans="1:9">
      <c r="A13" s="50">
        <v>45122</v>
      </c>
      <c r="B13" s="27"/>
      <c r="C13" s="27"/>
      <c r="D13" s="27"/>
      <c r="E13" s="27"/>
      <c r="F13" s="2229">
        <v>79480</v>
      </c>
      <c r="G13" s="43"/>
      <c r="H13" s="59">
        <v>664</v>
      </c>
      <c r="I13" s="43">
        <f t="shared" si="0"/>
        <v>33333.31</v>
      </c>
    </row>
    <row r="14" spans="1:9">
      <c r="A14" s="50">
        <v>45122</v>
      </c>
      <c r="B14" s="27"/>
      <c r="C14" s="27"/>
      <c r="D14" s="27"/>
      <c r="E14" s="27"/>
      <c r="F14" s="2229">
        <v>31632</v>
      </c>
      <c r="G14" s="30">
        <v>33333.31</v>
      </c>
      <c r="H14" s="43"/>
      <c r="I14" s="43">
        <f t="shared" si="0"/>
        <v>0</v>
      </c>
    </row>
    <row r="15" spans="1:9">
      <c r="G15" s="7"/>
      <c r="H15" s="7"/>
      <c r="I15" s="7"/>
    </row>
    <row r="16" spans="1:9" ht="23.4">
      <c r="A16" s="3330" t="s">
        <v>1</v>
      </c>
      <c r="B16" s="3331"/>
      <c r="C16" s="3332"/>
      <c r="D16" s="3331"/>
      <c r="E16" s="3331"/>
      <c r="F16" s="3331"/>
      <c r="G16" s="3331"/>
      <c r="H16" s="3331"/>
      <c r="I16" s="3331"/>
    </row>
    <row r="17" spans="1:9">
      <c r="A17" s="184" t="s">
        <v>49</v>
      </c>
      <c r="B17" s="515" t="s">
        <v>50</v>
      </c>
      <c r="C17" s="185" t="s">
        <v>568</v>
      </c>
      <c r="D17" s="515" t="s">
        <v>51</v>
      </c>
      <c r="E17" s="515" t="s">
        <v>52</v>
      </c>
      <c r="F17" s="2530" t="s">
        <v>830</v>
      </c>
      <c r="G17" s="516" t="s">
        <v>53</v>
      </c>
      <c r="H17" s="516" t="s">
        <v>54</v>
      </c>
      <c r="I17" s="1647" t="s">
        <v>55</v>
      </c>
    </row>
    <row r="18" spans="1:9" ht="13.8">
      <c r="A18" s="1644">
        <v>45122</v>
      </c>
      <c r="B18" s="49">
        <v>120000</v>
      </c>
      <c r="C18" s="49">
        <f>B18*0.02</f>
        <v>2400</v>
      </c>
      <c r="D18" s="49"/>
      <c r="E18" s="1601">
        <v>24</v>
      </c>
      <c r="F18" s="2257">
        <v>31632</v>
      </c>
      <c r="G18" s="55">
        <f>+B18/E18</f>
        <v>5000</v>
      </c>
      <c r="H18" s="55">
        <f>B18*0.83%</f>
        <v>996</v>
      </c>
      <c r="I18" s="49">
        <f>B18</f>
        <v>120000</v>
      </c>
    </row>
    <row r="19" spans="1:9">
      <c r="A19" s="50">
        <v>45153</v>
      </c>
      <c r="B19" s="27"/>
      <c r="C19" s="27"/>
      <c r="D19" s="27"/>
      <c r="E19" s="29">
        <v>1</v>
      </c>
      <c r="F19" s="2229">
        <v>79862</v>
      </c>
      <c r="G19" s="30">
        <v>5000</v>
      </c>
      <c r="H19" s="30">
        <v>996</v>
      </c>
      <c r="I19" s="43">
        <f>I18-G19</f>
        <v>115000</v>
      </c>
    </row>
    <row r="20" spans="1:9">
      <c r="A20" s="50">
        <v>45195</v>
      </c>
      <c r="B20" s="27"/>
      <c r="C20" s="27"/>
      <c r="D20" s="27"/>
      <c r="E20" s="29">
        <v>2</v>
      </c>
      <c r="F20" s="2229">
        <v>80318</v>
      </c>
      <c r="G20" s="30">
        <v>5000</v>
      </c>
      <c r="H20" s="30">
        <v>996</v>
      </c>
      <c r="I20" s="43">
        <f t="shared" ref="I20:I28" si="1">I19-G20</f>
        <v>110000</v>
      </c>
    </row>
    <row r="21" spans="1:9">
      <c r="A21" s="50">
        <v>45219</v>
      </c>
      <c r="B21" s="27"/>
      <c r="C21" s="27"/>
      <c r="D21" s="27"/>
      <c r="E21" s="29">
        <v>3</v>
      </c>
      <c r="F21" s="2229">
        <v>80628</v>
      </c>
      <c r="G21" s="30">
        <v>5000</v>
      </c>
      <c r="H21" s="30">
        <v>996</v>
      </c>
      <c r="I21" s="43">
        <f t="shared" si="1"/>
        <v>105000</v>
      </c>
    </row>
    <row r="22" spans="1:9">
      <c r="A22" s="167">
        <v>45244</v>
      </c>
      <c r="B22" s="178"/>
      <c r="C22" s="45"/>
      <c r="D22" s="45"/>
      <c r="E22" s="29">
        <v>4</v>
      </c>
      <c r="F22" s="2229">
        <v>80903</v>
      </c>
      <c r="G22" s="59">
        <v>5000</v>
      </c>
      <c r="H22" s="59">
        <v>996</v>
      </c>
      <c r="I22" s="43">
        <f t="shared" si="1"/>
        <v>100000</v>
      </c>
    </row>
    <row r="23" spans="1:9">
      <c r="A23" s="167">
        <v>45289</v>
      </c>
      <c r="B23" s="178"/>
      <c r="C23" s="35"/>
      <c r="D23" s="35"/>
      <c r="E23" s="29">
        <v>5</v>
      </c>
      <c r="F23" s="2229">
        <v>81575</v>
      </c>
      <c r="G23" s="30">
        <v>5000</v>
      </c>
      <c r="H23" s="30">
        <v>996</v>
      </c>
      <c r="I23" s="43">
        <f t="shared" si="1"/>
        <v>95000</v>
      </c>
    </row>
    <row r="24" spans="1:9" ht="15">
      <c r="A24" s="50">
        <v>45321</v>
      </c>
      <c r="B24" s="27"/>
      <c r="C24" s="27"/>
      <c r="D24" s="27"/>
      <c r="E24" s="29">
        <v>6</v>
      </c>
      <c r="F24" s="2197">
        <v>81840</v>
      </c>
      <c r="G24" s="43">
        <v>5000</v>
      </c>
      <c r="H24" s="43">
        <v>996</v>
      </c>
      <c r="I24" s="43">
        <f t="shared" si="1"/>
        <v>90000</v>
      </c>
    </row>
    <row r="25" spans="1:9" ht="13.8">
      <c r="A25" s="235">
        <v>45371</v>
      </c>
      <c r="E25" s="29">
        <v>7</v>
      </c>
      <c r="F25" s="2195">
        <v>82469</v>
      </c>
      <c r="G25" s="30">
        <v>90000</v>
      </c>
      <c r="H25" s="30">
        <v>1992</v>
      </c>
      <c r="I25" s="43">
        <f t="shared" si="1"/>
        <v>0</v>
      </c>
    </row>
    <row r="26" spans="1:9">
      <c r="A26" s="50"/>
      <c r="B26" s="27"/>
      <c r="C26" s="27"/>
      <c r="D26" s="27"/>
      <c r="E26" s="29">
        <v>8</v>
      </c>
      <c r="F26" s="2250"/>
      <c r="G26" s="39"/>
      <c r="H26" s="39"/>
      <c r="I26" s="43">
        <f t="shared" si="1"/>
        <v>0</v>
      </c>
    </row>
    <row r="27" spans="1:9">
      <c r="I27" s="43">
        <f t="shared" si="1"/>
        <v>0</v>
      </c>
    </row>
    <row r="28" spans="1:9">
      <c r="I28" s="43">
        <f t="shared" si="1"/>
        <v>0</v>
      </c>
    </row>
    <row r="29" spans="1:9" ht="23.4">
      <c r="A29" s="3330" t="s">
        <v>1</v>
      </c>
      <c r="B29" s="3331"/>
      <c r="C29" s="3332"/>
      <c r="D29" s="3331"/>
      <c r="E29" s="3331"/>
      <c r="F29" s="3331"/>
      <c r="G29" s="3331"/>
      <c r="H29" s="3331"/>
      <c r="I29" s="3331"/>
    </row>
    <row r="30" spans="1:9">
      <c r="A30" s="184" t="s">
        <v>49</v>
      </c>
      <c r="B30" s="515" t="s">
        <v>50</v>
      </c>
      <c r="C30" s="185" t="s">
        <v>568</v>
      </c>
      <c r="D30" s="515" t="s">
        <v>51</v>
      </c>
      <c r="E30" s="515" t="s">
        <v>52</v>
      </c>
      <c r="F30" s="2530" t="s">
        <v>830</v>
      </c>
      <c r="G30" s="516" t="s">
        <v>53</v>
      </c>
      <c r="H30" s="516" t="s">
        <v>54</v>
      </c>
      <c r="I30" s="1647" t="s">
        <v>55</v>
      </c>
    </row>
    <row r="31" spans="1:9" ht="13.8">
      <c r="A31" s="1644">
        <v>45472</v>
      </c>
      <c r="B31" s="49">
        <v>60000</v>
      </c>
      <c r="C31" s="49">
        <f>B31*0.02</f>
        <v>1200</v>
      </c>
      <c r="D31" s="49"/>
      <c r="E31" s="1601">
        <v>12</v>
      </c>
      <c r="F31" s="2257">
        <v>33726</v>
      </c>
      <c r="G31" s="55">
        <f>+B31/E31</f>
        <v>5000</v>
      </c>
      <c r="H31" s="55">
        <f>B31*0.83%</f>
        <v>498</v>
      </c>
      <c r="I31" s="49">
        <f>B31</f>
        <v>60000</v>
      </c>
    </row>
    <row r="32" spans="1:9">
      <c r="A32" s="50"/>
      <c r="B32" s="57"/>
      <c r="C32" s="57"/>
      <c r="D32" s="57"/>
      <c r="E32" s="57">
        <v>1</v>
      </c>
      <c r="F32" s="2229">
        <v>83972</v>
      </c>
      <c r="G32" s="59">
        <v>5000</v>
      </c>
      <c r="H32" s="59">
        <v>498</v>
      </c>
      <c r="I32" s="62">
        <f>I31-G32</f>
        <v>55000</v>
      </c>
    </row>
    <row r="33" spans="1:9">
      <c r="A33" s="50">
        <v>45524</v>
      </c>
      <c r="B33" s="57"/>
      <c r="C33" s="57"/>
      <c r="D33" s="57"/>
      <c r="E33" s="57">
        <v>2</v>
      </c>
      <c r="F33" s="2229">
        <v>84307</v>
      </c>
      <c r="G33" s="59">
        <v>5000</v>
      </c>
      <c r="H33" s="59">
        <v>498</v>
      </c>
      <c r="I33" s="62">
        <f t="shared" ref="I33:I43" si="2">I32-G33</f>
        <v>50000</v>
      </c>
    </row>
    <row r="34" spans="1:9">
      <c r="A34" s="50">
        <v>45562</v>
      </c>
      <c r="B34" s="57"/>
      <c r="C34" s="57"/>
      <c r="D34" s="57"/>
      <c r="E34" s="57">
        <v>3</v>
      </c>
      <c r="F34" s="2229">
        <v>84795</v>
      </c>
      <c r="G34" s="59">
        <v>10000</v>
      </c>
      <c r="H34" s="59">
        <v>996</v>
      </c>
      <c r="I34" s="62">
        <f t="shared" si="2"/>
        <v>40000</v>
      </c>
    </row>
    <row r="35" spans="1:9">
      <c r="A35" s="50">
        <v>45583</v>
      </c>
      <c r="B35" s="57"/>
      <c r="C35" s="57"/>
      <c r="D35" s="57"/>
      <c r="E35" s="57">
        <v>4</v>
      </c>
      <c r="F35" s="2229">
        <v>85084</v>
      </c>
      <c r="G35" s="59">
        <v>5000</v>
      </c>
      <c r="H35" s="59">
        <v>498</v>
      </c>
      <c r="I35" s="62">
        <f t="shared" si="2"/>
        <v>35000</v>
      </c>
    </row>
    <row r="36" spans="1:9">
      <c r="A36" s="50">
        <v>45617</v>
      </c>
      <c r="B36" s="57"/>
      <c r="C36" s="57"/>
      <c r="D36" s="57"/>
      <c r="E36" s="57">
        <v>5</v>
      </c>
      <c r="F36" s="2229">
        <v>85530</v>
      </c>
      <c r="G36" s="59">
        <v>5000</v>
      </c>
      <c r="H36" s="59">
        <v>498</v>
      </c>
      <c r="I36" s="62">
        <f t="shared" si="2"/>
        <v>30000</v>
      </c>
    </row>
    <row r="37" spans="1:9" ht="15">
      <c r="A37" s="50">
        <v>45716</v>
      </c>
      <c r="B37" s="57"/>
      <c r="C37" s="57"/>
      <c r="D37" s="57"/>
      <c r="E37" s="57">
        <v>6</v>
      </c>
      <c r="F37" s="2465">
        <v>86663</v>
      </c>
      <c r="G37" s="62">
        <v>5000</v>
      </c>
      <c r="H37" s="62">
        <v>498</v>
      </c>
      <c r="I37" s="62">
        <f t="shared" si="2"/>
        <v>25000</v>
      </c>
    </row>
    <row r="38" spans="1:9" ht="13.8">
      <c r="A38" s="50">
        <v>45751</v>
      </c>
      <c r="B38" s="57"/>
      <c r="C38" s="57"/>
      <c r="D38" s="57"/>
      <c r="E38" s="57">
        <v>7</v>
      </c>
      <c r="F38" s="2188">
        <v>87135</v>
      </c>
      <c r="G38" s="62">
        <v>5000</v>
      </c>
      <c r="H38" s="62">
        <v>498</v>
      </c>
      <c r="I38" s="62">
        <f t="shared" si="2"/>
        <v>20000</v>
      </c>
    </row>
    <row r="39" spans="1:9" ht="13.8">
      <c r="A39" s="50">
        <v>45797</v>
      </c>
      <c r="B39" s="151"/>
      <c r="C39" s="151"/>
      <c r="D39" s="151"/>
      <c r="E39" s="57">
        <v>8</v>
      </c>
      <c r="F39" s="2466" t="s">
        <v>847</v>
      </c>
      <c r="G39" s="43">
        <v>5000</v>
      </c>
      <c r="H39" s="43">
        <v>498</v>
      </c>
      <c r="I39" s="62">
        <f t="shared" si="2"/>
        <v>15000</v>
      </c>
    </row>
    <row r="40" spans="1:9" ht="13.8">
      <c r="A40" s="50">
        <v>45822</v>
      </c>
      <c r="B40" s="151"/>
      <c r="C40" s="151"/>
      <c r="D40" s="151"/>
      <c r="E40" s="57">
        <v>9</v>
      </c>
      <c r="F40" s="2466" t="s">
        <v>848</v>
      </c>
      <c r="G40" s="43">
        <v>15000</v>
      </c>
      <c r="H40" s="43">
        <v>498</v>
      </c>
      <c r="I40" s="62">
        <f t="shared" si="2"/>
        <v>0</v>
      </c>
    </row>
    <row r="41" spans="1:9">
      <c r="A41" s="50"/>
      <c r="B41" s="151"/>
      <c r="C41" s="151"/>
      <c r="D41" s="151"/>
      <c r="E41" s="57">
        <v>10</v>
      </c>
      <c r="F41" s="2229"/>
      <c r="G41" s="43"/>
      <c r="H41" s="43"/>
      <c r="I41" s="62">
        <f t="shared" si="2"/>
        <v>0</v>
      </c>
    </row>
    <row r="42" spans="1:9">
      <c r="A42" s="50"/>
      <c r="B42" s="151"/>
      <c r="C42" s="151"/>
      <c r="D42" s="151"/>
      <c r="E42" s="57">
        <v>11</v>
      </c>
      <c r="F42" s="2229"/>
      <c r="G42" s="43"/>
      <c r="H42" s="43"/>
      <c r="I42" s="62">
        <f t="shared" si="2"/>
        <v>0</v>
      </c>
    </row>
    <row r="43" spans="1:9">
      <c r="A43" s="50"/>
      <c r="B43" s="151"/>
      <c r="C43" s="151"/>
      <c r="D43" s="151"/>
      <c r="E43" s="57">
        <v>12</v>
      </c>
      <c r="F43" s="2229"/>
      <c r="G43" s="43"/>
      <c r="H43" s="43"/>
      <c r="I43" s="62">
        <f t="shared" si="2"/>
        <v>0</v>
      </c>
    </row>
    <row r="45" spans="1:9" ht="15">
      <c r="A45" s="575"/>
      <c r="B45" s="576"/>
      <c r="C45" s="125"/>
      <c r="D45" s="122"/>
      <c r="E45" s="122"/>
      <c r="F45" s="2231"/>
      <c r="G45" s="728"/>
      <c r="H45" s="728"/>
    </row>
    <row r="46" spans="1:9" ht="13.8">
      <c r="A46" s="575"/>
      <c r="B46" s="576"/>
      <c r="C46" s="126"/>
      <c r="D46" s="577"/>
      <c r="E46" s="577"/>
      <c r="F46" s="2232"/>
      <c r="G46" s="728"/>
      <c r="H46" s="728"/>
    </row>
    <row r="47" spans="1:9" ht="13.8">
      <c r="A47" s="575"/>
      <c r="B47" s="576"/>
      <c r="C47" s="120"/>
      <c r="D47" s="122"/>
      <c r="E47" s="122"/>
      <c r="F47" s="2231"/>
      <c r="G47" s="728"/>
      <c r="H47" s="728"/>
    </row>
    <row r="48" spans="1:9" ht="13.8">
      <c r="A48" s="575"/>
      <c r="B48" s="576"/>
      <c r="C48" s="120"/>
      <c r="D48" s="122"/>
      <c r="E48" s="122"/>
      <c r="F48" s="2231"/>
      <c r="G48" s="728"/>
      <c r="H48" s="728"/>
    </row>
  </sheetData>
  <mergeCells count="4">
    <mergeCell ref="A1:C1"/>
    <mergeCell ref="A3:I3"/>
    <mergeCell ref="A16:I16"/>
    <mergeCell ref="A29:I29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185">
    <tabColor rgb="FFFFFF00"/>
  </sheetPr>
  <dimension ref="A1:K65"/>
  <sheetViews>
    <sheetView topLeftCell="A46" zoomScale="130" zoomScaleNormal="130" workbookViewId="0">
      <selection activeCell="H72" sqref="H72"/>
    </sheetView>
  </sheetViews>
  <sheetFormatPr defaultColWidth="9.109375" defaultRowHeight="13.2"/>
  <cols>
    <col min="1" max="1" width="11" style="3" customWidth="1"/>
    <col min="2" max="2" width="12.5546875" style="228" customWidth="1"/>
    <col min="3" max="3" width="17" style="3" customWidth="1"/>
    <col min="4" max="4" width="12.5546875" style="3" customWidth="1"/>
    <col min="5" max="5" width="11.33203125" style="3" customWidth="1"/>
    <col min="6" max="6" width="12.5546875" style="783" customWidth="1"/>
    <col min="7" max="7" width="13.88671875" style="2233" customWidth="1"/>
    <col min="8" max="8" width="12.5546875" style="6" customWidth="1"/>
    <col min="9" max="9" width="16.109375" style="6" customWidth="1"/>
    <col min="10" max="10" width="14.88671875" style="7" customWidth="1"/>
    <col min="11" max="16384" width="9.109375" style="3"/>
  </cols>
  <sheetData>
    <row r="1" spans="2:10" ht="24">
      <c r="B1" s="3120" t="s">
        <v>849</v>
      </c>
      <c r="C1" s="3120"/>
      <c r="D1" s="3120"/>
      <c r="H1" s="502"/>
      <c r="I1" s="502"/>
    </row>
    <row r="2" spans="2:10">
      <c r="H2" s="502"/>
      <c r="I2" s="502"/>
    </row>
    <row r="3" spans="2:10">
      <c r="B3" s="50"/>
      <c r="C3" s="27"/>
      <c r="D3" s="27"/>
      <c r="E3" s="27"/>
      <c r="F3" s="1317"/>
      <c r="G3" s="2250"/>
      <c r="H3" s="39"/>
      <c r="I3" s="39"/>
      <c r="J3" s="43"/>
    </row>
    <row r="4" spans="2:10" ht="21" customHeight="1">
      <c r="B4" s="3334" t="s">
        <v>1</v>
      </c>
      <c r="C4" s="3335"/>
      <c r="D4" s="3336"/>
      <c r="E4" s="3335"/>
      <c r="F4" s="3335"/>
      <c r="G4" s="3335"/>
      <c r="H4" s="3335"/>
      <c r="I4" s="3335"/>
      <c r="J4" s="3335"/>
    </row>
    <row r="5" spans="2:10">
      <c r="B5" s="184" t="s">
        <v>49</v>
      </c>
      <c r="C5" s="515" t="s">
        <v>50</v>
      </c>
      <c r="D5" s="185" t="s">
        <v>568</v>
      </c>
      <c r="E5" s="515" t="s">
        <v>51</v>
      </c>
      <c r="F5" s="1643" t="s">
        <v>52</v>
      </c>
      <c r="G5" s="2530" t="s">
        <v>830</v>
      </c>
      <c r="H5" s="516" t="s">
        <v>53</v>
      </c>
      <c r="I5" s="516" t="s">
        <v>54</v>
      </c>
      <c r="J5" s="1647" t="s">
        <v>55</v>
      </c>
    </row>
    <row r="6" spans="2:10" ht="17.25" customHeight="1">
      <c r="B6" s="1644">
        <v>44590</v>
      </c>
      <c r="C6" s="49">
        <v>200000</v>
      </c>
      <c r="D6" s="49">
        <f>C6*0.02</f>
        <v>4000</v>
      </c>
      <c r="E6" s="49"/>
      <c r="F6" s="1645">
        <v>48</v>
      </c>
      <c r="G6" s="2257">
        <v>26134</v>
      </c>
      <c r="H6" s="254">
        <f>+C6/F6</f>
        <v>4166.6666666666697</v>
      </c>
      <c r="I6" s="254">
        <f>C6*0.0083</f>
        <v>1660</v>
      </c>
      <c r="J6" s="49">
        <v>200000</v>
      </c>
    </row>
    <row r="7" spans="2:10" ht="17.25" customHeight="1">
      <c r="B7" s="50">
        <v>44622</v>
      </c>
      <c r="C7" s="151"/>
      <c r="D7" s="151"/>
      <c r="E7" s="151"/>
      <c r="F7" s="44">
        <v>1</v>
      </c>
      <c r="G7" s="2229">
        <v>73812</v>
      </c>
      <c r="H7" s="43">
        <v>4166.67</v>
      </c>
      <c r="I7" s="43">
        <v>1660</v>
      </c>
      <c r="J7" s="43">
        <f>J6-H7</f>
        <v>195833.33</v>
      </c>
    </row>
    <row r="8" spans="2:10" ht="17.25" customHeight="1">
      <c r="B8" s="50">
        <v>44659</v>
      </c>
      <c r="C8" s="151"/>
      <c r="D8" s="151"/>
      <c r="E8" s="151"/>
      <c r="F8" s="44">
        <v>2</v>
      </c>
      <c r="G8" s="2229">
        <v>74198</v>
      </c>
      <c r="H8" s="43">
        <v>4166.67</v>
      </c>
      <c r="I8" s="43">
        <v>1660</v>
      </c>
      <c r="J8" s="43">
        <f t="shared" ref="J8:J16" si="0">J7-H8</f>
        <v>191666.66</v>
      </c>
    </row>
    <row r="9" spans="2:10" ht="17.25" customHeight="1">
      <c r="B9" s="50">
        <v>44686</v>
      </c>
      <c r="C9" s="151"/>
      <c r="D9" s="151"/>
      <c r="E9" s="151"/>
      <c r="F9" s="44">
        <v>3</v>
      </c>
      <c r="G9" s="2229">
        <v>74479</v>
      </c>
      <c r="H9" s="43">
        <v>4166.67</v>
      </c>
      <c r="I9" s="43">
        <v>1660</v>
      </c>
      <c r="J9" s="43">
        <f t="shared" si="0"/>
        <v>187499.99</v>
      </c>
    </row>
    <row r="10" spans="2:10" ht="17.25" customHeight="1">
      <c r="B10" s="50">
        <v>44714</v>
      </c>
      <c r="C10" s="151"/>
      <c r="D10" s="151"/>
      <c r="E10" s="151"/>
      <c r="F10" s="44">
        <v>4</v>
      </c>
      <c r="G10" s="2229">
        <v>74880</v>
      </c>
      <c r="H10" s="43">
        <v>4166.67</v>
      </c>
      <c r="I10" s="43">
        <v>1660</v>
      </c>
      <c r="J10" s="43">
        <f t="shared" si="0"/>
        <v>183333.32</v>
      </c>
    </row>
    <row r="11" spans="2:10" ht="17.25" customHeight="1">
      <c r="B11" s="50">
        <v>44757</v>
      </c>
      <c r="C11" s="151"/>
      <c r="D11" s="151"/>
      <c r="E11" s="151"/>
      <c r="F11" s="44">
        <v>5</v>
      </c>
      <c r="G11" s="2229">
        <v>75328</v>
      </c>
      <c r="H11" s="43">
        <v>4166.67</v>
      </c>
      <c r="I11" s="43">
        <v>1660</v>
      </c>
      <c r="J11" s="43">
        <f t="shared" si="0"/>
        <v>179166.65</v>
      </c>
    </row>
    <row r="12" spans="2:10" ht="17.25" customHeight="1">
      <c r="B12" s="50">
        <v>44789</v>
      </c>
      <c r="C12" s="151"/>
      <c r="D12" s="151"/>
      <c r="E12" s="151"/>
      <c r="F12" s="44">
        <v>6</v>
      </c>
      <c r="G12" s="2229">
        <v>75685</v>
      </c>
      <c r="H12" s="43">
        <v>4166.67</v>
      </c>
      <c r="I12" s="43">
        <v>1660</v>
      </c>
      <c r="J12" s="43">
        <f t="shared" si="0"/>
        <v>174999.98</v>
      </c>
    </row>
    <row r="13" spans="2:10" ht="17.25" customHeight="1">
      <c r="B13" s="167">
        <v>44828</v>
      </c>
      <c r="C13" s="32"/>
      <c r="D13" s="33"/>
      <c r="E13" s="33"/>
      <c r="F13" s="44">
        <v>7</v>
      </c>
      <c r="G13" s="2195">
        <v>76085</v>
      </c>
      <c r="H13" s="33">
        <v>8333.34</v>
      </c>
      <c r="I13" s="33">
        <v>3320</v>
      </c>
      <c r="J13" s="43">
        <f t="shared" si="0"/>
        <v>166666.64000000001</v>
      </c>
    </row>
    <row r="14" spans="2:10" ht="17.25" customHeight="1">
      <c r="B14" s="167">
        <v>44863</v>
      </c>
      <c r="C14" s="32"/>
      <c r="D14" s="33"/>
      <c r="E14" s="33"/>
      <c r="F14" s="44"/>
      <c r="G14" s="2195">
        <v>76484</v>
      </c>
      <c r="H14" s="33">
        <v>4166.67</v>
      </c>
      <c r="I14" s="33">
        <v>1660</v>
      </c>
      <c r="J14" s="43">
        <f t="shared" si="0"/>
        <v>162499.97</v>
      </c>
    </row>
    <row r="15" spans="2:10" ht="17.25" customHeight="1">
      <c r="B15" s="167">
        <v>44932</v>
      </c>
      <c r="C15" s="151"/>
      <c r="D15" s="151"/>
      <c r="E15" s="151"/>
      <c r="F15" s="44"/>
      <c r="G15" s="2197">
        <v>77316</v>
      </c>
      <c r="H15" s="43">
        <v>8333.34</v>
      </c>
      <c r="I15" s="43"/>
      <c r="J15" s="43">
        <f t="shared" si="0"/>
        <v>154166.63</v>
      </c>
    </row>
    <row r="16" spans="2:10" ht="17.25" customHeight="1">
      <c r="B16" s="167">
        <v>44940</v>
      </c>
      <c r="C16" s="27"/>
      <c r="D16" s="27"/>
      <c r="E16" s="27"/>
      <c r="F16" s="1317"/>
      <c r="G16" s="2197"/>
      <c r="H16" s="43">
        <v>154166.63</v>
      </c>
      <c r="I16" s="39"/>
      <c r="J16" s="43">
        <f t="shared" si="0"/>
        <v>0</v>
      </c>
    </row>
    <row r="17" spans="2:10" ht="17.25" customHeight="1">
      <c r="J17" s="264"/>
    </row>
    <row r="18" spans="2:10" ht="17.25" customHeight="1">
      <c r="B18" s="3334" t="s">
        <v>1</v>
      </c>
      <c r="C18" s="3335"/>
      <c r="D18" s="3336"/>
      <c r="E18" s="3335"/>
      <c r="F18" s="3335"/>
      <c r="G18" s="3335"/>
      <c r="H18" s="3335"/>
      <c r="I18" s="3335"/>
      <c r="J18" s="3335"/>
    </row>
    <row r="19" spans="2:10" ht="17.25" customHeight="1">
      <c r="B19" s="184" t="s">
        <v>49</v>
      </c>
      <c r="C19" s="515" t="s">
        <v>50</v>
      </c>
      <c r="D19" s="185" t="s">
        <v>568</v>
      </c>
      <c r="E19" s="515" t="s">
        <v>51</v>
      </c>
      <c r="F19" s="1643" t="s">
        <v>52</v>
      </c>
      <c r="G19" s="2530" t="s">
        <v>830</v>
      </c>
      <c r="H19" s="516" t="s">
        <v>53</v>
      </c>
      <c r="I19" s="516" t="s">
        <v>54</v>
      </c>
      <c r="J19" s="1647" t="s">
        <v>55</v>
      </c>
    </row>
    <row r="20" spans="2:10" ht="17.25" customHeight="1">
      <c r="B20" s="1644">
        <v>44940</v>
      </c>
      <c r="C20" s="49">
        <v>275000</v>
      </c>
      <c r="D20" s="49">
        <f>C20*0.02</f>
        <v>5500</v>
      </c>
      <c r="E20" s="49"/>
      <c r="F20" s="1645">
        <v>48</v>
      </c>
      <c r="G20" s="2257"/>
      <c r="H20" s="254">
        <f>+C20/F20</f>
        <v>5729.1666666666697</v>
      </c>
      <c r="I20" s="254">
        <f>C20*0.0083</f>
        <v>2282.5</v>
      </c>
      <c r="J20" s="49">
        <f>C20</f>
        <v>275000</v>
      </c>
    </row>
    <row r="21" spans="2:10" ht="13.8">
      <c r="B21" s="50">
        <v>44978</v>
      </c>
      <c r="C21" s="27"/>
      <c r="D21" s="27"/>
      <c r="E21" s="27"/>
      <c r="F21" s="1317">
        <v>1</v>
      </c>
      <c r="G21" s="2229">
        <v>77702</v>
      </c>
      <c r="H21" s="30">
        <v>5729.17</v>
      </c>
      <c r="I21" s="47">
        <v>2282.5</v>
      </c>
      <c r="J21" s="43">
        <f>J20-H21</f>
        <v>269270.83</v>
      </c>
    </row>
    <row r="22" spans="2:10" ht="13.8">
      <c r="B22" s="50">
        <v>45002</v>
      </c>
      <c r="C22" s="27"/>
      <c r="D22" s="27"/>
      <c r="E22" s="27"/>
      <c r="F22" s="1317">
        <v>2</v>
      </c>
      <c r="G22" s="2229">
        <v>77999</v>
      </c>
      <c r="H22" s="47">
        <v>4166.67</v>
      </c>
      <c r="I22" s="47">
        <v>1660</v>
      </c>
      <c r="J22" s="43">
        <f t="shared" ref="J22:J33" si="1">J21-H22</f>
        <v>265104.15999999997</v>
      </c>
    </row>
    <row r="23" spans="2:10" ht="13.8">
      <c r="B23" s="50">
        <v>45031</v>
      </c>
      <c r="C23" s="27"/>
      <c r="D23" s="27"/>
      <c r="E23" s="27"/>
      <c r="F23" s="1317">
        <v>3</v>
      </c>
      <c r="G23" s="2229">
        <v>78310</v>
      </c>
      <c r="H23" s="47">
        <v>5729.17</v>
      </c>
      <c r="I23" s="47">
        <v>2282.5</v>
      </c>
      <c r="J23" s="43">
        <f t="shared" si="1"/>
        <v>259374.99</v>
      </c>
    </row>
    <row r="24" spans="2:10" ht="13.8">
      <c r="B24" s="50">
        <v>45063</v>
      </c>
      <c r="C24" s="27"/>
      <c r="D24" s="27"/>
      <c r="E24" s="27"/>
      <c r="F24" s="1317">
        <v>4</v>
      </c>
      <c r="G24" s="2229">
        <v>78707</v>
      </c>
      <c r="H24" s="47">
        <v>5729.17</v>
      </c>
      <c r="I24" s="47">
        <v>2282.5</v>
      </c>
      <c r="J24" s="43">
        <f t="shared" si="1"/>
        <v>253645.82</v>
      </c>
    </row>
    <row r="25" spans="2:10" ht="13.8">
      <c r="B25" s="50">
        <v>45094</v>
      </c>
      <c r="C25" s="27"/>
      <c r="D25" s="27"/>
      <c r="E25" s="27"/>
      <c r="F25" s="1317">
        <v>5</v>
      </c>
      <c r="G25" s="2229">
        <v>79173</v>
      </c>
      <c r="H25" s="47">
        <v>5729.17</v>
      </c>
      <c r="I25" s="47">
        <v>2282.5</v>
      </c>
      <c r="J25" s="43">
        <f t="shared" si="1"/>
        <v>247916.65</v>
      </c>
    </row>
    <row r="26" spans="2:10" ht="13.8">
      <c r="B26" s="50">
        <v>45135</v>
      </c>
      <c r="C26" s="27"/>
      <c r="D26" s="27"/>
      <c r="E26" s="27"/>
      <c r="F26" s="1317">
        <v>6</v>
      </c>
      <c r="G26" s="2229">
        <v>79642</v>
      </c>
      <c r="H26" s="47">
        <v>5729.17</v>
      </c>
      <c r="I26" s="47">
        <v>2282.5</v>
      </c>
      <c r="J26" s="189">
        <f t="shared" si="1"/>
        <v>242187.48</v>
      </c>
    </row>
    <row r="27" spans="2:10" ht="13.8">
      <c r="B27" s="50">
        <v>45171</v>
      </c>
      <c r="C27" s="178"/>
      <c r="D27" s="45"/>
      <c r="E27" s="45"/>
      <c r="F27" s="1317">
        <v>7</v>
      </c>
      <c r="G27" s="2229">
        <v>80118</v>
      </c>
      <c r="H27" s="256">
        <v>5729.17</v>
      </c>
      <c r="I27" s="256">
        <v>2282.5</v>
      </c>
      <c r="J27" s="189">
        <f t="shared" si="1"/>
        <v>236458.31</v>
      </c>
    </row>
    <row r="28" spans="2:10" ht="13.8">
      <c r="B28" s="50">
        <v>45203</v>
      </c>
      <c r="C28" s="178"/>
      <c r="D28" s="45"/>
      <c r="E28" s="45"/>
      <c r="F28" s="1317">
        <v>8</v>
      </c>
      <c r="G28" s="2229">
        <v>80485</v>
      </c>
      <c r="H28" s="256">
        <v>5729.17</v>
      </c>
      <c r="I28" s="256">
        <v>2282.5</v>
      </c>
      <c r="J28" s="189">
        <f t="shared" si="1"/>
        <v>230729.14</v>
      </c>
    </row>
    <row r="29" spans="2:10" ht="13.8">
      <c r="B29" s="167">
        <v>45234</v>
      </c>
      <c r="C29" s="178"/>
      <c r="D29" s="45"/>
      <c r="E29" s="45"/>
      <c r="F29" s="1317">
        <v>9</v>
      </c>
      <c r="G29" s="2229">
        <v>80819</v>
      </c>
      <c r="H29" s="256">
        <v>5729.17</v>
      </c>
      <c r="I29" s="256">
        <v>2282.5</v>
      </c>
      <c r="J29" s="189">
        <f t="shared" si="1"/>
        <v>224999.97</v>
      </c>
    </row>
    <row r="30" spans="2:10" ht="13.8">
      <c r="B30" s="167">
        <v>45258</v>
      </c>
      <c r="C30" s="178"/>
      <c r="D30" s="35"/>
      <c r="E30" s="35"/>
      <c r="F30" s="1317">
        <v>10</v>
      </c>
      <c r="G30" s="2229">
        <v>81144</v>
      </c>
      <c r="H30" s="47">
        <v>11458.34</v>
      </c>
      <c r="I30" s="47">
        <v>4565</v>
      </c>
      <c r="J30" s="189">
        <f t="shared" si="1"/>
        <v>213541.63</v>
      </c>
    </row>
    <row r="31" spans="2:10" ht="13.8">
      <c r="B31" s="235">
        <v>45318</v>
      </c>
      <c r="F31" s="1317">
        <v>11</v>
      </c>
      <c r="G31" s="2195">
        <v>81827</v>
      </c>
      <c r="H31" s="47">
        <v>5729.17</v>
      </c>
      <c r="I31" s="47">
        <v>2282.5</v>
      </c>
      <c r="J31" s="189">
        <f t="shared" si="1"/>
        <v>207812.46</v>
      </c>
    </row>
    <row r="32" spans="2:10" ht="13.8">
      <c r="B32" s="235">
        <v>45342</v>
      </c>
      <c r="F32" s="1317">
        <v>12</v>
      </c>
      <c r="G32" s="2195">
        <v>82102</v>
      </c>
      <c r="H32" s="47">
        <v>5729.17</v>
      </c>
      <c r="I32" s="47">
        <v>2282.5</v>
      </c>
      <c r="J32" s="189">
        <f t="shared" si="1"/>
        <v>202083.29</v>
      </c>
    </row>
    <row r="33" spans="1:11" ht="13.8">
      <c r="B33" s="235">
        <v>45342</v>
      </c>
      <c r="G33" s="2195">
        <v>32924</v>
      </c>
      <c r="H33" s="35">
        <v>202083.29</v>
      </c>
      <c r="J33" s="189">
        <f t="shared" si="1"/>
        <v>0</v>
      </c>
    </row>
    <row r="34" spans="1:11" ht="13.8">
      <c r="B34" s="810"/>
      <c r="G34" s="2466"/>
      <c r="H34" s="811"/>
      <c r="J34" s="67"/>
    </row>
    <row r="35" spans="1:11" ht="24">
      <c r="B35" s="3120" t="s">
        <v>849</v>
      </c>
      <c r="C35" s="3120"/>
      <c r="D35" s="3120"/>
    </row>
    <row r="36" spans="1:11" ht="15">
      <c r="B36" s="3334" t="s">
        <v>1</v>
      </c>
      <c r="C36" s="3335"/>
      <c r="D36" s="3336"/>
      <c r="E36" s="3335"/>
      <c r="F36" s="3335"/>
      <c r="G36" s="3335"/>
      <c r="H36" s="3335"/>
      <c r="I36" s="3335"/>
      <c r="J36" s="3335"/>
      <c r="K36" s="540"/>
    </row>
    <row r="37" spans="1:11">
      <c r="B37" s="184" t="s">
        <v>49</v>
      </c>
      <c r="C37" s="515" t="s">
        <v>50</v>
      </c>
      <c r="D37" s="185" t="s">
        <v>568</v>
      </c>
      <c r="E37" s="515" t="s">
        <v>51</v>
      </c>
      <c r="F37" s="1643" t="s">
        <v>52</v>
      </c>
      <c r="G37" s="2530" t="s">
        <v>830</v>
      </c>
      <c r="H37" s="516" t="s">
        <v>53</v>
      </c>
      <c r="I37" s="516" t="s">
        <v>54</v>
      </c>
      <c r="J37" s="1647" t="s">
        <v>55</v>
      </c>
    </row>
    <row r="38" spans="1:11">
      <c r="A38" s="228"/>
      <c r="B38" s="246">
        <v>45342</v>
      </c>
      <c r="C38" s="55">
        <v>300000</v>
      </c>
      <c r="D38" s="55">
        <f>C38*0.02</f>
        <v>6000</v>
      </c>
      <c r="E38" s="55"/>
      <c r="F38" s="786">
        <v>48</v>
      </c>
      <c r="G38" s="2248">
        <v>32924</v>
      </c>
      <c r="H38" s="55">
        <f>+C38/F38</f>
        <v>6250</v>
      </c>
      <c r="I38" s="55">
        <f>C38*0.0083</f>
        <v>2490</v>
      </c>
      <c r="J38" s="55">
        <f>C38</f>
        <v>300000</v>
      </c>
    </row>
    <row r="39" spans="1:11">
      <c r="A39" s="228"/>
      <c r="B39" s="182">
        <v>45377</v>
      </c>
      <c r="C39" s="57"/>
      <c r="D39" s="57"/>
      <c r="E39" s="57"/>
      <c r="F39" s="44">
        <v>1</v>
      </c>
      <c r="G39" s="2229">
        <v>82532</v>
      </c>
      <c r="H39" s="59">
        <v>6250</v>
      </c>
      <c r="I39" s="59">
        <v>2490</v>
      </c>
      <c r="J39" s="62">
        <f>J38-H39</f>
        <v>293750</v>
      </c>
    </row>
    <row r="40" spans="1:11">
      <c r="A40" s="228"/>
      <c r="B40" s="182">
        <v>45414</v>
      </c>
      <c r="C40" s="57"/>
      <c r="D40" s="57"/>
      <c r="E40" s="57"/>
      <c r="F40" s="44">
        <v>2</v>
      </c>
      <c r="G40" s="2229">
        <v>83011</v>
      </c>
      <c r="H40" s="59">
        <v>6250</v>
      </c>
      <c r="I40" s="59">
        <v>2490</v>
      </c>
      <c r="J40" s="62">
        <f t="shared" ref="J40:J53" si="2">J39-H40</f>
        <v>287500</v>
      </c>
    </row>
    <row r="41" spans="1:11">
      <c r="A41" s="228"/>
      <c r="B41" s="182">
        <v>45443</v>
      </c>
      <c r="C41" s="57"/>
      <c r="D41" s="57"/>
      <c r="E41" s="57"/>
      <c r="F41" s="44">
        <v>3</v>
      </c>
      <c r="G41" s="2229">
        <v>83436</v>
      </c>
      <c r="H41" s="59">
        <v>6250</v>
      </c>
      <c r="I41" s="59">
        <v>2490</v>
      </c>
      <c r="J41" s="62">
        <f t="shared" si="2"/>
        <v>281250</v>
      </c>
    </row>
    <row r="42" spans="1:11">
      <c r="A42" s="228"/>
      <c r="B42" s="182">
        <v>45476</v>
      </c>
      <c r="C42" s="57"/>
      <c r="D42" s="57"/>
      <c r="E42" s="57"/>
      <c r="F42" s="44">
        <v>4</v>
      </c>
      <c r="G42" s="2229">
        <v>83802</v>
      </c>
      <c r="H42" s="62">
        <v>6250</v>
      </c>
      <c r="I42" s="62">
        <v>2490</v>
      </c>
      <c r="J42" s="62">
        <f t="shared" si="2"/>
        <v>275000</v>
      </c>
    </row>
    <row r="43" spans="1:11">
      <c r="A43" s="228"/>
      <c r="B43" s="182">
        <v>45507</v>
      </c>
      <c r="C43" s="57"/>
      <c r="D43" s="57"/>
      <c r="E43" s="57"/>
      <c r="F43" s="44">
        <v>5</v>
      </c>
      <c r="G43" s="2229">
        <v>84165</v>
      </c>
      <c r="H43" s="329">
        <v>6250</v>
      </c>
      <c r="I43" s="329">
        <v>2490</v>
      </c>
      <c r="J43" s="62">
        <f t="shared" si="2"/>
        <v>268750</v>
      </c>
    </row>
    <row r="44" spans="1:11">
      <c r="A44" s="228"/>
      <c r="B44" s="182">
        <v>45570</v>
      </c>
      <c r="C44" s="57"/>
      <c r="D44" s="57"/>
      <c r="E44" s="57"/>
      <c r="F44" s="44">
        <v>6</v>
      </c>
      <c r="G44" s="2229">
        <v>84912</v>
      </c>
      <c r="H44" s="329">
        <v>6250</v>
      </c>
      <c r="I44" s="329">
        <v>2490</v>
      </c>
      <c r="J44" s="62">
        <f t="shared" si="2"/>
        <v>262500</v>
      </c>
    </row>
    <row r="45" spans="1:11">
      <c r="A45" s="228"/>
      <c r="B45" s="182">
        <v>45610</v>
      </c>
      <c r="C45" s="57"/>
      <c r="D45" s="57"/>
      <c r="E45" s="57"/>
      <c r="F45" s="44">
        <v>7</v>
      </c>
      <c r="G45" s="2229">
        <v>85399</v>
      </c>
      <c r="H45" s="59">
        <v>6250</v>
      </c>
      <c r="I45" s="59">
        <v>2490</v>
      </c>
      <c r="J45" s="62">
        <f t="shared" si="2"/>
        <v>256250</v>
      </c>
    </row>
    <row r="46" spans="1:11">
      <c r="A46" s="228"/>
      <c r="B46" s="1646">
        <v>45654</v>
      </c>
      <c r="C46" s="57"/>
      <c r="D46" s="57"/>
      <c r="E46" s="57"/>
      <c r="F46" s="44">
        <v>8</v>
      </c>
      <c r="G46" s="2229">
        <v>85999</v>
      </c>
      <c r="H46" s="59">
        <v>6250</v>
      </c>
      <c r="I46" s="59">
        <v>2490</v>
      </c>
      <c r="J46" s="62">
        <f t="shared" si="2"/>
        <v>250000</v>
      </c>
    </row>
    <row r="47" spans="1:11">
      <c r="A47" s="228"/>
      <c r="B47" s="182">
        <v>45721</v>
      </c>
      <c r="C47" s="167"/>
      <c r="D47" s="57"/>
      <c r="E47" s="57"/>
      <c r="F47" s="44">
        <v>9</v>
      </c>
      <c r="G47" s="2229">
        <v>86749</v>
      </c>
      <c r="H47" s="62">
        <v>6250</v>
      </c>
      <c r="I47" s="62">
        <v>2490</v>
      </c>
      <c r="J47" s="62">
        <f t="shared" si="2"/>
        <v>243750</v>
      </c>
    </row>
    <row r="48" spans="1:11">
      <c r="A48" s="228"/>
      <c r="B48" s="182">
        <v>45792</v>
      </c>
      <c r="C48" s="167"/>
      <c r="D48" s="57"/>
      <c r="E48" s="57"/>
      <c r="F48" s="44">
        <v>10</v>
      </c>
      <c r="G48" s="2229" t="s">
        <v>850</v>
      </c>
      <c r="H48" s="62">
        <v>6250</v>
      </c>
      <c r="I48" s="62">
        <v>2490</v>
      </c>
      <c r="J48" s="62">
        <f t="shared" si="2"/>
        <v>237500</v>
      </c>
    </row>
    <row r="49" spans="1:10">
      <c r="A49" s="228"/>
      <c r="B49" s="167">
        <v>45898</v>
      </c>
      <c r="C49" s="167"/>
      <c r="D49" s="27"/>
      <c r="E49" s="27"/>
      <c r="F49" s="44">
        <v>11</v>
      </c>
      <c r="G49" s="2253" t="s">
        <v>851</v>
      </c>
      <c r="H49" s="188">
        <v>6250</v>
      </c>
      <c r="I49" s="188">
        <v>2490</v>
      </c>
      <c r="J49" s="62">
        <f t="shared" si="2"/>
        <v>231250</v>
      </c>
    </row>
    <row r="50" spans="1:10">
      <c r="A50" s="228"/>
      <c r="B50" s="167">
        <v>45934</v>
      </c>
      <c r="C50" s="167"/>
      <c r="D50" s="27"/>
      <c r="E50" s="27"/>
      <c r="F50" s="44">
        <v>12</v>
      </c>
      <c r="G50" s="2229" t="s">
        <v>852</v>
      </c>
      <c r="H50" s="158">
        <v>6250</v>
      </c>
      <c r="I50" s="158">
        <v>2490</v>
      </c>
      <c r="J50" s="62">
        <f t="shared" si="2"/>
        <v>225000</v>
      </c>
    </row>
    <row r="51" spans="1:10">
      <c r="A51" s="228"/>
      <c r="B51" s="167">
        <v>45976</v>
      </c>
      <c r="C51" s="167"/>
      <c r="D51" s="27"/>
      <c r="E51" s="27"/>
      <c r="F51" s="44">
        <v>13</v>
      </c>
      <c r="G51" s="2229" t="s">
        <v>853</v>
      </c>
      <c r="H51" s="188">
        <v>6250</v>
      </c>
      <c r="I51" s="188">
        <v>2490</v>
      </c>
      <c r="J51" s="62">
        <f t="shared" si="2"/>
        <v>218750</v>
      </c>
    </row>
    <row r="52" spans="1:10">
      <c r="A52" s="228"/>
      <c r="B52" s="50">
        <v>46018</v>
      </c>
      <c r="C52" s="57"/>
      <c r="D52" s="57"/>
      <c r="E52" s="62">
        <v>1125</v>
      </c>
      <c r="F52" s="44">
        <v>14</v>
      </c>
      <c r="G52" s="2229" t="s">
        <v>854</v>
      </c>
      <c r="H52" s="62"/>
      <c r="I52" s="62">
        <v>22410</v>
      </c>
      <c r="J52" s="62">
        <f t="shared" si="2"/>
        <v>218750</v>
      </c>
    </row>
    <row r="53" spans="1:10">
      <c r="A53" s="228"/>
      <c r="B53" s="50">
        <v>46018</v>
      </c>
      <c r="C53" s="27"/>
      <c r="D53" s="27"/>
      <c r="E53" s="27"/>
      <c r="F53" s="44">
        <v>15</v>
      </c>
      <c r="G53" s="2250" t="s">
        <v>855</v>
      </c>
      <c r="H53" s="43">
        <v>218750</v>
      </c>
      <c r="I53" s="39"/>
      <c r="J53" s="62">
        <f t="shared" si="2"/>
        <v>0</v>
      </c>
    </row>
    <row r="54" spans="1:10">
      <c r="A54" s="228"/>
      <c r="B54" s="50"/>
      <c r="C54" s="27"/>
      <c r="D54" s="27"/>
      <c r="E54" s="27"/>
      <c r="F54" s="44"/>
      <c r="G54" s="2250"/>
      <c r="H54" s="39"/>
      <c r="I54" s="39"/>
      <c r="J54" s="62"/>
    </row>
    <row r="55" spans="1:10" ht="24">
      <c r="A55" s="228"/>
      <c r="B55" s="3120" t="s">
        <v>849</v>
      </c>
      <c r="C55" s="3120"/>
      <c r="D55" s="3120"/>
    </row>
    <row r="56" spans="1:10" ht="15">
      <c r="A56" s="228"/>
      <c r="B56" s="3334" t="s">
        <v>1</v>
      </c>
      <c r="C56" s="3335"/>
      <c r="D56" s="3336"/>
      <c r="E56" s="3335"/>
      <c r="F56" s="3335"/>
      <c r="G56" s="3335"/>
      <c r="H56" s="3335"/>
      <c r="I56" s="3335"/>
      <c r="J56" s="3335"/>
    </row>
    <row r="57" spans="1:10">
      <c r="A57" s="228"/>
      <c r="B57" s="184" t="s">
        <v>49</v>
      </c>
      <c r="C57" s="515" t="s">
        <v>50</v>
      </c>
      <c r="D57" s="185" t="s">
        <v>568</v>
      </c>
      <c r="E57" s="515" t="s">
        <v>51</v>
      </c>
      <c r="F57" s="1643" t="s">
        <v>52</v>
      </c>
      <c r="G57" s="2530" t="s">
        <v>830</v>
      </c>
      <c r="H57" s="516" t="s">
        <v>53</v>
      </c>
      <c r="I57" s="516" t="s">
        <v>54</v>
      </c>
      <c r="J57" s="1647" t="s">
        <v>55</v>
      </c>
    </row>
    <row r="58" spans="1:10">
      <c r="A58" s="228"/>
      <c r="B58" s="162">
        <v>46018</v>
      </c>
      <c r="C58" s="55">
        <v>300000</v>
      </c>
      <c r="D58" s="55">
        <f>C58*0.02</f>
        <v>6000</v>
      </c>
      <c r="E58" s="55"/>
      <c r="F58" s="786">
        <v>48</v>
      </c>
      <c r="G58" s="2248" t="s">
        <v>855</v>
      </c>
      <c r="H58" s="55">
        <f>+C58/F58</f>
        <v>6250</v>
      </c>
      <c r="I58" s="55">
        <f>C58*0.0083</f>
        <v>2490</v>
      </c>
      <c r="J58" s="55">
        <f>C58</f>
        <v>300000</v>
      </c>
    </row>
    <row r="59" spans="1:10">
      <c r="A59" s="228"/>
      <c r="B59" s="50">
        <v>46018</v>
      </c>
      <c r="C59" s="57"/>
      <c r="D59" s="57"/>
      <c r="E59" s="57"/>
      <c r="F59" s="44">
        <v>1</v>
      </c>
      <c r="G59" s="2229" t="s">
        <v>856</v>
      </c>
      <c r="H59" s="59">
        <v>18750</v>
      </c>
      <c r="I59" s="59">
        <v>7470</v>
      </c>
      <c r="J59" s="62">
        <f>J58-H59</f>
        <v>281250</v>
      </c>
    </row>
    <row r="60" spans="1:10">
      <c r="A60" s="228"/>
      <c r="B60" s="50"/>
      <c r="C60" s="27"/>
      <c r="D60" s="27"/>
      <c r="E60" s="27"/>
      <c r="F60" s="44"/>
      <c r="G60" s="2250"/>
      <c r="H60" s="39"/>
      <c r="I60" s="39"/>
      <c r="J60" s="62"/>
    </row>
    <row r="61" spans="1:10">
      <c r="B61" s="50"/>
      <c r="C61" s="27"/>
      <c r="D61" s="27"/>
      <c r="E61" s="27"/>
      <c r="F61" s="1317"/>
      <c r="G61" s="2250"/>
      <c r="H61" s="39"/>
      <c r="I61" s="39"/>
      <c r="J61" s="62"/>
    </row>
    <row r="62" spans="1:10">
      <c r="B62" s="50"/>
      <c r="C62" s="27"/>
      <c r="D62" s="27"/>
      <c r="E62" s="27"/>
      <c r="F62" s="1317"/>
      <c r="G62" s="2250"/>
      <c r="H62" s="39"/>
      <c r="I62" s="39"/>
      <c r="J62" s="43"/>
    </row>
    <row r="63" spans="1:10">
      <c r="B63" s="50"/>
      <c r="C63" s="27"/>
      <c r="D63" s="27"/>
      <c r="E63" s="27"/>
      <c r="F63" s="1317"/>
      <c r="G63" s="2250"/>
      <c r="H63" s="39"/>
      <c r="I63" s="39"/>
      <c r="J63" s="43"/>
    </row>
    <row r="64" spans="1:10">
      <c r="B64" s="50"/>
      <c r="C64" s="27"/>
      <c r="D64" s="27"/>
      <c r="E64" s="27"/>
      <c r="F64" s="1317"/>
      <c r="G64" s="2250"/>
      <c r="H64" s="39"/>
      <c r="I64" s="39"/>
      <c r="J64" s="43"/>
    </row>
    <row r="65" spans="2:10">
      <c r="B65" s="50"/>
      <c r="C65" s="27"/>
      <c r="D65" s="27"/>
      <c r="E65" s="27"/>
      <c r="F65" s="1317"/>
      <c r="G65" s="2250"/>
      <c r="H65" s="39"/>
      <c r="I65" s="39"/>
      <c r="J65" s="43"/>
    </row>
  </sheetData>
  <mergeCells count="7">
    <mergeCell ref="B55:D55"/>
    <mergeCell ref="B56:J56"/>
    <mergeCell ref="B1:D1"/>
    <mergeCell ref="B4:J4"/>
    <mergeCell ref="B18:J18"/>
    <mergeCell ref="B35:D35"/>
    <mergeCell ref="B36:J36"/>
  </mergeCells>
  <pageMargins left="0.7" right="0.7" top="0.75" bottom="0.75" header="0.3" footer="0.3"/>
  <pageSetup paperSize="256"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186">
    <tabColor rgb="FFFFFF00"/>
  </sheetPr>
  <dimension ref="A1:U89"/>
  <sheetViews>
    <sheetView topLeftCell="A43" zoomScale="130" zoomScaleNormal="130" workbookViewId="0">
      <selection activeCell="E61" sqref="E61"/>
    </sheetView>
  </sheetViews>
  <sheetFormatPr defaultColWidth="9.109375" defaultRowHeight="13.2"/>
  <cols>
    <col min="1" max="2" width="13.33203125" style="3" customWidth="1"/>
    <col min="3" max="3" width="14.44140625" style="2306" customWidth="1"/>
    <col min="4" max="4" width="12.5546875" style="3" customWidth="1"/>
    <col min="5" max="5" width="14.109375" style="3" customWidth="1"/>
    <col min="6" max="6" width="11" style="3" customWidth="1"/>
    <col min="7" max="7" width="9.109375" style="3"/>
    <col min="8" max="8" width="12" style="2227" customWidth="1"/>
    <col min="9" max="9" width="13" style="7" customWidth="1"/>
    <col min="10" max="10" width="13.44140625" style="7" customWidth="1"/>
    <col min="11" max="11" width="12.44140625" style="7" customWidth="1"/>
    <col min="12" max="13" width="9.109375" style="3"/>
    <col min="14" max="14" width="12" style="3" customWidth="1"/>
    <col min="15" max="15" width="9.109375" style="3"/>
    <col min="16" max="19" width="9.33203125" style="3" customWidth="1"/>
    <col min="20" max="21" width="9.88671875" style="3" customWidth="1"/>
    <col min="22" max="16384" width="9.109375" style="3"/>
  </cols>
  <sheetData>
    <row r="1" spans="3:12" ht="29.4">
      <c r="C1" s="2663" t="s">
        <v>857</v>
      </c>
    </row>
    <row r="5" spans="3:12" ht="20.399999999999999">
      <c r="C5" s="3200" t="s">
        <v>1</v>
      </c>
      <c r="D5" s="3200"/>
      <c r="E5" s="3200"/>
      <c r="F5" s="3200"/>
      <c r="G5" s="3200"/>
      <c r="H5" s="3200"/>
      <c r="I5" s="3200"/>
      <c r="J5" s="3200"/>
      <c r="K5" s="3200"/>
    </row>
    <row r="6" spans="3:12" ht="25.2">
      <c r="C6" s="2439" t="s">
        <v>2</v>
      </c>
      <c r="D6" s="142" t="s">
        <v>35</v>
      </c>
      <c r="E6" s="143" t="s">
        <v>4</v>
      </c>
      <c r="F6" s="144" t="s">
        <v>5</v>
      </c>
      <c r="G6" s="144" t="s">
        <v>6</v>
      </c>
      <c r="H6" s="2504" t="s">
        <v>36</v>
      </c>
      <c r="I6" s="146" t="s">
        <v>37</v>
      </c>
      <c r="J6" s="146" t="s">
        <v>38</v>
      </c>
      <c r="K6" s="146" t="s">
        <v>39</v>
      </c>
    </row>
    <row r="7" spans="3:12">
      <c r="C7" s="2664">
        <v>44468</v>
      </c>
      <c r="D7" s="1639">
        <v>50000</v>
      </c>
      <c r="E7" s="1639">
        <f>D7*0.02</f>
        <v>1000</v>
      </c>
      <c r="F7" s="1640"/>
      <c r="G7" s="1280">
        <v>12</v>
      </c>
      <c r="H7" s="2667">
        <v>27501</v>
      </c>
      <c r="I7" s="1641">
        <f>D7/G7</f>
        <v>4166.6666666666697</v>
      </c>
      <c r="J7" s="1641">
        <v>415</v>
      </c>
      <c r="K7" s="722">
        <f>D7</f>
        <v>50000</v>
      </c>
    </row>
    <row r="8" spans="3:12">
      <c r="C8" s="2304">
        <v>44496</v>
      </c>
      <c r="D8" s="478"/>
      <c r="E8" s="478"/>
      <c r="F8" s="151"/>
      <c r="G8" s="57">
        <v>1</v>
      </c>
      <c r="H8" s="2229">
        <v>72348</v>
      </c>
      <c r="I8" s="756">
        <v>4166.67</v>
      </c>
      <c r="J8" s="30">
        <v>415</v>
      </c>
      <c r="K8" s="189">
        <f>K7-I8</f>
        <v>45833.33</v>
      </c>
    </row>
    <row r="9" spans="3:12">
      <c r="C9" s="2304">
        <v>44533</v>
      </c>
      <c r="D9" s="27"/>
      <c r="E9" s="27"/>
      <c r="F9" s="27"/>
      <c r="G9" s="29">
        <v>2</v>
      </c>
      <c r="H9" s="2229">
        <v>72810</v>
      </c>
      <c r="I9" s="756">
        <v>4166.67</v>
      </c>
      <c r="J9" s="30">
        <v>415</v>
      </c>
      <c r="K9" s="189">
        <f t="shared" ref="K9:K17" si="0">K8-I9</f>
        <v>41666.660000000003</v>
      </c>
      <c r="L9" s="540"/>
    </row>
    <row r="10" spans="3:12">
      <c r="C10" s="2304">
        <v>44565</v>
      </c>
      <c r="D10" s="27"/>
      <c r="E10" s="27"/>
      <c r="F10" s="27"/>
      <c r="G10" s="29">
        <v>3</v>
      </c>
      <c r="H10" s="2229">
        <v>73142</v>
      </c>
      <c r="I10" s="756">
        <v>4185</v>
      </c>
      <c r="J10" s="30">
        <v>415</v>
      </c>
      <c r="K10" s="189">
        <f t="shared" si="0"/>
        <v>37481.660000000003</v>
      </c>
    </row>
    <row r="11" spans="3:12">
      <c r="C11" s="2304">
        <v>44582</v>
      </c>
      <c r="D11" s="27"/>
      <c r="E11" s="27"/>
      <c r="F11" s="27"/>
      <c r="G11" s="29">
        <v>4</v>
      </c>
      <c r="H11" s="2229">
        <v>73326</v>
      </c>
      <c r="I11" s="756">
        <v>4166.67</v>
      </c>
      <c r="J11" s="30">
        <v>415</v>
      </c>
      <c r="K11" s="189">
        <f t="shared" si="0"/>
        <v>33314.99</v>
      </c>
    </row>
    <row r="12" spans="3:12">
      <c r="C12" s="2304">
        <v>44621</v>
      </c>
      <c r="D12" s="27"/>
      <c r="E12" s="27"/>
      <c r="F12" s="27"/>
      <c r="G12" s="29">
        <v>5</v>
      </c>
      <c r="H12" s="2229">
        <v>73773</v>
      </c>
      <c r="I12" s="756">
        <v>4166.67</v>
      </c>
      <c r="J12" s="30">
        <v>415</v>
      </c>
      <c r="K12" s="189">
        <f t="shared" si="0"/>
        <v>29148.32</v>
      </c>
    </row>
    <row r="13" spans="3:12">
      <c r="C13" s="2304">
        <v>44681</v>
      </c>
      <c r="D13" s="27"/>
      <c r="E13" s="27"/>
      <c r="F13" s="27"/>
      <c r="G13" s="29">
        <v>6</v>
      </c>
      <c r="H13" s="2229">
        <v>74425</v>
      </c>
      <c r="I13" s="756">
        <v>4166.67</v>
      </c>
      <c r="J13" s="30">
        <v>415</v>
      </c>
      <c r="K13" s="189">
        <f t="shared" si="0"/>
        <v>24981.65</v>
      </c>
    </row>
    <row r="14" spans="3:12">
      <c r="C14" s="2304">
        <v>44708</v>
      </c>
      <c r="D14" s="27"/>
      <c r="E14" s="27"/>
      <c r="F14" s="27"/>
      <c r="G14" s="29">
        <v>7</v>
      </c>
      <c r="H14" s="2229">
        <v>74765</v>
      </c>
      <c r="I14" s="756">
        <v>4166.67</v>
      </c>
      <c r="J14" s="30">
        <v>415</v>
      </c>
      <c r="K14" s="189">
        <f t="shared" si="0"/>
        <v>20814.98</v>
      </c>
    </row>
    <row r="15" spans="3:12">
      <c r="C15" s="2304">
        <v>44740</v>
      </c>
      <c r="D15" s="27"/>
      <c r="E15" s="27"/>
      <c r="F15" s="27"/>
      <c r="G15" s="29">
        <v>8</v>
      </c>
      <c r="H15" s="2229">
        <v>75144</v>
      </c>
      <c r="I15" s="756">
        <v>4166.67</v>
      </c>
      <c r="J15" s="30">
        <v>415</v>
      </c>
      <c r="K15" s="189">
        <f t="shared" si="0"/>
        <v>16648.310000000001</v>
      </c>
    </row>
    <row r="16" spans="3:12">
      <c r="C16" s="2304">
        <v>44770</v>
      </c>
      <c r="D16" s="27"/>
      <c r="E16" s="27"/>
      <c r="F16" s="27"/>
      <c r="G16" s="29">
        <v>9</v>
      </c>
      <c r="H16" s="2229">
        <v>75464</v>
      </c>
      <c r="I16" s="756">
        <v>4166.67</v>
      </c>
      <c r="J16" s="30">
        <v>415</v>
      </c>
      <c r="K16" s="189">
        <f t="shared" si="0"/>
        <v>12481.64</v>
      </c>
    </row>
    <row r="17" spans="1:14">
      <c r="C17" s="2304">
        <v>44778</v>
      </c>
      <c r="D17" s="27"/>
      <c r="E17" s="27"/>
      <c r="F17" s="27"/>
      <c r="G17" s="29">
        <v>10</v>
      </c>
      <c r="H17" s="2229">
        <v>29570</v>
      </c>
      <c r="I17" s="756">
        <v>16648.310000000001</v>
      </c>
      <c r="J17" s="30"/>
      <c r="K17" s="189">
        <f t="shared" si="0"/>
        <v>-4166.6699999999901</v>
      </c>
    </row>
    <row r="18" spans="1:14">
      <c r="C18" s="2304"/>
      <c r="D18" s="27"/>
      <c r="E18" s="27"/>
      <c r="F18" s="27"/>
      <c r="G18" s="27"/>
      <c r="H18" s="2255"/>
      <c r="I18" s="756"/>
      <c r="J18" s="30"/>
      <c r="K18" s="189"/>
    </row>
    <row r="19" spans="1:14" ht="20.399999999999999">
      <c r="C19" s="3240" t="s">
        <v>1</v>
      </c>
      <c r="D19" s="3240"/>
      <c r="E19" s="3240"/>
      <c r="F19" s="3240"/>
      <c r="G19" s="3240"/>
      <c r="H19" s="3240"/>
      <c r="I19" s="3240"/>
      <c r="J19" s="3240"/>
      <c r="K19" s="3240"/>
    </row>
    <row r="20" spans="1:14" ht="25.2">
      <c r="C20" s="2439" t="s">
        <v>2</v>
      </c>
      <c r="D20" s="142" t="s">
        <v>35</v>
      </c>
      <c r="E20" s="143" t="s">
        <v>4</v>
      </c>
      <c r="F20" s="144" t="s">
        <v>5</v>
      </c>
      <c r="G20" s="144" t="s">
        <v>6</v>
      </c>
      <c r="H20" s="2504" t="s">
        <v>36</v>
      </c>
      <c r="I20" s="146" t="s">
        <v>37</v>
      </c>
      <c r="J20" s="146" t="s">
        <v>38</v>
      </c>
      <c r="K20" s="146" t="s">
        <v>39</v>
      </c>
    </row>
    <row r="21" spans="1:14">
      <c r="A21" s="50"/>
      <c r="B21" s="50"/>
      <c r="C21" s="2665">
        <v>44778</v>
      </c>
      <c r="D21" s="666">
        <v>600000</v>
      </c>
      <c r="E21" s="666">
        <f>D21*0.02</f>
        <v>12000</v>
      </c>
      <c r="F21" s="667"/>
      <c r="G21" s="667">
        <v>48</v>
      </c>
      <c r="H21" s="2668">
        <v>29570</v>
      </c>
      <c r="I21" s="668">
        <f>D21/G21</f>
        <v>12500</v>
      </c>
      <c r="J21" s="668">
        <f>D21*0.83%</f>
        <v>4980</v>
      </c>
      <c r="K21" s="668">
        <f>D21</f>
        <v>600000</v>
      </c>
    </row>
    <row r="22" spans="1:14">
      <c r="A22" s="50"/>
      <c r="B22" s="50"/>
      <c r="C22" s="2304">
        <v>44770</v>
      </c>
      <c r="D22" s="3337" t="s">
        <v>858</v>
      </c>
      <c r="E22" s="3337"/>
      <c r="F22" s="3337"/>
      <c r="G22" s="57">
        <v>1</v>
      </c>
      <c r="H22" s="2229">
        <v>75464</v>
      </c>
      <c r="I22" s="59">
        <v>4166.67</v>
      </c>
      <c r="J22" s="59">
        <v>415</v>
      </c>
      <c r="K22" s="62">
        <f>K21-I22</f>
        <v>595833.32999999996</v>
      </c>
    </row>
    <row r="23" spans="1:14">
      <c r="A23" s="50"/>
      <c r="B23" s="50"/>
      <c r="C23" s="2304">
        <v>44810</v>
      </c>
      <c r="D23" s="148"/>
      <c r="E23" s="329"/>
      <c r="F23" s="329"/>
      <c r="G23" s="57">
        <v>2</v>
      </c>
      <c r="H23" s="2229">
        <v>75947</v>
      </c>
      <c r="I23" s="59">
        <v>12500</v>
      </c>
      <c r="J23" s="59">
        <v>4980</v>
      </c>
      <c r="K23" s="62">
        <f t="shared" ref="K23:K53" si="1">K22-I23</f>
        <v>583333.32999999996</v>
      </c>
    </row>
    <row r="24" spans="1:14">
      <c r="A24" s="50"/>
      <c r="B24" s="50"/>
      <c r="C24" s="2304">
        <v>44842</v>
      </c>
      <c r="D24" s="148"/>
      <c r="E24" s="329"/>
      <c r="F24" s="329"/>
      <c r="G24" s="57">
        <v>3</v>
      </c>
      <c r="H24" s="2229">
        <v>76283</v>
      </c>
      <c r="I24" s="59">
        <v>12500</v>
      </c>
      <c r="J24" s="59">
        <v>4980</v>
      </c>
      <c r="K24" s="62">
        <f t="shared" si="1"/>
        <v>570833.32999999996</v>
      </c>
    </row>
    <row r="25" spans="1:14">
      <c r="A25" s="50"/>
      <c r="B25" s="50"/>
      <c r="C25" s="2304">
        <v>44877</v>
      </c>
      <c r="D25" s="148"/>
      <c r="E25" s="329"/>
      <c r="F25" s="329"/>
      <c r="G25" s="57">
        <v>4</v>
      </c>
      <c r="H25" s="2229">
        <v>76628</v>
      </c>
      <c r="I25" s="59">
        <v>12500</v>
      </c>
      <c r="J25" s="59">
        <v>4980</v>
      </c>
      <c r="K25" s="62">
        <f t="shared" si="1"/>
        <v>558333.32999999996</v>
      </c>
    </row>
    <row r="26" spans="1:14">
      <c r="A26" s="50"/>
      <c r="B26" s="50"/>
      <c r="C26" s="2304">
        <v>44910</v>
      </c>
      <c r="D26" s="148"/>
      <c r="E26" s="329"/>
      <c r="F26" s="329"/>
      <c r="G26" s="57">
        <v>5</v>
      </c>
      <c r="H26" s="2229">
        <v>77027</v>
      </c>
      <c r="I26" s="59">
        <v>12500</v>
      </c>
      <c r="J26" s="59">
        <v>4980</v>
      </c>
      <c r="K26" s="62">
        <f t="shared" si="1"/>
        <v>545833.32999999996</v>
      </c>
    </row>
    <row r="27" spans="1:14">
      <c r="A27" s="50"/>
      <c r="B27" s="50"/>
      <c r="C27" s="2304">
        <v>44957</v>
      </c>
      <c r="D27" s="178"/>
      <c r="E27" s="59"/>
      <c r="F27" s="59"/>
      <c r="G27" s="57">
        <v>6</v>
      </c>
      <c r="H27" s="2229">
        <v>77529</v>
      </c>
      <c r="I27" s="59">
        <v>12500</v>
      </c>
      <c r="J27" s="59">
        <v>4980</v>
      </c>
      <c r="K27" s="62">
        <f t="shared" si="1"/>
        <v>533333.32999999996</v>
      </c>
    </row>
    <row r="28" spans="1:14">
      <c r="A28" s="50"/>
      <c r="B28" s="50"/>
      <c r="C28" s="2304">
        <v>44986</v>
      </c>
      <c r="D28" s="178"/>
      <c r="E28" s="59"/>
      <c r="F28" s="59"/>
      <c r="G28" s="57">
        <v>7</v>
      </c>
      <c r="H28" s="2229">
        <v>77798</v>
      </c>
      <c r="I28" s="59">
        <v>12500</v>
      </c>
      <c r="J28" s="59">
        <v>4980</v>
      </c>
      <c r="K28" s="62">
        <f t="shared" si="1"/>
        <v>520833.33</v>
      </c>
    </row>
    <row r="29" spans="1:14">
      <c r="A29" s="50"/>
      <c r="B29" s="50"/>
      <c r="C29" s="2304">
        <v>45013</v>
      </c>
      <c r="D29" s="178"/>
      <c r="E29" s="59"/>
      <c r="F29" s="59"/>
      <c r="G29" s="57">
        <v>8</v>
      </c>
      <c r="H29" s="2229">
        <v>78053</v>
      </c>
      <c r="I29" s="59">
        <v>12500</v>
      </c>
      <c r="J29" s="59">
        <v>4980</v>
      </c>
      <c r="K29" s="62">
        <f t="shared" si="1"/>
        <v>508333.33</v>
      </c>
      <c r="N29" s="6"/>
    </row>
    <row r="30" spans="1:14">
      <c r="A30" s="50"/>
      <c r="B30" s="50"/>
      <c r="C30" s="2377" t="s">
        <v>58</v>
      </c>
      <c r="D30" s="178"/>
      <c r="E30" s="59"/>
      <c r="F30" s="59"/>
      <c r="G30" s="3112" t="s">
        <v>57</v>
      </c>
      <c r="H30" s="3112"/>
      <c r="I30" s="59"/>
      <c r="J30" s="59"/>
      <c r="K30" s="62">
        <f t="shared" si="1"/>
        <v>508333.33</v>
      </c>
      <c r="N30" s="6" t="s">
        <v>612</v>
      </c>
    </row>
    <row r="31" spans="1:14">
      <c r="A31" s="50"/>
      <c r="B31" s="50"/>
      <c r="C31" s="2304">
        <v>45056</v>
      </c>
      <c r="D31" s="178"/>
      <c r="E31" s="59"/>
      <c r="F31" s="59"/>
      <c r="G31" s="57">
        <v>9</v>
      </c>
      <c r="H31" s="2229">
        <v>78613</v>
      </c>
      <c r="I31" s="59">
        <v>12500</v>
      </c>
      <c r="J31" s="59">
        <v>4980</v>
      </c>
      <c r="K31" s="62">
        <f t="shared" si="1"/>
        <v>495833.33</v>
      </c>
      <c r="N31" s="6"/>
    </row>
    <row r="32" spans="1:14">
      <c r="A32" s="50"/>
      <c r="B32" s="50"/>
      <c r="C32" s="2304">
        <v>45087</v>
      </c>
      <c r="D32" s="178"/>
      <c r="E32" s="59"/>
      <c r="F32" s="59"/>
      <c r="G32" s="57">
        <v>10</v>
      </c>
      <c r="H32" s="2229">
        <v>79109</v>
      </c>
      <c r="I32" s="59">
        <v>12500</v>
      </c>
      <c r="J32" s="59">
        <v>4980</v>
      </c>
      <c r="K32" s="62">
        <f t="shared" si="1"/>
        <v>483333.33</v>
      </c>
      <c r="N32" s="6"/>
    </row>
    <row r="33" spans="1:21">
      <c r="A33" s="50"/>
      <c r="B33" s="50"/>
      <c r="C33" s="2304">
        <v>45118</v>
      </c>
      <c r="D33" s="178"/>
      <c r="E33" s="59"/>
      <c r="F33" s="59"/>
      <c r="G33" s="57">
        <v>11</v>
      </c>
      <c r="H33" s="2229">
        <v>79452</v>
      </c>
      <c r="I33" s="59">
        <v>12500</v>
      </c>
      <c r="J33" s="59">
        <v>4980</v>
      </c>
      <c r="K33" s="62">
        <f t="shared" si="1"/>
        <v>470833.33</v>
      </c>
      <c r="N33" s="6"/>
    </row>
    <row r="34" spans="1:21">
      <c r="A34" s="50"/>
      <c r="B34" s="50"/>
      <c r="C34" s="2304">
        <v>45154</v>
      </c>
      <c r="D34" s="178"/>
      <c r="E34" s="59"/>
      <c r="F34" s="59"/>
      <c r="G34" s="57">
        <v>12</v>
      </c>
      <c r="H34" s="2229">
        <v>79885</v>
      </c>
      <c r="I34" s="59">
        <v>12500</v>
      </c>
      <c r="J34" s="59">
        <v>4980</v>
      </c>
      <c r="K34" s="62">
        <f t="shared" si="1"/>
        <v>458333.33</v>
      </c>
      <c r="N34" s="6"/>
    </row>
    <row r="35" spans="1:21">
      <c r="A35" s="50"/>
      <c r="B35" s="50"/>
      <c r="C35" s="2304">
        <v>45189</v>
      </c>
      <c r="D35" s="57"/>
      <c r="E35" s="57"/>
      <c r="F35" s="57"/>
      <c r="G35" s="57">
        <v>13</v>
      </c>
      <c r="H35" s="2229">
        <v>80272</v>
      </c>
      <c r="I35" s="59">
        <v>12500</v>
      </c>
      <c r="J35" s="59">
        <v>4980</v>
      </c>
      <c r="K35" s="62">
        <f t="shared" si="1"/>
        <v>445833.33</v>
      </c>
    </row>
    <row r="36" spans="1:21">
      <c r="A36" s="50"/>
      <c r="B36" s="50"/>
      <c r="C36" s="2304">
        <v>45217</v>
      </c>
      <c r="D36" s="57"/>
      <c r="E36" s="57"/>
      <c r="F36" s="57"/>
      <c r="G36" s="57">
        <v>14</v>
      </c>
      <c r="H36" s="2229">
        <v>80601</v>
      </c>
      <c r="I36" s="59">
        <v>12500</v>
      </c>
      <c r="J36" s="59">
        <v>4980</v>
      </c>
      <c r="K36" s="62">
        <f t="shared" si="1"/>
        <v>433333.33</v>
      </c>
    </row>
    <row r="37" spans="1:21">
      <c r="A37" s="50"/>
      <c r="B37" s="50"/>
      <c r="C37" s="2304">
        <v>45244</v>
      </c>
      <c r="D37" s="178"/>
      <c r="E37" s="59"/>
      <c r="F37" s="59"/>
      <c r="G37" s="57">
        <v>15</v>
      </c>
      <c r="H37" s="2229">
        <v>80899</v>
      </c>
      <c r="I37" s="59">
        <v>12500</v>
      </c>
      <c r="J37" s="59">
        <v>4980</v>
      </c>
      <c r="K37" s="62">
        <f t="shared" si="1"/>
        <v>420833.33</v>
      </c>
    </row>
    <row r="38" spans="1:21">
      <c r="A38" s="50"/>
      <c r="B38" s="50"/>
      <c r="C38" s="2304">
        <v>45272</v>
      </c>
      <c r="D38" s="178"/>
      <c r="E38" s="59"/>
      <c r="F38" s="59"/>
      <c r="G38" s="57">
        <v>16</v>
      </c>
      <c r="H38" s="2229">
        <v>81349</v>
      </c>
      <c r="I38" s="59">
        <v>12500</v>
      </c>
      <c r="J38" s="59">
        <v>4980</v>
      </c>
      <c r="K38" s="62">
        <f t="shared" si="1"/>
        <v>408333.33</v>
      </c>
    </row>
    <row r="39" spans="1:21">
      <c r="A39" s="50"/>
      <c r="B39" s="50"/>
      <c r="C39" s="2304">
        <v>45309</v>
      </c>
      <c r="D39" s="57"/>
      <c r="E39" s="57"/>
      <c r="F39" s="57"/>
      <c r="G39" s="57">
        <v>17</v>
      </c>
      <c r="H39" s="2229">
        <v>81763</v>
      </c>
      <c r="I39" s="62">
        <v>12500</v>
      </c>
      <c r="J39" s="62">
        <v>4980</v>
      </c>
      <c r="K39" s="62">
        <f t="shared" si="1"/>
        <v>395833.33</v>
      </c>
    </row>
    <row r="40" spans="1:21">
      <c r="A40" s="50"/>
      <c r="B40" s="50"/>
      <c r="C40" s="2304">
        <v>45363</v>
      </c>
      <c r="D40" s="57"/>
      <c r="E40" s="57"/>
      <c r="F40" s="57"/>
      <c r="G40" s="57">
        <v>18</v>
      </c>
      <c r="H40" s="2229">
        <v>82406</v>
      </c>
      <c r="I40" s="59">
        <v>12500</v>
      </c>
      <c r="J40" s="59">
        <v>4980</v>
      </c>
      <c r="K40" s="62">
        <f t="shared" si="1"/>
        <v>383333.33</v>
      </c>
    </row>
    <row r="41" spans="1:21">
      <c r="A41" s="50"/>
      <c r="B41" s="50"/>
      <c r="C41" s="2666">
        <v>45393</v>
      </c>
      <c r="D41" s="57"/>
      <c r="E41" s="57"/>
      <c r="F41" s="57"/>
      <c r="G41" s="57">
        <v>19</v>
      </c>
      <c r="H41" s="2229">
        <v>82734</v>
      </c>
      <c r="I41" s="59">
        <v>18148.91</v>
      </c>
      <c r="J41" s="59">
        <v>4980</v>
      </c>
      <c r="K41" s="62">
        <f t="shared" si="1"/>
        <v>365184.42</v>
      </c>
    </row>
    <row r="42" spans="1:21">
      <c r="A42" s="50"/>
      <c r="B42" s="50"/>
      <c r="C42" s="2304">
        <v>45426</v>
      </c>
      <c r="D42" s="57"/>
      <c r="E42" s="57"/>
      <c r="F42" s="57"/>
      <c r="G42" s="57">
        <v>20</v>
      </c>
      <c r="H42" s="2229">
        <v>83107</v>
      </c>
      <c r="I42" s="62">
        <v>12500</v>
      </c>
      <c r="J42" s="62">
        <v>4980</v>
      </c>
      <c r="K42" s="62">
        <f t="shared" si="1"/>
        <v>352684.42</v>
      </c>
    </row>
    <row r="43" spans="1:21">
      <c r="A43" s="50"/>
      <c r="B43" s="50"/>
      <c r="C43" s="2304">
        <v>45476</v>
      </c>
      <c r="D43" s="178"/>
      <c r="E43" s="59"/>
      <c r="F43" s="59"/>
      <c r="G43" s="57">
        <v>21</v>
      </c>
      <c r="H43" s="2229">
        <v>83809</v>
      </c>
      <c r="I43" s="62">
        <v>12500</v>
      </c>
      <c r="J43" s="62">
        <v>4980</v>
      </c>
      <c r="K43" s="62">
        <f t="shared" si="1"/>
        <v>340184.42</v>
      </c>
    </row>
    <row r="44" spans="1:21">
      <c r="A44" s="50"/>
      <c r="B44" s="50"/>
      <c r="C44" s="2304">
        <v>45505</v>
      </c>
      <c r="D44" s="57"/>
      <c r="E44" s="57"/>
      <c r="F44" s="57"/>
      <c r="G44" s="57">
        <v>22</v>
      </c>
      <c r="H44" s="2229">
        <v>84143</v>
      </c>
      <c r="I44" s="59">
        <v>9520</v>
      </c>
      <c r="J44" s="59">
        <v>4980</v>
      </c>
      <c r="K44" s="62">
        <f t="shared" si="1"/>
        <v>330664.42</v>
      </c>
    </row>
    <row r="45" spans="1:21">
      <c r="A45" s="50"/>
      <c r="B45" s="50"/>
      <c r="C45" s="2304">
        <v>45576</v>
      </c>
      <c r="D45" s="57"/>
      <c r="E45" s="57"/>
      <c r="F45" s="57"/>
      <c r="G45" s="57">
        <v>23</v>
      </c>
      <c r="H45" s="2229">
        <v>84969</v>
      </c>
      <c r="I45" s="59">
        <v>14520</v>
      </c>
      <c r="J45" s="59">
        <v>4980</v>
      </c>
      <c r="K45" s="62">
        <f t="shared" si="1"/>
        <v>316144.42</v>
      </c>
    </row>
    <row r="46" spans="1:21">
      <c r="A46" s="50"/>
      <c r="B46" s="50"/>
      <c r="C46" s="2304">
        <v>45605</v>
      </c>
      <c r="D46" s="178"/>
      <c r="E46" s="59"/>
      <c r="F46" s="59"/>
      <c r="G46" s="57">
        <v>24</v>
      </c>
      <c r="H46" s="2229">
        <v>85327</v>
      </c>
      <c r="I46" s="59">
        <v>12500</v>
      </c>
      <c r="J46" s="59">
        <v>4980</v>
      </c>
      <c r="K46" s="62">
        <f t="shared" si="1"/>
        <v>303644.42</v>
      </c>
    </row>
    <row r="47" spans="1:21">
      <c r="A47" s="50"/>
      <c r="B47" s="50"/>
      <c r="C47" s="2304">
        <v>45638</v>
      </c>
      <c r="D47" s="57"/>
      <c r="E47" s="57"/>
      <c r="F47" s="57"/>
      <c r="G47" s="57">
        <v>25</v>
      </c>
      <c r="H47" s="2229">
        <v>85798</v>
      </c>
      <c r="I47" s="59">
        <v>12500</v>
      </c>
      <c r="J47" s="59">
        <v>4980</v>
      </c>
      <c r="K47" s="62">
        <f t="shared" si="1"/>
        <v>291144.42</v>
      </c>
    </row>
    <row r="48" spans="1:21">
      <c r="A48" s="50"/>
      <c r="B48" s="50"/>
      <c r="C48" s="2304">
        <v>45694</v>
      </c>
      <c r="D48" s="57"/>
      <c r="E48" s="57"/>
      <c r="F48" s="57"/>
      <c r="G48" s="57">
        <v>26</v>
      </c>
      <c r="H48" s="2229">
        <v>86369</v>
      </c>
      <c r="I48" s="59">
        <v>12500</v>
      </c>
      <c r="J48" s="59">
        <v>4980</v>
      </c>
      <c r="K48" s="62">
        <f t="shared" si="1"/>
        <v>278644.42</v>
      </c>
      <c r="N48" s="339"/>
      <c r="O48" s="613"/>
      <c r="P48" s="464"/>
      <c r="Q48" s="614"/>
      <c r="R48" s="614"/>
      <c r="S48" s="614"/>
      <c r="T48" s="617"/>
      <c r="U48" s="617"/>
    </row>
    <row r="49" spans="1:21">
      <c r="A49" s="50"/>
      <c r="B49" s="50"/>
      <c r="C49" s="2304">
        <v>45743</v>
      </c>
      <c r="D49" s="57"/>
      <c r="E49" s="57"/>
      <c r="F49" s="57"/>
      <c r="G49" s="57">
        <v>27</v>
      </c>
      <c r="H49" s="2229">
        <v>86981</v>
      </c>
      <c r="I49" s="62">
        <v>27520</v>
      </c>
      <c r="J49" s="59">
        <v>4980</v>
      </c>
      <c r="K49" s="62">
        <f t="shared" si="1"/>
        <v>251124.42</v>
      </c>
      <c r="N49" s="339"/>
      <c r="O49" s="613"/>
      <c r="P49" s="464"/>
      <c r="Q49" s="615"/>
      <c r="R49" s="615"/>
      <c r="S49" s="615"/>
      <c r="T49" s="617"/>
      <c r="U49" s="617"/>
    </row>
    <row r="50" spans="1:21">
      <c r="A50" s="57"/>
      <c r="B50" s="50"/>
      <c r="C50" s="2304">
        <v>45771</v>
      </c>
      <c r="D50" s="57"/>
      <c r="E50" s="57"/>
      <c r="F50" s="57"/>
      <c r="G50" s="57">
        <v>28</v>
      </c>
      <c r="H50" s="2229">
        <v>87294</v>
      </c>
      <c r="I50" s="62">
        <v>22020</v>
      </c>
      <c r="J50" s="62">
        <v>4980</v>
      </c>
      <c r="K50" s="62">
        <f t="shared" si="1"/>
        <v>229104.42</v>
      </c>
      <c r="N50" s="339"/>
      <c r="O50" s="613"/>
      <c r="P50" s="464"/>
      <c r="Q50" s="615"/>
      <c r="R50" s="615"/>
      <c r="S50" s="615"/>
      <c r="T50" s="617"/>
      <c r="U50" s="617"/>
    </row>
    <row r="51" spans="1:21">
      <c r="A51" s="27"/>
      <c r="B51" s="50"/>
      <c r="C51" s="2304">
        <v>45777</v>
      </c>
      <c r="D51" s="57"/>
      <c r="E51" s="57"/>
      <c r="F51" s="57"/>
      <c r="G51" s="57">
        <v>29</v>
      </c>
      <c r="H51" s="2229">
        <v>87409</v>
      </c>
      <c r="I51" s="62"/>
      <c r="J51" s="62">
        <v>24485</v>
      </c>
      <c r="K51" s="62">
        <f t="shared" si="1"/>
        <v>229104.42</v>
      </c>
      <c r="N51" s="339"/>
      <c r="O51" s="613"/>
      <c r="P51" s="464"/>
      <c r="Q51" s="614"/>
      <c r="R51" s="615"/>
      <c r="S51" s="615"/>
      <c r="T51" s="617"/>
      <c r="U51" s="617"/>
    </row>
    <row r="52" spans="1:21">
      <c r="A52" s="27"/>
      <c r="B52" s="50"/>
      <c r="C52" s="2304">
        <v>45777</v>
      </c>
      <c r="D52" s="57"/>
      <c r="E52" s="57"/>
      <c r="F52" s="57"/>
      <c r="G52" s="57"/>
      <c r="H52" s="2229">
        <v>35504</v>
      </c>
      <c r="I52" s="62">
        <v>229104.42</v>
      </c>
      <c r="J52" s="62">
        <v>582.09</v>
      </c>
      <c r="K52" s="62">
        <f t="shared" si="1"/>
        <v>0</v>
      </c>
      <c r="N52" s="339"/>
      <c r="O52" s="616"/>
      <c r="P52" s="467"/>
      <c r="Q52" s="615"/>
      <c r="R52" s="615"/>
      <c r="S52" s="615"/>
      <c r="T52" s="618"/>
      <c r="U52" s="618"/>
    </row>
    <row r="53" spans="1:21">
      <c r="A53" s="27"/>
      <c r="B53" s="50"/>
      <c r="C53" s="2304"/>
      <c r="D53" s="57"/>
      <c r="E53" s="57"/>
      <c r="F53" s="57"/>
      <c r="G53" s="57"/>
      <c r="H53" s="2229"/>
      <c r="I53" s="62"/>
      <c r="J53" s="62"/>
      <c r="K53" s="62">
        <f t="shared" si="1"/>
        <v>0</v>
      </c>
      <c r="N53" s="339"/>
      <c r="O53" s="613"/>
      <c r="P53" s="340"/>
      <c r="Q53" s="614"/>
      <c r="R53" s="614"/>
      <c r="S53" s="614"/>
      <c r="T53" s="617"/>
      <c r="U53" s="617"/>
    </row>
    <row r="54" spans="1:21">
      <c r="N54" s="339"/>
      <c r="O54" s="613"/>
      <c r="P54" s="340"/>
      <c r="Q54" s="614"/>
      <c r="R54" s="614"/>
      <c r="S54" s="614"/>
      <c r="T54" s="617"/>
      <c r="U54" s="617"/>
    </row>
    <row r="55" spans="1:21" ht="20.399999999999999">
      <c r="C55" s="3240" t="s">
        <v>1</v>
      </c>
      <c r="D55" s="3240"/>
      <c r="E55" s="3240"/>
      <c r="F55" s="3240"/>
      <c r="G55" s="3240"/>
      <c r="H55" s="3240"/>
      <c r="I55" s="3240"/>
      <c r="J55" s="3240"/>
      <c r="K55" s="3240"/>
      <c r="N55" s="339"/>
      <c r="O55" s="613"/>
      <c r="P55" s="340"/>
      <c r="Q55" s="614"/>
      <c r="R55" s="614"/>
      <c r="S55" s="614"/>
      <c r="T55" s="617"/>
      <c r="U55" s="617"/>
    </row>
    <row r="56" spans="1:21" ht="25.2">
      <c r="B56" s="540"/>
      <c r="C56" s="2439" t="s">
        <v>2</v>
      </c>
      <c r="D56" s="142" t="s">
        <v>35</v>
      </c>
      <c r="E56" s="143" t="s">
        <v>4</v>
      </c>
      <c r="F56" s="144" t="s">
        <v>5</v>
      </c>
      <c r="G56" s="144" t="s">
        <v>6</v>
      </c>
      <c r="H56" s="2504" t="s">
        <v>36</v>
      </c>
      <c r="I56" s="146" t="s">
        <v>37</v>
      </c>
      <c r="J56" s="146" t="s">
        <v>38</v>
      </c>
      <c r="K56" s="146" t="s">
        <v>39</v>
      </c>
      <c r="N56" s="339"/>
      <c r="O56" s="613"/>
      <c r="P56" s="340"/>
      <c r="Q56" s="615"/>
      <c r="R56" s="615"/>
      <c r="S56" s="615"/>
      <c r="T56" s="617"/>
      <c r="U56" s="617"/>
    </row>
    <row r="57" spans="1:21">
      <c r="C57" s="2665">
        <v>45777</v>
      </c>
      <c r="D57" s="666">
        <v>500000</v>
      </c>
      <c r="E57" s="666">
        <f>D57*0.02</f>
        <v>10000</v>
      </c>
      <c r="F57" s="667"/>
      <c r="G57" s="667">
        <v>36</v>
      </c>
      <c r="H57" s="2668">
        <v>35504</v>
      </c>
      <c r="I57" s="668">
        <f>D57/G57</f>
        <v>13888.8888888889</v>
      </c>
      <c r="J57" s="668">
        <f>D57*0.83%</f>
        <v>4150</v>
      </c>
      <c r="K57" s="668">
        <f>D57</f>
        <v>500000</v>
      </c>
      <c r="N57" s="339"/>
      <c r="O57" s="613"/>
      <c r="P57" s="340"/>
      <c r="Q57" s="615"/>
      <c r="R57" s="615"/>
      <c r="S57" s="615"/>
      <c r="T57" s="617"/>
      <c r="U57" s="617"/>
    </row>
    <row r="58" spans="1:21">
      <c r="B58" s="540"/>
      <c r="C58" s="2243">
        <v>45811</v>
      </c>
      <c r="D58" s="1642"/>
      <c r="E58" s="1642"/>
      <c r="F58" s="1642"/>
      <c r="G58" s="57">
        <v>1</v>
      </c>
      <c r="H58" s="2313" t="s">
        <v>859</v>
      </c>
      <c r="I58" s="673">
        <v>13888.89</v>
      </c>
      <c r="J58" s="673">
        <v>4150</v>
      </c>
      <c r="K58" s="62">
        <f>K57-I58</f>
        <v>486111.11</v>
      </c>
      <c r="N58" s="339"/>
      <c r="O58" s="750"/>
      <c r="P58" s="340"/>
      <c r="Q58" s="614"/>
      <c r="R58" s="614"/>
      <c r="S58" s="614"/>
      <c r="T58" s="617"/>
      <c r="U58" s="617"/>
    </row>
    <row r="59" spans="1:21">
      <c r="C59" s="2243">
        <v>45840</v>
      </c>
      <c r="D59" s="148"/>
      <c r="E59" s="329"/>
      <c r="F59" s="329"/>
      <c r="G59" s="57">
        <v>2</v>
      </c>
      <c r="H59" s="2313" t="s">
        <v>860</v>
      </c>
      <c r="I59" s="673">
        <v>13888.89</v>
      </c>
      <c r="J59" s="673">
        <v>4150</v>
      </c>
      <c r="K59" s="62">
        <f t="shared" ref="K59:K89" si="2">K58-I59</f>
        <v>472222.22</v>
      </c>
    </row>
    <row r="60" spans="1:21">
      <c r="C60" s="2243">
        <v>45906</v>
      </c>
      <c r="D60" s="148"/>
      <c r="E60" s="329"/>
      <c r="F60" s="329"/>
      <c r="G60" s="57">
        <v>3</v>
      </c>
      <c r="H60" s="2313" t="s">
        <v>861</v>
      </c>
      <c r="I60" s="673">
        <v>18272.86</v>
      </c>
      <c r="J60" s="673">
        <v>4150</v>
      </c>
      <c r="K60" s="62">
        <f t="shared" si="2"/>
        <v>453949.36</v>
      </c>
    </row>
    <row r="61" spans="1:21">
      <c r="C61" s="2243">
        <v>45937</v>
      </c>
      <c r="D61" s="148"/>
      <c r="E61" s="329"/>
      <c r="F61" s="329"/>
      <c r="G61" s="57">
        <v>4</v>
      </c>
      <c r="H61" s="2313" t="s">
        <v>862</v>
      </c>
      <c r="I61" s="619">
        <v>13888.89</v>
      </c>
      <c r="J61" s="619">
        <v>4150</v>
      </c>
      <c r="K61" s="62">
        <f t="shared" si="2"/>
        <v>440060.47</v>
      </c>
    </row>
    <row r="62" spans="1:21">
      <c r="C62" s="2243">
        <v>45959</v>
      </c>
      <c r="D62" s="148"/>
      <c r="E62" s="329"/>
      <c r="F62" s="329"/>
      <c r="G62" s="57">
        <v>5</v>
      </c>
      <c r="H62" s="2313" t="s">
        <v>863</v>
      </c>
      <c r="I62" s="619">
        <v>13850</v>
      </c>
      <c r="J62" s="619">
        <v>4150</v>
      </c>
      <c r="K62" s="62">
        <f t="shared" si="2"/>
        <v>426210.47</v>
      </c>
    </row>
    <row r="63" spans="1:21">
      <c r="C63" s="2243">
        <v>45995</v>
      </c>
      <c r="D63" s="178"/>
      <c r="E63" s="59"/>
      <c r="F63" s="59"/>
      <c r="G63" s="57">
        <v>6</v>
      </c>
      <c r="H63" s="2313" t="s">
        <v>864</v>
      </c>
      <c r="I63" s="673">
        <v>13888.89</v>
      </c>
      <c r="J63" s="673">
        <v>4150</v>
      </c>
      <c r="K63" s="62">
        <f t="shared" si="2"/>
        <v>412321.58</v>
      </c>
    </row>
    <row r="64" spans="1:21">
      <c r="C64" s="2304"/>
      <c r="D64" s="178"/>
      <c r="E64" s="59"/>
      <c r="F64" s="59"/>
      <c r="G64" s="57">
        <v>7</v>
      </c>
      <c r="H64" s="2229"/>
      <c r="I64" s="59"/>
      <c r="J64" s="59"/>
      <c r="K64" s="62">
        <f t="shared" si="2"/>
        <v>412321.58</v>
      </c>
    </row>
    <row r="65" spans="3:11">
      <c r="C65" s="2304"/>
      <c r="D65" s="178"/>
      <c r="E65" s="59"/>
      <c r="F65" s="59"/>
      <c r="G65" s="57">
        <v>8</v>
      </c>
      <c r="H65" s="2229"/>
      <c r="I65" s="59"/>
      <c r="J65" s="59"/>
      <c r="K65" s="62">
        <f t="shared" si="2"/>
        <v>412321.58</v>
      </c>
    </row>
    <row r="66" spans="3:11">
      <c r="C66" s="2377"/>
      <c r="D66" s="178"/>
      <c r="E66" s="59"/>
      <c r="F66" s="59"/>
      <c r="G66" s="57">
        <v>9</v>
      </c>
      <c r="H66" s="2230"/>
      <c r="I66" s="59"/>
      <c r="J66" s="59"/>
      <c r="K66" s="62">
        <f t="shared" si="2"/>
        <v>412321.58</v>
      </c>
    </row>
    <row r="67" spans="3:11">
      <c r="C67" s="2304"/>
      <c r="D67" s="178"/>
      <c r="E67" s="59"/>
      <c r="F67" s="59"/>
      <c r="G67" s="57">
        <v>10</v>
      </c>
      <c r="H67" s="2229"/>
      <c r="I67" s="59"/>
      <c r="J67" s="59"/>
      <c r="K67" s="62">
        <f t="shared" si="2"/>
        <v>412321.58</v>
      </c>
    </row>
    <row r="68" spans="3:11">
      <c r="C68" s="2304"/>
      <c r="D68" s="178"/>
      <c r="E68" s="59"/>
      <c r="F68" s="59"/>
      <c r="G68" s="57">
        <v>11</v>
      </c>
      <c r="H68" s="2229"/>
      <c r="I68" s="59"/>
      <c r="J68" s="59"/>
      <c r="K68" s="62">
        <f t="shared" si="2"/>
        <v>412321.58</v>
      </c>
    </row>
    <row r="69" spans="3:11">
      <c r="C69" s="2304"/>
      <c r="D69" s="178"/>
      <c r="E69" s="59"/>
      <c r="F69" s="59"/>
      <c r="G69" s="57">
        <v>12</v>
      </c>
      <c r="H69" s="2229"/>
      <c r="I69" s="59"/>
      <c r="J69" s="59"/>
      <c r="K69" s="62">
        <f t="shared" si="2"/>
        <v>412321.58</v>
      </c>
    </row>
    <row r="70" spans="3:11">
      <c r="C70" s="2304"/>
      <c r="D70" s="178"/>
      <c r="E70" s="59"/>
      <c r="F70" s="59"/>
      <c r="G70" s="57">
        <v>13</v>
      </c>
      <c r="H70" s="2229"/>
      <c r="I70" s="59"/>
      <c r="J70" s="59"/>
      <c r="K70" s="62">
        <f t="shared" si="2"/>
        <v>412321.58</v>
      </c>
    </row>
    <row r="71" spans="3:11">
      <c r="C71" s="2304"/>
      <c r="D71" s="57"/>
      <c r="E71" s="57"/>
      <c r="F71" s="57"/>
      <c r="G71" s="57">
        <v>14</v>
      </c>
      <c r="H71" s="2229"/>
      <c r="I71" s="59"/>
      <c r="J71" s="59"/>
      <c r="K71" s="62">
        <f t="shared" si="2"/>
        <v>412321.58</v>
      </c>
    </row>
    <row r="72" spans="3:11">
      <c r="C72" s="2304"/>
      <c r="D72" s="57"/>
      <c r="E72" s="57"/>
      <c r="F72" s="57"/>
      <c r="G72" s="57">
        <v>15</v>
      </c>
      <c r="H72" s="2229"/>
      <c r="I72" s="59"/>
      <c r="J72" s="59"/>
      <c r="K72" s="62">
        <f t="shared" si="2"/>
        <v>412321.58</v>
      </c>
    </row>
    <row r="73" spans="3:11">
      <c r="C73" s="2304"/>
      <c r="D73" s="178"/>
      <c r="E73" s="59"/>
      <c r="F73" s="59"/>
      <c r="G73" s="57">
        <v>16</v>
      </c>
      <c r="H73" s="2229"/>
      <c r="I73" s="59"/>
      <c r="J73" s="59"/>
      <c r="K73" s="62">
        <f t="shared" si="2"/>
        <v>412321.58</v>
      </c>
    </row>
    <row r="74" spans="3:11">
      <c r="C74" s="2304"/>
      <c r="D74" s="178"/>
      <c r="E74" s="59"/>
      <c r="F74" s="59"/>
      <c r="G74" s="57">
        <v>17</v>
      </c>
      <c r="H74" s="2229"/>
      <c r="I74" s="59"/>
      <c r="J74" s="59"/>
      <c r="K74" s="62">
        <f t="shared" si="2"/>
        <v>412321.58</v>
      </c>
    </row>
    <row r="75" spans="3:11">
      <c r="C75" s="2304"/>
      <c r="D75" s="57"/>
      <c r="E75" s="57"/>
      <c r="F75" s="57"/>
      <c r="G75" s="57">
        <v>18</v>
      </c>
      <c r="H75" s="2229"/>
      <c r="I75" s="62"/>
      <c r="J75" s="62"/>
      <c r="K75" s="62">
        <f t="shared" si="2"/>
        <v>412321.58</v>
      </c>
    </row>
    <row r="76" spans="3:11">
      <c r="C76" s="2304"/>
      <c r="D76" s="57"/>
      <c r="E76" s="57"/>
      <c r="F76" s="57"/>
      <c r="G76" s="57">
        <v>19</v>
      </c>
      <c r="H76" s="2229"/>
      <c r="I76" s="59"/>
      <c r="J76" s="59"/>
      <c r="K76" s="62">
        <f t="shared" si="2"/>
        <v>412321.58</v>
      </c>
    </row>
    <row r="77" spans="3:11">
      <c r="C77" s="2666"/>
      <c r="D77" s="57"/>
      <c r="E77" s="57"/>
      <c r="F77" s="57"/>
      <c r="G77" s="57">
        <v>20</v>
      </c>
      <c r="H77" s="2229"/>
      <c r="I77" s="59"/>
      <c r="J77" s="59"/>
      <c r="K77" s="62">
        <f t="shared" si="2"/>
        <v>412321.58</v>
      </c>
    </row>
    <row r="78" spans="3:11">
      <c r="C78" s="2304"/>
      <c r="D78" s="57"/>
      <c r="E78" s="57"/>
      <c r="F78" s="57"/>
      <c r="G78" s="57">
        <v>21</v>
      </c>
      <c r="H78" s="2229"/>
      <c r="I78" s="62"/>
      <c r="J78" s="62"/>
      <c r="K78" s="62">
        <f t="shared" si="2"/>
        <v>412321.58</v>
      </c>
    </row>
    <row r="79" spans="3:11">
      <c r="C79" s="2304"/>
      <c r="D79" s="178"/>
      <c r="E79" s="59"/>
      <c r="F79" s="59"/>
      <c r="G79" s="57">
        <v>22</v>
      </c>
      <c r="H79" s="2229"/>
      <c r="I79" s="62"/>
      <c r="J79" s="62"/>
      <c r="K79" s="62">
        <f t="shared" si="2"/>
        <v>412321.58</v>
      </c>
    </row>
    <row r="80" spans="3:11">
      <c r="C80" s="2304"/>
      <c r="D80" s="57"/>
      <c r="E80" s="57"/>
      <c r="F80" s="57"/>
      <c r="G80" s="57">
        <v>23</v>
      </c>
      <c r="H80" s="2229"/>
      <c r="I80" s="59"/>
      <c r="J80" s="59"/>
      <c r="K80" s="62">
        <f t="shared" si="2"/>
        <v>412321.58</v>
      </c>
    </row>
    <row r="81" spans="3:11">
      <c r="C81" s="2304"/>
      <c r="D81" s="57"/>
      <c r="E81" s="57"/>
      <c r="F81" s="57"/>
      <c r="G81" s="57">
        <v>24</v>
      </c>
      <c r="H81" s="2229"/>
      <c r="I81" s="59"/>
      <c r="J81" s="59"/>
      <c r="K81" s="62">
        <f t="shared" si="2"/>
        <v>412321.58</v>
      </c>
    </row>
    <row r="82" spans="3:11">
      <c r="C82" s="2304"/>
      <c r="D82" s="178"/>
      <c r="E82" s="59"/>
      <c r="F82" s="59"/>
      <c r="G82" s="57">
        <v>25</v>
      </c>
      <c r="H82" s="2229"/>
      <c r="I82" s="59"/>
      <c r="J82" s="59"/>
      <c r="K82" s="62">
        <f t="shared" si="2"/>
        <v>412321.58</v>
      </c>
    </row>
    <row r="83" spans="3:11">
      <c r="C83" s="2304"/>
      <c r="D83" s="57"/>
      <c r="E83" s="57"/>
      <c r="F83" s="57"/>
      <c r="G83" s="57">
        <v>26</v>
      </c>
      <c r="H83" s="2229"/>
      <c r="I83" s="59"/>
      <c r="J83" s="59"/>
      <c r="K83" s="62">
        <f t="shared" si="2"/>
        <v>412321.58</v>
      </c>
    </row>
    <row r="84" spans="3:11">
      <c r="C84" s="2304"/>
      <c r="D84" s="57"/>
      <c r="E84" s="57"/>
      <c r="F84" s="57"/>
      <c r="G84" s="57">
        <v>27</v>
      </c>
      <c r="H84" s="2229"/>
      <c r="I84" s="59"/>
      <c r="J84" s="59"/>
      <c r="K84" s="62">
        <f t="shared" si="2"/>
        <v>412321.58</v>
      </c>
    </row>
    <row r="85" spans="3:11">
      <c r="C85" s="2304"/>
      <c r="D85" s="57"/>
      <c r="E85" s="57"/>
      <c r="F85" s="57"/>
      <c r="G85" s="57">
        <v>28</v>
      </c>
      <c r="H85" s="2229"/>
      <c r="I85" s="62"/>
      <c r="J85" s="59"/>
      <c r="K85" s="62">
        <f t="shared" si="2"/>
        <v>412321.58</v>
      </c>
    </row>
    <row r="86" spans="3:11">
      <c r="C86" s="2304"/>
      <c r="D86" s="57"/>
      <c r="E86" s="57"/>
      <c r="F86" s="57"/>
      <c r="G86" s="57">
        <v>29</v>
      </c>
      <c r="H86" s="2229"/>
      <c r="I86" s="62"/>
      <c r="J86" s="62"/>
      <c r="K86" s="62">
        <f t="shared" si="2"/>
        <v>412321.58</v>
      </c>
    </row>
    <row r="87" spans="3:11">
      <c r="C87" s="2304"/>
      <c r="D87" s="57"/>
      <c r="E87" s="57"/>
      <c r="F87" s="57"/>
      <c r="G87" s="57">
        <v>30</v>
      </c>
      <c r="H87" s="2229"/>
      <c r="I87" s="62"/>
      <c r="J87" s="62"/>
      <c r="K87" s="62">
        <f t="shared" si="2"/>
        <v>412321.58</v>
      </c>
    </row>
    <row r="88" spans="3:11">
      <c r="C88" s="2304"/>
      <c r="D88" s="57"/>
      <c r="E88" s="57"/>
      <c r="F88" s="57"/>
      <c r="G88" s="57">
        <v>31</v>
      </c>
      <c r="H88" s="2229"/>
      <c r="I88" s="62"/>
      <c r="J88" s="62"/>
      <c r="K88" s="62">
        <f t="shared" si="2"/>
        <v>412321.58</v>
      </c>
    </row>
    <row r="89" spans="3:11">
      <c r="C89" s="2304"/>
      <c r="D89" s="57"/>
      <c r="E89" s="57"/>
      <c r="F89" s="57"/>
      <c r="G89" s="57">
        <v>32</v>
      </c>
      <c r="H89" s="2229"/>
      <c r="I89" s="62"/>
      <c r="J89" s="62"/>
      <c r="K89" s="62">
        <f t="shared" si="2"/>
        <v>412321.58</v>
      </c>
    </row>
  </sheetData>
  <mergeCells count="5">
    <mergeCell ref="C5:K5"/>
    <mergeCell ref="C19:K19"/>
    <mergeCell ref="D22:F22"/>
    <mergeCell ref="G30:H30"/>
    <mergeCell ref="C55:K55"/>
  </mergeCells>
  <conditionalFormatting sqref="D23:F26">
    <cfRule type="top10" dxfId="5" priority="4" percent="1" rank="10"/>
  </conditionalFormatting>
  <conditionalFormatting sqref="D59:F62">
    <cfRule type="top10" dxfId="4" priority="2" percent="1" rank="10"/>
  </conditionalFormatting>
  <conditionalFormatting sqref="H23:J26">
    <cfRule type="top10" dxfId="3" priority="3" percent="1" rank="10"/>
  </conditionalFormatting>
  <pageMargins left="0.52" right="0.51" top="0.75" bottom="0.75" header="0.3" footer="0.3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187">
    <tabColor rgb="FFFFFF00"/>
  </sheetPr>
  <dimension ref="A1:R55"/>
  <sheetViews>
    <sheetView topLeftCell="A32" zoomScale="130" zoomScaleNormal="130" workbookViewId="0">
      <selection activeCell="J58" sqref="J58"/>
    </sheetView>
  </sheetViews>
  <sheetFormatPr defaultColWidth="9.109375" defaultRowHeight="13.2"/>
  <cols>
    <col min="1" max="1" width="12.44140625" style="2" customWidth="1"/>
    <col min="2" max="5" width="12.44140625" style="3" customWidth="1"/>
    <col min="6" max="6" width="12.44140625" style="2227" customWidth="1"/>
    <col min="7" max="8" width="12.44140625" style="6" customWidth="1"/>
    <col min="9" max="9" width="18.5546875" style="6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8" width="9.33203125" style="3" customWidth="1"/>
    <col min="19" max="16384" width="9.109375" style="3"/>
  </cols>
  <sheetData>
    <row r="1" spans="1:9" ht="23.4">
      <c r="A1" s="557" t="s">
        <v>865</v>
      </c>
    </row>
    <row r="5" spans="1:9" ht="20.399999999999999">
      <c r="A5" s="3200" t="s">
        <v>1</v>
      </c>
      <c r="B5" s="3200"/>
      <c r="C5" s="3200"/>
      <c r="D5" s="3200"/>
      <c r="E5" s="3200"/>
      <c r="F5" s="3200"/>
      <c r="G5" s="3200"/>
      <c r="H5" s="3200"/>
      <c r="I5" s="3200"/>
    </row>
    <row r="6" spans="1:9" ht="25.2">
      <c r="A6" s="14" t="s">
        <v>2</v>
      </c>
      <c r="B6" s="142" t="s">
        <v>35</v>
      </c>
      <c r="C6" s="143" t="s">
        <v>4</v>
      </c>
      <c r="D6" s="144" t="s">
        <v>5</v>
      </c>
      <c r="E6" s="144" t="s">
        <v>6</v>
      </c>
      <c r="F6" s="2504" t="s">
        <v>36</v>
      </c>
      <c r="G6" s="146" t="s">
        <v>37</v>
      </c>
      <c r="H6" s="146" t="s">
        <v>38</v>
      </c>
      <c r="I6" s="146" t="s">
        <v>39</v>
      </c>
    </row>
    <row r="7" spans="1:9">
      <c r="A7" s="1265">
        <v>45233</v>
      </c>
      <c r="B7" s="1639">
        <v>50000</v>
      </c>
      <c r="C7" s="1639">
        <f>B7*0.02</f>
        <v>1000</v>
      </c>
      <c r="D7" s="1640"/>
      <c r="E7" s="1280">
        <v>4</v>
      </c>
      <c r="F7" s="2667">
        <v>27501</v>
      </c>
      <c r="G7" s="1641">
        <f>B7/E7</f>
        <v>12500</v>
      </c>
      <c r="H7" s="1641">
        <v>415</v>
      </c>
      <c r="I7" s="722">
        <f>B7</f>
        <v>50000</v>
      </c>
    </row>
    <row r="8" spans="1:9" ht="13.8">
      <c r="A8" s="160">
        <v>45262</v>
      </c>
      <c r="B8" s="478"/>
      <c r="C8" s="478"/>
      <c r="D8" s="151"/>
      <c r="E8" s="57">
        <v>1</v>
      </c>
      <c r="F8" s="2195">
        <v>81250</v>
      </c>
      <c r="G8" s="756">
        <v>12500</v>
      </c>
      <c r="H8" s="30">
        <v>415</v>
      </c>
      <c r="I8" s="189">
        <f t="shared" ref="I8:I13" si="0">I7-G8</f>
        <v>37500</v>
      </c>
    </row>
    <row r="9" spans="1:9" ht="13.8">
      <c r="A9" s="235">
        <v>45293</v>
      </c>
      <c r="B9" s="132"/>
      <c r="C9" s="132"/>
      <c r="D9" s="132"/>
      <c r="E9" s="132"/>
      <c r="F9" s="2195">
        <v>81625</v>
      </c>
      <c r="G9" s="256">
        <v>12500</v>
      </c>
      <c r="H9" s="256">
        <v>415</v>
      </c>
      <c r="I9" s="189">
        <f t="shared" si="0"/>
        <v>25000</v>
      </c>
    </row>
    <row r="10" spans="1:9" ht="13.8">
      <c r="A10" s="235">
        <v>45325</v>
      </c>
      <c r="B10" s="132"/>
      <c r="C10" s="132"/>
      <c r="D10" s="132"/>
      <c r="E10" s="132"/>
      <c r="F10" s="2195">
        <v>81968</v>
      </c>
      <c r="G10" s="256">
        <v>12500</v>
      </c>
      <c r="H10" s="256">
        <v>415</v>
      </c>
      <c r="I10" s="189">
        <f t="shared" si="0"/>
        <v>12500</v>
      </c>
    </row>
    <row r="11" spans="1:9" ht="13.8">
      <c r="A11" s="235">
        <v>45353</v>
      </c>
      <c r="B11" s="132"/>
      <c r="C11" s="132"/>
      <c r="D11" s="132"/>
      <c r="E11" s="132"/>
      <c r="F11" s="2195">
        <v>82293</v>
      </c>
      <c r="G11" s="256">
        <v>12500</v>
      </c>
      <c r="H11" s="256">
        <v>415</v>
      </c>
      <c r="I11" s="189">
        <f t="shared" si="0"/>
        <v>0</v>
      </c>
    </row>
    <row r="12" spans="1:9">
      <c r="I12" s="1593">
        <f t="shared" si="0"/>
        <v>0</v>
      </c>
    </row>
    <row r="13" spans="1:9">
      <c r="I13" s="1593">
        <f t="shared" si="0"/>
        <v>0</v>
      </c>
    </row>
    <row r="14" spans="1:9" ht="20.399999999999999">
      <c r="A14" s="3200" t="s">
        <v>1</v>
      </c>
      <c r="B14" s="3200"/>
      <c r="C14" s="3200"/>
      <c r="D14" s="3200"/>
      <c r="E14" s="3200"/>
      <c r="F14" s="3200"/>
      <c r="G14" s="3200"/>
      <c r="H14" s="3200"/>
      <c r="I14" s="3200"/>
    </row>
    <row r="15" spans="1:9" ht="25.2">
      <c r="A15" s="14" t="s">
        <v>2</v>
      </c>
      <c r="B15" s="142" t="s">
        <v>35</v>
      </c>
      <c r="C15" s="143" t="s">
        <v>4</v>
      </c>
      <c r="D15" s="144" t="s">
        <v>5</v>
      </c>
      <c r="E15" s="144" t="s">
        <v>6</v>
      </c>
      <c r="F15" s="2504" t="s">
        <v>36</v>
      </c>
      <c r="G15" s="146" t="s">
        <v>37</v>
      </c>
      <c r="H15" s="146" t="s">
        <v>38</v>
      </c>
      <c r="I15" s="146" t="s">
        <v>39</v>
      </c>
    </row>
    <row r="16" spans="1:9" ht="13.8">
      <c r="A16" s="723">
        <v>45364</v>
      </c>
      <c r="B16" s="666">
        <v>100000</v>
      </c>
      <c r="C16" s="666">
        <f>B16*0.02</f>
        <v>2000</v>
      </c>
      <c r="D16" s="667"/>
      <c r="E16" s="667">
        <v>6</v>
      </c>
      <c r="F16" s="2195">
        <v>33073</v>
      </c>
      <c r="G16" s="668">
        <f>B16/E16</f>
        <v>16666.666666666701</v>
      </c>
      <c r="H16" s="668">
        <f>B16*0.83%</f>
        <v>830</v>
      </c>
      <c r="I16" s="668">
        <f>B16</f>
        <v>100000</v>
      </c>
    </row>
    <row r="17" spans="1:18" ht="13.8">
      <c r="A17" s="235">
        <v>45395</v>
      </c>
      <c r="B17" s="57"/>
      <c r="C17" s="57"/>
      <c r="D17" s="57"/>
      <c r="E17" s="57">
        <v>1</v>
      </c>
      <c r="F17" s="2195">
        <v>82764</v>
      </c>
      <c r="G17" s="256">
        <v>16666.669999999998</v>
      </c>
      <c r="H17" s="256">
        <v>830</v>
      </c>
      <c r="I17" s="62">
        <f>I16-G17</f>
        <v>83333.33</v>
      </c>
    </row>
    <row r="18" spans="1:18" ht="13.8">
      <c r="A18" s="235">
        <v>45426</v>
      </c>
      <c r="B18" s="57"/>
      <c r="C18" s="57"/>
      <c r="D18" s="57"/>
      <c r="E18" s="57">
        <v>2</v>
      </c>
      <c r="F18" s="2195">
        <v>83105</v>
      </c>
      <c r="G18" s="256">
        <v>16666.669999999998</v>
      </c>
      <c r="H18" s="256">
        <v>830</v>
      </c>
      <c r="I18" s="62">
        <f t="shared" ref="I18:I24" si="1">I17-G18</f>
        <v>66666.66</v>
      </c>
    </row>
    <row r="19" spans="1:18" ht="13.8">
      <c r="A19" s="235">
        <v>45461</v>
      </c>
      <c r="B19" s="57"/>
      <c r="C19" s="57"/>
      <c r="D19" s="57"/>
      <c r="E19" s="57">
        <v>3</v>
      </c>
      <c r="F19" s="2195">
        <v>83578</v>
      </c>
      <c r="G19" s="256">
        <v>16666.669999999998</v>
      </c>
      <c r="H19" s="256">
        <v>830</v>
      </c>
      <c r="I19" s="62">
        <f t="shared" si="1"/>
        <v>49999.99</v>
      </c>
    </row>
    <row r="20" spans="1:18">
      <c r="A20" s="50">
        <v>45486</v>
      </c>
      <c r="B20" s="57"/>
      <c r="C20" s="57"/>
      <c r="D20" s="57"/>
      <c r="E20" s="57">
        <v>4</v>
      </c>
      <c r="F20" s="2229">
        <v>83904</v>
      </c>
      <c r="G20" s="62">
        <v>16666.669999999998</v>
      </c>
      <c r="H20" s="62">
        <v>830</v>
      </c>
      <c r="I20" s="62">
        <f t="shared" si="1"/>
        <v>33333.32</v>
      </c>
    </row>
    <row r="21" spans="1:18" ht="13.8">
      <c r="A21" s="50">
        <v>45519</v>
      </c>
      <c r="B21" s="57"/>
      <c r="C21" s="57"/>
      <c r="D21" s="57"/>
      <c r="E21" s="57">
        <v>5</v>
      </c>
      <c r="F21" s="2195">
        <v>84269</v>
      </c>
      <c r="G21" s="62">
        <v>16666.669999999998</v>
      </c>
      <c r="H21" s="62">
        <v>830</v>
      </c>
      <c r="I21" s="62">
        <f t="shared" si="1"/>
        <v>16666.650000000001</v>
      </c>
    </row>
    <row r="22" spans="1:18" ht="13.8">
      <c r="A22" s="53">
        <v>45525</v>
      </c>
      <c r="D22" s="57"/>
      <c r="E22" s="57">
        <v>6</v>
      </c>
      <c r="F22" s="2195">
        <v>34051</v>
      </c>
      <c r="G22" s="54">
        <v>16666.650000000001</v>
      </c>
      <c r="H22" s="62"/>
      <c r="I22" s="62">
        <f t="shared" si="1"/>
        <v>0</v>
      </c>
    </row>
    <row r="23" spans="1:18">
      <c r="A23" s="50"/>
      <c r="B23" s="57"/>
      <c r="C23" s="57"/>
      <c r="D23" s="57"/>
      <c r="E23" s="57">
        <v>7</v>
      </c>
      <c r="F23" s="2229"/>
      <c r="G23" s="62"/>
      <c r="H23" s="62"/>
      <c r="I23" s="62">
        <f t="shared" si="1"/>
        <v>0</v>
      </c>
    </row>
    <row r="24" spans="1:18">
      <c r="A24" s="36"/>
      <c r="B24" s="27"/>
      <c r="C24" s="27"/>
      <c r="D24" s="27"/>
      <c r="E24" s="27"/>
      <c r="F24" s="2255"/>
      <c r="G24" s="39"/>
      <c r="H24" s="39"/>
      <c r="I24" s="62">
        <f t="shared" si="1"/>
        <v>0</v>
      </c>
    </row>
    <row r="25" spans="1:18" ht="20.399999999999999">
      <c r="A25" s="3200" t="s">
        <v>1</v>
      </c>
      <c r="B25" s="3200"/>
      <c r="C25" s="3200"/>
      <c r="D25" s="3200"/>
      <c r="E25" s="3200"/>
      <c r="F25" s="3200"/>
      <c r="G25" s="3200"/>
      <c r="H25" s="3200"/>
      <c r="I25" s="3200"/>
    </row>
    <row r="26" spans="1:18" ht="25.2">
      <c r="A26" s="14" t="s">
        <v>2</v>
      </c>
      <c r="B26" s="142" t="s">
        <v>35</v>
      </c>
      <c r="C26" s="143" t="s">
        <v>4</v>
      </c>
      <c r="D26" s="144" t="s">
        <v>5</v>
      </c>
      <c r="E26" s="144" t="s">
        <v>6</v>
      </c>
      <c r="F26" s="2504" t="s">
        <v>36</v>
      </c>
      <c r="G26" s="146" t="s">
        <v>37</v>
      </c>
      <c r="H26" s="146" t="s">
        <v>38</v>
      </c>
      <c r="I26" s="146" t="s">
        <v>39</v>
      </c>
    </row>
    <row r="27" spans="1:18">
      <c r="A27" s="723">
        <v>45525</v>
      </c>
      <c r="B27" s="666">
        <v>150000</v>
      </c>
      <c r="C27" s="666">
        <f>B27*0.02</f>
        <v>3000</v>
      </c>
      <c r="D27" s="667"/>
      <c r="E27" s="667">
        <v>10</v>
      </c>
      <c r="F27" s="2248">
        <v>34051</v>
      </c>
      <c r="G27" s="668">
        <f>B27/E27</f>
        <v>15000</v>
      </c>
      <c r="H27" s="668">
        <f>B27*0.83%</f>
        <v>1245</v>
      </c>
      <c r="I27" s="668">
        <f>B27</f>
        <v>150000</v>
      </c>
    </row>
    <row r="28" spans="1:18">
      <c r="A28" s="50">
        <v>45555</v>
      </c>
      <c r="B28" s="57"/>
      <c r="C28" s="57"/>
      <c r="D28" s="57"/>
      <c r="E28" s="57">
        <v>1</v>
      </c>
      <c r="F28" s="2229">
        <v>84675</v>
      </c>
      <c r="G28" s="59">
        <v>15000</v>
      </c>
      <c r="H28" s="59">
        <v>1245</v>
      </c>
      <c r="I28" s="62">
        <f>I27-G28</f>
        <v>135000</v>
      </c>
    </row>
    <row r="29" spans="1:18">
      <c r="A29" s="50">
        <v>45588</v>
      </c>
      <c r="B29" s="57"/>
      <c r="C29" s="57"/>
      <c r="D29" s="57"/>
      <c r="E29" s="57">
        <v>2</v>
      </c>
      <c r="F29" s="2229">
        <v>85120</v>
      </c>
      <c r="G29" s="59">
        <v>15000</v>
      </c>
      <c r="H29" s="59">
        <v>1245</v>
      </c>
      <c r="I29" s="62">
        <f t="shared" ref="I29:I36" si="2">I28-G29</f>
        <v>120000</v>
      </c>
    </row>
    <row r="30" spans="1:18">
      <c r="A30" s="50">
        <v>45618</v>
      </c>
      <c r="B30" s="57"/>
      <c r="C30" s="57"/>
      <c r="D30" s="57"/>
      <c r="E30" s="57">
        <v>3</v>
      </c>
      <c r="F30" s="2229">
        <v>85548</v>
      </c>
      <c r="G30" s="59">
        <v>15000</v>
      </c>
      <c r="H30" s="59">
        <v>1245</v>
      </c>
      <c r="I30" s="62">
        <f t="shared" si="2"/>
        <v>105000</v>
      </c>
    </row>
    <row r="31" spans="1:18">
      <c r="A31" s="50">
        <v>45647</v>
      </c>
      <c r="B31" s="57"/>
      <c r="C31" s="57"/>
      <c r="D31" s="57"/>
      <c r="E31" s="57">
        <v>4</v>
      </c>
      <c r="F31" s="2229">
        <v>85893</v>
      </c>
      <c r="G31" s="59">
        <v>15000</v>
      </c>
      <c r="H31" s="59">
        <v>1245</v>
      </c>
      <c r="I31" s="62">
        <f t="shared" si="2"/>
        <v>90000</v>
      </c>
    </row>
    <row r="32" spans="1:18">
      <c r="A32" s="50">
        <v>45679</v>
      </c>
      <c r="B32" s="57"/>
      <c r="C32" s="57"/>
      <c r="D32" s="57"/>
      <c r="E32" s="57">
        <v>5</v>
      </c>
      <c r="F32" s="2229">
        <v>86227</v>
      </c>
      <c r="G32" s="59">
        <v>15000</v>
      </c>
      <c r="H32" s="59">
        <v>1245</v>
      </c>
      <c r="I32" s="62">
        <f t="shared" si="2"/>
        <v>75000</v>
      </c>
      <c r="K32" s="339"/>
      <c r="L32" s="613"/>
      <c r="M32" s="464"/>
      <c r="N32" s="615"/>
      <c r="O32" s="615"/>
      <c r="P32" s="615"/>
      <c r="Q32" s="617"/>
      <c r="R32" s="617"/>
    </row>
    <row r="33" spans="1:18">
      <c r="A33" s="50">
        <v>45713</v>
      </c>
      <c r="B33" s="57"/>
      <c r="C33" s="57"/>
      <c r="D33" s="57"/>
      <c r="E33" s="57">
        <v>6</v>
      </c>
      <c r="F33" s="2229">
        <v>86584</v>
      </c>
      <c r="G33" s="59">
        <v>15000</v>
      </c>
      <c r="H33" s="59">
        <v>1245</v>
      </c>
      <c r="I33" s="62">
        <f t="shared" si="2"/>
        <v>60000</v>
      </c>
      <c r="K33" s="339"/>
      <c r="L33" s="613"/>
      <c r="M33" s="464"/>
      <c r="N33" s="615"/>
      <c r="O33" s="615"/>
      <c r="P33" s="615"/>
      <c r="Q33" s="617"/>
      <c r="R33" s="617"/>
    </row>
    <row r="34" spans="1:18">
      <c r="A34" s="50">
        <v>45741</v>
      </c>
      <c r="B34" s="57"/>
      <c r="C34" s="57"/>
      <c r="D34" s="57"/>
      <c r="E34" s="57">
        <v>7</v>
      </c>
      <c r="F34" s="2229">
        <v>86922</v>
      </c>
      <c r="G34" s="59">
        <v>15000</v>
      </c>
      <c r="H34" s="59">
        <v>1245</v>
      </c>
      <c r="I34" s="62">
        <f t="shared" si="2"/>
        <v>45000</v>
      </c>
      <c r="K34" s="339"/>
      <c r="L34" s="613"/>
      <c r="M34" s="464"/>
      <c r="N34" s="615"/>
      <c r="O34" s="615"/>
      <c r="P34" s="615"/>
      <c r="Q34" s="617"/>
      <c r="R34" s="617"/>
    </row>
    <row r="35" spans="1:18">
      <c r="A35" s="50">
        <v>45769</v>
      </c>
      <c r="B35" s="57"/>
      <c r="C35" s="57"/>
      <c r="D35" s="57"/>
      <c r="E35" s="57">
        <v>8</v>
      </c>
      <c r="F35" s="2229">
        <v>87270</v>
      </c>
      <c r="G35" s="59">
        <v>15000</v>
      </c>
      <c r="H35" s="59">
        <v>1245</v>
      </c>
      <c r="I35" s="62">
        <f t="shared" si="2"/>
        <v>30000</v>
      </c>
      <c r="K35" s="339"/>
      <c r="L35" s="613"/>
      <c r="M35" s="464"/>
      <c r="N35" s="615"/>
      <c r="O35" s="615"/>
      <c r="P35" s="615"/>
      <c r="Q35" s="617"/>
      <c r="R35" s="617"/>
    </row>
    <row r="36" spans="1:18">
      <c r="A36" s="50">
        <v>45771</v>
      </c>
      <c r="B36" s="57"/>
      <c r="C36" s="57"/>
      <c r="D36" s="57"/>
      <c r="E36" s="57">
        <v>9</v>
      </c>
      <c r="F36" s="2229">
        <v>35481</v>
      </c>
      <c r="G36" s="62">
        <v>30000</v>
      </c>
      <c r="H36" s="62"/>
      <c r="I36" s="62">
        <f t="shared" si="2"/>
        <v>0</v>
      </c>
      <c r="K36" s="339"/>
      <c r="L36" s="616"/>
      <c r="M36" s="467"/>
      <c r="N36" s="615"/>
      <c r="O36" s="615"/>
      <c r="P36" s="615"/>
      <c r="Q36" s="618"/>
      <c r="R36" s="618"/>
    </row>
    <row r="37" spans="1:18">
      <c r="K37" s="339"/>
      <c r="L37" s="613"/>
      <c r="M37" s="340"/>
      <c r="N37" s="615"/>
      <c r="O37" s="615"/>
      <c r="P37" s="615"/>
      <c r="Q37" s="617"/>
      <c r="R37" s="617"/>
    </row>
    <row r="38" spans="1:18" ht="20.399999999999999">
      <c r="A38" s="3200" t="s">
        <v>1</v>
      </c>
      <c r="B38" s="3200"/>
      <c r="C38" s="3200"/>
      <c r="D38" s="3200"/>
      <c r="E38" s="3200"/>
      <c r="F38" s="3200"/>
      <c r="G38" s="3200"/>
      <c r="H38" s="3200"/>
      <c r="I38" s="3200"/>
      <c r="K38" s="339"/>
      <c r="L38" s="613"/>
      <c r="M38" s="340"/>
      <c r="N38" s="615"/>
      <c r="O38" s="615"/>
      <c r="P38" s="615"/>
      <c r="Q38" s="617"/>
      <c r="R38" s="617"/>
    </row>
    <row r="39" spans="1:18" ht="25.2">
      <c r="A39" s="14" t="s">
        <v>2</v>
      </c>
      <c r="B39" s="142" t="s">
        <v>35</v>
      </c>
      <c r="C39" s="143" t="s">
        <v>4</v>
      </c>
      <c r="D39" s="144" t="s">
        <v>5</v>
      </c>
      <c r="E39" s="144" t="s">
        <v>6</v>
      </c>
      <c r="F39" s="2504" t="s">
        <v>36</v>
      </c>
      <c r="G39" s="146" t="s">
        <v>37</v>
      </c>
      <c r="H39" s="146" t="s">
        <v>38</v>
      </c>
      <c r="I39" s="146" t="s">
        <v>39</v>
      </c>
      <c r="K39" s="339"/>
      <c r="L39" s="613"/>
      <c r="M39" s="340"/>
      <c r="N39" s="615"/>
      <c r="O39" s="615"/>
      <c r="P39" s="615"/>
      <c r="Q39" s="617"/>
      <c r="R39" s="617"/>
    </row>
    <row r="40" spans="1:18">
      <c r="A40" s="723">
        <v>45771</v>
      </c>
      <c r="B40" s="666">
        <v>170000</v>
      </c>
      <c r="C40" s="666">
        <f>B40*0.02</f>
        <v>3400</v>
      </c>
      <c r="D40" s="667"/>
      <c r="E40" s="667">
        <v>8</v>
      </c>
      <c r="F40" s="2248">
        <v>35481</v>
      </c>
      <c r="G40" s="668">
        <f>B40/E40</f>
        <v>21250</v>
      </c>
      <c r="H40" s="668">
        <f>B40*0.83%</f>
        <v>1411</v>
      </c>
      <c r="I40" s="668">
        <f>B40</f>
        <v>170000</v>
      </c>
      <c r="K40" s="339"/>
      <c r="L40" s="613"/>
      <c r="M40" s="464"/>
      <c r="N40" s="615"/>
      <c r="O40" s="615"/>
      <c r="P40" s="615"/>
      <c r="Q40" s="617"/>
      <c r="R40" s="617"/>
    </row>
    <row r="41" spans="1:18">
      <c r="A41" s="50">
        <v>45804</v>
      </c>
      <c r="B41" s="339"/>
      <c r="C41" s="57"/>
      <c r="D41" s="57"/>
      <c r="E41" s="57">
        <v>1</v>
      </c>
      <c r="F41" s="2229" t="s">
        <v>866</v>
      </c>
      <c r="G41" s="59">
        <v>21250</v>
      </c>
      <c r="H41" s="59">
        <v>1411</v>
      </c>
      <c r="I41" s="62">
        <f>I40-G41</f>
        <v>148750</v>
      </c>
      <c r="K41" s="339"/>
      <c r="L41" s="613"/>
      <c r="M41" s="340"/>
      <c r="N41" s="615"/>
      <c r="O41" s="615"/>
      <c r="P41" s="615"/>
      <c r="Q41" s="617"/>
      <c r="R41" s="617"/>
    </row>
    <row r="42" spans="1:18">
      <c r="A42" s="50">
        <v>45834</v>
      </c>
      <c r="B42" s="339"/>
      <c r="C42" s="57"/>
      <c r="D42" s="57"/>
      <c r="E42" s="57">
        <v>2</v>
      </c>
      <c r="F42" s="2229" t="s">
        <v>867</v>
      </c>
      <c r="G42" s="59">
        <v>21250</v>
      </c>
      <c r="H42" s="59">
        <v>1411</v>
      </c>
      <c r="I42" s="62">
        <f t="shared" ref="I42:I49" si="3">I41-G42</f>
        <v>127500</v>
      </c>
      <c r="K42" s="339"/>
      <c r="L42" s="613"/>
      <c r="M42" s="340"/>
      <c r="N42" s="615"/>
      <c r="O42" s="615"/>
      <c r="P42" s="615"/>
      <c r="Q42" s="617"/>
      <c r="R42" s="617"/>
    </row>
    <row r="43" spans="1:18">
      <c r="A43" s="50">
        <v>45864</v>
      </c>
      <c r="B43" s="339"/>
      <c r="C43" s="57"/>
      <c r="D43" s="57"/>
      <c r="E43" s="57">
        <v>3</v>
      </c>
      <c r="F43" s="2229" t="s">
        <v>868</v>
      </c>
      <c r="G43" s="59">
        <v>21250</v>
      </c>
      <c r="H43" s="59">
        <v>1411</v>
      </c>
      <c r="I43" s="62">
        <f t="shared" si="3"/>
        <v>106250</v>
      </c>
      <c r="K43" s="339"/>
      <c r="L43" s="613"/>
      <c r="M43" s="467"/>
      <c r="N43" s="615"/>
      <c r="O43" s="615"/>
      <c r="P43" s="615"/>
      <c r="Q43" s="618"/>
      <c r="R43" s="618"/>
    </row>
    <row r="44" spans="1:18" ht="13.8">
      <c r="A44" s="167">
        <v>45897</v>
      </c>
      <c r="B44" s="339"/>
      <c r="C44" s="27"/>
      <c r="D44" s="27"/>
      <c r="E44" s="57">
        <v>4</v>
      </c>
      <c r="F44" s="2196" t="s">
        <v>869</v>
      </c>
      <c r="G44" s="450">
        <v>21250</v>
      </c>
      <c r="H44" s="450">
        <v>1411</v>
      </c>
      <c r="I44" s="62">
        <f t="shared" si="3"/>
        <v>85000</v>
      </c>
      <c r="K44" s="339"/>
      <c r="L44" s="613"/>
      <c r="M44" s="340"/>
      <c r="N44" s="614"/>
      <c r="O44" s="614"/>
      <c r="P44" s="614"/>
      <c r="Q44" s="617"/>
      <c r="R44" s="617"/>
    </row>
    <row r="45" spans="1:18" ht="13.8">
      <c r="A45" s="167">
        <v>45930</v>
      </c>
      <c r="B45" s="339"/>
      <c r="C45" s="27"/>
      <c r="D45" s="27"/>
      <c r="E45" s="57">
        <v>5</v>
      </c>
      <c r="F45" s="2195" t="s">
        <v>870</v>
      </c>
      <c r="G45" s="450">
        <v>21250</v>
      </c>
      <c r="H45" s="450">
        <v>1411</v>
      </c>
      <c r="I45" s="62">
        <f t="shared" si="3"/>
        <v>63750</v>
      </c>
    </row>
    <row r="46" spans="1:18" ht="13.8">
      <c r="A46" s="167">
        <v>45954</v>
      </c>
      <c r="B46" s="339"/>
      <c r="C46" s="27"/>
      <c r="D46" s="27"/>
      <c r="E46" s="57">
        <v>6</v>
      </c>
      <c r="F46" s="2195" t="s">
        <v>871</v>
      </c>
      <c r="G46" s="450">
        <v>21250</v>
      </c>
      <c r="H46" s="450">
        <v>1411</v>
      </c>
      <c r="I46" s="62">
        <f t="shared" si="3"/>
        <v>42500</v>
      </c>
    </row>
    <row r="47" spans="1:18">
      <c r="A47" s="167">
        <v>45968</v>
      </c>
      <c r="D47" s="57"/>
      <c r="E47" s="57">
        <v>7</v>
      </c>
      <c r="F47" s="2288">
        <v>36739</v>
      </c>
      <c r="G47" s="35">
        <v>42500</v>
      </c>
      <c r="H47" s="59"/>
      <c r="I47" s="62">
        <f t="shared" si="3"/>
        <v>0</v>
      </c>
    </row>
    <row r="48" spans="1:18">
      <c r="A48" s="50"/>
      <c r="B48" s="57"/>
      <c r="C48" s="57"/>
      <c r="D48" s="57"/>
      <c r="E48" s="57">
        <v>8</v>
      </c>
      <c r="F48" s="2229"/>
      <c r="G48" s="59"/>
      <c r="H48" s="59"/>
      <c r="I48" s="62">
        <f t="shared" si="3"/>
        <v>0</v>
      </c>
    </row>
    <row r="49" spans="1:9">
      <c r="A49" s="50"/>
      <c r="B49" s="57"/>
      <c r="C49" s="57"/>
      <c r="D49" s="57"/>
      <c r="E49" s="57">
        <v>9</v>
      </c>
      <c r="F49" s="2229"/>
      <c r="G49" s="62"/>
      <c r="H49" s="62"/>
      <c r="I49" s="62">
        <f t="shared" si="3"/>
        <v>0</v>
      </c>
    </row>
    <row r="51" spans="1:9" ht="23.4">
      <c r="A51" s="557" t="s">
        <v>865</v>
      </c>
    </row>
    <row r="52" spans="1:9" ht="20.399999999999999">
      <c r="A52" s="3200" t="s">
        <v>1</v>
      </c>
      <c r="B52" s="3200"/>
      <c r="C52" s="3200"/>
      <c r="D52" s="3200"/>
      <c r="E52" s="3200"/>
      <c r="F52" s="3200"/>
      <c r="G52" s="3200"/>
      <c r="H52" s="3200"/>
      <c r="I52" s="3200"/>
    </row>
    <row r="53" spans="1:9" ht="25.2">
      <c r="A53" s="14" t="s">
        <v>2</v>
      </c>
      <c r="B53" s="142" t="s">
        <v>35</v>
      </c>
      <c r="C53" s="143" t="s">
        <v>4</v>
      </c>
      <c r="D53" s="144" t="s">
        <v>5</v>
      </c>
      <c r="E53" s="144" t="s">
        <v>6</v>
      </c>
      <c r="F53" s="2504" t="s">
        <v>36</v>
      </c>
      <c r="G53" s="146" t="s">
        <v>37</v>
      </c>
      <c r="H53" s="146" t="s">
        <v>38</v>
      </c>
      <c r="I53" s="146" t="s">
        <v>39</v>
      </c>
    </row>
    <row r="54" spans="1:9">
      <c r="A54" s="723">
        <v>45968</v>
      </c>
      <c r="B54" s="666">
        <v>170000</v>
      </c>
      <c r="C54" s="666">
        <f>B54*0.02</f>
        <v>3400</v>
      </c>
      <c r="D54" s="667"/>
      <c r="E54" s="667">
        <v>10</v>
      </c>
      <c r="F54" s="2248" t="s">
        <v>872</v>
      </c>
      <c r="G54" s="668">
        <f>B54/E54</f>
        <v>17000</v>
      </c>
      <c r="H54" s="668">
        <f>B54*0.83%</f>
        <v>1411</v>
      </c>
      <c r="I54" s="668">
        <f>B54</f>
        <v>170000</v>
      </c>
    </row>
    <row r="55" spans="1:9">
      <c r="A55" s="50">
        <v>46003</v>
      </c>
      <c r="B55" s="57"/>
      <c r="C55" s="57"/>
      <c r="D55" s="57"/>
      <c r="E55" s="57">
        <v>1</v>
      </c>
      <c r="F55" s="2229" t="s">
        <v>873</v>
      </c>
      <c r="G55" s="59">
        <v>17000</v>
      </c>
      <c r="H55" s="59">
        <v>1411</v>
      </c>
      <c r="I55" s="62">
        <f>I54-G55</f>
        <v>153000</v>
      </c>
    </row>
  </sheetData>
  <mergeCells count="5">
    <mergeCell ref="A5:I5"/>
    <mergeCell ref="A14:I14"/>
    <mergeCell ref="A25:I25"/>
    <mergeCell ref="A38:I38"/>
    <mergeCell ref="A52:I52"/>
  </mergeCells>
  <pageMargins left="0.7" right="0.7" top="0.75" bottom="0.75" header="0.3" footer="0.3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83">
    <tabColor rgb="FFFFFF00"/>
  </sheetPr>
  <dimension ref="A1:AB53"/>
  <sheetViews>
    <sheetView topLeftCell="A13" zoomScale="130" zoomScaleNormal="130" workbookViewId="0">
      <selection activeCell="E37" sqref="E37"/>
    </sheetView>
  </sheetViews>
  <sheetFormatPr defaultColWidth="9.109375" defaultRowHeight="13.2"/>
  <cols>
    <col min="1" max="1" width="12.33203125" style="2" customWidth="1"/>
    <col min="2" max="5" width="12.33203125" style="3" customWidth="1"/>
    <col min="6" max="6" width="12.33203125" style="2669" customWidth="1"/>
    <col min="7" max="8" width="12.33203125" style="6" customWidth="1"/>
    <col min="9" max="9" width="12.33203125" style="7" customWidth="1"/>
    <col min="10" max="10" width="12.5546875" style="886" customWidth="1"/>
    <col min="11" max="13" width="11.44140625" style="6" customWidth="1"/>
    <col min="14" max="14" width="11" style="137" customWidth="1"/>
    <col min="15" max="15" width="12.44140625" style="7" customWidth="1"/>
    <col min="16" max="16" width="12.5546875" style="7" customWidth="1"/>
    <col min="17" max="17" width="11.88671875" style="7" customWidth="1"/>
    <col min="18" max="18" width="12" style="3" hidden="1" customWidth="1"/>
    <col min="19" max="19" width="12" style="6" hidden="1" customWidth="1"/>
    <col min="20" max="20" width="9.88671875" style="3" hidden="1" customWidth="1"/>
    <col min="21" max="22" width="11" style="3" hidden="1" customWidth="1"/>
    <col min="23" max="23" width="11.44140625" style="3" hidden="1" customWidth="1"/>
    <col min="24" max="27" width="11.88671875" style="3" hidden="1" customWidth="1"/>
    <col min="28" max="16384" width="9.109375" style="3"/>
  </cols>
  <sheetData>
    <row r="1" spans="1:28" ht="24">
      <c r="A1" s="11" t="s">
        <v>874</v>
      </c>
      <c r="J1" s="1382"/>
      <c r="K1" s="64"/>
      <c r="L1" s="64"/>
      <c r="M1" s="64"/>
      <c r="O1" s="64"/>
      <c r="P1" s="64"/>
      <c r="Q1" s="64"/>
      <c r="R1" s="132"/>
      <c r="S1" s="64"/>
      <c r="T1" s="132"/>
      <c r="U1" s="132"/>
      <c r="X1" s="95"/>
      <c r="Y1" s="97"/>
      <c r="Z1" s="99"/>
      <c r="AA1" s="99"/>
    </row>
    <row r="2" spans="1:28" ht="13.8" thickBot="1">
      <c r="X2" s="100"/>
      <c r="Y2" s="99"/>
      <c r="Z2" s="99"/>
      <c r="AA2" s="99"/>
    </row>
    <row r="3" spans="1:28" s="1" customFormat="1" ht="16.2" thickTop="1" thickBot="1">
      <c r="A3" s="2"/>
      <c r="B3" s="3"/>
      <c r="C3" s="3"/>
      <c r="D3" s="3"/>
      <c r="E3" s="3"/>
      <c r="F3" s="2669"/>
      <c r="G3" s="6"/>
      <c r="H3" s="6"/>
      <c r="I3" s="7"/>
      <c r="J3" s="1634"/>
      <c r="K3" s="39"/>
      <c r="L3" s="39"/>
      <c r="M3" s="39"/>
      <c r="N3" s="181"/>
      <c r="O3" s="43"/>
      <c r="P3" s="43"/>
      <c r="Q3" s="87"/>
      <c r="R3" s="3314" t="s">
        <v>105</v>
      </c>
      <c r="S3" s="3315"/>
      <c r="T3" s="3315"/>
      <c r="U3" s="3315"/>
      <c r="V3" s="3315"/>
      <c r="W3" s="3316"/>
      <c r="X3" s="3225" t="s">
        <v>551</v>
      </c>
      <c r="Y3" s="3226"/>
      <c r="Z3" s="3226"/>
      <c r="AA3" s="3227"/>
    </row>
    <row r="4" spans="1:28" ht="29.1" customHeight="1" thickTop="1" thickBot="1">
      <c r="A4" s="3200" t="s">
        <v>1</v>
      </c>
      <c r="B4" s="3200"/>
      <c r="C4" s="3200"/>
      <c r="D4" s="3200"/>
      <c r="E4" s="3200"/>
      <c r="F4" s="3200"/>
      <c r="G4" s="3200"/>
      <c r="H4" s="3200"/>
      <c r="I4" s="3200"/>
      <c r="J4" s="3338" t="s">
        <v>20</v>
      </c>
      <c r="K4" s="3339"/>
      <c r="L4" s="3339"/>
      <c r="M4" s="3339"/>
      <c r="N4" s="3339"/>
      <c r="O4" s="3339"/>
      <c r="P4" s="3339"/>
      <c r="Q4" s="3340"/>
      <c r="R4" s="102" t="s">
        <v>21</v>
      </c>
      <c r="S4" s="103" t="s">
        <v>22</v>
      </c>
      <c r="T4" s="70" t="s">
        <v>25</v>
      </c>
      <c r="U4" s="70" t="s">
        <v>265</v>
      </c>
      <c r="V4" s="70" t="s">
        <v>24</v>
      </c>
      <c r="W4" s="101" t="s">
        <v>26</v>
      </c>
      <c r="X4" s="102" t="s">
        <v>21</v>
      </c>
      <c r="Y4" s="104" t="s">
        <v>552</v>
      </c>
      <c r="Z4" s="106" t="s">
        <v>553</v>
      </c>
      <c r="AA4" s="107" t="s">
        <v>10</v>
      </c>
    </row>
    <row r="5" spans="1:28" ht="15" customHeight="1" thickTop="1">
      <c r="A5" s="14" t="s">
        <v>2</v>
      </c>
      <c r="B5" s="142" t="s">
        <v>35</v>
      </c>
      <c r="C5" s="143" t="s">
        <v>4</v>
      </c>
      <c r="D5" s="144" t="s">
        <v>5</v>
      </c>
      <c r="E5" s="144" t="s">
        <v>6</v>
      </c>
      <c r="F5" s="2650" t="s">
        <v>36</v>
      </c>
      <c r="G5" s="146" t="s">
        <v>37</v>
      </c>
      <c r="H5" s="146" t="s">
        <v>38</v>
      </c>
      <c r="I5" s="146" t="s">
        <v>39</v>
      </c>
      <c r="J5" s="102" t="s">
        <v>21</v>
      </c>
      <c r="K5" s="70" t="s">
        <v>22</v>
      </c>
      <c r="L5" s="70" t="s">
        <v>5</v>
      </c>
      <c r="M5" s="70" t="s">
        <v>23</v>
      </c>
      <c r="N5" s="1632" t="s">
        <v>7</v>
      </c>
      <c r="O5" s="174" t="s">
        <v>24</v>
      </c>
      <c r="P5" s="174" t="s">
        <v>25</v>
      </c>
      <c r="Q5" s="202" t="s">
        <v>26</v>
      </c>
      <c r="R5" s="204">
        <v>42966</v>
      </c>
      <c r="S5" s="179">
        <v>9000</v>
      </c>
      <c r="T5" s="179">
        <v>540</v>
      </c>
      <c r="U5" s="205">
        <v>34152</v>
      </c>
      <c r="V5" s="179"/>
      <c r="W5" s="206">
        <v>9000</v>
      </c>
      <c r="X5" s="109"/>
      <c r="Y5" s="110"/>
      <c r="Z5" s="110"/>
      <c r="AA5" s="111"/>
    </row>
    <row r="6" spans="1:28" ht="15" customHeight="1">
      <c r="A6" s="1629">
        <v>45233</v>
      </c>
      <c r="B6" s="1127">
        <v>50000</v>
      </c>
      <c r="C6" s="1127">
        <f>B6*0.02</f>
        <v>1000</v>
      </c>
      <c r="D6" s="1630"/>
      <c r="E6" s="1128">
        <v>12</v>
      </c>
      <c r="F6" s="2670">
        <v>81085</v>
      </c>
      <c r="G6" s="1131">
        <f>B6/E6</f>
        <v>4166.666666666667</v>
      </c>
      <c r="H6" s="1131">
        <f>B6*0.83%</f>
        <v>415</v>
      </c>
      <c r="I6" s="1131">
        <f>B6</f>
        <v>50000</v>
      </c>
      <c r="J6" s="2673">
        <v>44623</v>
      </c>
      <c r="K6" s="532">
        <v>20000</v>
      </c>
      <c r="L6" s="532"/>
      <c r="M6" s="609">
        <v>12</v>
      </c>
      <c r="N6" s="1633">
        <v>28507</v>
      </c>
      <c r="O6" s="179">
        <v>1666.67</v>
      </c>
      <c r="P6" s="179">
        <v>400</v>
      </c>
      <c r="Q6" s="1637">
        <v>20000</v>
      </c>
      <c r="R6" s="208">
        <v>43046</v>
      </c>
      <c r="S6" s="43">
        <v>5000</v>
      </c>
      <c r="T6" s="43"/>
      <c r="U6" s="209">
        <v>34523</v>
      </c>
      <c r="V6" s="43"/>
      <c r="W6" s="210">
        <f>W5+S6-V6</f>
        <v>14000</v>
      </c>
      <c r="X6" s="113"/>
      <c r="Y6" s="114"/>
      <c r="Z6" s="114"/>
      <c r="AA6" s="116"/>
    </row>
    <row r="7" spans="1:28" ht="15" customHeight="1">
      <c r="A7" s="235">
        <v>45253</v>
      </c>
      <c r="B7" s="78"/>
      <c r="C7" s="47"/>
      <c r="D7" s="47"/>
      <c r="E7" s="594">
        <v>1</v>
      </c>
      <c r="F7" s="2400">
        <v>81085</v>
      </c>
      <c r="G7" s="47">
        <v>4166.67</v>
      </c>
      <c r="H7" s="47">
        <v>415</v>
      </c>
      <c r="I7" s="51">
        <f>I6-G7</f>
        <v>45833.33</v>
      </c>
      <c r="J7" s="1634">
        <v>44693</v>
      </c>
      <c r="K7" s="39"/>
      <c r="L7" s="39"/>
      <c r="M7" s="636" t="s">
        <v>875</v>
      </c>
      <c r="N7" s="181">
        <v>74532</v>
      </c>
      <c r="O7" s="43">
        <v>3333.33</v>
      </c>
      <c r="P7" s="43">
        <v>733.33</v>
      </c>
      <c r="Q7" s="87">
        <f>Q6-O7</f>
        <v>16666.669999999998</v>
      </c>
      <c r="R7" s="349">
        <v>43057</v>
      </c>
      <c r="S7" s="39"/>
      <c r="T7" s="27"/>
      <c r="U7" s="27"/>
      <c r="V7" s="43">
        <v>14000</v>
      </c>
      <c r="W7" s="210">
        <f t="shared" ref="W7:W12" si="0">W6+S7-V7</f>
        <v>0</v>
      </c>
      <c r="X7" s="113"/>
      <c r="Y7" s="114"/>
      <c r="Z7" s="114"/>
      <c r="AA7" s="116"/>
    </row>
    <row r="8" spans="1:28" ht="15" customHeight="1">
      <c r="A8" s="235">
        <v>45274</v>
      </c>
      <c r="B8" s="78"/>
      <c r="C8" s="47"/>
      <c r="D8" s="47"/>
      <c r="E8" s="594">
        <v>2</v>
      </c>
      <c r="F8" s="2400">
        <v>81379</v>
      </c>
      <c r="G8" s="47">
        <v>4166.67</v>
      </c>
      <c r="H8" s="47">
        <v>415</v>
      </c>
      <c r="I8" s="51">
        <f t="shared" ref="I8:I16" si="1">I7-G8</f>
        <v>41666.660000000003</v>
      </c>
      <c r="J8" s="1634">
        <v>44744</v>
      </c>
      <c r="K8" s="39"/>
      <c r="L8" s="39"/>
      <c r="M8" s="81">
        <v>3</v>
      </c>
      <c r="N8" s="181">
        <v>75227</v>
      </c>
      <c r="O8" s="43">
        <v>1666.67</v>
      </c>
      <c r="P8" s="43">
        <v>333.33</v>
      </c>
      <c r="Q8" s="87">
        <f t="shared" ref="Q8:Q20" si="2">Q7-O8</f>
        <v>14999.999999999998</v>
      </c>
      <c r="R8" s="1638"/>
      <c r="S8" s="39"/>
      <c r="T8" s="27"/>
      <c r="U8" s="27"/>
      <c r="V8" s="27"/>
      <c r="W8" s="210">
        <f t="shared" si="0"/>
        <v>0</v>
      </c>
      <c r="X8" s="113"/>
      <c r="Y8" s="114"/>
      <c r="Z8" s="114"/>
      <c r="AA8" s="116"/>
    </row>
    <row r="9" spans="1:28" ht="15" customHeight="1">
      <c r="A9" s="235">
        <v>45323</v>
      </c>
      <c r="B9" s="1099"/>
      <c r="C9" s="1099"/>
      <c r="D9" s="1099"/>
      <c r="E9" s="594">
        <v>3</v>
      </c>
      <c r="F9" s="2400">
        <v>81950</v>
      </c>
      <c r="G9" s="256">
        <v>4166.67</v>
      </c>
      <c r="H9" s="256">
        <v>415</v>
      </c>
      <c r="I9" s="51">
        <f t="shared" si="1"/>
        <v>37499.990000000005</v>
      </c>
      <c r="J9" s="1634">
        <v>44782</v>
      </c>
      <c r="K9" s="39"/>
      <c r="L9" s="39"/>
      <c r="M9" s="81">
        <v>4</v>
      </c>
      <c r="N9" s="181">
        <v>75647</v>
      </c>
      <c r="O9" s="43">
        <v>1666.67</v>
      </c>
      <c r="P9" s="43">
        <v>300</v>
      </c>
      <c r="Q9" s="87">
        <f t="shared" si="2"/>
        <v>13333.329999999998</v>
      </c>
      <c r="R9" s="1638"/>
      <c r="S9" s="39"/>
      <c r="T9" s="27"/>
      <c r="U9" s="27"/>
      <c r="V9" s="27"/>
      <c r="W9" s="210">
        <f t="shared" si="0"/>
        <v>0</v>
      </c>
      <c r="X9" s="113"/>
      <c r="Y9" s="114"/>
      <c r="Z9" s="114"/>
      <c r="AA9" s="116"/>
    </row>
    <row r="10" spans="1:28" ht="15" customHeight="1">
      <c r="A10" s="235">
        <v>45352</v>
      </c>
      <c r="B10" s="1099"/>
      <c r="C10" s="1099"/>
      <c r="D10" s="1099"/>
      <c r="E10" s="594">
        <v>4</v>
      </c>
      <c r="F10" s="2400">
        <v>82274</v>
      </c>
      <c r="G10" s="256">
        <v>4166.67</v>
      </c>
      <c r="H10" s="256">
        <v>415</v>
      </c>
      <c r="I10" s="51">
        <f t="shared" si="1"/>
        <v>33333.320000000007</v>
      </c>
      <c r="J10" s="1634">
        <v>44814</v>
      </c>
      <c r="K10" s="39"/>
      <c r="L10" s="39"/>
      <c r="M10" s="81">
        <v>5</v>
      </c>
      <c r="N10" s="78">
        <v>75980</v>
      </c>
      <c r="O10" s="43">
        <v>1666.67</v>
      </c>
      <c r="P10" s="43">
        <v>233.33</v>
      </c>
      <c r="Q10" s="87">
        <f t="shared" si="2"/>
        <v>11666.659999999998</v>
      </c>
      <c r="R10" s="349">
        <v>43111</v>
      </c>
      <c r="S10" s="43">
        <v>10000</v>
      </c>
      <c r="T10" s="27"/>
      <c r="U10" s="27"/>
      <c r="V10" s="27"/>
      <c r="W10" s="210">
        <f t="shared" si="0"/>
        <v>10000</v>
      </c>
      <c r="X10" s="113"/>
      <c r="Y10" s="114"/>
      <c r="Z10" s="114"/>
      <c r="AA10" s="116"/>
    </row>
    <row r="11" spans="1:28" ht="15" customHeight="1">
      <c r="A11" s="235">
        <v>45385</v>
      </c>
      <c r="B11" s="1099"/>
      <c r="C11" s="1099"/>
      <c r="D11" s="1099"/>
      <c r="E11" s="594">
        <v>5</v>
      </c>
      <c r="F11" s="2400">
        <v>82689</v>
      </c>
      <c r="G11" s="256">
        <v>4166.67</v>
      </c>
      <c r="H11" s="256">
        <v>415</v>
      </c>
      <c r="I11" s="51">
        <f t="shared" si="1"/>
        <v>29166.650000000009</v>
      </c>
      <c r="J11" s="1634">
        <v>44842</v>
      </c>
      <c r="K11" s="39"/>
      <c r="L11" s="39"/>
      <c r="M11" s="81">
        <v>6</v>
      </c>
      <c r="N11" s="78">
        <v>76275</v>
      </c>
      <c r="O11" s="43">
        <v>1666.67</v>
      </c>
      <c r="P11" s="43">
        <v>200</v>
      </c>
      <c r="Q11" s="87">
        <f t="shared" si="2"/>
        <v>9999.989999999998</v>
      </c>
      <c r="R11" s="349">
        <v>43242</v>
      </c>
      <c r="S11" s="39"/>
      <c r="T11" s="27"/>
      <c r="U11" s="27">
        <v>60888</v>
      </c>
      <c r="V11" s="27">
        <v>10000</v>
      </c>
      <c r="W11" s="210">
        <f t="shared" si="0"/>
        <v>0</v>
      </c>
      <c r="X11" s="113"/>
      <c r="Y11" s="114"/>
      <c r="Z11" s="114"/>
      <c r="AA11" s="116"/>
    </row>
    <row r="12" spans="1:28" ht="15" customHeight="1">
      <c r="A12" s="235">
        <v>45412</v>
      </c>
      <c r="B12" s="1099"/>
      <c r="C12" s="1099"/>
      <c r="D12" s="1099"/>
      <c r="E12" s="594">
        <v>6</v>
      </c>
      <c r="F12" s="2400">
        <v>82949</v>
      </c>
      <c r="G12" s="47">
        <v>3951.66</v>
      </c>
      <c r="H12" s="47">
        <v>415</v>
      </c>
      <c r="I12" s="51">
        <f t="shared" si="1"/>
        <v>25214.990000000009</v>
      </c>
      <c r="J12" s="1634">
        <v>44891</v>
      </c>
      <c r="K12" s="39"/>
      <c r="L12" s="39"/>
      <c r="M12" s="81">
        <v>7</v>
      </c>
      <c r="N12" s="78">
        <v>76884</v>
      </c>
      <c r="O12" s="43">
        <v>1666.67</v>
      </c>
      <c r="P12" s="43">
        <v>366.67</v>
      </c>
      <c r="Q12" s="87">
        <f t="shared" si="2"/>
        <v>8333.3199999999979</v>
      </c>
      <c r="R12" s="349">
        <v>43242</v>
      </c>
      <c r="S12" s="39">
        <v>19000</v>
      </c>
      <c r="T12" s="27"/>
      <c r="U12" s="27">
        <v>20498</v>
      </c>
      <c r="V12" s="27"/>
      <c r="W12" s="210">
        <f t="shared" si="0"/>
        <v>19000</v>
      </c>
      <c r="X12" s="113"/>
      <c r="Y12" s="114"/>
      <c r="Z12" s="114"/>
      <c r="AA12" s="116"/>
    </row>
    <row r="13" spans="1:28" ht="15" customHeight="1">
      <c r="A13" s="235">
        <v>45463</v>
      </c>
      <c r="B13" s="1099"/>
      <c r="C13" s="1099"/>
      <c r="D13" s="1099"/>
      <c r="E13" s="594">
        <v>7</v>
      </c>
      <c r="F13" s="2400">
        <v>83616</v>
      </c>
      <c r="G13" s="47">
        <v>4166.67</v>
      </c>
      <c r="H13" s="47">
        <v>415</v>
      </c>
      <c r="I13" s="51">
        <f t="shared" si="1"/>
        <v>21048.320000000007</v>
      </c>
      <c r="J13" s="1634" t="s">
        <v>522</v>
      </c>
      <c r="K13" s="39"/>
      <c r="L13" s="39"/>
      <c r="M13" s="81">
        <v>8</v>
      </c>
      <c r="N13" s="181"/>
      <c r="O13" s="43"/>
      <c r="P13" s="43"/>
      <c r="Q13" s="87">
        <f t="shared" si="2"/>
        <v>8333.3199999999979</v>
      </c>
      <c r="R13" s="1638"/>
      <c r="S13" s="39"/>
      <c r="T13" s="27"/>
      <c r="U13" s="27"/>
      <c r="V13" s="27"/>
      <c r="W13" s="1636"/>
      <c r="X13" s="113"/>
      <c r="Y13" s="114"/>
      <c r="Z13" s="114"/>
      <c r="AA13" s="116"/>
    </row>
    <row r="14" spans="1:28" ht="14.25" customHeight="1">
      <c r="A14" s="53">
        <v>45497</v>
      </c>
      <c r="B14" s="27"/>
      <c r="C14" s="27"/>
      <c r="D14" s="27"/>
      <c r="E14" s="1099"/>
      <c r="F14" s="2400">
        <v>84004</v>
      </c>
      <c r="G14" s="54">
        <v>4166.67</v>
      </c>
      <c r="H14" s="54">
        <v>415</v>
      </c>
      <c r="I14" s="51">
        <f t="shared" si="1"/>
        <v>16881.650000000009</v>
      </c>
      <c r="J14" s="1634" t="s">
        <v>124</v>
      </c>
      <c r="K14" s="39"/>
      <c r="L14" s="39"/>
      <c r="M14" s="81">
        <v>9</v>
      </c>
      <c r="N14" s="181"/>
      <c r="O14" s="43"/>
      <c r="P14" s="43"/>
      <c r="Q14" s="87">
        <f t="shared" si="2"/>
        <v>8333.3199999999979</v>
      </c>
      <c r="R14" s="1638"/>
      <c r="S14" s="39"/>
      <c r="T14" s="27"/>
      <c r="U14" s="27"/>
      <c r="V14" s="27"/>
      <c r="W14" s="1636"/>
      <c r="X14" s="113"/>
      <c r="Y14" s="114"/>
      <c r="Z14" s="114"/>
      <c r="AA14" s="116"/>
    </row>
    <row r="15" spans="1:28" ht="15" customHeight="1">
      <c r="A15" s="53">
        <v>45507</v>
      </c>
      <c r="B15" s="27"/>
      <c r="C15" s="27"/>
      <c r="D15" s="27"/>
      <c r="E15" s="1099"/>
      <c r="F15" s="2400">
        <v>84161</v>
      </c>
      <c r="G15" s="1631">
        <v>16881.650000000001</v>
      </c>
      <c r="H15" s="671"/>
      <c r="I15" s="51">
        <f t="shared" si="1"/>
        <v>0</v>
      </c>
      <c r="J15" s="1634" t="s">
        <v>523</v>
      </c>
      <c r="K15" s="39"/>
      <c r="L15" s="39"/>
      <c r="M15" s="81">
        <v>10</v>
      </c>
      <c r="N15" s="181"/>
      <c r="O15" s="43"/>
      <c r="P15" s="43"/>
      <c r="Q15" s="87">
        <f t="shared" si="2"/>
        <v>8333.3199999999979</v>
      </c>
      <c r="R15" s="1638"/>
      <c r="S15" s="39"/>
      <c r="T15" s="27"/>
      <c r="U15" s="27"/>
      <c r="V15" s="27"/>
      <c r="W15" s="1636"/>
      <c r="X15" s="113"/>
      <c r="Y15" s="114"/>
      <c r="Z15" s="114"/>
      <c r="AA15" s="116"/>
    </row>
    <row r="16" spans="1:28" ht="15" customHeight="1">
      <c r="A16" s="792"/>
      <c r="B16" s="1099"/>
      <c r="C16" s="1099"/>
      <c r="D16" s="1099"/>
      <c r="E16" s="1099"/>
      <c r="F16" s="2671"/>
      <c r="G16" s="51"/>
      <c r="H16" s="51"/>
      <c r="I16" s="49">
        <f t="shared" si="1"/>
        <v>0</v>
      </c>
      <c r="J16" s="1634" t="s">
        <v>524</v>
      </c>
      <c r="K16" s="39"/>
      <c r="L16" s="39"/>
      <c r="M16" s="81">
        <v>11</v>
      </c>
      <c r="N16" s="181"/>
      <c r="O16" s="43"/>
      <c r="P16" s="43"/>
      <c r="Q16" s="87">
        <f t="shared" si="2"/>
        <v>8333.3199999999979</v>
      </c>
      <c r="R16" s="1638"/>
      <c r="S16" s="39"/>
      <c r="T16" s="27"/>
      <c r="U16" s="27"/>
      <c r="V16" s="27"/>
      <c r="W16" s="1636"/>
      <c r="X16" s="113"/>
      <c r="Y16" s="114"/>
      <c r="Z16" s="114"/>
      <c r="AA16" s="116"/>
      <c r="AB16" s="99"/>
    </row>
    <row r="17" spans="1:28" ht="15" customHeight="1">
      <c r="J17" s="1634" t="s">
        <v>525</v>
      </c>
      <c r="K17" s="39"/>
      <c r="L17" s="39"/>
      <c r="M17" s="81">
        <v>12</v>
      </c>
      <c r="N17" s="181"/>
      <c r="O17" s="43"/>
      <c r="P17" s="43"/>
      <c r="Q17" s="87">
        <f t="shared" si="2"/>
        <v>8333.3199999999979</v>
      </c>
      <c r="R17" s="1638"/>
      <c r="S17" s="39"/>
      <c r="T17" s="27"/>
      <c r="U17" s="27"/>
      <c r="V17" s="27"/>
      <c r="W17" s="1636"/>
      <c r="X17" s="113"/>
      <c r="Y17" s="114"/>
      <c r="Z17" s="114"/>
      <c r="AA17" s="116"/>
    </row>
    <row r="18" spans="1:28" ht="15" customHeight="1">
      <c r="A18" s="3200" t="s">
        <v>1</v>
      </c>
      <c r="B18" s="3200"/>
      <c r="C18" s="3200"/>
      <c r="D18" s="3200"/>
      <c r="E18" s="3200"/>
      <c r="F18" s="3200"/>
      <c r="G18" s="3200"/>
      <c r="H18" s="3200"/>
      <c r="I18" s="3200"/>
      <c r="J18" s="1634">
        <v>45049</v>
      </c>
      <c r="K18" s="39"/>
      <c r="L18" s="39"/>
      <c r="M18" s="39">
        <v>13</v>
      </c>
      <c r="N18" s="78">
        <v>78552</v>
      </c>
      <c r="O18" s="43">
        <v>1666.67</v>
      </c>
      <c r="P18" s="43">
        <v>833.33</v>
      </c>
      <c r="Q18" s="87">
        <f t="shared" si="2"/>
        <v>6666.6499999999978</v>
      </c>
      <c r="R18" s="1638"/>
      <c r="S18" s="39"/>
      <c r="T18" s="27"/>
      <c r="U18" s="27"/>
      <c r="V18" s="27"/>
      <c r="W18" s="1636"/>
      <c r="X18" s="113"/>
      <c r="Y18" s="114"/>
      <c r="Z18" s="114"/>
      <c r="AA18" s="116"/>
    </row>
    <row r="19" spans="1:28" ht="30" customHeight="1">
      <c r="A19" s="14" t="s">
        <v>2</v>
      </c>
      <c r="B19" s="142" t="s">
        <v>35</v>
      </c>
      <c r="C19" s="143" t="s">
        <v>4</v>
      </c>
      <c r="D19" s="144" t="s">
        <v>5</v>
      </c>
      <c r="E19" s="144" t="s">
        <v>6</v>
      </c>
      <c r="F19" s="2650" t="s">
        <v>36</v>
      </c>
      <c r="G19" s="146" t="s">
        <v>37</v>
      </c>
      <c r="H19" s="146" t="s">
        <v>38</v>
      </c>
      <c r="I19" s="146" t="s">
        <v>39</v>
      </c>
      <c r="J19" s="1634">
        <v>45090</v>
      </c>
      <c r="K19" s="39"/>
      <c r="L19" s="39"/>
      <c r="M19" s="39"/>
      <c r="N19" s="181">
        <v>79119</v>
      </c>
      <c r="O19" s="43">
        <v>1666.67</v>
      </c>
      <c r="P19" s="43">
        <v>133.33000000000001</v>
      </c>
      <c r="Q19" s="87">
        <f t="shared" si="2"/>
        <v>4999.9799999999977</v>
      </c>
      <c r="R19" s="1638"/>
      <c r="S19" s="39"/>
      <c r="T19" s="27"/>
      <c r="U19" s="27"/>
      <c r="V19" s="27"/>
      <c r="W19" s="1636"/>
      <c r="X19" s="113"/>
      <c r="Y19" s="114"/>
      <c r="Z19" s="114"/>
      <c r="AA19" s="116"/>
    </row>
    <row r="20" spans="1:28" ht="15" customHeight="1">
      <c r="A20" s="723">
        <v>45673</v>
      </c>
      <c r="B20" s="666">
        <v>50000</v>
      </c>
      <c r="C20" s="666">
        <f>B20*0.02</f>
        <v>1000</v>
      </c>
      <c r="D20" s="667"/>
      <c r="E20" s="667">
        <v>12</v>
      </c>
      <c r="F20" s="2672">
        <v>34948</v>
      </c>
      <c r="G20" s="668">
        <f>B20/E20</f>
        <v>4166.666666666667</v>
      </c>
      <c r="H20" s="668">
        <f>B20*0.83%</f>
        <v>415</v>
      </c>
      <c r="I20" s="668">
        <f>B20</f>
        <v>50000</v>
      </c>
      <c r="J20" s="1634">
        <v>45113</v>
      </c>
      <c r="K20" s="39"/>
      <c r="L20" s="39"/>
      <c r="M20" s="39"/>
      <c r="N20" s="181">
        <v>79411</v>
      </c>
      <c r="O20" s="43">
        <v>5000</v>
      </c>
      <c r="P20" s="43"/>
      <c r="Q20" s="87">
        <f t="shared" si="2"/>
        <v>-2.0000000002255547E-2</v>
      </c>
      <c r="R20" s="1638"/>
      <c r="S20" s="39"/>
      <c r="T20" s="27"/>
      <c r="U20" s="27"/>
      <c r="V20" s="27"/>
      <c r="W20" s="1636"/>
      <c r="X20" s="113"/>
      <c r="Y20" s="114"/>
      <c r="Z20" s="114"/>
      <c r="AA20" s="116"/>
    </row>
    <row r="21" spans="1:28" ht="15" customHeight="1">
      <c r="A21" s="167">
        <v>45696</v>
      </c>
      <c r="B21" s="57"/>
      <c r="C21" s="57"/>
      <c r="D21" s="57"/>
      <c r="E21" s="57">
        <v>1</v>
      </c>
      <c r="F21" s="2194">
        <v>86384</v>
      </c>
      <c r="G21" s="168">
        <v>4166.67</v>
      </c>
      <c r="H21" s="168">
        <v>415</v>
      </c>
      <c r="I21" s="62">
        <f>I20-G21</f>
        <v>45833.33</v>
      </c>
      <c r="J21" s="1634"/>
      <c r="K21" s="39"/>
      <c r="L21" s="39"/>
      <c r="M21" s="39"/>
      <c r="N21" s="181"/>
      <c r="O21" s="43"/>
      <c r="P21" s="43"/>
      <c r="Q21" s="87"/>
      <c r="R21" s="1638"/>
      <c r="S21" s="39"/>
      <c r="T21" s="27"/>
      <c r="U21" s="27"/>
      <c r="V21" s="27"/>
      <c r="W21" s="1636"/>
      <c r="X21" s="113"/>
      <c r="Y21" s="114"/>
      <c r="Z21" s="114"/>
      <c r="AA21" s="116"/>
    </row>
    <row r="22" spans="1:28" ht="15" customHeight="1" thickBot="1">
      <c r="A22" s="167">
        <v>45751</v>
      </c>
      <c r="B22" s="57"/>
      <c r="C22" s="57"/>
      <c r="D22" s="57"/>
      <c r="E22" s="57">
        <v>2</v>
      </c>
      <c r="F22" s="2191">
        <v>87122</v>
      </c>
      <c r="G22" s="168">
        <v>4166.67</v>
      </c>
      <c r="H22" s="168">
        <v>415</v>
      </c>
      <c r="I22" s="62">
        <f t="shared" ref="I22:I30" si="3">I21-G22</f>
        <v>41666.660000000003</v>
      </c>
      <c r="J22" s="1634"/>
      <c r="K22" s="39"/>
      <c r="L22" s="39"/>
      <c r="M22" s="39"/>
      <c r="N22" s="181"/>
      <c r="O22" s="43"/>
      <c r="P22" s="43"/>
      <c r="Q22" s="87"/>
      <c r="R22" s="1638"/>
      <c r="S22" s="39"/>
      <c r="T22" s="27"/>
      <c r="U22" s="27"/>
      <c r="V22" s="27"/>
      <c r="W22" s="1636"/>
      <c r="X22" s="113"/>
      <c r="Y22" s="114"/>
      <c r="Z22" s="114"/>
      <c r="AA22" s="116"/>
    </row>
    <row r="23" spans="1:28" ht="15" customHeight="1" thickTop="1" thickBot="1">
      <c r="A23" s="167">
        <v>45779</v>
      </c>
      <c r="B23" s="57"/>
      <c r="C23" s="57"/>
      <c r="D23" s="57"/>
      <c r="E23" s="57">
        <v>3</v>
      </c>
      <c r="F23" s="2195" t="s">
        <v>876</v>
      </c>
      <c r="G23" s="168">
        <v>4166.67</v>
      </c>
      <c r="H23" s="168">
        <v>415</v>
      </c>
      <c r="I23" s="62">
        <f t="shared" si="3"/>
        <v>37499.990000000005</v>
      </c>
      <c r="J23" s="3338" t="s">
        <v>20</v>
      </c>
      <c r="K23" s="3339"/>
      <c r="L23" s="3339"/>
      <c r="M23" s="3339"/>
      <c r="N23" s="3339"/>
      <c r="O23" s="3339"/>
      <c r="P23" s="3339"/>
      <c r="Q23" s="3340"/>
      <c r="R23" s="1638"/>
      <c r="S23" s="39"/>
      <c r="T23" s="27"/>
      <c r="U23" s="27"/>
      <c r="V23" s="27"/>
      <c r="W23" s="1636"/>
      <c r="X23" s="113"/>
      <c r="Y23" s="114"/>
      <c r="Z23" s="114"/>
      <c r="AA23" s="782"/>
    </row>
    <row r="24" spans="1:28" ht="15" customHeight="1" thickTop="1">
      <c r="A24" s="167">
        <v>45811</v>
      </c>
      <c r="B24" s="57"/>
      <c r="C24" s="57"/>
      <c r="D24" s="57"/>
      <c r="E24" s="57">
        <v>4</v>
      </c>
      <c r="F24" s="2195" t="s">
        <v>877</v>
      </c>
      <c r="G24" s="168">
        <v>4166.67</v>
      </c>
      <c r="H24" s="168">
        <v>415</v>
      </c>
      <c r="I24" s="62">
        <f t="shared" si="3"/>
        <v>33333.320000000007</v>
      </c>
      <c r="J24" s="102" t="s">
        <v>21</v>
      </c>
      <c r="K24" s="70" t="s">
        <v>22</v>
      </c>
      <c r="L24" s="70" t="s">
        <v>5</v>
      </c>
      <c r="M24" s="70" t="s">
        <v>23</v>
      </c>
      <c r="N24" s="1632" t="s">
        <v>7</v>
      </c>
      <c r="O24" s="174" t="s">
        <v>24</v>
      </c>
      <c r="P24" s="174" t="s">
        <v>25</v>
      </c>
      <c r="Q24" s="202" t="s">
        <v>26</v>
      </c>
      <c r="R24" s="1638"/>
      <c r="S24" s="39"/>
      <c r="T24" s="27"/>
      <c r="U24" s="27"/>
      <c r="V24" s="27"/>
      <c r="W24" s="1636"/>
      <c r="X24" s="113"/>
      <c r="Y24" s="114"/>
      <c r="Z24" s="114"/>
      <c r="AA24" s="116"/>
    </row>
    <row r="25" spans="1:28" ht="15" customHeight="1">
      <c r="A25" s="167">
        <v>45836</v>
      </c>
      <c r="B25" s="57"/>
      <c r="C25" s="57"/>
      <c r="D25" s="57"/>
      <c r="E25" s="57">
        <v>5</v>
      </c>
      <c r="F25" s="2195" t="s">
        <v>878</v>
      </c>
      <c r="G25" s="450">
        <v>4166.67</v>
      </c>
      <c r="H25" s="450">
        <v>415</v>
      </c>
      <c r="I25" s="62">
        <f t="shared" si="3"/>
        <v>29166.650000000009</v>
      </c>
      <c r="J25" s="1873">
        <v>45190</v>
      </c>
      <c r="K25" s="21">
        <v>20000</v>
      </c>
      <c r="L25" s="21"/>
      <c r="M25" s="73">
        <v>12</v>
      </c>
      <c r="N25" s="1097">
        <v>32047</v>
      </c>
      <c r="O25" s="21">
        <v>1666.67</v>
      </c>
      <c r="P25" s="21">
        <v>400</v>
      </c>
      <c r="Q25" s="92">
        <v>20000</v>
      </c>
      <c r="R25" s="1638"/>
      <c r="S25" s="39"/>
      <c r="T25" s="27"/>
      <c r="U25" s="27"/>
      <c r="V25" s="27"/>
      <c r="W25" s="1636"/>
      <c r="X25" s="113"/>
      <c r="Y25" s="114"/>
      <c r="Z25" s="114"/>
      <c r="AA25" s="116"/>
      <c r="AB25" s="99"/>
    </row>
    <row r="26" spans="1:28" ht="15" customHeight="1">
      <c r="A26" s="167">
        <v>45862</v>
      </c>
      <c r="B26" s="57"/>
      <c r="C26" s="57"/>
      <c r="D26" s="57"/>
      <c r="E26" s="57">
        <v>6</v>
      </c>
      <c r="F26" s="2195" t="s">
        <v>879</v>
      </c>
      <c r="G26" s="450">
        <v>4166.67</v>
      </c>
      <c r="H26" s="450">
        <v>415</v>
      </c>
      <c r="I26" s="62">
        <f t="shared" si="3"/>
        <v>24999.98000000001</v>
      </c>
      <c r="J26" s="167">
        <v>45209</v>
      </c>
      <c r="K26" s="39"/>
      <c r="L26" s="256"/>
      <c r="M26" s="1635">
        <v>1</v>
      </c>
      <c r="N26" s="78">
        <v>80530</v>
      </c>
      <c r="O26" s="256">
        <v>1666.67</v>
      </c>
      <c r="P26" s="256">
        <v>366.67</v>
      </c>
      <c r="Q26" s="43">
        <f>Q25-O26</f>
        <v>18333.330000000002</v>
      </c>
      <c r="R26" s="605"/>
      <c r="S26" s="39"/>
      <c r="T26" s="27"/>
      <c r="U26" s="27"/>
      <c r="V26" s="27"/>
      <c r="W26" s="1636"/>
      <c r="X26" s="113"/>
      <c r="Y26" s="114"/>
      <c r="Z26" s="114"/>
      <c r="AA26" s="116"/>
      <c r="AB26" s="99"/>
    </row>
    <row r="27" spans="1:28" ht="15" customHeight="1">
      <c r="A27" s="167">
        <v>45917</v>
      </c>
      <c r="B27" s="57"/>
      <c r="C27" s="57"/>
      <c r="D27" s="57"/>
      <c r="E27" s="57">
        <v>7</v>
      </c>
      <c r="F27" s="2195" t="s">
        <v>880</v>
      </c>
      <c r="G27" s="450">
        <v>4166.67</v>
      </c>
      <c r="H27" s="450">
        <v>415</v>
      </c>
      <c r="I27" s="62">
        <f t="shared" si="3"/>
        <v>20833.310000000012</v>
      </c>
      <c r="J27" s="167">
        <v>45253</v>
      </c>
      <c r="K27" s="39"/>
      <c r="L27" s="47"/>
      <c r="M27" s="1635">
        <v>2</v>
      </c>
      <c r="N27" s="78">
        <v>81085</v>
      </c>
      <c r="O27" s="47">
        <v>1666.67</v>
      </c>
      <c r="P27" s="47">
        <v>300</v>
      </c>
      <c r="Q27" s="43">
        <f t="shared" ref="Q27:Q37" si="4">Q26-O27</f>
        <v>16666.660000000003</v>
      </c>
      <c r="R27" s="605"/>
      <c r="S27" s="39"/>
      <c r="T27" s="27"/>
      <c r="U27" s="27"/>
      <c r="V27" s="27"/>
      <c r="W27" s="1636"/>
      <c r="X27" s="113"/>
      <c r="Y27" s="114"/>
      <c r="Z27" s="114"/>
      <c r="AA27" s="116"/>
      <c r="AB27" s="99"/>
    </row>
    <row r="28" spans="1:28" ht="15" customHeight="1">
      <c r="A28" s="167">
        <v>45939</v>
      </c>
      <c r="B28" s="57"/>
      <c r="C28" s="57"/>
      <c r="D28" s="57"/>
      <c r="E28" s="57">
        <v>8</v>
      </c>
      <c r="F28" s="2195" t="s">
        <v>881</v>
      </c>
      <c r="G28" s="450">
        <v>4166.67</v>
      </c>
      <c r="H28" s="450">
        <v>415</v>
      </c>
      <c r="I28" s="62">
        <f t="shared" si="3"/>
        <v>16666.640000000014</v>
      </c>
      <c r="J28" s="167">
        <v>45274</v>
      </c>
      <c r="K28" s="39"/>
      <c r="L28" s="47"/>
      <c r="M28" s="1635">
        <v>3</v>
      </c>
      <c r="N28" s="78">
        <v>81379</v>
      </c>
      <c r="O28" s="47">
        <v>1666.67</v>
      </c>
      <c r="P28" s="47">
        <v>333.33</v>
      </c>
      <c r="Q28" s="43">
        <f t="shared" si="4"/>
        <v>14999.990000000003</v>
      </c>
      <c r="R28" s="605"/>
      <c r="S28" s="39"/>
      <c r="T28" s="27"/>
      <c r="U28" s="27"/>
      <c r="V28" s="27"/>
      <c r="W28" s="1636"/>
      <c r="X28" s="113"/>
      <c r="Y28" s="114"/>
      <c r="Z28" s="114"/>
      <c r="AA28" s="116"/>
    </row>
    <row r="29" spans="1:28" ht="15" customHeight="1">
      <c r="A29" s="167">
        <v>45983</v>
      </c>
      <c r="B29" s="57"/>
      <c r="C29" s="57"/>
      <c r="D29" s="57"/>
      <c r="E29" s="57">
        <v>9</v>
      </c>
      <c r="F29" s="2195" t="s">
        <v>882</v>
      </c>
      <c r="G29" s="450">
        <v>8333.34</v>
      </c>
      <c r="H29" s="450">
        <v>415</v>
      </c>
      <c r="I29" s="62">
        <f t="shared" si="3"/>
        <v>8333.3000000000138</v>
      </c>
      <c r="J29" s="167">
        <v>45323</v>
      </c>
      <c r="K29" s="39"/>
      <c r="L29" s="39"/>
      <c r="M29" s="1635">
        <v>4</v>
      </c>
      <c r="N29" s="868">
        <v>81950</v>
      </c>
      <c r="O29" s="256">
        <v>1666.67</v>
      </c>
      <c r="P29" s="256">
        <v>266.67</v>
      </c>
      <c r="Q29" s="43">
        <f t="shared" si="4"/>
        <v>13333.320000000003</v>
      </c>
      <c r="R29" s="605"/>
      <c r="S29" s="39"/>
      <c r="T29" s="27"/>
      <c r="U29" s="27"/>
      <c r="V29" s="27"/>
      <c r="W29" s="1636"/>
      <c r="X29" s="113"/>
      <c r="Y29" s="114"/>
      <c r="Z29" s="114"/>
      <c r="AA29" s="116"/>
    </row>
    <row r="30" spans="1:28" ht="15" customHeight="1">
      <c r="A30" s="167">
        <v>46018</v>
      </c>
      <c r="B30" s="57"/>
      <c r="C30" s="57"/>
      <c r="D30" s="57"/>
      <c r="E30" s="57">
        <v>10</v>
      </c>
      <c r="F30" s="2195" t="s">
        <v>883</v>
      </c>
      <c r="G30" s="450">
        <v>4166.67</v>
      </c>
      <c r="H30" s="450">
        <v>415</v>
      </c>
      <c r="I30" s="62">
        <f t="shared" si="3"/>
        <v>4166.6300000000138</v>
      </c>
      <c r="J30" s="167">
        <v>45352</v>
      </c>
      <c r="K30" s="39"/>
      <c r="L30" s="39"/>
      <c r="M30" s="1635">
        <v>5</v>
      </c>
      <c r="N30" s="78">
        <v>82274</v>
      </c>
      <c r="O30" s="47">
        <v>1666.67</v>
      </c>
      <c r="P30" s="256">
        <v>233.33</v>
      </c>
      <c r="Q30" s="43">
        <f t="shared" si="4"/>
        <v>11666.650000000003</v>
      </c>
      <c r="R30" s="605"/>
      <c r="S30" s="39"/>
      <c r="T30" s="27"/>
      <c r="U30" s="27"/>
      <c r="V30" s="27"/>
      <c r="W30" s="1636"/>
      <c r="X30" s="113"/>
      <c r="Y30" s="114"/>
      <c r="Z30" s="114"/>
      <c r="AA30" s="116"/>
    </row>
    <row r="31" spans="1:28" ht="15" customHeight="1">
      <c r="J31" s="167">
        <v>45385</v>
      </c>
      <c r="K31" s="39"/>
      <c r="L31" s="39"/>
      <c r="M31" s="1635">
        <v>6</v>
      </c>
      <c r="N31" s="78">
        <v>82689</v>
      </c>
      <c r="O31" s="256">
        <v>1666.67</v>
      </c>
      <c r="P31" s="256">
        <v>200</v>
      </c>
      <c r="Q31" s="43">
        <f t="shared" si="4"/>
        <v>9999.9800000000032</v>
      </c>
      <c r="R31" s="605"/>
      <c r="S31" s="39"/>
      <c r="T31" s="27"/>
      <c r="U31" s="27"/>
      <c r="V31" s="27"/>
      <c r="W31" s="1636"/>
      <c r="X31" s="113"/>
      <c r="Y31" s="114"/>
      <c r="Z31" s="114"/>
      <c r="AA31" s="116"/>
    </row>
    <row r="32" spans="1:28" ht="15" customHeight="1">
      <c r="A32" s="575"/>
      <c r="B32" s="805"/>
      <c r="C32" s="161"/>
      <c r="D32" s="122"/>
      <c r="E32" s="122"/>
      <c r="F32" s="2231"/>
      <c r="G32" s="604"/>
      <c r="J32" s="167">
        <v>45412</v>
      </c>
      <c r="K32" s="39"/>
      <c r="L32" s="39"/>
      <c r="M32" s="1635">
        <v>7</v>
      </c>
      <c r="N32" s="78">
        <v>82949</v>
      </c>
      <c r="O32" s="47">
        <v>1666.67</v>
      </c>
      <c r="P32" s="47">
        <v>166.67</v>
      </c>
      <c r="Q32" s="43">
        <f t="shared" si="4"/>
        <v>8333.3100000000031</v>
      </c>
      <c r="R32" s="605"/>
      <c r="S32" s="39"/>
      <c r="T32" s="27"/>
      <c r="U32" s="27"/>
      <c r="V32" s="27"/>
      <c r="W32" s="1636"/>
      <c r="X32" s="113"/>
      <c r="Y32" s="114"/>
      <c r="Z32" s="114"/>
      <c r="AA32" s="116"/>
    </row>
    <row r="33" spans="1:27" ht="15" customHeight="1">
      <c r="A33" s="575"/>
      <c r="B33" s="576"/>
      <c r="C33" s="125"/>
      <c r="D33" s="577"/>
      <c r="E33" s="577"/>
      <c r="F33" s="2232"/>
      <c r="G33" s="728"/>
      <c r="J33" s="167">
        <v>45463</v>
      </c>
      <c r="K33" s="39"/>
      <c r="L33" s="39"/>
      <c r="M33" s="1635">
        <v>8</v>
      </c>
      <c r="N33" s="78">
        <v>83616</v>
      </c>
      <c r="O33" s="47">
        <v>1666.67</v>
      </c>
      <c r="P33" s="47">
        <v>133.33000000000001</v>
      </c>
      <c r="Q33" s="43">
        <f t="shared" si="4"/>
        <v>6666.6400000000031</v>
      </c>
      <c r="R33" s="605"/>
      <c r="S33" s="39"/>
      <c r="T33" s="27"/>
      <c r="U33" s="27"/>
      <c r="V33" s="27"/>
      <c r="W33" s="1636"/>
      <c r="X33" s="113"/>
      <c r="Y33" s="114"/>
      <c r="Z33" s="114"/>
      <c r="AA33" s="116"/>
    </row>
    <row r="34" spans="1:27" ht="15" customHeight="1">
      <c r="A34" s="575"/>
      <c r="B34" s="576"/>
      <c r="C34" s="126"/>
      <c r="D34" s="577"/>
      <c r="E34" s="577"/>
      <c r="F34" s="2232"/>
      <c r="G34" s="728"/>
      <c r="J34" s="60">
        <v>45497</v>
      </c>
      <c r="K34" s="39"/>
      <c r="L34" s="39"/>
      <c r="M34" s="1635">
        <v>9</v>
      </c>
      <c r="N34" s="187">
        <v>84004</v>
      </c>
      <c r="O34" s="54">
        <v>1666.67</v>
      </c>
      <c r="P34" s="54">
        <v>100</v>
      </c>
      <c r="Q34" s="43">
        <f t="shared" si="4"/>
        <v>4999.970000000003</v>
      </c>
      <c r="R34" s="605"/>
      <c r="S34" s="39"/>
      <c r="T34" s="27"/>
      <c r="U34" s="27"/>
      <c r="V34" s="27"/>
      <c r="W34" s="1636"/>
      <c r="X34" s="113"/>
      <c r="Y34" s="114"/>
      <c r="Z34" s="114"/>
      <c r="AA34" s="116"/>
    </row>
    <row r="35" spans="1:27" ht="15" customHeight="1">
      <c r="A35" s="575"/>
      <c r="B35" s="805"/>
      <c r="C35" s="120"/>
      <c r="D35" s="577"/>
      <c r="E35" s="577"/>
      <c r="F35" s="2232"/>
      <c r="G35" s="728"/>
      <c r="J35" s="60">
        <v>45507</v>
      </c>
      <c r="K35" s="637"/>
      <c r="L35" s="637"/>
      <c r="M35" s="158"/>
      <c r="N35" s="187">
        <v>84161</v>
      </c>
      <c r="O35" s="158">
        <v>4999.97</v>
      </c>
      <c r="P35" s="51"/>
      <c r="Q35" s="43">
        <f t="shared" si="4"/>
        <v>0</v>
      </c>
      <c r="R35" s="605"/>
      <c r="S35" s="39"/>
      <c r="T35" s="27"/>
      <c r="U35" s="27"/>
      <c r="V35" s="27"/>
      <c r="W35" s="1636"/>
      <c r="X35" s="113"/>
      <c r="Y35" s="114"/>
      <c r="Z35" s="114"/>
      <c r="AA35" s="116"/>
    </row>
    <row r="36" spans="1:27" ht="15" customHeight="1">
      <c r="A36" s="575"/>
      <c r="B36" s="576"/>
      <c r="C36" s="120"/>
      <c r="D36" s="577"/>
      <c r="E36" s="577"/>
      <c r="F36" s="2232"/>
      <c r="G36" s="728"/>
      <c r="J36" s="1634"/>
      <c r="K36" s="39"/>
      <c r="L36" s="39"/>
      <c r="M36" s="1635">
        <v>11</v>
      </c>
      <c r="N36" s="181"/>
      <c r="O36" s="43"/>
      <c r="P36" s="43"/>
      <c r="Q36" s="43">
        <f t="shared" si="4"/>
        <v>0</v>
      </c>
      <c r="R36" s="605"/>
      <c r="S36" s="39"/>
      <c r="T36" s="27"/>
      <c r="U36" s="27"/>
      <c r="V36" s="27"/>
      <c r="W36" s="1636"/>
      <c r="X36" s="113"/>
      <c r="Y36" s="114"/>
      <c r="Z36" s="114"/>
      <c r="AA36" s="116"/>
    </row>
    <row r="37" spans="1:27" ht="15" customHeight="1">
      <c r="A37" s="575"/>
      <c r="B37" s="576"/>
      <c r="C37" s="120"/>
      <c r="D37" s="122"/>
      <c r="E37" s="122"/>
      <c r="F37" s="2231"/>
      <c r="G37" s="728"/>
      <c r="J37" s="1634"/>
      <c r="K37" s="39"/>
      <c r="L37" s="39"/>
      <c r="M37" s="1635">
        <v>12</v>
      </c>
      <c r="N37" s="181"/>
      <c r="O37" s="43"/>
      <c r="P37" s="43"/>
      <c r="Q37" s="43">
        <f t="shared" si="4"/>
        <v>0</v>
      </c>
      <c r="R37" s="605"/>
      <c r="S37" s="39"/>
      <c r="T37" s="27"/>
      <c r="U37" s="27"/>
      <c r="V37" s="27"/>
      <c r="W37" s="1636"/>
      <c r="X37" s="113"/>
      <c r="Y37" s="114"/>
      <c r="Z37" s="114"/>
      <c r="AA37" s="116"/>
    </row>
    <row r="38" spans="1:27" ht="15" customHeight="1">
      <c r="A38" s="575"/>
      <c r="B38" s="576"/>
      <c r="C38" s="120"/>
      <c r="D38" s="122"/>
      <c r="E38" s="122"/>
      <c r="F38" s="2231"/>
      <c r="G38" s="728"/>
      <c r="J38" s="1634"/>
      <c r="K38" s="39"/>
      <c r="L38" s="39"/>
      <c r="M38" s="1635">
        <v>13</v>
      </c>
      <c r="N38" s="181"/>
      <c r="O38" s="43"/>
      <c r="P38" s="43"/>
      <c r="Q38" s="87"/>
      <c r="R38" s="1638"/>
      <c r="S38" s="39"/>
      <c r="T38" s="27"/>
      <c r="U38" s="27"/>
      <c r="V38" s="27"/>
      <c r="W38" s="1636"/>
      <c r="X38" s="113"/>
      <c r="Y38" s="114"/>
      <c r="Z38" s="114"/>
      <c r="AA38" s="116"/>
    </row>
    <row r="39" spans="1:27" ht="15" customHeight="1">
      <c r="A39" s="575"/>
      <c r="B39" s="576"/>
      <c r="C39" s="120"/>
      <c r="D39" s="122"/>
      <c r="E39" s="122"/>
      <c r="F39" s="2231"/>
      <c r="G39" s="728"/>
      <c r="J39" s="1634"/>
      <c r="K39" s="39"/>
      <c r="L39" s="39"/>
      <c r="M39" s="39"/>
      <c r="N39" s="181"/>
      <c r="O39" s="43"/>
      <c r="P39" s="43"/>
      <c r="Q39" s="87"/>
      <c r="R39" s="1638"/>
      <c r="S39" s="39"/>
      <c r="T39" s="27"/>
      <c r="U39" s="27"/>
      <c r="V39" s="27"/>
      <c r="W39" s="1636"/>
      <c r="X39" s="113"/>
      <c r="Y39" s="114"/>
      <c r="Z39" s="114"/>
      <c r="AA39" s="116"/>
    </row>
    <row r="40" spans="1:27" ht="15" customHeight="1">
      <c r="A40" s="575"/>
      <c r="B40" s="576"/>
      <c r="C40" s="120"/>
      <c r="D40" s="122"/>
      <c r="E40" s="122"/>
      <c r="F40" s="2231"/>
      <c r="G40" s="728"/>
      <c r="J40" s="1634"/>
      <c r="K40" s="39"/>
      <c r="L40" s="39"/>
      <c r="M40" s="39"/>
      <c r="N40" s="181"/>
      <c r="O40" s="43"/>
      <c r="P40" s="43"/>
      <c r="Q40" s="87"/>
      <c r="R40" s="1638"/>
      <c r="S40" s="39"/>
      <c r="T40" s="27"/>
      <c r="U40" s="27"/>
      <c r="V40" s="27"/>
      <c r="W40" s="1636"/>
      <c r="X40" s="113"/>
      <c r="Y40" s="114"/>
      <c r="Z40" s="114"/>
      <c r="AA40" s="116"/>
    </row>
    <row r="41" spans="1:27" ht="15" customHeight="1">
      <c r="A41" s="575"/>
      <c r="B41" s="576"/>
      <c r="C41" s="120"/>
      <c r="D41" s="122"/>
      <c r="E41" s="122"/>
      <c r="F41" s="2231"/>
      <c r="G41" s="728"/>
      <c r="J41" s="1634"/>
      <c r="K41" s="39"/>
      <c r="L41" s="39"/>
      <c r="M41" s="39"/>
      <c r="N41" s="181"/>
      <c r="O41" s="43"/>
      <c r="P41" s="43"/>
      <c r="Q41" s="87"/>
      <c r="R41" s="1638"/>
      <c r="S41" s="39"/>
      <c r="T41" s="27"/>
      <c r="U41" s="27"/>
      <c r="V41" s="27"/>
      <c r="W41" s="1636"/>
      <c r="X41" s="113"/>
      <c r="Y41" s="114"/>
      <c r="Z41" s="114"/>
      <c r="AA41" s="116"/>
    </row>
    <row r="42" spans="1:27" ht="15" customHeight="1">
      <c r="A42" s="575"/>
      <c r="B42" s="576"/>
      <c r="C42" s="120"/>
      <c r="D42" s="122"/>
      <c r="E42" s="122"/>
      <c r="F42" s="2231"/>
      <c r="G42" s="728"/>
      <c r="J42" s="1634"/>
      <c r="K42" s="39"/>
      <c r="L42" s="39"/>
      <c r="M42" s="39"/>
      <c r="N42" s="181"/>
      <c r="O42" s="43"/>
      <c r="P42" s="43"/>
      <c r="Q42" s="87"/>
      <c r="R42" s="1638"/>
      <c r="S42" s="39"/>
      <c r="T42" s="27"/>
      <c r="U42" s="27"/>
      <c r="V42" s="27"/>
      <c r="W42" s="1636"/>
      <c r="X42" s="113"/>
      <c r="Y42" s="114"/>
      <c r="Z42" s="114"/>
      <c r="AA42" s="116"/>
    </row>
    <row r="43" spans="1:27" ht="15" customHeight="1">
      <c r="J43" s="1634"/>
      <c r="K43" s="39"/>
      <c r="L43" s="39"/>
      <c r="M43" s="39"/>
      <c r="N43" s="181"/>
      <c r="O43" s="43"/>
      <c r="P43" s="43"/>
      <c r="Q43" s="87"/>
      <c r="R43" s="1638"/>
      <c r="S43" s="39"/>
      <c r="T43" s="27"/>
      <c r="U43" s="27"/>
      <c r="V43" s="27"/>
      <c r="W43" s="1636"/>
      <c r="X43" s="113"/>
      <c r="Y43" s="114"/>
      <c r="Z43" s="114"/>
      <c r="AA43" s="116"/>
    </row>
    <row r="44" spans="1:27" ht="15" customHeight="1">
      <c r="J44" s="1634"/>
      <c r="K44" s="39"/>
      <c r="L44" s="39"/>
      <c r="M44" s="39"/>
      <c r="N44" s="181"/>
      <c r="O44" s="43"/>
      <c r="P44" s="43"/>
      <c r="Q44" s="87"/>
      <c r="R44" s="1638"/>
      <c r="S44" s="39"/>
      <c r="T44" s="27"/>
      <c r="U44" s="27"/>
      <c r="V44" s="27"/>
      <c r="W44" s="1636"/>
      <c r="X44" s="113"/>
      <c r="Y44" s="114"/>
      <c r="Z44" s="114"/>
      <c r="AA44" s="116"/>
    </row>
    <row r="45" spans="1:27" ht="15" customHeight="1">
      <c r="J45" s="1634"/>
      <c r="K45" s="39"/>
      <c r="L45" s="39"/>
      <c r="M45" s="39"/>
      <c r="N45" s="181"/>
      <c r="O45" s="43"/>
      <c r="P45" s="43"/>
      <c r="Q45" s="87"/>
      <c r="R45" s="1638"/>
      <c r="S45" s="39"/>
      <c r="T45" s="27"/>
      <c r="U45" s="27"/>
      <c r="V45" s="27"/>
      <c r="W45" s="1636"/>
      <c r="X45" s="113"/>
      <c r="Y45" s="114"/>
      <c r="Z45" s="114"/>
      <c r="AA45" s="116"/>
    </row>
    <row r="46" spans="1:27" ht="15" customHeight="1">
      <c r="R46" s="1638"/>
      <c r="S46" s="39"/>
      <c r="T46" s="27"/>
      <c r="U46" s="27"/>
      <c r="V46" s="27"/>
      <c r="W46" s="1636"/>
      <c r="X46" s="113"/>
      <c r="Y46" s="114"/>
      <c r="Z46" s="114"/>
      <c r="AA46" s="116"/>
    </row>
    <row r="47" spans="1:27" ht="15" customHeight="1">
      <c r="R47" s="1638"/>
      <c r="S47" s="39"/>
      <c r="T47" s="27"/>
      <c r="U47" s="27"/>
      <c r="V47" s="27"/>
      <c r="W47" s="1636"/>
      <c r="X47" s="113"/>
      <c r="Y47" s="114"/>
      <c r="Z47" s="114"/>
      <c r="AA47" s="116"/>
    </row>
    <row r="48" spans="1:27" ht="15" customHeight="1">
      <c r="R48" s="1638"/>
      <c r="S48" s="39"/>
      <c r="T48" s="27"/>
      <c r="U48" s="27"/>
      <c r="V48" s="27"/>
      <c r="W48" s="1636"/>
      <c r="X48" s="113"/>
      <c r="Y48" s="114"/>
      <c r="Z48" s="114"/>
      <c r="AA48" s="116"/>
    </row>
    <row r="49" spans="18:27" ht="15" customHeight="1">
      <c r="R49" s="1638"/>
      <c r="S49" s="39"/>
      <c r="T49" s="27"/>
      <c r="U49" s="27"/>
      <c r="V49" s="27"/>
      <c r="W49" s="1636"/>
      <c r="X49" s="113"/>
      <c r="Y49" s="114"/>
      <c r="Z49" s="114"/>
      <c r="AA49" s="116"/>
    </row>
    <row r="50" spans="18:27" ht="15" customHeight="1">
      <c r="R50" s="1638"/>
      <c r="S50" s="39"/>
      <c r="T50" s="27"/>
      <c r="U50" s="27"/>
      <c r="V50" s="27"/>
      <c r="W50" s="1636"/>
      <c r="X50" s="113"/>
      <c r="Y50" s="114"/>
      <c r="Z50" s="114"/>
      <c r="AA50" s="116"/>
    </row>
    <row r="51" spans="18:27" ht="15" customHeight="1">
      <c r="R51" s="1638"/>
      <c r="S51" s="39"/>
      <c r="T51" s="27"/>
      <c r="U51" s="27"/>
      <c r="V51" s="27"/>
      <c r="W51" s="1636"/>
      <c r="X51" s="113"/>
      <c r="Y51" s="114"/>
      <c r="Z51" s="114"/>
      <c r="AA51" s="116"/>
    </row>
    <row r="52" spans="18:27" ht="15" customHeight="1">
      <c r="R52" s="1638"/>
      <c r="S52" s="39"/>
      <c r="T52" s="27"/>
      <c r="U52" s="27"/>
      <c r="V52" s="27"/>
      <c r="W52" s="1636"/>
      <c r="X52" s="113"/>
      <c r="Y52" s="114"/>
      <c r="Z52" s="114"/>
      <c r="AA52" s="116"/>
    </row>
    <row r="53" spans="18:27" ht="15" customHeight="1">
      <c r="R53" s="1638"/>
      <c r="S53" s="39"/>
      <c r="T53" s="27"/>
      <c r="U53" s="27"/>
      <c r="V53" s="27"/>
      <c r="W53" s="1636"/>
      <c r="X53" s="113"/>
      <c r="Y53" s="114"/>
      <c r="Z53" s="114"/>
      <c r="AA53" s="116"/>
    </row>
  </sheetData>
  <mergeCells count="6">
    <mergeCell ref="A18:I18"/>
    <mergeCell ref="J23:Q23"/>
    <mergeCell ref="R3:W3"/>
    <mergeCell ref="X3:AA3"/>
    <mergeCell ref="A4:I4"/>
    <mergeCell ref="J4:Q4"/>
  </mergeCells>
  <pageMargins left="0.5" right="0.5" top="1" bottom="1" header="0.5" footer="0.5"/>
  <pageSetup paperSize="5" orientation="landscape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91">
    <tabColor rgb="FFFFFF00"/>
  </sheetPr>
  <dimension ref="A1:I46"/>
  <sheetViews>
    <sheetView zoomScale="130" zoomScaleNormal="130" workbookViewId="0">
      <selection activeCell="F31" sqref="F31"/>
    </sheetView>
  </sheetViews>
  <sheetFormatPr defaultColWidth="9.109375" defaultRowHeight="13.2"/>
  <cols>
    <col min="1" max="1" width="12.88671875" style="2" customWidth="1"/>
    <col min="2" max="5" width="12.88671875" style="3" customWidth="1"/>
    <col min="6" max="6" width="12.88671875" style="442" customWidth="1"/>
    <col min="7" max="9" width="12.88671875" style="3" customWidth="1"/>
    <col min="10" max="16384" width="9.109375" style="3"/>
  </cols>
  <sheetData>
    <row r="1" spans="1:9" ht="27.6">
      <c r="A1" s="528" t="s">
        <v>884</v>
      </c>
      <c r="G1" s="6"/>
      <c r="H1" s="6"/>
    </row>
    <row r="2" spans="1:9">
      <c r="G2" s="6"/>
      <c r="H2" s="6"/>
    </row>
    <row r="3" spans="1:9" ht="20.399999999999999">
      <c r="A3" s="3200" t="s">
        <v>1</v>
      </c>
      <c r="B3" s="3200"/>
      <c r="C3" s="3200"/>
      <c r="D3" s="3200"/>
      <c r="E3" s="3200"/>
      <c r="F3" s="3200"/>
      <c r="G3" s="3200"/>
      <c r="H3" s="3200"/>
      <c r="I3" s="3200"/>
    </row>
    <row r="4" spans="1:9" ht="25.2">
      <c r="A4" s="14" t="s">
        <v>2</v>
      </c>
      <c r="B4" s="142" t="s">
        <v>35</v>
      </c>
      <c r="C4" s="143" t="s">
        <v>4</v>
      </c>
      <c r="D4" s="144" t="s">
        <v>5</v>
      </c>
      <c r="E4" s="144" t="s">
        <v>6</v>
      </c>
      <c r="F4" s="145" t="s">
        <v>36</v>
      </c>
      <c r="G4" s="146" t="s">
        <v>37</v>
      </c>
      <c r="H4" s="146" t="s">
        <v>38</v>
      </c>
      <c r="I4" s="142" t="s">
        <v>39</v>
      </c>
    </row>
    <row r="5" spans="1:9">
      <c r="A5" s="719">
        <v>45073</v>
      </c>
      <c r="B5" s="720">
        <v>600000</v>
      </c>
      <c r="C5" s="720">
        <f>B5*0.02</f>
        <v>12000</v>
      </c>
      <c r="D5" s="721"/>
      <c r="E5" s="667">
        <v>60</v>
      </c>
      <c r="F5" s="518">
        <v>31327</v>
      </c>
      <c r="G5" s="722">
        <f>B5/E5</f>
        <v>10000</v>
      </c>
      <c r="H5" s="722">
        <f>I5*0.0083</f>
        <v>4980</v>
      </c>
      <c r="I5" s="720">
        <f>B5</f>
        <v>600000</v>
      </c>
    </row>
    <row r="6" spans="1:9">
      <c r="A6" s="50">
        <v>45104</v>
      </c>
      <c r="B6" s="57"/>
      <c r="C6" s="57"/>
      <c r="D6" s="57"/>
      <c r="E6" s="57">
        <v>1</v>
      </c>
      <c r="F6" s="42">
        <v>79240</v>
      </c>
      <c r="G6" s="59">
        <v>10000</v>
      </c>
      <c r="H6" s="59">
        <v>4980</v>
      </c>
      <c r="I6" s="912">
        <f>I5-G6</f>
        <v>590000</v>
      </c>
    </row>
    <row r="7" spans="1:9">
      <c r="A7" s="50">
        <v>45134</v>
      </c>
      <c r="B7" s="57"/>
      <c r="C7" s="57"/>
      <c r="D7" s="57"/>
      <c r="E7" s="57">
        <v>2</v>
      </c>
      <c r="F7" s="42">
        <v>79591</v>
      </c>
      <c r="G7" s="59">
        <v>10000</v>
      </c>
      <c r="H7" s="59">
        <v>4980</v>
      </c>
      <c r="I7" s="912">
        <f t="shared" ref="I7:I35" si="0">I6-G7</f>
        <v>580000</v>
      </c>
    </row>
    <row r="8" spans="1:9">
      <c r="A8" s="50">
        <v>45157</v>
      </c>
      <c r="B8" s="57"/>
      <c r="C8" s="57"/>
      <c r="D8" s="57"/>
      <c r="E8" s="57">
        <v>3</v>
      </c>
      <c r="F8" s="42">
        <v>79924</v>
      </c>
      <c r="G8" s="59">
        <v>10020</v>
      </c>
      <c r="H8" s="59">
        <v>4980</v>
      </c>
      <c r="I8" s="912">
        <f t="shared" si="0"/>
        <v>569980</v>
      </c>
    </row>
    <row r="9" spans="1:9">
      <c r="A9" s="50">
        <v>45196</v>
      </c>
      <c r="B9" s="57"/>
      <c r="C9" s="57"/>
      <c r="D9" s="57"/>
      <c r="E9" s="57">
        <v>4</v>
      </c>
      <c r="F9" s="42">
        <v>80328</v>
      </c>
      <c r="G9" s="59">
        <v>10000</v>
      </c>
      <c r="H9" s="59">
        <v>4980</v>
      </c>
      <c r="I9" s="912">
        <f t="shared" si="0"/>
        <v>559980</v>
      </c>
    </row>
    <row r="10" spans="1:9">
      <c r="A10" s="50">
        <v>45227</v>
      </c>
      <c r="B10" s="57"/>
      <c r="C10" s="57"/>
      <c r="D10" s="57"/>
      <c r="E10" s="57">
        <v>5</v>
      </c>
      <c r="F10" s="42">
        <v>80762</v>
      </c>
      <c r="G10" s="59">
        <v>10000</v>
      </c>
      <c r="H10" s="59">
        <v>4980</v>
      </c>
      <c r="I10" s="912">
        <f t="shared" si="0"/>
        <v>549980</v>
      </c>
    </row>
    <row r="11" spans="1:9">
      <c r="A11" s="50">
        <v>45258</v>
      </c>
      <c r="B11" s="178"/>
      <c r="C11" s="59"/>
      <c r="D11" s="59"/>
      <c r="E11" s="57">
        <v>6</v>
      </c>
      <c r="F11" s="42">
        <v>81116</v>
      </c>
      <c r="G11" s="59">
        <v>10000</v>
      </c>
      <c r="H11" s="59">
        <v>4980</v>
      </c>
      <c r="I11" s="912">
        <f t="shared" si="0"/>
        <v>539980</v>
      </c>
    </row>
    <row r="12" spans="1:9">
      <c r="A12" s="50">
        <v>45287</v>
      </c>
      <c r="B12" s="178"/>
      <c r="C12" s="59"/>
      <c r="D12" s="59"/>
      <c r="E12" s="57">
        <v>7</v>
      </c>
      <c r="F12" s="42">
        <v>81492</v>
      </c>
      <c r="G12" s="59">
        <v>10000</v>
      </c>
      <c r="H12" s="59">
        <v>4980</v>
      </c>
      <c r="I12" s="912">
        <f t="shared" si="0"/>
        <v>529980</v>
      </c>
    </row>
    <row r="13" spans="1:9">
      <c r="A13" s="50">
        <v>45322</v>
      </c>
      <c r="B13" s="57"/>
      <c r="C13" s="57"/>
      <c r="D13" s="57"/>
      <c r="E13" s="57">
        <v>8</v>
      </c>
      <c r="F13" s="42">
        <v>81877</v>
      </c>
      <c r="G13" s="59">
        <v>10000</v>
      </c>
      <c r="H13" s="59">
        <v>4980</v>
      </c>
      <c r="I13" s="912">
        <f t="shared" si="0"/>
        <v>519980</v>
      </c>
    </row>
    <row r="14" spans="1:9">
      <c r="A14" s="50">
        <v>45334</v>
      </c>
      <c r="B14" s="57"/>
      <c r="C14" s="57"/>
      <c r="D14" s="57"/>
      <c r="E14" s="57">
        <v>9</v>
      </c>
      <c r="F14" s="42">
        <v>82396</v>
      </c>
      <c r="G14" s="59">
        <v>10000</v>
      </c>
      <c r="H14" s="59">
        <v>4980</v>
      </c>
      <c r="I14" s="912">
        <f t="shared" si="0"/>
        <v>509980</v>
      </c>
    </row>
    <row r="15" spans="1:9">
      <c r="A15" s="50">
        <v>45371</v>
      </c>
      <c r="B15" s="57"/>
      <c r="C15" s="57"/>
      <c r="D15" s="57"/>
      <c r="E15" s="57">
        <v>10</v>
      </c>
      <c r="F15" s="42">
        <v>82459</v>
      </c>
      <c r="G15" s="59">
        <v>10000</v>
      </c>
      <c r="H15" s="59">
        <v>4980</v>
      </c>
      <c r="I15" s="912">
        <f t="shared" si="0"/>
        <v>499980</v>
      </c>
    </row>
    <row r="16" spans="1:9">
      <c r="A16" s="50">
        <v>45400</v>
      </c>
      <c r="B16" s="57"/>
      <c r="C16" s="57"/>
      <c r="D16" s="57"/>
      <c r="E16" s="57">
        <v>11</v>
      </c>
      <c r="F16" s="42">
        <v>82818</v>
      </c>
      <c r="G16" s="59">
        <v>10000</v>
      </c>
      <c r="H16" s="59">
        <v>4980</v>
      </c>
      <c r="I16" s="912">
        <f t="shared" si="0"/>
        <v>489980</v>
      </c>
    </row>
    <row r="17" spans="1:9">
      <c r="A17" s="50">
        <v>45440</v>
      </c>
      <c r="B17" s="57"/>
      <c r="C17" s="57"/>
      <c r="D17" s="57"/>
      <c r="E17" s="57">
        <v>12</v>
      </c>
      <c r="F17" s="42">
        <v>83343</v>
      </c>
      <c r="G17" s="59">
        <v>10000</v>
      </c>
      <c r="H17" s="59">
        <v>4980</v>
      </c>
      <c r="I17" s="912">
        <f t="shared" si="0"/>
        <v>479980</v>
      </c>
    </row>
    <row r="18" spans="1:9">
      <c r="A18" s="50">
        <v>45471</v>
      </c>
      <c r="B18" s="57"/>
      <c r="C18" s="57"/>
      <c r="D18" s="57"/>
      <c r="E18" s="57">
        <v>13</v>
      </c>
      <c r="F18" s="42">
        <v>83705</v>
      </c>
      <c r="G18" s="62">
        <v>10000</v>
      </c>
      <c r="H18" s="62">
        <v>4980</v>
      </c>
      <c r="I18" s="912">
        <f t="shared" si="0"/>
        <v>469980</v>
      </c>
    </row>
    <row r="19" spans="1:9">
      <c r="A19" s="50">
        <v>45499</v>
      </c>
      <c r="B19" s="57"/>
      <c r="C19" s="57"/>
      <c r="D19" s="57"/>
      <c r="E19" s="57">
        <v>14</v>
      </c>
      <c r="F19" s="42">
        <v>84017</v>
      </c>
      <c r="G19" s="329">
        <v>10000</v>
      </c>
      <c r="H19" s="329">
        <v>4980</v>
      </c>
      <c r="I19" s="912">
        <f t="shared" si="0"/>
        <v>459980</v>
      </c>
    </row>
    <row r="20" spans="1:9">
      <c r="A20" s="50">
        <v>45533</v>
      </c>
      <c r="B20" s="57"/>
      <c r="C20" s="57"/>
      <c r="D20" s="57"/>
      <c r="E20" s="57">
        <v>15</v>
      </c>
      <c r="F20" s="42">
        <v>84393</v>
      </c>
      <c r="G20" s="329">
        <v>10000</v>
      </c>
      <c r="H20" s="329">
        <v>4980</v>
      </c>
      <c r="I20" s="912">
        <f t="shared" si="0"/>
        <v>449980</v>
      </c>
    </row>
    <row r="21" spans="1:9">
      <c r="A21" s="50">
        <v>45561</v>
      </c>
      <c r="B21" s="57"/>
      <c r="C21" s="57"/>
      <c r="D21" s="57"/>
      <c r="E21" s="57">
        <v>16</v>
      </c>
      <c r="F21" s="42">
        <v>84722</v>
      </c>
      <c r="G21" s="329">
        <v>10000</v>
      </c>
      <c r="H21" s="329">
        <v>4980</v>
      </c>
      <c r="I21" s="912">
        <f t="shared" si="0"/>
        <v>439980</v>
      </c>
    </row>
    <row r="22" spans="1:9">
      <c r="A22" s="50">
        <v>45594</v>
      </c>
      <c r="B22" s="57"/>
      <c r="C22" s="57"/>
      <c r="D22" s="57"/>
      <c r="E22" s="57">
        <v>17</v>
      </c>
      <c r="F22" s="58">
        <v>85163</v>
      </c>
      <c r="G22" s="329">
        <v>10000</v>
      </c>
      <c r="H22" s="329">
        <v>4980</v>
      </c>
      <c r="I22" s="912">
        <f t="shared" si="0"/>
        <v>429980</v>
      </c>
    </row>
    <row r="23" spans="1:9">
      <c r="A23" s="50">
        <v>45623</v>
      </c>
      <c r="B23" s="57"/>
      <c r="C23" s="57"/>
      <c r="D23" s="57"/>
      <c r="E23" s="57">
        <v>18</v>
      </c>
      <c r="F23" s="58">
        <v>85580</v>
      </c>
      <c r="G23" s="59">
        <v>10000</v>
      </c>
      <c r="H23" s="59">
        <v>4980</v>
      </c>
      <c r="I23" s="912">
        <f t="shared" si="0"/>
        <v>419980</v>
      </c>
    </row>
    <row r="24" spans="1:9">
      <c r="A24" s="50">
        <v>45646</v>
      </c>
      <c r="B24" s="57"/>
      <c r="C24" s="57"/>
      <c r="D24" s="57"/>
      <c r="E24" s="57">
        <v>19</v>
      </c>
      <c r="F24" s="58">
        <v>85887</v>
      </c>
      <c r="G24" s="59">
        <v>10000</v>
      </c>
      <c r="H24" s="59">
        <v>4980</v>
      </c>
      <c r="I24" s="912">
        <f t="shared" si="0"/>
        <v>409980</v>
      </c>
    </row>
    <row r="25" spans="1:9" ht="15">
      <c r="A25" s="167">
        <v>45685</v>
      </c>
      <c r="B25" s="57"/>
      <c r="C25" s="57"/>
      <c r="D25" s="57"/>
      <c r="E25" s="57">
        <v>20</v>
      </c>
      <c r="F25" s="574">
        <v>86260</v>
      </c>
      <c r="G25" s="450">
        <v>10000</v>
      </c>
      <c r="H25" s="450">
        <v>4980</v>
      </c>
      <c r="I25" s="912">
        <f t="shared" si="0"/>
        <v>399980</v>
      </c>
    </row>
    <row r="26" spans="1:9" ht="15">
      <c r="A26" s="167">
        <v>45706</v>
      </c>
      <c r="B26" s="57"/>
      <c r="C26" s="57"/>
      <c r="D26" s="57"/>
      <c r="E26" s="57">
        <v>21</v>
      </c>
      <c r="F26" s="574">
        <v>86502</v>
      </c>
      <c r="G26" s="450">
        <v>10000</v>
      </c>
      <c r="H26" s="450">
        <v>4980</v>
      </c>
      <c r="I26" s="912">
        <f t="shared" si="0"/>
        <v>389980</v>
      </c>
    </row>
    <row r="27" spans="1:9" ht="13.8">
      <c r="A27" s="167">
        <v>45738</v>
      </c>
      <c r="B27" s="57"/>
      <c r="C27" s="57"/>
      <c r="D27" s="57"/>
      <c r="E27" s="57">
        <v>22</v>
      </c>
      <c r="F27" s="358">
        <v>86925</v>
      </c>
      <c r="G27" s="450">
        <v>10000</v>
      </c>
      <c r="H27" s="450">
        <v>4980</v>
      </c>
      <c r="I27" s="912">
        <f t="shared" si="0"/>
        <v>379980</v>
      </c>
    </row>
    <row r="28" spans="1:9" ht="13.8">
      <c r="A28" s="167">
        <v>45770</v>
      </c>
      <c r="B28" s="57"/>
      <c r="C28" s="57"/>
      <c r="D28" s="57"/>
      <c r="E28" s="57">
        <v>23</v>
      </c>
      <c r="F28" s="358">
        <v>87285</v>
      </c>
      <c r="G28" s="450">
        <v>10000</v>
      </c>
      <c r="H28" s="450">
        <v>4980</v>
      </c>
      <c r="I28" s="912">
        <f t="shared" si="0"/>
        <v>369980</v>
      </c>
    </row>
    <row r="29" spans="1:9" ht="13.8">
      <c r="A29" s="167">
        <v>45804</v>
      </c>
      <c r="B29" s="57"/>
      <c r="C29" s="57"/>
      <c r="D29" s="57"/>
      <c r="E29" s="57">
        <v>24</v>
      </c>
      <c r="F29" s="52" t="s">
        <v>885</v>
      </c>
      <c r="G29" s="450">
        <v>10000</v>
      </c>
      <c r="H29" s="450">
        <v>4980</v>
      </c>
      <c r="I29" s="912">
        <f t="shared" si="0"/>
        <v>359980</v>
      </c>
    </row>
    <row r="30" spans="1:9" ht="13.8">
      <c r="A30" s="167">
        <v>45834</v>
      </c>
      <c r="B30" s="57"/>
      <c r="C30" s="57"/>
      <c r="D30" s="57"/>
      <c r="E30" s="57">
        <v>25</v>
      </c>
      <c r="F30" s="52" t="s">
        <v>886</v>
      </c>
      <c r="G30" s="450">
        <v>10000</v>
      </c>
      <c r="H30" s="450">
        <v>4980</v>
      </c>
      <c r="I30" s="912">
        <f t="shared" si="0"/>
        <v>349980</v>
      </c>
    </row>
    <row r="31" spans="1:9" ht="13.8">
      <c r="A31" s="167">
        <v>45862</v>
      </c>
      <c r="B31" s="57"/>
      <c r="C31" s="57"/>
      <c r="D31" s="57"/>
      <c r="E31" s="57">
        <v>26</v>
      </c>
      <c r="F31" s="52" t="s">
        <v>887</v>
      </c>
      <c r="G31" s="450">
        <v>10000</v>
      </c>
      <c r="H31" s="450">
        <v>4980</v>
      </c>
      <c r="I31" s="912">
        <f t="shared" si="0"/>
        <v>339980</v>
      </c>
    </row>
    <row r="32" spans="1:9" ht="13.8">
      <c r="A32" s="167">
        <v>45895</v>
      </c>
      <c r="B32" s="27"/>
      <c r="C32" s="27"/>
      <c r="D32" s="27"/>
      <c r="E32" s="57">
        <v>27</v>
      </c>
      <c r="F32" s="2177" t="s">
        <v>888</v>
      </c>
      <c r="G32" s="450">
        <v>10000</v>
      </c>
      <c r="H32" s="450">
        <v>4980</v>
      </c>
      <c r="I32" s="912">
        <f t="shared" si="0"/>
        <v>329980</v>
      </c>
    </row>
    <row r="33" spans="1:9" ht="13.8">
      <c r="A33" s="167">
        <v>45930</v>
      </c>
      <c r="B33" s="27"/>
      <c r="C33" s="27"/>
      <c r="D33" s="27"/>
      <c r="E33" s="57">
        <v>28</v>
      </c>
      <c r="F33" s="52" t="s">
        <v>889</v>
      </c>
      <c r="G33" s="450">
        <v>10000</v>
      </c>
      <c r="H33" s="450">
        <v>4980</v>
      </c>
      <c r="I33" s="912">
        <f t="shared" si="0"/>
        <v>319980</v>
      </c>
    </row>
    <row r="34" spans="1:9" ht="13.8">
      <c r="A34" s="167">
        <v>45958</v>
      </c>
      <c r="B34" s="27"/>
      <c r="C34" s="27"/>
      <c r="D34" s="27"/>
      <c r="E34" s="57">
        <v>29</v>
      </c>
      <c r="F34" s="52" t="s">
        <v>890</v>
      </c>
      <c r="G34" s="450">
        <v>10000</v>
      </c>
      <c r="H34" s="450">
        <v>4980</v>
      </c>
      <c r="I34" s="912">
        <f t="shared" si="0"/>
        <v>309980</v>
      </c>
    </row>
    <row r="35" spans="1:9" ht="13.8">
      <c r="A35" s="167">
        <v>45988</v>
      </c>
      <c r="B35" s="27"/>
      <c r="C35" s="27"/>
      <c r="D35" s="27"/>
      <c r="E35" s="57">
        <v>30</v>
      </c>
      <c r="F35" s="52" t="s">
        <v>891</v>
      </c>
      <c r="G35" s="450">
        <v>10000</v>
      </c>
      <c r="H35" s="450">
        <v>4980</v>
      </c>
      <c r="I35" s="912">
        <f t="shared" si="0"/>
        <v>299980</v>
      </c>
    </row>
    <row r="36" spans="1:9" ht="15">
      <c r="A36" s="167"/>
      <c r="B36" s="574"/>
      <c r="C36" s="450"/>
      <c r="D36" s="450"/>
      <c r="E36" s="27"/>
      <c r="F36" s="476"/>
      <c r="G36" s="27"/>
      <c r="H36" s="27"/>
      <c r="I36" s="27"/>
    </row>
    <row r="37" spans="1:9" ht="15">
      <c r="A37" s="167"/>
      <c r="B37" s="574"/>
      <c r="C37" s="450"/>
      <c r="D37" s="450"/>
      <c r="E37" s="27"/>
      <c r="F37" s="476"/>
      <c r="G37" s="27"/>
      <c r="H37" s="27"/>
      <c r="I37" s="27"/>
    </row>
    <row r="38" spans="1:9" ht="13.8">
      <c r="A38" s="167"/>
      <c r="B38" s="358"/>
      <c r="C38" s="450"/>
      <c r="D38" s="450"/>
      <c r="E38" s="27"/>
      <c r="F38" s="476"/>
      <c r="G38" s="27"/>
      <c r="H38" s="27"/>
      <c r="I38" s="27"/>
    </row>
    <row r="39" spans="1:9" ht="13.8">
      <c r="A39" s="575"/>
      <c r="B39" s="126"/>
      <c r="C39" s="122"/>
      <c r="D39" s="122"/>
    </row>
    <row r="40" spans="1:9" ht="13.8">
      <c r="A40" s="575"/>
      <c r="B40" s="120"/>
      <c r="C40" s="122"/>
      <c r="D40" s="122"/>
    </row>
    <row r="41" spans="1:9" ht="13.8">
      <c r="A41" s="575"/>
      <c r="B41" s="120"/>
      <c r="C41" s="122"/>
      <c r="D41" s="122"/>
    </row>
    <row r="42" spans="1:9" ht="13.8">
      <c r="A42" s="575"/>
      <c r="B42" s="120"/>
      <c r="C42" s="122"/>
      <c r="D42" s="122"/>
    </row>
    <row r="43" spans="1:9" ht="13.8">
      <c r="A43" s="575"/>
      <c r="B43" s="126"/>
      <c r="C43" s="122"/>
      <c r="D43" s="122"/>
    </row>
    <row r="44" spans="1:9" ht="13.8">
      <c r="A44" s="575"/>
      <c r="B44" s="120"/>
      <c r="C44" s="122"/>
      <c r="D44" s="122"/>
    </row>
    <row r="45" spans="1:9" ht="13.8">
      <c r="A45" s="575"/>
      <c r="B45" s="120"/>
      <c r="C45" s="122"/>
      <c r="D45" s="122"/>
    </row>
    <row r="46" spans="1:9" ht="13.8">
      <c r="A46" s="575"/>
      <c r="B46" s="120"/>
      <c r="C46" s="122"/>
      <c r="D46" s="122"/>
    </row>
  </sheetData>
  <mergeCells count="1">
    <mergeCell ref="A3:I3"/>
  </mergeCells>
  <pageMargins left="0.7" right="0.7" top="0.75" bottom="0.75" header="0.3" footer="0.3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FF00"/>
  </sheetPr>
  <dimension ref="A1:I17"/>
  <sheetViews>
    <sheetView zoomScale="130" zoomScaleNormal="130" workbookViewId="0">
      <selection activeCell="L24" sqref="L24"/>
    </sheetView>
  </sheetViews>
  <sheetFormatPr defaultColWidth="9" defaultRowHeight="13.2"/>
  <cols>
    <col min="1" max="1" width="13.33203125" customWidth="1"/>
    <col min="2" max="2" width="14.44140625" customWidth="1"/>
    <col min="3" max="3" width="14.88671875" customWidth="1"/>
    <col min="4" max="4" width="10.6640625" customWidth="1"/>
    <col min="5" max="5" width="13" customWidth="1"/>
    <col min="6" max="6" width="12.44140625" customWidth="1"/>
    <col min="7" max="7" width="14.44140625" customWidth="1"/>
    <col min="8" max="8" width="12" customWidth="1"/>
    <col min="9" max="9" width="16.5546875" customWidth="1"/>
  </cols>
  <sheetData>
    <row r="1" spans="1:9" ht="27.6">
      <c r="A1" s="528" t="s">
        <v>892</v>
      </c>
      <c r="B1" s="3"/>
      <c r="C1" s="3"/>
      <c r="D1" s="3"/>
      <c r="E1" s="3"/>
      <c r="F1" s="3"/>
      <c r="G1" s="6"/>
      <c r="H1" s="6"/>
      <c r="I1" s="3"/>
    </row>
    <row r="2" spans="1:9">
      <c r="A2" s="2"/>
      <c r="B2" s="3"/>
      <c r="C2" s="3"/>
      <c r="D2" s="3"/>
      <c r="E2" s="3"/>
      <c r="F2" s="3"/>
      <c r="G2" s="6"/>
      <c r="H2" s="6"/>
      <c r="I2" s="3"/>
    </row>
    <row r="3" spans="1:9" ht="20.399999999999999">
      <c r="A3" s="3200" t="s">
        <v>1</v>
      </c>
      <c r="B3" s="3200"/>
      <c r="C3" s="3200"/>
      <c r="D3" s="3200"/>
      <c r="E3" s="3200"/>
      <c r="F3" s="3200"/>
      <c r="G3" s="3200"/>
      <c r="H3" s="3200"/>
      <c r="I3" s="3200"/>
    </row>
    <row r="4" spans="1:9" ht="25.2">
      <c r="A4" s="14" t="s">
        <v>2</v>
      </c>
      <c r="B4" s="142" t="s">
        <v>35</v>
      </c>
      <c r="C4" s="143" t="s">
        <v>4</v>
      </c>
      <c r="D4" s="144" t="s">
        <v>5</v>
      </c>
      <c r="E4" s="144" t="s">
        <v>6</v>
      </c>
      <c r="F4" s="142" t="s">
        <v>36</v>
      </c>
      <c r="G4" s="146" t="s">
        <v>37</v>
      </c>
      <c r="H4" s="146" t="s">
        <v>38</v>
      </c>
      <c r="I4" s="142" t="s">
        <v>39</v>
      </c>
    </row>
    <row r="5" spans="1:9">
      <c r="A5" s="723">
        <v>45736</v>
      </c>
      <c r="B5" s="666">
        <v>50000</v>
      </c>
      <c r="C5" s="666">
        <f>B5*0.02</f>
        <v>1000</v>
      </c>
      <c r="D5" s="667"/>
      <c r="E5" s="667">
        <v>12</v>
      </c>
      <c r="F5" s="193">
        <v>35259</v>
      </c>
      <c r="G5" s="668">
        <f>B5/E5</f>
        <v>4166.6666666666697</v>
      </c>
      <c r="H5" s="668">
        <f>I5*0.0083</f>
        <v>415</v>
      </c>
      <c r="I5" s="666">
        <f>B5</f>
        <v>50000</v>
      </c>
    </row>
    <row r="6" spans="1:9" ht="13.8">
      <c r="A6" s="575">
        <v>45902</v>
      </c>
      <c r="B6" s="57"/>
      <c r="C6" s="57"/>
      <c r="D6" s="577">
        <v>416.67</v>
      </c>
      <c r="E6" s="57">
        <v>1</v>
      </c>
      <c r="F6" s="120" t="s">
        <v>893</v>
      </c>
      <c r="G6" s="577">
        <v>50000</v>
      </c>
      <c r="H6" s="577">
        <v>2075</v>
      </c>
      <c r="I6" s="912">
        <f>I5-G6</f>
        <v>0</v>
      </c>
    </row>
    <row r="7" spans="1:9">
      <c r="A7" s="50"/>
      <c r="B7" s="57"/>
      <c r="C7" s="57"/>
      <c r="D7" s="57"/>
      <c r="E7" s="57">
        <v>2</v>
      </c>
      <c r="F7" s="178"/>
      <c r="G7" s="59"/>
      <c r="H7" s="59"/>
      <c r="I7" s="912">
        <f t="shared" ref="I7:I17" si="0">I6-G7</f>
        <v>0</v>
      </c>
    </row>
    <row r="8" spans="1:9">
      <c r="A8" s="50"/>
      <c r="B8" s="57"/>
      <c r="C8" s="57"/>
      <c r="D8" s="57"/>
      <c r="E8" s="57">
        <v>3</v>
      </c>
      <c r="F8" s="178"/>
      <c r="G8" s="59"/>
      <c r="H8" s="59"/>
      <c r="I8" s="912">
        <f t="shared" si="0"/>
        <v>0</v>
      </c>
    </row>
    <row r="9" spans="1:9">
      <c r="A9" s="50"/>
      <c r="B9" s="57"/>
      <c r="C9" s="57"/>
      <c r="D9" s="57"/>
      <c r="E9" s="57">
        <v>4</v>
      </c>
      <c r="F9" s="178"/>
      <c r="G9" s="59"/>
      <c r="H9" s="59"/>
      <c r="I9" s="912">
        <f t="shared" si="0"/>
        <v>0</v>
      </c>
    </row>
    <row r="10" spans="1:9">
      <c r="A10" s="50"/>
      <c r="B10" s="57"/>
      <c r="C10" s="57"/>
      <c r="D10" s="57"/>
      <c r="E10" s="57">
        <v>5</v>
      </c>
      <c r="F10" s="178"/>
      <c r="G10" s="59"/>
      <c r="H10" s="59"/>
      <c r="I10" s="912">
        <f t="shared" si="0"/>
        <v>0</v>
      </c>
    </row>
    <row r="11" spans="1:9">
      <c r="A11" s="50"/>
      <c r="B11" s="178"/>
      <c r="C11" s="59"/>
      <c r="D11" s="59"/>
      <c r="E11" s="57">
        <v>6</v>
      </c>
      <c r="F11" s="178"/>
      <c r="G11" s="59"/>
      <c r="H11" s="59"/>
      <c r="I11" s="912">
        <f t="shared" si="0"/>
        <v>0</v>
      </c>
    </row>
    <row r="12" spans="1:9">
      <c r="A12" s="50"/>
      <c r="B12" s="178"/>
      <c r="C12" s="59"/>
      <c r="D12" s="59"/>
      <c r="E12" s="57">
        <v>7</v>
      </c>
      <c r="F12" s="178"/>
      <c r="G12" s="59"/>
      <c r="H12" s="59"/>
      <c r="I12" s="912">
        <f t="shared" si="0"/>
        <v>0</v>
      </c>
    </row>
    <row r="13" spans="1:9">
      <c r="A13" s="50"/>
      <c r="B13" s="57"/>
      <c r="C13" s="57"/>
      <c r="D13" s="57"/>
      <c r="E13" s="57">
        <v>8</v>
      </c>
      <c r="F13" s="178"/>
      <c r="G13" s="59"/>
      <c r="H13" s="59"/>
      <c r="I13" s="912">
        <f t="shared" si="0"/>
        <v>0</v>
      </c>
    </row>
    <row r="14" spans="1:9">
      <c r="A14" s="50"/>
      <c r="B14" s="57"/>
      <c r="C14" s="57"/>
      <c r="D14" s="57"/>
      <c r="E14" s="57">
        <v>9</v>
      </c>
      <c r="F14" s="178"/>
      <c r="G14" s="59"/>
      <c r="H14" s="59"/>
      <c r="I14" s="912">
        <f t="shared" si="0"/>
        <v>0</v>
      </c>
    </row>
    <row r="15" spans="1:9">
      <c r="A15" s="50"/>
      <c r="B15" s="57"/>
      <c r="C15" s="57"/>
      <c r="D15" s="57"/>
      <c r="E15" s="57">
        <v>10</v>
      </c>
      <c r="F15" s="178"/>
      <c r="G15" s="59"/>
      <c r="H15" s="59"/>
      <c r="I15" s="912">
        <f t="shared" si="0"/>
        <v>0</v>
      </c>
    </row>
    <row r="16" spans="1:9">
      <c r="A16" s="50"/>
      <c r="B16" s="57"/>
      <c r="C16" s="57"/>
      <c r="D16" s="57"/>
      <c r="E16" s="57">
        <v>11</v>
      </c>
      <c r="F16" s="178"/>
      <c r="G16" s="59"/>
      <c r="H16" s="59"/>
      <c r="I16" s="912">
        <f t="shared" si="0"/>
        <v>0</v>
      </c>
    </row>
    <row r="17" spans="1:9">
      <c r="A17" s="50"/>
      <c r="B17" s="57"/>
      <c r="C17" s="57"/>
      <c r="D17" s="57"/>
      <c r="E17" s="57">
        <v>12</v>
      </c>
      <c r="F17" s="178"/>
      <c r="G17" s="59"/>
      <c r="H17" s="59"/>
      <c r="I17" s="912">
        <f t="shared" si="0"/>
        <v>0</v>
      </c>
    </row>
  </sheetData>
  <mergeCells count="1">
    <mergeCell ref="A3:I3"/>
  </mergeCells>
  <pageMargins left="0.7" right="0.7" top="0.75" bottom="0.75" header="0.3" footer="0.3"/>
  <pageSetup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45">
    <tabColor rgb="FFFFFF00"/>
  </sheetPr>
  <dimension ref="A1:Q91"/>
  <sheetViews>
    <sheetView zoomScale="130" zoomScaleNormal="130" workbookViewId="0">
      <selection activeCell="F1" sqref="F1:F1048576"/>
    </sheetView>
  </sheetViews>
  <sheetFormatPr defaultColWidth="9.109375" defaultRowHeight="13.2"/>
  <cols>
    <col min="1" max="1" width="11.88671875" style="2" customWidth="1"/>
    <col min="2" max="2" width="12.109375" style="2301" customWidth="1"/>
    <col min="3" max="3" width="14.88671875" style="2242" customWidth="1"/>
    <col min="4" max="4" width="9.44140625" style="2242" customWidth="1"/>
    <col min="5" max="5" width="11.88671875" style="2318" customWidth="1"/>
    <col min="6" max="6" width="13" style="2308" customWidth="1"/>
    <col min="7" max="7" width="13.6640625" style="2267" customWidth="1"/>
    <col min="8" max="8" width="14.33203125" style="2267" customWidth="1"/>
    <col min="9" max="9" width="17.33203125" style="2242" customWidth="1"/>
    <col min="10" max="10" width="9.109375" style="3"/>
    <col min="11" max="11" width="9.33203125" style="3" customWidth="1"/>
    <col min="12" max="12" width="9.109375" style="3"/>
    <col min="13" max="13" width="9.33203125" style="3" customWidth="1"/>
    <col min="14" max="14" width="9.88671875" style="3" customWidth="1"/>
    <col min="15" max="15" width="9.33203125" style="3" customWidth="1"/>
    <col min="16" max="16384" width="9.109375" style="3"/>
  </cols>
  <sheetData>
    <row r="1" spans="1:9" ht="24">
      <c r="B1" s="2317" t="s">
        <v>894</v>
      </c>
      <c r="C1" s="2266"/>
      <c r="D1" s="2266"/>
      <c r="I1" s="2266"/>
    </row>
    <row r="2" spans="1:9">
      <c r="B2" s="2678"/>
      <c r="C2" s="2275"/>
      <c r="D2" s="2275"/>
      <c r="E2" s="2225"/>
      <c r="F2" s="2229"/>
      <c r="G2" s="2274"/>
      <c r="H2" s="2274"/>
      <c r="I2" s="2275"/>
    </row>
    <row r="3" spans="1:9" s="1" customFormat="1" ht="15">
      <c r="A3" s="620"/>
      <c r="B3" s="2678"/>
      <c r="C3" s="2275"/>
      <c r="D3" s="2275"/>
      <c r="E3" s="2225"/>
      <c r="F3" s="2229"/>
      <c r="G3" s="2274"/>
      <c r="H3" s="2274"/>
      <c r="I3" s="2275"/>
    </row>
    <row r="4" spans="1:9" ht="29.1" customHeight="1">
      <c r="B4" s="3341" t="s">
        <v>1</v>
      </c>
      <c r="C4" s="3342"/>
      <c r="D4" s="3342"/>
      <c r="E4" s="3342"/>
      <c r="F4" s="3342"/>
      <c r="G4" s="3342"/>
      <c r="H4" s="3342"/>
      <c r="I4" s="3342"/>
    </row>
    <row r="5" spans="1:9" ht="15" customHeight="1">
      <c r="B5" s="2575" t="s">
        <v>49</v>
      </c>
      <c r="C5" s="2679" t="s">
        <v>50</v>
      </c>
      <c r="D5" s="2679" t="s">
        <v>51</v>
      </c>
      <c r="E5" s="2679" t="s">
        <v>52</v>
      </c>
      <c r="F5" s="2530" t="s">
        <v>830</v>
      </c>
      <c r="G5" s="2625" t="s">
        <v>53</v>
      </c>
      <c r="H5" s="2625" t="s">
        <v>54</v>
      </c>
      <c r="I5" s="2680" t="s">
        <v>55</v>
      </c>
    </row>
    <row r="6" spans="1:9" ht="15" customHeight="1">
      <c r="B6" s="2681">
        <v>45729</v>
      </c>
      <c r="C6" s="2682">
        <v>200000</v>
      </c>
      <c r="D6" s="2682"/>
      <c r="E6" s="2683">
        <v>36</v>
      </c>
      <c r="F6" s="2257">
        <v>29217</v>
      </c>
      <c r="G6" s="2684">
        <f>C6/E6</f>
        <v>5555.5555555555602</v>
      </c>
      <c r="H6" s="2684">
        <f>C6*0.83%</f>
        <v>1660</v>
      </c>
      <c r="I6" s="2682">
        <v>200000</v>
      </c>
    </row>
    <row r="7" spans="1:9" ht="15" customHeight="1">
      <c r="B7" s="2678">
        <v>44748</v>
      </c>
      <c r="C7" s="2275"/>
      <c r="D7" s="2275"/>
      <c r="E7" s="2225">
        <v>1</v>
      </c>
      <c r="F7" s="2229">
        <v>75261</v>
      </c>
      <c r="G7" s="2274">
        <v>5555.56</v>
      </c>
      <c r="H7" s="2274">
        <v>1660</v>
      </c>
      <c r="I7" s="2275">
        <f>I6-G7</f>
        <v>194444.44</v>
      </c>
    </row>
    <row r="8" spans="1:9" ht="15" customHeight="1">
      <c r="B8" s="2678">
        <v>44782</v>
      </c>
      <c r="C8" s="2275"/>
      <c r="D8" s="2275"/>
      <c r="E8" s="2225">
        <v>2</v>
      </c>
      <c r="F8" s="2229">
        <v>75636</v>
      </c>
      <c r="G8" s="2274">
        <v>5555.56</v>
      </c>
      <c r="H8" s="2274">
        <v>1660</v>
      </c>
      <c r="I8" s="2275">
        <f>I7-G8</f>
        <v>188888.88</v>
      </c>
    </row>
    <row r="9" spans="1:9" ht="15" customHeight="1">
      <c r="B9" s="2221">
        <v>44812</v>
      </c>
      <c r="C9" s="2337"/>
      <c r="D9" s="2473"/>
      <c r="E9" s="2473"/>
      <c r="F9" s="2195">
        <v>75958</v>
      </c>
      <c r="G9" s="2473">
        <v>5555.56</v>
      </c>
      <c r="H9" s="2277">
        <v>1660</v>
      </c>
      <c r="I9" s="2275">
        <f>I8-G9</f>
        <v>183333.32</v>
      </c>
    </row>
    <row r="10" spans="1:9" ht="15" customHeight="1">
      <c r="B10" s="2221">
        <v>44838</v>
      </c>
      <c r="C10" s="2337"/>
      <c r="D10" s="2473"/>
      <c r="E10" s="2473"/>
      <c r="F10" s="2195">
        <v>76253</v>
      </c>
      <c r="G10" s="2473">
        <v>183333.32</v>
      </c>
      <c r="H10" s="2277">
        <v>1660</v>
      </c>
      <c r="I10" s="2275">
        <f>I9-G10</f>
        <v>0</v>
      </c>
    </row>
    <row r="11" spans="1:9" ht="15" customHeight="1">
      <c r="B11" s="2221"/>
      <c r="C11" s="2337"/>
      <c r="D11" s="2474"/>
      <c r="E11" s="2474"/>
      <c r="F11" s="2229"/>
      <c r="G11" s="2274"/>
      <c r="H11" s="2274"/>
      <c r="I11" s="2275"/>
    </row>
    <row r="12" spans="1:9" ht="15" customHeight="1">
      <c r="B12" s="2221"/>
      <c r="C12" s="2337"/>
      <c r="D12" s="2474"/>
      <c r="E12" s="2474"/>
      <c r="F12" s="2229"/>
      <c r="G12" s="2274"/>
      <c r="H12" s="2274"/>
      <c r="I12" s="2275"/>
    </row>
    <row r="13" spans="1:9" ht="24" customHeight="1">
      <c r="B13" s="2317" t="s">
        <v>894</v>
      </c>
      <c r="C13" s="2337"/>
      <c r="D13" s="2474"/>
      <c r="E13" s="2474"/>
      <c r="F13" s="2229"/>
      <c r="G13" s="2274"/>
      <c r="H13" s="2274"/>
      <c r="I13" s="2275"/>
    </row>
    <row r="14" spans="1:9" ht="15" customHeight="1">
      <c r="B14" s="3341" t="s">
        <v>1</v>
      </c>
      <c r="C14" s="3342"/>
      <c r="D14" s="3342"/>
      <c r="E14" s="3342"/>
      <c r="F14" s="3342"/>
      <c r="G14" s="3342"/>
      <c r="H14" s="3342"/>
      <c r="I14" s="3342"/>
    </row>
    <row r="15" spans="1:9" ht="15" customHeight="1">
      <c r="B15" s="2575" t="s">
        <v>49</v>
      </c>
      <c r="C15" s="2679" t="s">
        <v>50</v>
      </c>
      <c r="D15" s="2679" t="s">
        <v>51</v>
      </c>
      <c r="E15" s="2679" t="s">
        <v>52</v>
      </c>
      <c r="F15" s="2530" t="s">
        <v>830</v>
      </c>
      <c r="G15" s="2625" t="s">
        <v>53</v>
      </c>
      <c r="H15" s="2625" t="s">
        <v>54</v>
      </c>
      <c r="I15" s="2680" t="s">
        <v>55</v>
      </c>
    </row>
    <row r="16" spans="1:9" ht="15" customHeight="1">
      <c r="A16" s="50"/>
      <c r="B16" s="2303">
        <v>45378</v>
      </c>
      <c r="C16" s="2352">
        <v>490000</v>
      </c>
      <c r="D16" s="2352"/>
      <c r="E16" s="2331">
        <v>60</v>
      </c>
      <c r="F16" s="2248">
        <v>33177</v>
      </c>
      <c r="G16" s="2329">
        <f>C16/E16</f>
        <v>8166.6666666666697</v>
      </c>
      <c r="H16" s="2329">
        <f>C16*0.83%</f>
        <v>4067</v>
      </c>
      <c r="I16" s="2352">
        <f>C16</f>
        <v>490000</v>
      </c>
    </row>
    <row r="17" spans="1:17" ht="15" customHeight="1">
      <c r="A17" s="50"/>
      <c r="B17" s="2304">
        <v>45412</v>
      </c>
      <c r="C17" s="2219"/>
      <c r="D17" s="2219"/>
      <c r="E17" s="2225">
        <v>1</v>
      </c>
      <c r="F17" s="2229">
        <v>82944</v>
      </c>
      <c r="G17" s="2275">
        <v>8166.67</v>
      </c>
      <c r="H17" s="2276">
        <v>4067</v>
      </c>
      <c r="I17" s="2275">
        <f>I16-G17</f>
        <v>481833.33</v>
      </c>
    </row>
    <row r="18" spans="1:17" ht="15" customHeight="1">
      <c r="A18" s="50"/>
      <c r="B18" s="2304">
        <v>45441</v>
      </c>
      <c r="C18" s="2219"/>
      <c r="D18" s="2219"/>
      <c r="E18" s="2225">
        <v>2</v>
      </c>
      <c r="F18" s="2229">
        <v>83358</v>
      </c>
      <c r="G18" s="2275">
        <v>8166.67</v>
      </c>
      <c r="H18" s="2276">
        <v>4067</v>
      </c>
      <c r="I18" s="2275">
        <f t="shared" ref="I18:I38" si="0">I17-G18</f>
        <v>473666.66</v>
      </c>
    </row>
    <row r="19" spans="1:17" ht="15" customHeight="1">
      <c r="A19" s="50"/>
      <c r="B19" s="2304">
        <v>45472</v>
      </c>
      <c r="C19" s="2275"/>
      <c r="D19" s="2275"/>
      <c r="E19" s="2225">
        <v>3</v>
      </c>
      <c r="F19" s="2229">
        <v>83744</v>
      </c>
      <c r="G19" s="2274">
        <v>8166.67</v>
      </c>
      <c r="H19" s="2277">
        <v>4067</v>
      </c>
      <c r="I19" s="2275">
        <f t="shared" si="0"/>
        <v>465499.99</v>
      </c>
    </row>
    <row r="20" spans="1:17" ht="15" customHeight="1">
      <c r="A20" s="50"/>
      <c r="B20" s="2304">
        <v>45506</v>
      </c>
      <c r="C20" s="2219"/>
      <c r="D20" s="2219"/>
      <c r="E20" s="2225">
        <v>4</v>
      </c>
      <c r="F20" s="2229">
        <v>84149</v>
      </c>
      <c r="G20" s="2436">
        <v>8166.67</v>
      </c>
      <c r="H20" s="2277">
        <v>4067</v>
      </c>
      <c r="I20" s="2275">
        <f t="shared" si="0"/>
        <v>457333.32</v>
      </c>
    </row>
    <row r="21" spans="1:17" ht="15" customHeight="1">
      <c r="A21" s="50"/>
      <c r="B21" s="2304">
        <v>45538</v>
      </c>
      <c r="C21" s="2219"/>
      <c r="D21" s="2219"/>
      <c r="E21" s="2225">
        <v>5</v>
      </c>
      <c r="F21" s="2229">
        <v>84497</v>
      </c>
      <c r="G21" s="2436">
        <v>8166.67</v>
      </c>
      <c r="H21" s="2277">
        <v>4067</v>
      </c>
      <c r="I21" s="2275">
        <f t="shared" si="0"/>
        <v>449166.65</v>
      </c>
    </row>
    <row r="22" spans="1:17" ht="15" customHeight="1">
      <c r="A22" s="50"/>
      <c r="B22" s="2304">
        <v>45569</v>
      </c>
      <c r="C22" s="2219"/>
      <c r="D22" s="2219"/>
      <c r="E22" s="2225">
        <v>6</v>
      </c>
      <c r="F22" s="2229">
        <v>84902</v>
      </c>
      <c r="G22" s="2436">
        <v>8166.67</v>
      </c>
      <c r="H22" s="2277">
        <v>4067</v>
      </c>
      <c r="I22" s="2275">
        <f t="shared" si="0"/>
        <v>440999.98</v>
      </c>
    </row>
    <row r="23" spans="1:17" ht="15" customHeight="1">
      <c r="A23" s="50"/>
      <c r="B23" s="2304">
        <v>45605</v>
      </c>
      <c r="C23" s="2275"/>
      <c r="D23" s="2275"/>
      <c r="E23" s="2225">
        <v>7</v>
      </c>
      <c r="F23" s="2229">
        <v>85315</v>
      </c>
      <c r="G23" s="2274">
        <v>8166.67</v>
      </c>
      <c r="H23" s="2277">
        <v>4067</v>
      </c>
      <c r="I23" s="2275">
        <f t="shared" si="0"/>
        <v>432833.31</v>
      </c>
    </row>
    <row r="24" spans="1:17" ht="15" customHeight="1">
      <c r="A24" s="50"/>
      <c r="B24" s="2304">
        <v>45630</v>
      </c>
      <c r="C24" s="2219"/>
      <c r="D24" s="2219"/>
      <c r="E24" s="2225">
        <v>8</v>
      </c>
      <c r="F24" s="2229">
        <v>85725</v>
      </c>
      <c r="G24" s="2274">
        <v>8166.67</v>
      </c>
      <c r="H24" s="2277">
        <v>4067</v>
      </c>
      <c r="I24" s="2275">
        <f t="shared" si="0"/>
        <v>424666.64</v>
      </c>
    </row>
    <row r="25" spans="1:17" ht="15" customHeight="1">
      <c r="A25" s="50"/>
      <c r="B25" s="2304">
        <v>45654</v>
      </c>
      <c r="C25" s="2226"/>
      <c r="D25" s="2226"/>
      <c r="E25" s="2225">
        <v>9</v>
      </c>
      <c r="F25" s="2229">
        <v>85990</v>
      </c>
      <c r="G25" s="2274">
        <v>8166.67</v>
      </c>
      <c r="H25" s="2277">
        <v>4067</v>
      </c>
      <c r="I25" s="2274">
        <f t="shared" si="0"/>
        <v>416499.97</v>
      </c>
    </row>
    <row r="26" spans="1:17" ht="15" customHeight="1">
      <c r="A26" s="50"/>
      <c r="B26" s="2304">
        <v>45688</v>
      </c>
      <c r="C26" s="2274"/>
      <c r="D26" s="2274"/>
      <c r="E26" s="2225">
        <v>10</v>
      </c>
      <c r="F26" s="2229">
        <v>86465</v>
      </c>
      <c r="G26" s="2222">
        <v>8166.67</v>
      </c>
      <c r="H26" s="2222">
        <v>4067</v>
      </c>
      <c r="I26" s="2274">
        <f t="shared" si="0"/>
        <v>408333.3</v>
      </c>
      <c r="K26" s="339"/>
      <c r="L26" s="613"/>
      <c r="M26" s="464"/>
      <c r="N26" s="615"/>
      <c r="O26" s="615"/>
      <c r="P26" s="615"/>
      <c r="Q26" s="617"/>
    </row>
    <row r="27" spans="1:17" ht="15" customHeight="1">
      <c r="A27" s="50"/>
      <c r="B27" s="2304">
        <v>45729</v>
      </c>
      <c r="C27" s="2274"/>
      <c r="D27" s="2274"/>
      <c r="E27" s="2225">
        <v>11</v>
      </c>
      <c r="F27" s="2229">
        <v>86827</v>
      </c>
      <c r="G27" s="2222">
        <v>8166.67</v>
      </c>
      <c r="H27" s="2222">
        <v>4067</v>
      </c>
      <c r="I27" s="2274">
        <f t="shared" si="0"/>
        <v>400166.63</v>
      </c>
      <c r="K27" s="339"/>
      <c r="L27" s="613"/>
      <c r="M27" s="464"/>
      <c r="N27" s="615"/>
      <c r="O27" s="615"/>
      <c r="P27" s="615"/>
      <c r="Q27" s="617"/>
    </row>
    <row r="28" spans="1:17" ht="15" customHeight="1">
      <c r="A28" s="50"/>
      <c r="B28" s="2304">
        <v>45749</v>
      </c>
      <c r="C28" s="2274"/>
      <c r="D28" s="2274"/>
      <c r="E28" s="2225">
        <v>12</v>
      </c>
      <c r="F28" s="2229">
        <v>87100</v>
      </c>
      <c r="G28" s="2241">
        <v>8166.67</v>
      </c>
      <c r="H28" s="2241">
        <v>4067</v>
      </c>
      <c r="I28" s="2274">
        <f t="shared" si="0"/>
        <v>391999.96</v>
      </c>
      <c r="K28" s="339"/>
      <c r="L28" s="613"/>
      <c r="M28" s="464"/>
      <c r="N28" s="614"/>
      <c r="O28" s="614"/>
      <c r="P28" s="614"/>
      <c r="Q28" s="617"/>
    </row>
    <row r="29" spans="1:17" ht="15" customHeight="1">
      <c r="A29" s="50"/>
      <c r="B29" s="2304">
        <v>45792</v>
      </c>
      <c r="C29" s="2274"/>
      <c r="D29" s="2274"/>
      <c r="E29" s="2225">
        <v>13</v>
      </c>
      <c r="F29" s="2229" t="s">
        <v>895</v>
      </c>
      <c r="G29" s="2222">
        <v>8166.67</v>
      </c>
      <c r="H29" s="2222">
        <v>4067</v>
      </c>
      <c r="I29" s="2274">
        <f t="shared" si="0"/>
        <v>383833.29</v>
      </c>
      <c r="K29" s="339"/>
      <c r="L29" s="613"/>
      <c r="M29" s="340"/>
      <c r="N29" s="615"/>
      <c r="O29" s="615"/>
      <c r="P29" s="615"/>
      <c r="Q29" s="617"/>
    </row>
    <row r="30" spans="1:17" ht="15" customHeight="1">
      <c r="A30" s="50"/>
      <c r="B30" s="2304">
        <v>45805</v>
      </c>
      <c r="C30" s="2274"/>
      <c r="D30" s="2274"/>
      <c r="E30" s="2225">
        <v>14</v>
      </c>
      <c r="F30" s="2229" t="s">
        <v>896</v>
      </c>
      <c r="G30" s="2222">
        <v>8166</v>
      </c>
      <c r="H30" s="2222">
        <v>4067</v>
      </c>
      <c r="I30" s="2274">
        <f t="shared" si="0"/>
        <v>375667.29</v>
      </c>
      <c r="K30" s="339"/>
      <c r="L30" s="613"/>
      <c r="M30" s="340"/>
      <c r="N30" s="615"/>
      <c r="O30" s="615"/>
      <c r="P30" s="615"/>
      <c r="Q30" s="617"/>
    </row>
    <row r="31" spans="1:17" ht="15" customHeight="1">
      <c r="A31" s="50"/>
      <c r="B31" s="2412">
        <v>45847</v>
      </c>
      <c r="E31" s="2225">
        <v>15</v>
      </c>
      <c r="F31" s="2229" t="s">
        <v>897</v>
      </c>
      <c r="G31" s="2241">
        <v>8166.67</v>
      </c>
      <c r="H31" s="2241">
        <v>4067</v>
      </c>
      <c r="I31" s="2274">
        <f t="shared" si="0"/>
        <v>367500.62</v>
      </c>
      <c r="K31" s="339"/>
      <c r="L31" s="613"/>
      <c r="M31" s="340"/>
      <c r="N31" s="614"/>
      <c r="O31" s="614"/>
      <c r="P31" s="614"/>
      <c r="Q31" s="617"/>
    </row>
    <row r="32" spans="1:17" ht="15" customHeight="1">
      <c r="A32" s="50"/>
      <c r="B32" s="2223">
        <v>45881</v>
      </c>
      <c r="C32" s="2275"/>
      <c r="D32" s="2275"/>
      <c r="E32" s="2225">
        <v>16</v>
      </c>
      <c r="F32" s="2229" t="s">
        <v>898</v>
      </c>
      <c r="G32" s="2222">
        <v>8166.67</v>
      </c>
      <c r="H32" s="2222">
        <v>4067</v>
      </c>
      <c r="I32" s="2274">
        <f t="shared" si="0"/>
        <v>359333.95</v>
      </c>
      <c r="K32" s="339"/>
      <c r="L32" s="613"/>
      <c r="M32" s="464"/>
      <c r="N32" s="615"/>
      <c r="O32" s="615"/>
      <c r="P32" s="615"/>
      <c r="Q32" s="617"/>
    </row>
    <row r="33" spans="1:17" ht="15" customHeight="1">
      <c r="A33" s="50"/>
      <c r="B33" s="2221">
        <v>45912</v>
      </c>
      <c r="E33" s="2225">
        <v>17</v>
      </c>
      <c r="F33" s="2229" t="s">
        <v>899</v>
      </c>
      <c r="G33" s="2241">
        <v>8166.67</v>
      </c>
      <c r="H33" s="2241">
        <v>4067</v>
      </c>
      <c r="I33" s="2274">
        <f t="shared" si="0"/>
        <v>351167.28</v>
      </c>
      <c r="K33" s="339"/>
      <c r="L33" s="613"/>
      <c r="M33" s="340"/>
      <c r="N33" s="614"/>
      <c r="O33" s="614"/>
      <c r="P33" s="614"/>
      <c r="Q33" s="617"/>
    </row>
    <row r="34" spans="1:17" ht="15" customHeight="1">
      <c r="A34" s="50"/>
      <c r="B34" s="2223">
        <v>45933</v>
      </c>
      <c r="C34" s="2275"/>
      <c r="D34" s="2275"/>
      <c r="E34" s="2225">
        <v>18</v>
      </c>
      <c r="F34" s="2229" t="s">
        <v>900</v>
      </c>
      <c r="G34" s="2241">
        <v>8166.67</v>
      </c>
      <c r="H34" s="2241">
        <v>4067</v>
      </c>
      <c r="I34" s="2274">
        <f t="shared" si="0"/>
        <v>343000.61</v>
      </c>
      <c r="K34" s="339"/>
      <c r="L34" s="613"/>
      <c r="M34" s="340"/>
      <c r="N34" s="614"/>
      <c r="O34" s="614"/>
      <c r="P34" s="614"/>
      <c r="Q34" s="617"/>
    </row>
    <row r="35" spans="1:17" ht="15" customHeight="1">
      <c r="B35" s="2221">
        <v>45966</v>
      </c>
      <c r="F35" s="2229" t="s">
        <v>901</v>
      </c>
      <c r="G35" s="2241">
        <v>338932</v>
      </c>
      <c r="H35" s="2241">
        <v>4067</v>
      </c>
      <c r="I35" s="2274">
        <f t="shared" si="0"/>
        <v>4068.6100000001002</v>
      </c>
      <c r="K35" s="339"/>
      <c r="L35" s="613"/>
      <c r="M35" s="340"/>
      <c r="N35" s="614"/>
      <c r="O35" s="614"/>
      <c r="P35" s="614"/>
      <c r="Q35" s="617"/>
    </row>
    <row r="36" spans="1:17" ht="15" customHeight="1">
      <c r="B36" s="2223">
        <v>46003</v>
      </c>
      <c r="C36" s="2275"/>
      <c r="D36" s="2275"/>
      <c r="E36" s="2225">
        <v>20</v>
      </c>
      <c r="F36" s="2229" t="s">
        <v>902</v>
      </c>
      <c r="G36" s="2241">
        <v>4067</v>
      </c>
      <c r="H36" s="2501"/>
      <c r="I36" s="2274">
        <f t="shared" si="0"/>
        <v>1.6100000001024499</v>
      </c>
      <c r="K36" s="339"/>
      <c r="L36" s="613"/>
      <c r="M36" s="340"/>
      <c r="N36" s="614"/>
      <c r="O36" s="614"/>
      <c r="P36" s="614"/>
      <c r="Q36" s="617"/>
    </row>
    <row r="37" spans="1:17" ht="15" customHeight="1">
      <c r="B37" s="2223"/>
      <c r="C37" s="2275"/>
      <c r="D37" s="2275"/>
      <c r="E37" s="2225">
        <v>21</v>
      </c>
      <c r="F37" s="2229"/>
      <c r="G37" s="2274"/>
      <c r="H37" s="2274"/>
      <c r="I37" s="2274">
        <f t="shared" si="0"/>
        <v>1.6100000001024499</v>
      </c>
    </row>
    <row r="38" spans="1:17" ht="15" customHeight="1">
      <c r="B38" s="2223"/>
      <c r="C38" s="2219"/>
      <c r="D38" s="2219"/>
      <c r="E38" s="2225"/>
      <c r="F38" s="2229"/>
      <c r="G38" s="2226"/>
      <c r="H38" s="2226"/>
      <c r="I38" s="2274">
        <f t="shared" si="0"/>
        <v>1.6100000001024499</v>
      </c>
    </row>
    <row r="39" spans="1:17" ht="15" customHeight="1">
      <c r="B39" s="2223"/>
      <c r="C39" s="2219"/>
      <c r="D39" s="2219"/>
      <c r="E39" s="2225"/>
      <c r="F39" s="2229"/>
      <c r="G39" s="2226"/>
      <c r="H39" s="2226"/>
      <c r="I39" s="2219"/>
    </row>
    <row r="40" spans="1:17" ht="15" customHeight="1"/>
    <row r="41" spans="1:17" ht="15" customHeight="1"/>
    <row r="42" spans="1:17" ht="15" customHeight="1"/>
    <row r="43" spans="1:17" ht="15" customHeight="1"/>
    <row r="44" spans="1:17" ht="15" customHeight="1"/>
    <row r="45" spans="1:17" ht="15" customHeight="1"/>
    <row r="46" spans="1:17" ht="15" customHeight="1"/>
    <row r="47" spans="1:17" ht="15" customHeight="1"/>
    <row r="48" spans="1:17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</sheetData>
  <mergeCells count="2">
    <mergeCell ref="B4:I4"/>
    <mergeCell ref="B14:I14"/>
  </mergeCells>
  <pageMargins left="0.5" right="0.5" top="1" bottom="1" header="0.5" footer="0.5"/>
  <pageSetup paperSize="5" orientation="landscape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92">
    <tabColor rgb="FFFFFF00"/>
  </sheetPr>
  <dimension ref="A1:R98"/>
  <sheetViews>
    <sheetView zoomScale="130" zoomScaleNormal="130" workbookViewId="0">
      <selection activeCell="K42" sqref="K42"/>
    </sheetView>
  </sheetViews>
  <sheetFormatPr defaultColWidth="9.109375" defaultRowHeight="13.2"/>
  <cols>
    <col min="1" max="1" width="16.88671875" style="228" customWidth="1"/>
    <col min="2" max="2" width="14.5546875" style="3" customWidth="1"/>
    <col min="3" max="3" width="10.109375" style="3" customWidth="1"/>
    <col min="4" max="4" width="9.109375" style="3"/>
    <col min="5" max="5" width="9.5546875" style="133" customWidth="1"/>
    <col min="6" max="6" width="17.109375" style="2308" customWidth="1"/>
    <col min="7" max="7" width="15.33203125" style="135" customWidth="1"/>
    <col min="8" max="8" width="14.44140625" style="135" customWidth="1"/>
    <col min="9" max="9" width="19.109375" style="7" customWidth="1"/>
    <col min="10" max="10" width="9.109375" style="3"/>
    <col min="11" max="18" width="12.5546875" style="3" customWidth="1"/>
    <col min="19" max="16384" width="9.109375" style="3"/>
  </cols>
  <sheetData>
    <row r="1" spans="1:18" ht="25.5" customHeight="1">
      <c r="A1" s="3280" t="s">
        <v>903</v>
      </c>
      <c r="B1" s="3280"/>
      <c r="C1" s="3280"/>
      <c r="D1" s="3280"/>
    </row>
    <row r="3" spans="1:18" ht="20.399999999999999">
      <c r="A3" s="3097" t="s">
        <v>1</v>
      </c>
      <c r="B3" s="3097"/>
      <c r="C3" s="3097"/>
      <c r="D3" s="3097"/>
      <c r="E3" s="3097"/>
      <c r="F3" s="3097"/>
      <c r="G3" s="3097"/>
      <c r="H3" s="3097"/>
      <c r="I3" s="3097"/>
    </row>
    <row r="4" spans="1:18" ht="25.2">
      <c r="A4" s="141" t="s">
        <v>2</v>
      </c>
      <c r="B4" s="509" t="s">
        <v>35</v>
      </c>
      <c r="C4" s="231" t="s">
        <v>4</v>
      </c>
      <c r="D4" s="232" t="s">
        <v>5</v>
      </c>
      <c r="E4" s="232" t="s">
        <v>6</v>
      </c>
      <c r="F4" s="2247" t="s">
        <v>36</v>
      </c>
      <c r="G4" s="68" t="s">
        <v>37</v>
      </c>
      <c r="H4" s="68" t="s">
        <v>38</v>
      </c>
      <c r="I4" s="68" t="s">
        <v>39</v>
      </c>
    </row>
    <row r="5" spans="1:18" ht="16.5" customHeight="1">
      <c r="A5" s="683" t="s">
        <v>904</v>
      </c>
      <c r="B5" s="21">
        <v>150000</v>
      </c>
      <c r="C5" s="21">
        <f>B5*0.02</f>
        <v>3000</v>
      </c>
      <c r="D5" s="21"/>
      <c r="E5" s="73">
        <v>48</v>
      </c>
      <c r="F5" s="2508">
        <v>22450</v>
      </c>
      <c r="G5" s="55">
        <f>B5/E5</f>
        <v>3125</v>
      </c>
      <c r="H5" s="55">
        <v>1500</v>
      </c>
      <c r="I5" s="21">
        <v>150000</v>
      </c>
      <c r="K5" s="3343" t="s">
        <v>20</v>
      </c>
      <c r="L5" s="3344"/>
      <c r="M5" s="3344"/>
      <c r="N5" s="3344"/>
      <c r="O5" s="3344"/>
      <c r="P5" s="3344"/>
      <c r="Q5" s="3344"/>
      <c r="R5" s="3345"/>
    </row>
    <row r="6" spans="1:18" ht="16.5" customHeight="1">
      <c r="A6" s="50">
        <v>43679</v>
      </c>
      <c r="B6" s="27"/>
      <c r="C6" s="27"/>
      <c r="D6" s="27"/>
      <c r="E6" s="57">
        <v>1</v>
      </c>
      <c r="F6" s="2229">
        <v>64506</v>
      </c>
      <c r="G6" s="62">
        <v>3125</v>
      </c>
      <c r="H6" s="62">
        <v>1500</v>
      </c>
      <c r="I6" s="43">
        <f>I5-G6</f>
        <v>146875</v>
      </c>
      <c r="K6" s="102" t="s">
        <v>21</v>
      </c>
      <c r="L6" s="70" t="s">
        <v>22</v>
      </c>
      <c r="M6" s="70" t="s">
        <v>5</v>
      </c>
      <c r="N6" s="70" t="s">
        <v>23</v>
      </c>
      <c r="O6" s="1572" t="s">
        <v>7</v>
      </c>
      <c r="P6" s="103" t="s">
        <v>622</v>
      </c>
      <c r="Q6" s="103" t="s">
        <v>25</v>
      </c>
      <c r="R6" s="1574" t="s">
        <v>26</v>
      </c>
    </row>
    <row r="7" spans="1:18" ht="16.5" customHeight="1">
      <c r="A7" s="50" t="s">
        <v>905</v>
      </c>
      <c r="B7" s="27"/>
      <c r="C7" s="27"/>
      <c r="D7" s="27"/>
      <c r="E7" s="57">
        <v>2</v>
      </c>
      <c r="F7" s="2229">
        <v>64960</v>
      </c>
      <c r="G7" s="62">
        <v>6250</v>
      </c>
      <c r="H7" s="62">
        <v>1500</v>
      </c>
      <c r="I7" s="43">
        <f t="shared" ref="I7:I47" si="0">I6-G7</f>
        <v>140625</v>
      </c>
      <c r="K7" s="252">
        <v>45807</v>
      </c>
      <c r="L7" s="21">
        <v>20000</v>
      </c>
      <c r="M7" s="21"/>
      <c r="N7" s="73">
        <v>12</v>
      </c>
      <c r="O7" s="1098">
        <v>35756</v>
      </c>
      <c r="P7" s="21">
        <v>1666.67</v>
      </c>
      <c r="Q7" s="21">
        <v>400</v>
      </c>
      <c r="R7" s="92">
        <v>20000</v>
      </c>
    </row>
    <row r="8" spans="1:18" ht="16.5" customHeight="1">
      <c r="A8" s="50" t="s">
        <v>906</v>
      </c>
      <c r="B8" s="27"/>
      <c r="C8" s="27"/>
      <c r="D8" s="27"/>
      <c r="E8" s="57">
        <v>3</v>
      </c>
      <c r="F8" s="2229">
        <v>65045</v>
      </c>
      <c r="G8" s="62">
        <v>3125</v>
      </c>
      <c r="H8" s="62">
        <v>1500</v>
      </c>
      <c r="I8" s="43">
        <f t="shared" si="0"/>
        <v>137500</v>
      </c>
      <c r="K8" s="50">
        <v>45836</v>
      </c>
      <c r="L8" s="39"/>
      <c r="M8" s="39"/>
      <c r="N8" s="538">
        <v>1</v>
      </c>
      <c r="O8" s="655" t="s">
        <v>907</v>
      </c>
      <c r="P8" s="539">
        <v>1666.67</v>
      </c>
      <c r="Q8" s="539">
        <v>366.67</v>
      </c>
      <c r="R8" s="87">
        <f>R7-P8</f>
        <v>18333.330000000002</v>
      </c>
    </row>
    <row r="9" spans="1:18" ht="16.5" customHeight="1">
      <c r="A9" s="50">
        <v>43802</v>
      </c>
      <c r="B9" s="27"/>
      <c r="C9" s="27"/>
      <c r="D9" s="27"/>
      <c r="E9" s="57">
        <v>4</v>
      </c>
      <c r="F9" s="2229">
        <v>65607</v>
      </c>
      <c r="G9" s="62">
        <v>3125</v>
      </c>
      <c r="H9" s="62">
        <v>1500</v>
      </c>
      <c r="I9" s="43">
        <f t="shared" si="0"/>
        <v>134375</v>
      </c>
      <c r="K9" s="50">
        <v>45899</v>
      </c>
      <c r="L9" s="43"/>
      <c r="M9" s="43"/>
      <c r="N9" s="538">
        <v>2</v>
      </c>
      <c r="O9" s="2180" t="s">
        <v>908</v>
      </c>
      <c r="P9" s="539">
        <v>1666.67</v>
      </c>
      <c r="Q9" s="539">
        <v>333.33</v>
      </c>
      <c r="R9" s="87">
        <f t="shared" ref="R9:R18" si="1">R8-P9</f>
        <v>16666.66</v>
      </c>
    </row>
    <row r="10" spans="1:18" ht="16.5" customHeight="1">
      <c r="A10" s="50">
        <v>43819</v>
      </c>
      <c r="B10" s="27"/>
      <c r="C10" s="27"/>
      <c r="D10" s="27"/>
      <c r="E10" s="57">
        <v>5</v>
      </c>
      <c r="F10" s="2229">
        <v>65744</v>
      </c>
      <c r="G10" s="62">
        <v>3125</v>
      </c>
      <c r="H10" s="62">
        <v>1500</v>
      </c>
      <c r="I10" s="43">
        <f t="shared" si="0"/>
        <v>131250</v>
      </c>
      <c r="K10" s="50">
        <v>45975</v>
      </c>
      <c r="L10" s="27"/>
      <c r="M10" s="27"/>
      <c r="N10" s="538">
        <v>3</v>
      </c>
      <c r="O10" s="655" t="s">
        <v>909</v>
      </c>
      <c r="P10" s="539">
        <v>1666.67</v>
      </c>
      <c r="Q10" s="539">
        <v>300</v>
      </c>
      <c r="R10" s="87">
        <f t="shared" si="1"/>
        <v>14999.99</v>
      </c>
    </row>
    <row r="11" spans="1:18" ht="16.5" customHeight="1">
      <c r="A11" s="50">
        <v>43890</v>
      </c>
      <c r="B11" s="27"/>
      <c r="C11" s="27"/>
      <c r="D11" s="27"/>
      <c r="E11" s="57">
        <v>6</v>
      </c>
      <c r="F11" s="2229">
        <v>66439</v>
      </c>
      <c r="G11" s="62">
        <v>3125</v>
      </c>
      <c r="H11" s="62">
        <v>1500</v>
      </c>
      <c r="I11" s="43">
        <f t="shared" si="0"/>
        <v>128125</v>
      </c>
      <c r="K11" s="50">
        <v>45995</v>
      </c>
      <c r="L11" s="27"/>
      <c r="M11" s="27"/>
      <c r="N11" s="538">
        <v>4</v>
      </c>
      <c r="O11" s="655" t="s">
        <v>910</v>
      </c>
      <c r="P11" s="654">
        <v>1666.67</v>
      </c>
      <c r="Q11" s="654">
        <v>266.67</v>
      </c>
      <c r="R11" s="87">
        <f t="shared" si="1"/>
        <v>13333.32</v>
      </c>
    </row>
    <row r="12" spans="1:18" ht="16.5" customHeight="1">
      <c r="A12" s="50" t="s">
        <v>911</v>
      </c>
      <c r="B12" s="27"/>
      <c r="C12" s="27"/>
      <c r="D12" s="27"/>
      <c r="E12" s="57">
        <v>7</v>
      </c>
      <c r="F12" s="2229">
        <v>66703</v>
      </c>
      <c r="G12" s="62">
        <v>3125</v>
      </c>
      <c r="H12" s="62">
        <v>1500</v>
      </c>
      <c r="I12" s="43">
        <f t="shared" si="0"/>
        <v>125000</v>
      </c>
      <c r="K12" s="167">
        <v>46039</v>
      </c>
      <c r="L12" s="655"/>
      <c r="M12" s="450"/>
      <c r="N12" s="1627">
        <v>5</v>
      </c>
      <c r="O12" s="655" t="s">
        <v>912</v>
      </c>
      <c r="P12" s="450">
        <v>1666.67</v>
      </c>
      <c r="Q12" s="450">
        <v>266.67</v>
      </c>
      <c r="R12" s="87">
        <f t="shared" si="1"/>
        <v>11666.65</v>
      </c>
    </row>
    <row r="13" spans="1:18" ht="16.5" customHeight="1">
      <c r="A13" s="50">
        <v>43977</v>
      </c>
      <c r="B13" s="27"/>
      <c r="C13" s="27"/>
      <c r="D13" s="27"/>
      <c r="E13" s="57">
        <v>8</v>
      </c>
      <c r="F13" s="2229">
        <v>67332</v>
      </c>
      <c r="G13" s="62">
        <v>3125</v>
      </c>
      <c r="H13" s="62">
        <v>1500</v>
      </c>
      <c r="I13" s="43">
        <f t="shared" si="0"/>
        <v>121875</v>
      </c>
      <c r="K13" s="50"/>
      <c r="L13" s="39"/>
      <c r="M13" s="39"/>
      <c r="N13" s="538">
        <v>6</v>
      </c>
      <c r="O13" s="1610"/>
      <c r="P13" s="30"/>
      <c r="Q13" s="30"/>
      <c r="R13" s="87">
        <f t="shared" si="1"/>
        <v>11666.65</v>
      </c>
    </row>
    <row r="14" spans="1:18" ht="16.5" customHeight="1">
      <c r="A14" s="50">
        <v>44006</v>
      </c>
      <c r="B14" s="27"/>
      <c r="C14" s="27"/>
      <c r="D14" s="27"/>
      <c r="E14" s="57">
        <v>9</v>
      </c>
      <c r="F14" s="2229">
        <v>67587</v>
      </c>
      <c r="G14" s="62">
        <v>3125</v>
      </c>
      <c r="H14" s="62">
        <v>1500</v>
      </c>
      <c r="I14" s="43">
        <f t="shared" si="0"/>
        <v>118750</v>
      </c>
      <c r="K14" s="50"/>
      <c r="L14" s="39"/>
      <c r="M14" s="39"/>
      <c r="N14" s="538">
        <v>7</v>
      </c>
      <c r="O14" s="1610"/>
      <c r="P14" s="30"/>
      <c r="Q14" s="30"/>
      <c r="R14" s="87">
        <f t="shared" si="1"/>
        <v>11666.65</v>
      </c>
    </row>
    <row r="15" spans="1:18" ht="16.5" customHeight="1">
      <c r="A15" s="50">
        <v>44044</v>
      </c>
      <c r="B15" s="27"/>
      <c r="C15" s="27"/>
      <c r="D15" s="27"/>
      <c r="E15" s="57">
        <v>10</v>
      </c>
      <c r="F15" s="2229">
        <v>67905</v>
      </c>
      <c r="G15" s="62">
        <v>3125</v>
      </c>
      <c r="H15" s="62">
        <v>1500</v>
      </c>
      <c r="I15" s="43">
        <f t="shared" si="0"/>
        <v>115625</v>
      </c>
      <c r="K15" s="1040"/>
      <c r="L15" s="43"/>
      <c r="M15" s="43"/>
      <c r="N15" s="538">
        <v>8</v>
      </c>
      <c r="O15" s="501"/>
      <c r="P15" s="43"/>
      <c r="Q15" s="43"/>
      <c r="R15" s="87">
        <f t="shared" si="1"/>
        <v>11666.65</v>
      </c>
    </row>
    <row r="16" spans="1:18" ht="16.5" customHeight="1">
      <c r="A16" s="50">
        <v>44072</v>
      </c>
      <c r="B16" s="27"/>
      <c r="C16" s="27"/>
      <c r="D16" s="27"/>
      <c r="E16" s="57">
        <v>11</v>
      </c>
      <c r="F16" s="2229">
        <v>68165</v>
      </c>
      <c r="G16" s="62">
        <v>3125</v>
      </c>
      <c r="H16" s="62">
        <v>1500</v>
      </c>
      <c r="I16" s="43">
        <f t="shared" si="0"/>
        <v>112500</v>
      </c>
      <c r="K16" s="605"/>
      <c r="L16" s="39"/>
      <c r="M16" s="39"/>
      <c r="N16" s="81"/>
      <c r="O16" s="501"/>
      <c r="P16" s="39"/>
      <c r="Q16" s="39"/>
      <c r="R16" s="87">
        <f t="shared" si="1"/>
        <v>11666.65</v>
      </c>
    </row>
    <row r="17" spans="1:18" ht="16.5" customHeight="1">
      <c r="A17" s="50">
        <v>44107</v>
      </c>
      <c r="B17" s="27"/>
      <c r="C17" s="27"/>
      <c r="D17" s="27"/>
      <c r="E17" s="57">
        <v>12</v>
      </c>
      <c r="F17" s="2229">
        <v>68469</v>
      </c>
      <c r="G17" s="62">
        <v>3125</v>
      </c>
      <c r="H17" s="62">
        <v>1500</v>
      </c>
      <c r="I17" s="43">
        <f t="shared" si="0"/>
        <v>109375</v>
      </c>
      <c r="R17" s="87">
        <f t="shared" si="1"/>
        <v>11666.65</v>
      </c>
    </row>
    <row r="18" spans="1:18" ht="16.5" customHeight="1">
      <c r="A18" s="50">
        <v>44105</v>
      </c>
      <c r="B18" s="1625">
        <v>44105</v>
      </c>
      <c r="C18" s="27"/>
      <c r="D18" s="27"/>
      <c r="E18" s="57">
        <v>13</v>
      </c>
      <c r="F18" s="2229" t="s">
        <v>913</v>
      </c>
      <c r="G18" s="62"/>
      <c r="H18" s="62"/>
      <c r="I18" s="43">
        <f t="shared" si="0"/>
        <v>109375</v>
      </c>
      <c r="R18" s="87">
        <f t="shared" si="1"/>
        <v>11666.65</v>
      </c>
    </row>
    <row r="19" spans="1:18" ht="16.5" customHeight="1">
      <c r="A19" s="50">
        <v>44136</v>
      </c>
      <c r="B19" s="1625">
        <v>44136</v>
      </c>
      <c r="C19" s="27"/>
      <c r="D19" s="27"/>
      <c r="E19" s="57">
        <v>14</v>
      </c>
      <c r="F19" s="2229" t="s">
        <v>913</v>
      </c>
      <c r="G19" s="62"/>
      <c r="H19" s="62"/>
      <c r="I19" s="43">
        <f t="shared" si="0"/>
        <v>109375</v>
      </c>
    </row>
    <row r="20" spans="1:18" ht="16.5" customHeight="1">
      <c r="A20" s="50">
        <v>44193</v>
      </c>
      <c r="B20" s="27"/>
      <c r="C20" s="27"/>
      <c r="D20" s="27"/>
      <c r="E20" s="57">
        <v>15</v>
      </c>
      <c r="F20" s="2229">
        <v>69384</v>
      </c>
      <c r="G20" s="62">
        <v>3125</v>
      </c>
      <c r="H20" s="62">
        <v>1500</v>
      </c>
      <c r="I20" s="43">
        <f t="shared" si="0"/>
        <v>106250</v>
      </c>
    </row>
    <row r="21" spans="1:18" ht="16.5" customHeight="1">
      <c r="A21" s="50">
        <v>44223</v>
      </c>
      <c r="B21" s="27"/>
      <c r="C21" s="27"/>
      <c r="D21" s="27"/>
      <c r="E21" s="57">
        <v>16</v>
      </c>
      <c r="F21" s="2229">
        <v>69614</v>
      </c>
      <c r="G21" s="62">
        <v>3125</v>
      </c>
      <c r="H21" s="62">
        <v>1500</v>
      </c>
      <c r="I21" s="43">
        <f t="shared" si="0"/>
        <v>103125</v>
      </c>
      <c r="K21" s="228"/>
      <c r="L21" s="1319"/>
      <c r="M21" s="746"/>
      <c r="N21" s="746"/>
      <c r="O21" s="746"/>
      <c r="P21" s="747"/>
    </row>
    <row r="22" spans="1:18" ht="15">
      <c r="A22" s="50">
        <v>44251</v>
      </c>
      <c r="B22" s="27"/>
      <c r="C22" s="27"/>
      <c r="D22" s="27"/>
      <c r="E22" s="57">
        <v>17</v>
      </c>
      <c r="F22" s="2229">
        <v>69897</v>
      </c>
      <c r="G22" s="62">
        <v>3125</v>
      </c>
      <c r="H22" s="62">
        <v>1500</v>
      </c>
      <c r="I22" s="43">
        <f t="shared" si="0"/>
        <v>100000</v>
      </c>
      <c r="K22" s="228"/>
      <c r="L22" s="807"/>
      <c r="M22" s="748"/>
      <c r="N22" s="662"/>
      <c r="O22" s="661"/>
      <c r="P22" s="660"/>
    </row>
    <row r="23" spans="1:18" ht="15">
      <c r="A23" s="50">
        <v>44275</v>
      </c>
      <c r="B23" s="27"/>
      <c r="C23" s="27"/>
      <c r="D23" s="27"/>
      <c r="E23" s="57">
        <v>18</v>
      </c>
      <c r="F23" s="2229">
        <v>70120</v>
      </c>
      <c r="G23" s="62">
        <v>3125</v>
      </c>
      <c r="H23" s="62">
        <v>1500</v>
      </c>
      <c r="I23" s="43">
        <f t="shared" si="0"/>
        <v>96875</v>
      </c>
      <c r="K23" s="228"/>
      <c r="L23" s="807"/>
      <c r="P23" s="660"/>
    </row>
    <row r="24" spans="1:18" ht="15">
      <c r="A24" s="50">
        <v>44307</v>
      </c>
      <c r="B24" s="27"/>
      <c r="C24" s="27"/>
      <c r="D24" s="27"/>
      <c r="E24" s="57">
        <v>19</v>
      </c>
      <c r="F24" s="2229">
        <v>70378</v>
      </c>
      <c r="G24" s="62">
        <v>3125</v>
      </c>
      <c r="H24" s="62">
        <v>1500</v>
      </c>
      <c r="I24" s="43">
        <f t="shared" si="0"/>
        <v>93750</v>
      </c>
      <c r="K24" s="228"/>
      <c r="L24" s="807"/>
      <c r="P24" s="660"/>
    </row>
    <row r="25" spans="1:18" ht="15">
      <c r="A25" s="50">
        <v>44338</v>
      </c>
      <c r="B25" s="27"/>
      <c r="C25" s="27"/>
      <c r="D25" s="27"/>
      <c r="E25" s="57">
        <v>20</v>
      </c>
      <c r="F25" s="2229">
        <v>70804</v>
      </c>
      <c r="G25" s="62">
        <v>3125</v>
      </c>
      <c r="H25" s="62">
        <v>1500</v>
      </c>
      <c r="I25" s="43">
        <f t="shared" si="0"/>
        <v>90625</v>
      </c>
      <c r="K25" s="228"/>
      <c r="L25" s="807"/>
      <c r="P25" s="660"/>
    </row>
    <row r="26" spans="1:18" ht="15">
      <c r="A26" s="50">
        <v>44369</v>
      </c>
      <c r="B26" s="27"/>
      <c r="C26" s="27"/>
      <c r="D26" s="27"/>
      <c r="E26" s="57">
        <v>21</v>
      </c>
      <c r="F26" s="2229">
        <v>71151</v>
      </c>
      <c r="G26" s="62">
        <v>3125</v>
      </c>
      <c r="H26" s="62">
        <v>1500</v>
      </c>
      <c r="I26" s="43">
        <f t="shared" si="0"/>
        <v>87500</v>
      </c>
      <c r="K26" s="228"/>
      <c r="L26" s="807"/>
      <c r="P26" s="660"/>
    </row>
    <row r="27" spans="1:18">
      <c r="A27" s="50">
        <v>44398</v>
      </c>
      <c r="B27" s="27"/>
      <c r="C27" s="27"/>
      <c r="D27" s="27"/>
      <c r="E27" s="57">
        <v>22</v>
      </c>
      <c r="F27" s="2229">
        <v>71409</v>
      </c>
      <c r="G27" s="62">
        <v>3125</v>
      </c>
      <c r="H27" s="62">
        <v>1500</v>
      </c>
      <c r="I27" s="43">
        <f t="shared" si="0"/>
        <v>84375</v>
      </c>
    </row>
    <row r="28" spans="1:18">
      <c r="A28" s="50">
        <v>44436</v>
      </c>
      <c r="B28" s="27"/>
      <c r="C28" s="27"/>
      <c r="D28" s="27"/>
      <c r="E28" s="57">
        <v>23</v>
      </c>
      <c r="F28" s="2229">
        <v>71798</v>
      </c>
      <c r="G28" s="62">
        <v>3125</v>
      </c>
      <c r="H28" s="62">
        <v>1500</v>
      </c>
      <c r="I28" s="43">
        <f t="shared" si="0"/>
        <v>81250</v>
      </c>
    </row>
    <row r="29" spans="1:18">
      <c r="A29" s="50">
        <v>44460</v>
      </c>
      <c r="B29" s="27"/>
      <c r="C29" s="27"/>
      <c r="D29" s="27"/>
      <c r="E29" s="57">
        <v>24</v>
      </c>
      <c r="F29" s="2229">
        <v>71946</v>
      </c>
      <c r="G29" s="62">
        <v>3125</v>
      </c>
      <c r="H29" s="62">
        <v>1500</v>
      </c>
      <c r="I29" s="43">
        <f t="shared" si="0"/>
        <v>78125</v>
      </c>
    </row>
    <row r="30" spans="1:18">
      <c r="A30" s="50">
        <v>44492</v>
      </c>
      <c r="B30" s="27"/>
      <c r="C30" s="27"/>
      <c r="D30" s="27"/>
      <c r="E30" s="57">
        <v>25</v>
      </c>
      <c r="F30" s="2229">
        <v>72323</v>
      </c>
      <c r="G30" s="62">
        <v>3125</v>
      </c>
      <c r="H30" s="62">
        <v>1500</v>
      </c>
      <c r="I30" s="43">
        <f t="shared" si="0"/>
        <v>75000</v>
      </c>
    </row>
    <row r="31" spans="1:18">
      <c r="A31" s="50">
        <v>44520</v>
      </c>
      <c r="B31" s="27"/>
      <c r="C31" s="27"/>
      <c r="D31" s="27"/>
      <c r="E31" s="57">
        <v>26</v>
      </c>
      <c r="F31" s="2229">
        <v>72613</v>
      </c>
      <c r="G31" s="62">
        <v>3125</v>
      </c>
      <c r="H31" s="62">
        <v>1500</v>
      </c>
      <c r="I31" s="43">
        <f t="shared" si="0"/>
        <v>71875</v>
      </c>
    </row>
    <row r="32" spans="1:18">
      <c r="A32" s="50">
        <v>44548</v>
      </c>
      <c r="B32" s="27"/>
      <c r="C32" s="27"/>
      <c r="D32" s="27"/>
      <c r="E32" s="57">
        <v>27</v>
      </c>
      <c r="F32" s="2229">
        <v>72945</v>
      </c>
      <c r="G32" s="62">
        <v>3125</v>
      </c>
      <c r="H32" s="62">
        <v>1500</v>
      </c>
      <c r="I32" s="43">
        <f t="shared" si="0"/>
        <v>68750</v>
      </c>
    </row>
    <row r="33" spans="1:9">
      <c r="A33" s="50">
        <v>44582</v>
      </c>
      <c r="B33" s="27"/>
      <c r="C33" s="27"/>
      <c r="D33" s="27"/>
      <c r="E33" s="57">
        <v>28</v>
      </c>
      <c r="F33" s="2229">
        <v>73342</v>
      </c>
      <c r="G33" s="62">
        <v>3125.15</v>
      </c>
      <c r="H33" s="62">
        <v>1500</v>
      </c>
      <c r="I33" s="43">
        <f t="shared" si="0"/>
        <v>65624.850000000006</v>
      </c>
    </row>
    <row r="34" spans="1:9">
      <c r="A34" s="50">
        <v>44622</v>
      </c>
      <c r="B34" s="27"/>
      <c r="C34" s="27"/>
      <c r="D34" s="27"/>
      <c r="E34" s="57">
        <v>29</v>
      </c>
      <c r="F34" s="2229">
        <v>73800</v>
      </c>
      <c r="G34" s="62">
        <v>3125</v>
      </c>
      <c r="H34" s="62">
        <v>1500</v>
      </c>
      <c r="I34" s="43">
        <f t="shared" si="0"/>
        <v>62499.85</v>
      </c>
    </row>
    <row r="35" spans="1:9" ht="21.75" customHeight="1">
      <c r="A35" s="50">
        <v>44652</v>
      </c>
      <c r="B35" s="27"/>
      <c r="C35" s="27"/>
      <c r="D35" s="27"/>
      <c r="E35" s="57">
        <v>30</v>
      </c>
      <c r="F35" s="2229">
        <v>74111</v>
      </c>
      <c r="G35" s="62">
        <v>3125</v>
      </c>
      <c r="H35" s="62">
        <v>1500</v>
      </c>
      <c r="I35" s="43">
        <f t="shared" si="0"/>
        <v>59374.85</v>
      </c>
    </row>
    <row r="36" spans="1:9" ht="21.75" customHeight="1">
      <c r="A36" s="50">
        <v>44687</v>
      </c>
      <c r="B36" s="27"/>
      <c r="C36" s="27"/>
      <c r="D36" s="27"/>
      <c r="E36" s="57">
        <v>31</v>
      </c>
      <c r="F36" s="2229">
        <v>74480</v>
      </c>
      <c r="G36" s="62">
        <v>3125</v>
      </c>
      <c r="H36" s="62">
        <v>1500</v>
      </c>
      <c r="I36" s="43">
        <f t="shared" si="0"/>
        <v>56249.85</v>
      </c>
    </row>
    <row r="37" spans="1:9" ht="21.75" customHeight="1">
      <c r="A37" s="50">
        <v>44698</v>
      </c>
      <c r="B37" s="27"/>
      <c r="C37" s="27"/>
      <c r="D37" s="27"/>
      <c r="E37" s="57">
        <v>32</v>
      </c>
      <c r="F37" s="2229">
        <v>74648</v>
      </c>
      <c r="G37" s="62">
        <v>3125</v>
      </c>
      <c r="H37" s="62">
        <v>1500</v>
      </c>
      <c r="I37" s="43">
        <f t="shared" si="0"/>
        <v>53124.85</v>
      </c>
    </row>
    <row r="38" spans="1:9" ht="21.75" customHeight="1">
      <c r="A38" s="50">
        <v>44743</v>
      </c>
      <c r="B38" s="27"/>
      <c r="C38" s="27"/>
      <c r="D38" s="27"/>
      <c r="E38" s="57">
        <v>33</v>
      </c>
      <c r="F38" s="2229">
        <v>75201</v>
      </c>
      <c r="G38" s="62">
        <v>3125</v>
      </c>
      <c r="H38" s="62">
        <v>1500</v>
      </c>
      <c r="I38" s="43">
        <f t="shared" si="0"/>
        <v>49999.85</v>
      </c>
    </row>
    <row r="39" spans="1:9" ht="21.75" customHeight="1">
      <c r="A39" s="50">
        <v>44771</v>
      </c>
      <c r="B39" s="27"/>
      <c r="C39" s="27"/>
      <c r="D39" s="27"/>
      <c r="E39" s="57">
        <v>34</v>
      </c>
      <c r="F39" s="2229">
        <v>75515</v>
      </c>
      <c r="G39" s="62">
        <v>3125</v>
      </c>
      <c r="H39" s="62">
        <v>1500</v>
      </c>
      <c r="I39" s="43">
        <f t="shared" si="0"/>
        <v>46874.85</v>
      </c>
    </row>
    <row r="40" spans="1:9" ht="21.75" customHeight="1">
      <c r="A40" s="50">
        <v>44799</v>
      </c>
      <c r="B40" s="27"/>
      <c r="C40" s="27"/>
      <c r="D40" s="27"/>
      <c r="E40" s="57">
        <v>35</v>
      </c>
      <c r="F40" s="2229">
        <v>75776</v>
      </c>
      <c r="G40" s="62">
        <v>3125</v>
      </c>
      <c r="H40" s="62">
        <v>1500</v>
      </c>
      <c r="I40" s="43">
        <f t="shared" si="0"/>
        <v>43749.85</v>
      </c>
    </row>
    <row r="41" spans="1:9" ht="21.75" customHeight="1">
      <c r="A41" s="50">
        <v>44834</v>
      </c>
      <c r="B41" s="27"/>
      <c r="C41" s="27"/>
      <c r="D41" s="27"/>
      <c r="E41" s="57">
        <v>36</v>
      </c>
      <c r="F41" s="2229">
        <v>76198</v>
      </c>
      <c r="G41" s="62">
        <v>3125</v>
      </c>
      <c r="H41" s="62">
        <v>1500</v>
      </c>
      <c r="I41" s="43">
        <f t="shared" si="0"/>
        <v>40624.85</v>
      </c>
    </row>
    <row r="42" spans="1:9" ht="21.75" customHeight="1">
      <c r="A42" s="50">
        <v>44863</v>
      </c>
      <c r="B42" s="27"/>
      <c r="C42" s="27"/>
      <c r="D42" s="27"/>
      <c r="E42" s="57">
        <v>37</v>
      </c>
      <c r="F42" s="2229">
        <v>76505</v>
      </c>
      <c r="G42" s="62">
        <v>3125</v>
      </c>
      <c r="H42" s="62">
        <v>1500</v>
      </c>
      <c r="I42" s="43">
        <f t="shared" si="0"/>
        <v>37499.85</v>
      </c>
    </row>
    <row r="43" spans="1:9" ht="21.75" customHeight="1">
      <c r="A43" s="50">
        <v>44894</v>
      </c>
      <c r="B43" s="27"/>
      <c r="C43" s="27"/>
      <c r="D43" s="27"/>
      <c r="E43" s="57">
        <v>38</v>
      </c>
      <c r="F43" s="2229">
        <v>76909</v>
      </c>
      <c r="G43" s="62">
        <v>3125</v>
      </c>
      <c r="H43" s="62">
        <v>1500</v>
      </c>
      <c r="I43" s="43">
        <f t="shared" si="0"/>
        <v>34374.85</v>
      </c>
    </row>
    <row r="44" spans="1:9" ht="21.75" customHeight="1">
      <c r="A44" s="167">
        <v>44922</v>
      </c>
      <c r="B44" s="32"/>
      <c r="C44" s="33"/>
      <c r="D44" s="33"/>
      <c r="E44" s="57">
        <v>39</v>
      </c>
      <c r="F44" s="2229">
        <v>77196</v>
      </c>
      <c r="G44" s="45">
        <v>3125</v>
      </c>
      <c r="H44" s="35">
        <v>1500</v>
      </c>
      <c r="I44" s="43">
        <f t="shared" si="0"/>
        <v>31249.85</v>
      </c>
    </row>
    <row r="45" spans="1:9" ht="21.75" customHeight="1">
      <c r="A45" s="50">
        <v>44957</v>
      </c>
      <c r="C45" s="27"/>
      <c r="D45" s="27"/>
      <c r="E45" s="57">
        <v>40</v>
      </c>
      <c r="F45" s="2229">
        <v>77531</v>
      </c>
      <c r="G45" s="62">
        <v>3125</v>
      </c>
      <c r="H45" s="62">
        <v>1500</v>
      </c>
      <c r="I45" s="43">
        <f t="shared" si="0"/>
        <v>28124.85</v>
      </c>
    </row>
    <row r="46" spans="1:9" ht="21.75" customHeight="1">
      <c r="A46" s="50">
        <v>44985</v>
      </c>
      <c r="C46" s="27"/>
      <c r="D46" s="27"/>
      <c r="E46" s="57">
        <v>41</v>
      </c>
      <c r="F46" s="2229">
        <v>77764</v>
      </c>
      <c r="G46" s="62">
        <v>3125</v>
      </c>
      <c r="H46" s="62">
        <v>1500</v>
      </c>
      <c r="I46" s="43">
        <f t="shared" si="0"/>
        <v>24999.85</v>
      </c>
    </row>
    <row r="47" spans="1:9" ht="21.75" customHeight="1">
      <c r="A47" s="50">
        <v>44989</v>
      </c>
      <c r="E47" s="57">
        <v>42</v>
      </c>
      <c r="F47" s="2252">
        <v>30844</v>
      </c>
      <c r="G47" s="953">
        <v>24999.85</v>
      </c>
      <c r="H47" s="953"/>
      <c r="I47" s="43">
        <f t="shared" si="0"/>
        <v>0</v>
      </c>
    </row>
    <row r="48" spans="1:9" ht="21.75" customHeight="1">
      <c r="A48" s="50"/>
      <c r="B48" s="27"/>
      <c r="C48" s="27"/>
      <c r="D48" s="27"/>
      <c r="E48" s="57"/>
      <c r="F48" s="2229"/>
      <c r="G48" s="62"/>
      <c r="H48" s="62"/>
      <c r="I48" s="43"/>
    </row>
    <row r="49" spans="1:9" ht="21.75" customHeight="1">
      <c r="A49" s="3097" t="s">
        <v>1</v>
      </c>
      <c r="B49" s="3097"/>
      <c r="C49" s="3097"/>
      <c r="D49" s="3097"/>
      <c r="E49" s="3097"/>
      <c r="F49" s="3097"/>
      <c r="G49" s="3097"/>
      <c r="H49" s="3097"/>
      <c r="I49" s="3097"/>
    </row>
    <row r="50" spans="1:9" ht="21.75" customHeight="1">
      <c r="A50" s="141" t="s">
        <v>2</v>
      </c>
      <c r="B50" s="509" t="s">
        <v>35</v>
      </c>
      <c r="C50" s="231" t="s">
        <v>4</v>
      </c>
      <c r="D50" s="232" t="s">
        <v>5</v>
      </c>
      <c r="E50" s="232" t="s">
        <v>6</v>
      </c>
      <c r="F50" s="2247" t="s">
        <v>36</v>
      </c>
      <c r="G50" s="68" t="s">
        <v>37</v>
      </c>
      <c r="H50" s="68" t="s">
        <v>38</v>
      </c>
      <c r="I50" s="68" t="s">
        <v>39</v>
      </c>
    </row>
    <row r="51" spans="1:9" ht="24.75" customHeight="1">
      <c r="A51" s="683">
        <v>44989</v>
      </c>
      <c r="B51" s="21">
        <v>100000</v>
      </c>
      <c r="C51" s="21">
        <f>B51*0.02</f>
        <v>2000</v>
      </c>
      <c r="D51" s="21"/>
      <c r="E51" s="73">
        <v>24</v>
      </c>
      <c r="F51" s="2508">
        <v>30844</v>
      </c>
      <c r="G51" s="55">
        <f>B51/E51</f>
        <v>4166.6666666666697</v>
      </c>
      <c r="H51" s="55">
        <v>830</v>
      </c>
      <c r="I51" s="21">
        <v>100000</v>
      </c>
    </row>
    <row r="52" spans="1:9" ht="24.75" customHeight="1">
      <c r="A52" s="50">
        <v>45014</v>
      </c>
      <c r="B52" s="27"/>
      <c r="C52" s="27"/>
      <c r="D52" s="27"/>
      <c r="E52" s="57">
        <v>1</v>
      </c>
      <c r="F52" s="2229">
        <v>78085</v>
      </c>
      <c r="G52" s="1274">
        <v>4166.67</v>
      </c>
      <c r="H52" s="62">
        <v>830</v>
      </c>
      <c r="I52" s="43">
        <f>I51-G52</f>
        <v>95833.33</v>
      </c>
    </row>
    <row r="53" spans="1:9" ht="24.75" customHeight="1">
      <c r="A53" s="50">
        <v>45043</v>
      </c>
      <c r="B53" s="27"/>
      <c r="C53" s="27"/>
      <c r="D53" s="27"/>
      <c r="E53" s="57">
        <v>2</v>
      </c>
      <c r="F53" s="2229">
        <v>78463</v>
      </c>
      <c r="G53" s="1274">
        <v>4166.67</v>
      </c>
      <c r="H53" s="62">
        <v>830</v>
      </c>
      <c r="I53" s="43">
        <f t="shared" ref="I53:I67" si="2">I52-G53</f>
        <v>91666.66</v>
      </c>
    </row>
    <row r="54" spans="1:9" ht="24.75" customHeight="1">
      <c r="A54" s="50">
        <v>45077</v>
      </c>
      <c r="B54" s="27"/>
      <c r="C54" s="27"/>
      <c r="D54" s="27"/>
      <c r="E54" s="57">
        <v>3</v>
      </c>
      <c r="F54" s="2229">
        <v>78936</v>
      </c>
      <c r="G54" s="1274">
        <v>4166.67</v>
      </c>
      <c r="H54" s="62">
        <v>830</v>
      </c>
      <c r="I54" s="43">
        <f t="shared" si="2"/>
        <v>87499.99</v>
      </c>
    </row>
    <row r="55" spans="1:9" ht="24.75" customHeight="1">
      <c r="A55" s="50">
        <v>45105</v>
      </c>
      <c r="B55" s="27"/>
      <c r="C55" s="27"/>
      <c r="D55" s="27"/>
      <c r="E55" s="57">
        <v>4</v>
      </c>
      <c r="F55" s="2229">
        <v>79266</v>
      </c>
      <c r="G55" s="1274">
        <v>4166.67</v>
      </c>
      <c r="H55" s="62">
        <v>830</v>
      </c>
      <c r="I55" s="43">
        <f t="shared" si="2"/>
        <v>83333.320000000007</v>
      </c>
    </row>
    <row r="56" spans="1:9" ht="24.75" customHeight="1">
      <c r="A56" s="50">
        <v>45136</v>
      </c>
      <c r="B56" s="27"/>
      <c r="C56" s="27"/>
      <c r="D56" s="27"/>
      <c r="E56" s="57">
        <v>5</v>
      </c>
      <c r="F56" s="2229">
        <v>79689</v>
      </c>
      <c r="G56" s="1626">
        <v>4166.67</v>
      </c>
      <c r="H56" s="30">
        <v>830</v>
      </c>
      <c r="I56" s="43">
        <f t="shared" si="2"/>
        <v>79166.649999999994</v>
      </c>
    </row>
    <row r="57" spans="1:9" ht="24.75" customHeight="1">
      <c r="A57" s="50">
        <v>45167</v>
      </c>
      <c r="B57" s="27"/>
      <c r="C57" s="27"/>
      <c r="D57" s="27"/>
      <c r="E57" s="57">
        <v>6</v>
      </c>
      <c r="F57" s="2229">
        <v>79995</v>
      </c>
      <c r="G57" s="1626">
        <v>4166.67</v>
      </c>
      <c r="H57" s="30">
        <v>830</v>
      </c>
      <c r="I57" s="43">
        <f t="shared" si="2"/>
        <v>74999.98</v>
      </c>
    </row>
    <row r="58" spans="1:9" ht="24.75" customHeight="1">
      <c r="A58" s="50">
        <v>45199</v>
      </c>
      <c r="B58" s="27"/>
      <c r="C58" s="27"/>
      <c r="D58" s="27"/>
      <c r="E58" s="57">
        <v>7</v>
      </c>
      <c r="F58" s="2229">
        <v>80430</v>
      </c>
      <c r="G58" s="35">
        <v>4166.67</v>
      </c>
      <c r="H58" s="35">
        <v>830</v>
      </c>
      <c r="I58" s="43">
        <f t="shared" si="2"/>
        <v>70833.31</v>
      </c>
    </row>
    <row r="59" spans="1:9" ht="24.75" customHeight="1">
      <c r="A59" s="50">
        <v>45226</v>
      </c>
      <c r="B59" s="27"/>
      <c r="C59" s="27"/>
      <c r="D59" s="27"/>
      <c r="E59" s="57">
        <v>8</v>
      </c>
      <c r="F59" s="2229">
        <v>80711</v>
      </c>
      <c r="G59" s="35">
        <v>4166.67</v>
      </c>
      <c r="H59" s="35">
        <v>830</v>
      </c>
      <c r="I59" s="43">
        <f t="shared" si="2"/>
        <v>66666.64</v>
      </c>
    </row>
    <row r="60" spans="1:9" ht="24.75" customHeight="1">
      <c r="A60" s="167">
        <v>45260</v>
      </c>
      <c r="B60" s="178"/>
      <c r="C60" s="35"/>
      <c r="D60" s="35"/>
      <c r="E60" s="57">
        <v>9</v>
      </c>
      <c r="F60" s="2229">
        <v>81198</v>
      </c>
      <c r="G60" s="35">
        <v>4166.67</v>
      </c>
      <c r="H60" s="35">
        <v>830</v>
      </c>
      <c r="I60" s="43">
        <f t="shared" si="2"/>
        <v>62499.97</v>
      </c>
    </row>
    <row r="61" spans="1:9" ht="23.25" customHeight="1">
      <c r="A61" s="167">
        <v>45287</v>
      </c>
      <c r="B61" s="178"/>
      <c r="C61" s="35"/>
      <c r="D61" s="35"/>
      <c r="E61" s="57">
        <v>10</v>
      </c>
      <c r="F61" s="2229">
        <v>81498</v>
      </c>
      <c r="G61" s="35">
        <v>4166.67</v>
      </c>
      <c r="H61" s="35">
        <v>830</v>
      </c>
      <c r="I61" s="43">
        <f t="shared" si="2"/>
        <v>58333.3</v>
      </c>
    </row>
    <row r="62" spans="1:9" ht="16.5" customHeight="1">
      <c r="A62" s="235">
        <v>45324</v>
      </c>
      <c r="B62" s="27"/>
      <c r="C62" s="27"/>
      <c r="D62" s="27"/>
      <c r="E62" s="57">
        <v>11</v>
      </c>
      <c r="F62" s="2229">
        <v>81959</v>
      </c>
      <c r="G62" s="256">
        <v>4166.67</v>
      </c>
      <c r="H62" s="256">
        <v>830</v>
      </c>
      <c r="I62" s="43">
        <f t="shared" si="2"/>
        <v>54166.63</v>
      </c>
    </row>
    <row r="63" spans="1:9" ht="16.5" customHeight="1">
      <c r="A63" s="235">
        <v>45351</v>
      </c>
      <c r="B63" s="27"/>
      <c r="C63" s="27"/>
      <c r="D63" s="27"/>
      <c r="E63" s="57">
        <v>12</v>
      </c>
      <c r="F63" s="2229">
        <v>82251</v>
      </c>
      <c r="G63" s="47">
        <v>4166.67</v>
      </c>
      <c r="H63" s="47">
        <v>830</v>
      </c>
      <c r="I63" s="43">
        <f t="shared" si="2"/>
        <v>49999.96</v>
      </c>
    </row>
    <row r="64" spans="1:9" ht="23.25" customHeight="1">
      <c r="A64" s="235">
        <v>45378</v>
      </c>
      <c r="B64" s="27"/>
      <c r="C64" s="27"/>
      <c r="D64" s="27"/>
      <c r="E64" s="57">
        <v>13</v>
      </c>
      <c r="F64" s="2229">
        <v>82612</v>
      </c>
      <c r="G64" s="47">
        <v>4166.67</v>
      </c>
      <c r="H64" s="47">
        <v>830</v>
      </c>
      <c r="I64" s="43">
        <f t="shared" si="2"/>
        <v>45833.29</v>
      </c>
    </row>
    <row r="65" spans="1:9" ht="23.25" customHeight="1">
      <c r="A65" s="235">
        <v>45388</v>
      </c>
      <c r="B65" s="27"/>
      <c r="C65" s="27"/>
      <c r="D65" s="27"/>
      <c r="E65" s="57">
        <v>14</v>
      </c>
      <c r="F65" s="2229">
        <v>33217</v>
      </c>
      <c r="G65" s="35">
        <v>45833.29</v>
      </c>
      <c r="H65" s="62"/>
      <c r="I65" s="43">
        <f t="shared" si="2"/>
        <v>0</v>
      </c>
    </row>
    <row r="66" spans="1:9" ht="23.25" customHeight="1">
      <c r="A66" s="50"/>
      <c r="B66" s="27"/>
      <c r="C66" s="27"/>
      <c r="D66" s="27"/>
      <c r="E66" s="57"/>
      <c r="F66" s="2229"/>
      <c r="G66" s="62"/>
      <c r="H66" s="62"/>
      <c r="I66" s="43">
        <f t="shared" si="2"/>
        <v>0</v>
      </c>
    </row>
    <row r="67" spans="1:9" ht="23.25" customHeight="1">
      <c r="I67" s="264">
        <f t="shared" si="2"/>
        <v>0</v>
      </c>
    </row>
    <row r="68" spans="1:9" ht="23.25" customHeight="1">
      <c r="A68" s="3097" t="s">
        <v>1</v>
      </c>
      <c r="B68" s="3097"/>
      <c r="C68" s="3097"/>
      <c r="D68" s="3097"/>
      <c r="E68" s="3097"/>
      <c r="F68" s="3097"/>
      <c r="G68" s="3097"/>
      <c r="H68" s="3097"/>
      <c r="I68" s="3097"/>
    </row>
    <row r="69" spans="1:9" ht="23.25" customHeight="1">
      <c r="A69" s="141" t="s">
        <v>2</v>
      </c>
      <c r="B69" s="509" t="s">
        <v>35</v>
      </c>
      <c r="C69" s="231" t="s">
        <v>4</v>
      </c>
      <c r="D69" s="232" t="s">
        <v>5</v>
      </c>
      <c r="E69" s="232" t="s">
        <v>6</v>
      </c>
      <c r="F69" s="2247" t="s">
        <v>36</v>
      </c>
      <c r="G69" s="68" t="s">
        <v>37</v>
      </c>
      <c r="H69" s="68" t="s">
        <v>38</v>
      </c>
      <c r="I69" s="68" t="s">
        <v>39</v>
      </c>
    </row>
    <row r="70" spans="1:9" ht="23.25" customHeight="1">
      <c r="A70" s="683">
        <v>45388</v>
      </c>
      <c r="B70" s="21">
        <v>100000</v>
      </c>
      <c r="C70" s="21">
        <f>B70*0.02</f>
        <v>2000</v>
      </c>
      <c r="D70" s="21"/>
      <c r="E70" s="73">
        <v>24</v>
      </c>
      <c r="F70" s="2508">
        <v>30844</v>
      </c>
      <c r="G70" s="55">
        <f>B70/E70</f>
        <v>4166.6666666666697</v>
      </c>
      <c r="H70" s="55">
        <v>830</v>
      </c>
      <c r="I70" s="21">
        <v>100000</v>
      </c>
    </row>
    <row r="71" spans="1:9" ht="18.75" customHeight="1">
      <c r="A71" s="50">
        <v>45409</v>
      </c>
      <c r="B71" s="57"/>
      <c r="C71" s="57"/>
      <c r="D71" s="57"/>
      <c r="E71" s="57">
        <v>1</v>
      </c>
      <c r="F71" s="2229">
        <v>82914</v>
      </c>
      <c r="G71" s="59">
        <v>4166.67</v>
      </c>
      <c r="H71" s="59">
        <v>830</v>
      </c>
      <c r="I71" s="62">
        <f>I70-G71</f>
        <v>95833.33</v>
      </c>
    </row>
    <row r="72" spans="1:9" ht="18.75" customHeight="1">
      <c r="A72" s="50">
        <v>45447</v>
      </c>
      <c r="B72" s="57"/>
      <c r="C72" s="57"/>
      <c r="D72" s="57"/>
      <c r="E72" s="57">
        <v>2</v>
      </c>
      <c r="F72" s="2229">
        <v>83470</v>
      </c>
      <c r="G72" s="59">
        <v>4166.67</v>
      </c>
      <c r="H72" s="59">
        <v>830</v>
      </c>
      <c r="I72" s="62">
        <f t="shared" ref="I72:I82" si="3">I71-G72</f>
        <v>91666.66</v>
      </c>
    </row>
    <row r="73" spans="1:9" ht="18.75" customHeight="1">
      <c r="A73" s="50">
        <v>45469</v>
      </c>
      <c r="B73" s="57"/>
      <c r="C73" s="57"/>
      <c r="D73" s="57"/>
      <c r="E73" s="57">
        <v>3</v>
      </c>
      <c r="F73" s="2229">
        <v>83657</v>
      </c>
      <c r="G73" s="62">
        <v>4166.67</v>
      </c>
      <c r="H73" s="62">
        <v>830</v>
      </c>
      <c r="I73" s="62">
        <f t="shared" si="3"/>
        <v>87499.99</v>
      </c>
    </row>
    <row r="74" spans="1:9" ht="18.75" customHeight="1">
      <c r="A74" s="50">
        <v>45507</v>
      </c>
      <c r="B74" s="178"/>
      <c r="C74" s="329"/>
      <c r="D74" s="329"/>
      <c r="E74" s="57">
        <v>4</v>
      </c>
      <c r="F74" s="2229">
        <v>84171</v>
      </c>
      <c r="G74" s="59">
        <v>4166.67</v>
      </c>
      <c r="H74" s="59">
        <v>830</v>
      </c>
      <c r="I74" s="62">
        <f t="shared" si="3"/>
        <v>83333.320000000007</v>
      </c>
    </row>
    <row r="75" spans="1:9" ht="18.75" customHeight="1">
      <c r="A75" s="50">
        <v>45535</v>
      </c>
      <c r="B75" s="178"/>
      <c r="C75" s="329"/>
      <c r="D75" s="329"/>
      <c r="E75" s="57">
        <v>5</v>
      </c>
      <c r="F75" s="2229">
        <v>84486</v>
      </c>
      <c r="G75" s="59">
        <v>4166.67</v>
      </c>
      <c r="H75" s="59">
        <v>830</v>
      </c>
      <c r="I75" s="62">
        <f t="shared" si="3"/>
        <v>79166.649999999994</v>
      </c>
    </row>
    <row r="76" spans="1:9" ht="18.75" customHeight="1">
      <c r="A76" s="50">
        <v>45563</v>
      </c>
      <c r="B76" s="178"/>
      <c r="C76" s="329"/>
      <c r="D76" s="329"/>
      <c r="E76" s="57">
        <v>6</v>
      </c>
      <c r="F76" s="2229">
        <v>84818</v>
      </c>
      <c r="G76" s="59">
        <v>4166.67</v>
      </c>
      <c r="H76" s="59">
        <v>830</v>
      </c>
      <c r="I76" s="62">
        <f t="shared" si="3"/>
        <v>74999.98</v>
      </c>
    </row>
    <row r="77" spans="1:9" ht="18.75" customHeight="1">
      <c r="A77" s="50">
        <v>45602</v>
      </c>
      <c r="B77" s="57"/>
      <c r="C77" s="57"/>
      <c r="D77" s="57"/>
      <c r="E77" s="57">
        <v>7</v>
      </c>
      <c r="F77" s="2229">
        <v>85277</v>
      </c>
      <c r="G77" s="59">
        <v>4166.67</v>
      </c>
      <c r="H77" s="59">
        <v>830</v>
      </c>
      <c r="I77" s="62">
        <f t="shared" si="3"/>
        <v>70833.31</v>
      </c>
    </row>
    <row r="78" spans="1:9" ht="18.75" customHeight="1">
      <c r="A78" s="50">
        <v>45625</v>
      </c>
      <c r="B78" s="57"/>
      <c r="C78" s="57"/>
      <c r="D78" s="57"/>
      <c r="E78" s="57">
        <v>8</v>
      </c>
      <c r="F78" s="2229">
        <v>85661</v>
      </c>
      <c r="G78" s="59">
        <v>4166.67</v>
      </c>
      <c r="H78" s="59">
        <v>830</v>
      </c>
      <c r="I78" s="62">
        <f t="shared" si="3"/>
        <v>66666.64</v>
      </c>
    </row>
    <row r="79" spans="1:9">
      <c r="A79" s="50">
        <v>45660</v>
      </c>
      <c r="B79" s="57"/>
      <c r="C79" s="57"/>
      <c r="D79" s="57"/>
      <c r="E79" s="57">
        <v>9</v>
      </c>
      <c r="F79" s="2229">
        <v>86063</v>
      </c>
      <c r="G79" s="62">
        <v>4166.67</v>
      </c>
      <c r="H79" s="62">
        <v>830</v>
      </c>
      <c r="I79" s="62">
        <f t="shared" si="3"/>
        <v>62499.97</v>
      </c>
    </row>
    <row r="80" spans="1:9">
      <c r="A80" s="50">
        <v>45692</v>
      </c>
      <c r="B80" s="57"/>
      <c r="C80" s="57"/>
      <c r="D80" s="57"/>
      <c r="E80" s="57">
        <v>10</v>
      </c>
      <c r="F80" s="2229">
        <v>86493</v>
      </c>
      <c r="G80" s="62">
        <v>4166.67</v>
      </c>
      <c r="H80" s="62">
        <v>830</v>
      </c>
      <c r="I80" s="62">
        <f t="shared" si="3"/>
        <v>58333.3</v>
      </c>
    </row>
    <row r="81" spans="1:18">
      <c r="A81" s="50">
        <v>45715</v>
      </c>
      <c r="B81" s="57"/>
      <c r="C81" s="57"/>
      <c r="D81" s="57"/>
      <c r="E81" s="57">
        <v>11</v>
      </c>
      <c r="F81" s="2229">
        <v>86631</v>
      </c>
      <c r="G81" s="62">
        <v>4166.67</v>
      </c>
      <c r="H81" s="62">
        <v>830</v>
      </c>
      <c r="I81" s="62">
        <f t="shared" si="3"/>
        <v>54166.63</v>
      </c>
    </row>
    <row r="82" spans="1:18">
      <c r="A82" s="50">
        <v>45742</v>
      </c>
      <c r="B82" s="57"/>
      <c r="C82" s="57"/>
      <c r="D82" s="57"/>
      <c r="E82" s="57">
        <v>12</v>
      </c>
      <c r="F82" s="2229">
        <v>35302</v>
      </c>
      <c r="G82" s="62">
        <v>54166.63</v>
      </c>
      <c r="H82" s="62"/>
      <c r="I82" s="62">
        <f t="shared" si="3"/>
        <v>0</v>
      </c>
    </row>
    <row r="84" spans="1:18" ht="20.399999999999999">
      <c r="A84" s="3097" t="s">
        <v>1</v>
      </c>
      <c r="B84" s="3097"/>
      <c r="C84" s="3097"/>
      <c r="D84" s="3097"/>
      <c r="E84" s="3097"/>
      <c r="F84" s="3097"/>
      <c r="G84" s="3097"/>
      <c r="H84" s="3097"/>
      <c r="I84" s="3097"/>
    </row>
    <row r="85" spans="1:18" ht="25.2">
      <c r="A85" s="141" t="s">
        <v>2</v>
      </c>
      <c r="B85" s="509" t="s">
        <v>35</v>
      </c>
      <c r="C85" s="231" t="s">
        <v>4</v>
      </c>
      <c r="D85" s="232" t="s">
        <v>5</v>
      </c>
      <c r="E85" s="232" t="s">
        <v>6</v>
      </c>
      <c r="F85" s="2247" t="s">
        <v>36</v>
      </c>
      <c r="G85" s="68" t="s">
        <v>37</v>
      </c>
      <c r="H85" s="68" t="s">
        <v>38</v>
      </c>
      <c r="I85" s="68" t="s">
        <v>39</v>
      </c>
    </row>
    <row r="86" spans="1:18">
      <c r="A86" s="683">
        <v>45742</v>
      </c>
      <c r="B86" s="21">
        <v>100000</v>
      </c>
      <c r="C86" s="21">
        <f>B86*0.02</f>
        <v>2000</v>
      </c>
      <c r="D86" s="21"/>
      <c r="E86" s="73">
        <v>24</v>
      </c>
      <c r="F86" s="2508">
        <v>35302</v>
      </c>
      <c r="G86" s="55">
        <f>B86/E86</f>
        <v>4166.6666666666697</v>
      </c>
      <c r="H86" s="55">
        <v>830</v>
      </c>
      <c r="I86" s="21">
        <v>100000</v>
      </c>
    </row>
    <row r="87" spans="1:18" ht="15">
      <c r="A87" s="50">
        <v>45749</v>
      </c>
      <c r="B87" s="167"/>
      <c r="C87" s="57"/>
      <c r="D87" s="57"/>
      <c r="E87" s="57">
        <v>1</v>
      </c>
      <c r="F87" s="2229">
        <v>87094</v>
      </c>
      <c r="G87" s="256">
        <v>4166.67</v>
      </c>
      <c r="H87" s="256">
        <v>830</v>
      </c>
      <c r="I87" s="62">
        <f>I86-G87</f>
        <v>95833.33</v>
      </c>
      <c r="K87" s="575"/>
      <c r="L87" s="576"/>
      <c r="M87" s="125"/>
      <c r="N87" s="577"/>
      <c r="O87" s="577"/>
      <c r="P87" s="577"/>
      <c r="Q87" s="728"/>
      <c r="R87" s="728"/>
    </row>
    <row r="88" spans="1:18" ht="15">
      <c r="A88" s="50">
        <v>45776</v>
      </c>
      <c r="B88" s="167"/>
      <c r="C88" s="57"/>
      <c r="D88" s="57"/>
      <c r="E88" s="57">
        <v>2</v>
      </c>
      <c r="F88" s="2229">
        <v>87377</v>
      </c>
      <c r="G88" s="256">
        <v>4166.67</v>
      </c>
      <c r="H88" s="256">
        <v>830</v>
      </c>
      <c r="I88" s="62">
        <f>I87-G88</f>
        <v>91666.66</v>
      </c>
      <c r="K88" s="575"/>
      <c r="L88" s="576"/>
      <c r="M88" s="125"/>
      <c r="N88" s="577"/>
      <c r="O88" s="577"/>
      <c r="P88" s="577"/>
      <c r="Q88" s="728"/>
      <c r="R88" s="728"/>
    </row>
    <row r="89" spans="1:18" ht="15">
      <c r="A89" s="50">
        <v>45805</v>
      </c>
      <c r="B89" s="167"/>
      <c r="C89" s="57"/>
      <c r="D89" s="57"/>
      <c r="E89" s="57">
        <v>3</v>
      </c>
      <c r="F89" s="2229" t="s">
        <v>914</v>
      </c>
      <c r="G89" s="991">
        <v>4166.67</v>
      </c>
      <c r="H89" s="991">
        <v>830</v>
      </c>
      <c r="I89" s="62">
        <f>I88-G89</f>
        <v>87499.99</v>
      </c>
      <c r="K89" s="575"/>
      <c r="L89" s="576"/>
      <c r="M89" s="125"/>
      <c r="N89" s="122"/>
      <c r="O89" s="122"/>
      <c r="P89" s="122"/>
      <c r="Q89" s="728"/>
      <c r="R89" s="728"/>
    </row>
    <row r="90" spans="1:18" ht="13.8">
      <c r="A90" s="50">
        <v>45836</v>
      </c>
      <c r="B90" s="167"/>
      <c r="C90" s="329"/>
      <c r="D90" s="329"/>
      <c r="E90" s="57">
        <v>4</v>
      </c>
      <c r="F90" s="2229" t="s">
        <v>907</v>
      </c>
      <c r="G90" s="991">
        <v>4166.67</v>
      </c>
      <c r="H90" s="991">
        <v>830</v>
      </c>
      <c r="I90" s="62">
        <f t="shared" ref="I90:I93" si="4">I89-G90</f>
        <v>83333.320000000007</v>
      </c>
      <c r="K90" s="575"/>
      <c r="L90" s="805"/>
      <c r="M90" s="161"/>
      <c r="N90" s="122"/>
      <c r="O90" s="122"/>
      <c r="P90" s="122"/>
      <c r="Q90" s="604"/>
      <c r="R90" s="604"/>
    </row>
    <row r="91" spans="1:18" ht="13.8">
      <c r="A91" s="167">
        <v>45899</v>
      </c>
      <c r="B91" s="167"/>
      <c r="C91" s="27"/>
      <c r="D91" s="27"/>
      <c r="E91" s="57">
        <v>5</v>
      </c>
      <c r="F91" s="2253" t="s">
        <v>908</v>
      </c>
      <c r="G91" s="54">
        <v>4166.67</v>
      </c>
      <c r="H91" s="54">
        <v>830</v>
      </c>
      <c r="I91" s="62">
        <f t="shared" si="4"/>
        <v>79166.649999999994</v>
      </c>
      <c r="K91" s="575"/>
      <c r="L91" s="576"/>
      <c r="M91" s="126"/>
      <c r="N91" s="577"/>
      <c r="O91" s="577"/>
      <c r="P91" s="577"/>
      <c r="Q91" s="728"/>
      <c r="R91" s="728"/>
    </row>
    <row r="92" spans="1:18" ht="13.8">
      <c r="A92" s="167">
        <v>45975</v>
      </c>
      <c r="B92" s="167"/>
      <c r="C92" s="27"/>
      <c r="D92" s="27"/>
      <c r="E92" s="57">
        <v>6</v>
      </c>
      <c r="F92" s="2229" t="s">
        <v>909</v>
      </c>
      <c r="G92" s="54">
        <v>4166.67</v>
      </c>
      <c r="H92" s="54">
        <v>830</v>
      </c>
      <c r="I92" s="62">
        <f t="shared" si="4"/>
        <v>74999.98</v>
      </c>
      <c r="K92" s="575"/>
      <c r="L92" s="576"/>
      <c r="M92" s="126"/>
      <c r="N92" s="122"/>
      <c r="O92" s="122"/>
      <c r="P92" s="122"/>
      <c r="Q92" s="728"/>
      <c r="R92" s="728"/>
    </row>
    <row r="93" spans="1:18" ht="13.8">
      <c r="A93" s="167">
        <v>45995</v>
      </c>
      <c r="B93" s="167"/>
      <c r="C93" s="27"/>
      <c r="D93" s="27"/>
      <c r="E93" s="57">
        <v>7</v>
      </c>
      <c r="F93" s="2229" t="s">
        <v>910</v>
      </c>
      <c r="G93" s="671">
        <v>4166.67</v>
      </c>
      <c r="H93" s="671">
        <v>830</v>
      </c>
      <c r="I93" s="62">
        <f t="shared" si="4"/>
        <v>70833.31</v>
      </c>
      <c r="K93" s="575"/>
      <c r="L93" s="576"/>
      <c r="M93" s="120"/>
      <c r="N93" s="122"/>
      <c r="O93" s="122"/>
      <c r="P93" s="122"/>
      <c r="Q93" s="728"/>
      <c r="R93" s="728"/>
    </row>
    <row r="94" spans="1:18" ht="15">
      <c r="A94" s="167"/>
      <c r="B94" s="27"/>
      <c r="C94" s="27"/>
      <c r="D94" s="27"/>
      <c r="E94" s="57"/>
      <c r="F94" s="2197"/>
      <c r="G94" s="54"/>
      <c r="H94" s="54"/>
      <c r="I94" s="62"/>
      <c r="K94" s="575"/>
      <c r="L94" s="576"/>
      <c r="M94" s="120"/>
      <c r="N94" s="122"/>
      <c r="O94" s="122"/>
      <c r="P94" s="122"/>
      <c r="Q94" s="728"/>
      <c r="R94" s="728"/>
    </row>
    <row r="95" spans="1:18" ht="13.8">
      <c r="A95" s="50"/>
      <c r="B95" s="57"/>
      <c r="C95" s="57"/>
      <c r="D95" s="57"/>
      <c r="E95" s="57"/>
      <c r="F95" s="2229"/>
      <c r="G95" s="54"/>
      <c r="H95" s="54"/>
      <c r="I95" s="62"/>
      <c r="K95" s="575"/>
      <c r="L95" s="576"/>
      <c r="M95" s="126"/>
      <c r="N95" s="122"/>
      <c r="O95" s="122"/>
      <c r="P95" s="122"/>
      <c r="Q95" s="728"/>
      <c r="R95" s="728"/>
    </row>
    <row r="96" spans="1:18" ht="13.8">
      <c r="A96" s="50"/>
      <c r="B96" s="57"/>
      <c r="C96" s="57"/>
      <c r="D96" s="57"/>
      <c r="E96" s="57"/>
      <c r="F96" s="2229"/>
      <c r="G96" s="62"/>
      <c r="H96" s="62"/>
      <c r="I96" s="62"/>
      <c r="K96" s="575"/>
      <c r="L96" s="576"/>
      <c r="M96" s="120"/>
      <c r="N96" s="122"/>
      <c r="O96" s="122"/>
      <c r="P96" s="122"/>
      <c r="Q96" s="728"/>
      <c r="R96" s="728"/>
    </row>
    <row r="97" spans="1:18" ht="13.8">
      <c r="A97" s="50"/>
      <c r="B97" s="57"/>
      <c r="C97" s="57"/>
      <c r="D97" s="57"/>
      <c r="E97" s="57"/>
      <c r="F97" s="2229"/>
      <c r="G97" s="62"/>
      <c r="H97" s="62"/>
      <c r="I97" s="62"/>
      <c r="K97" s="575"/>
      <c r="L97" s="576"/>
      <c r="M97" s="120"/>
      <c r="N97" s="577"/>
      <c r="O97" s="577"/>
      <c r="P97" s="577"/>
      <c r="Q97" s="728"/>
      <c r="R97" s="728"/>
    </row>
    <row r="98" spans="1:18">
      <c r="A98" s="50"/>
      <c r="B98" s="57"/>
      <c r="C98" s="57"/>
      <c r="D98" s="57"/>
      <c r="E98" s="57"/>
      <c r="F98" s="2229"/>
      <c r="G98" s="62"/>
      <c r="H98" s="62"/>
      <c r="I98" s="62"/>
    </row>
  </sheetData>
  <mergeCells count="6">
    <mergeCell ref="A84:I84"/>
    <mergeCell ref="A1:D1"/>
    <mergeCell ref="A3:I3"/>
    <mergeCell ref="K5:R5"/>
    <mergeCell ref="A49:I49"/>
    <mergeCell ref="A68:I68"/>
  </mergeCells>
  <pageMargins left="0.7" right="0.7" top="0.75" bottom="0.75" header="0.3" footer="0.3"/>
  <pageSetup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53">
    <tabColor rgb="FFFFFF00"/>
  </sheetPr>
  <dimension ref="A1:O80"/>
  <sheetViews>
    <sheetView topLeftCell="A55" zoomScale="130" zoomScaleNormal="130" workbookViewId="0">
      <selection activeCell="K61" sqref="K61:O80"/>
    </sheetView>
  </sheetViews>
  <sheetFormatPr defaultColWidth="9.109375" defaultRowHeight="13.2"/>
  <cols>
    <col min="1" max="1" width="12.44140625" style="1044" customWidth="1"/>
    <col min="2" max="2" width="12.44140625" style="3" customWidth="1"/>
    <col min="3" max="3" width="9.6640625" style="3" customWidth="1"/>
    <col min="4" max="4" width="9.109375" style="3"/>
    <col min="5" max="5" width="9.44140625" style="10" customWidth="1"/>
    <col min="6" max="6" width="13.33203125" style="621" customWidth="1"/>
    <col min="7" max="7" width="13.33203125" style="135" customWidth="1"/>
    <col min="8" max="8" width="11.6640625" style="7" customWidth="1"/>
    <col min="9" max="9" width="16.33203125" style="6" customWidth="1"/>
    <col min="10" max="10" width="9.109375" style="3"/>
    <col min="11" max="11" width="10.33203125" style="3" customWidth="1"/>
    <col min="12" max="12" width="9.109375" style="3"/>
    <col min="13" max="15" width="9.33203125" style="3" customWidth="1"/>
    <col min="16" max="16384" width="9.109375" style="3"/>
  </cols>
  <sheetData>
    <row r="1" spans="1:9" ht="31.2">
      <c r="A1" s="1620" t="s">
        <v>915</v>
      </c>
    </row>
    <row r="2" spans="1:9" s="1" customFormat="1" ht="20.399999999999999">
      <c r="A2" s="3200" t="s">
        <v>1</v>
      </c>
      <c r="B2" s="3200"/>
      <c r="C2" s="3200"/>
      <c r="D2" s="3200"/>
      <c r="E2" s="3200"/>
      <c r="F2" s="3200"/>
      <c r="G2" s="3200"/>
      <c r="H2" s="3200"/>
      <c r="I2" s="3201"/>
    </row>
    <row r="3" spans="1:9" ht="25.2">
      <c r="A3" s="1139" t="s">
        <v>2</v>
      </c>
      <c r="B3" s="142" t="s">
        <v>96</v>
      </c>
      <c r="C3" s="143" t="s">
        <v>4</v>
      </c>
      <c r="D3" s="144" t="s">
        <v>5</v>
      </c>
      <c r="E3" s="942" t="s">
        <v>6</v>
      </c>
      <c r="F3" s="1621" t="s">
        <v>36</v>
      </c>
      <c r="G3" s="146" t="s">
        <v>37</v>
      </c>
      <c r="H3" s="146" t="s">
        <v>38</v>
      </c>
      <c r="I3" s="146" t="s">
        <v>87</v>
      </c>
    </row>
    <row r="4" spans="1:9" ht="29.1" customHeight="1">
      <c r="A4" s="1622">
        <v>44257</v>
      </c>
      <c r="B4" s="55">
        <v>100000</v>
      </c>
      <c r="C4" s="25"/>
      <c r="D4" s="25"/>
      <c r="E4" s="73">
        <v>48</v>
      </c>
      <c r="F4" s="684">
        <v>26292</v>
      </c>
      <c r="G4" s="55">
        <f>B4/E4</f>
        <v>2083.3333333333298</v>
      </c>
      <c r="H4" s="55">
        <v>830</v>
      </c>
      <c r="I4" s="55">
        <v>100000</v>
      </c>
    </row>
    <row r="5" spans="1:9" ht="15" customHeight="1">
      <c r="A5" s="1040">
        <v>44275</v>
      </c>
      <c r="B5" s="151"/>
      <c r="C5" s="151"/>
      <c r="D5" s="151"/>
      <c r="E5" s="76">
        <v>1</v>
      </c>
      <c r="F5" s="1500">
        <v>70117</v>
      </c>
      <c r="G5" s="59">
        <v>2083.33</v>
      </c>
      <c r="H5" s="30">
        <v>830</v>
      </c>
      <c r="I5" s="59">
        <f>I4-G5</f>
        <v>97916.67</v>
      </c>
    </row>
    <row r="6" spans="1:9" ht="15" customHeight="1">
      <c r="A6" s="1040">
        <v>44313</v>
      </c>
      <c r="B6" s="27"/>
      <c r="C6" s="27"/>
      <c r="D6" s="27"/>
      <c r="E6" s="538">
        <v>2</v>
      </c>
      <c r="F6" s="501">
        <v>70454</v>
      </c>
      <c r="G6" s="62">
        <v>2083.33</v>
      </c>
      <c r="H6" s="43">
        <v>830</v>
      </c>
      <c r="I6" s="1401">
        <f t="shared" ref="I6:I33" si="0">I5-G6</f>
        <v>95833.34</v>
      </c>
    </row>
    <row r="7" spans="1:9" ht="15" customHeight="1">
      <c r="A7" s="1040">
        <v>44338</v>
      </c>
      <c r="B7" s="27"/>
      <c r="C7" s="27"/>
      <c r="D7" s="27"/>
      <c r="E7" s="538">
        <v>3</v>
      </c>
      <c r="F7" s="501">
        <v>70776</v>
      </c>
      <c r="G7" s="62">
        <v>2083.33</v>
      </c>
      <c r="H7" s="43">
        <v>830</v>
      </c>
      <c r="I7" s="1401">
        <f t="shared" si="0"/>
        <v>93750.01</v>
      </c>
    </row>
    <row r="8" spans="1:9" ht="15" customHeight="1">
      <c r="A8" s="1040">
        <v>44370</v>
      </c>
      <c r="B8" s="27"/>
      <c r="C8" s="27"/>
      <c r="D8" s="27"/>
      <c r="E8" s="538">
        <v>4</v>
      </c>
      <c r="F8" s="501">
        <v>71167</v>
      </c>
      <c r="G8" s="62">
        <v>2083.33</v>
      </c>
      <c r="H8" s="43">
        <v>830</v>
      </c>
      <c r="I8" s="1401">
        <f t="shared" si="0"/>
        <v>91666.68</v>
      </c>
    </row>
    <row r="9" spans="1:9" ht="21" customHeight="1">
      <c r="A9" s="1040">
        <v>44408</v>
      </c>
      <c r="B9" s="27"/>
      <c r="C9" s="27"/>
      <c r="D9" s="27"/>
      <c r="E9" s="538">
        <v>5</v>
      </c>
      <c r="F9" s="501">
        <v>71543</v>
      </c>
      <c r="G9" s="62">
        <v>2083.33</v>
      </c>
      <c r="H9" s="43">
        <v>830</v>
      </c>
      <c r="I9" s="1401">
        <f t="shared" si="0"/>
        <v>89583.35</v>
      </c>
    </row>
    <row r="10" spans="1:9" ht="15" customHeight="1">
      <c r="A10" s="1040">
        <v>44439</v>
      </c>
      <c r="B10" s="27"/>
      <c r="C10" s="27"/>
      <c r="D10" s="27"/>
      <c r="E10" s="538">
        <v>6</v>
      </c>
      <c r="F10" s="501">
        <v>71825</v>
      </c>
      <c r="G10" s="62">
        <v>2083.33</v>
      </c>
      <c r="H10" s="43">
        <v>830</v>
      </c>
      <c r="I10" s="1401">
        <f t="shared" si="0"/>
        <v>87500.02</v>
      </c>
    </row>
    <row r="11" spans="1:9" ht="15" customHeight="1">
      <c r="A11" s="1040">
        <v>44470</v>
      </c>
      <c r="B11" s="27"/>
      <c r="C11" s="27"/>
      <c r="D11" s="27"/>
      <c r="E11" s="538">
        <v>7</v>
      </c>
      <c r="F11" s="501">
        <v>72101</v>
      </c>
      <c r="G11" s="62">
        <v>2083.33</v>
      </c>
      <c r="H11" s="43">
        <v>830</v>
      </c>
      <c r="I11" s="1401">
        <f t="shared" si="0"/>
        <v>85416.69</v>
      </c>
    </row>
    <row r="12" spans="1:9" ht="15" customHeight="1">
      <c r="A12" s="1040">
        <v>44490</v>
      </c>
      <c r="B12" s="27"/>
      <c r="C12" s="27"/>
      <c r="D12" s="27"/>
      <c r="E12" s="538">
        <v>8</v>
      </c>
      <c r="F12" s="501">
        <v>72270</v>
      </c>
      <c r="G12" s="62">
        <v>2083.33</v>
      </c>
      <c r="H12" s="43">
        <v>830</v>
      </c>
      <c r="I12" s="1401">
        <f t="shared" si="0"/>
        <v>83333.36</v>
      </c>
    </row>
    <row r="13" spans="1:9" ht="15" customHeight="1">
      <c r="A13" s="1040">
        <v>44520</v>
      </c>
      <c r="B13" s="27"/>
      <c r="C13" s="27"/>
      <c r="D13" s="27"/>
      <c r="E13" s="538">
        <v>9</v>
      </c>
      <c r="F13" s="501">
        <v>72621</v>
      </c>
      <c r="G13" s="62">
        <v>2083.33</v>
      </c>
      <c r="H13" s="43">
        <v>830</v>
      </c>
      <c r="I13" s="1401">
        <f t="shared" si="0"/>
        <v>81250.03</v>
      </c>
    </row>
    <row r="14" spans="1:9" ht="15" customHeight="1">
      <c r="A14" s="1040">
        <v>44551</v>
      </c>
      <c r="B14" s="27"/>
      <c r="C14" s="27"/>
      <c r="D14" s="27"/>
      <c r="E14" s="538">
        <v>10</v>
      </c>
      <c r="F14" s="501">
        <v>73014</v>
      </c>
      <c r="G14" s="62">
        <v>2083.33</v>
      </c>
      <c r="H14" s="43">
        <v>830</v>
      </c>
      <c r="I14" s="1401">
        <f t="shared" si="0"/>
        <v>79166.7</v>
      </c>
    </row>
    <row r="15" spans="1:9" ht="15" customHeight="1">
      <c r="A15" s="1040">
        <v>44582</v>
      </c>
      <c r="B15" s="27"/>
      <c r="C15" s="27"/>
      <c r="D15" s="27"/>
      <c r="E15" s="538">
        <v>11</v>
      </c>
      <c r="F15" s="501">
        <v>73324</v>
      </c>
      <c r="G15" s="62">
        <v>2083.33</v>
      </c>
      <c r="H15" s="43">
        <v>830</v>
      </c>
      <c r="I15" s="1401">
        <f t="shared" si="0"/>
        <v>77083.37</v>
      </c>
    </row>
    <row r="16" spans="1:9" ht="15" customHeight="1">
      <c r="A16" s="1040">
        <v>44624</v>
      </c>
      <c r="B16" s="27"/>
      <c r="C16" s="27"/>
      <c r="D16" s="27"/>
      <c r="E16" s="538">
        <v>12</v>
      </c>
      <c r="F16" s="501">
        <v>73841</v>
      </c>
      <c r="G16" s="62">
        <v>2083.33</v>
      </c>
      <c r="H16" s="43">
        <v>830</v>
      </c>
      <c r="I16" s="1401">
        <f t="shared" si="0"/>
        <v>75000.039999999994</v>
      </c>
    </row>
    <row r="17" spans="1:9" ht="15" customHeight="1">
      <c r="A17" s="1040">
        <v>44657</v>
      </c>
      <c r="B17" s="27"/>
      <c r="C17" s="27"/>
      <c r="D17" s="27"/>
      <c r="E17" s="538">
        <v>13</v>
      </c>
      <c r="F17" s="501">
        <v>74173</v>
      </c>
      <c r="G17" s="62">
        <v>2083.33</v>
      </c>
      <c r="H17" s="43">
        <v>830</v>
      </c>
      <c r="I17" s="1401">
        <f t="shared" si="0"/>
        <v>72916.710000000006</v>
      </c>
    </row>
    <row r="18" spans="1:9" ht="15" customHeight="1">
      <c r="A18" s="1040">
        <v>44681</v>
      </c>
      <c r="B18" s="27"/>
      <c r="C18" s="27"/>
      <c r="D18" s="27"/>
      <c r="E18" s="538">
        <v>14</v>
      </c>
      <c r="F18" s="501">
        <v>74407</v>
      </c>
      <c r="G18" s="62">
        <v>2083.33</v>
      </c>
      <c r="H18" s="43">
        <v>830</v>
      </c>
      <c r="I18" s="1401">
        <f t="shared" si="0"/>
        <v>70833.38</v>
      </c>
    </row>
    <row r="19" spans="1:9" ht="15" customHeight="1">
      <c r="A19" s="1040">
        <v>44716</v>
      </c>
      <c r="B19" s="27"/>
      <c r="C19" s="27"/>
      <c r="D19" s="27"/>
      <c r="E19" s="538">
        <v>15</v>
      </c>
      <c r="F19" s="501">
        <v>74902</v>
      </c>
      <c r="G19" s="62">
        <v>2083.33</v>
      </c>
      <c r="H19" s="43">
        <v>830</v>
      </c>
      <c r="I19" s="1401">
        <f t="shared" si="0"/>
        <v>68750.05</v>
      </c>
    </row>
    <row r="20" spans="1:9" ht="15" customHeight="1">
      <c r="A20" s="1040">
        <v>44741</v>
      </c>
      <c r="B20" s="27"/>
      <c r="C20" s="27"/>
      <c r="D20" s="27"/>
      <c r="E20" s="538">
        <v>16</v>
      </c>
      <c r="F20" s="501">
        <v>75168</v>
      </c>
      <c r="G20" s="62">
        <v>2083.33</v>
      </c>
      <c r="H20" s="43">
        <v>830</v>
      </c>
      <c r="I20" s="1401">
        <f t="shared" si="0"/>
        <v>66666.720000000001</v>
      </c>
    </row>
    <row r="21" spans="1:9" ht="15" customHeight="1">
      <c r="A21" s="1040">
        <v>44770</v>
      </c>
      <c r="B21" s="27"/>
      <c r="C21" s="27"/>
      <c r="D21" s="27"/>
      <c r="E21" s="538">
        <v>17</v>
      </c>
      <c r="F21" s="501">
        <v>75469</v>
      </c>
      <c r="G21" s="62">
        <v>2083.33</v>
      </c>
      <c r="H21" s="43">
        <v>830</v>
      </c>
      <c r="I21" s="1401">
        <f t="shared" si="0"/>
        <v>64583.39</v>
      </c>
    </row>
    <row r="22" spans="1:9" ht="15" customHeight="1">
      <c r="A22" s="1040">
        <v>44806</v>
      </c>
      <c r="B22" s="27"/>
      <c r="C22" s="27"/>
      <c r="D22" s="27"/>
      <c r="E22" s="538">
        <v>18</v>
      </c>
      <c r="F22" s="501">
        <v>75923</v>
      </c>
      <c r="G22" s="62">
        <v>2083.33</v>
      </c>
      <c r="H22" s="43">
        <v>830</v>
      </c>
      <c r="I22" s="59">
        <f t="shared" si="0"/>
        <v>62500.06</v>
      </c>
    </row>
    <row r="23" spans="1:9" ht="15" customHeight="1">
      <c r="A23" s="1040">
        <v>44835</v>
      </c>
      <c r="B23" s="27"/>
      <c r="C23" s="27"/>
      <c r="D23" s="27"/>
      <c r="E23" s="538">
        <v>19</v>
      </c>
      <c r="F23" s="42">
        <v>76215</v>
      </c>
      <c r="G23" s="62">
        <v>2083.33</v>
      </c>
      <c r="H23" s="43">
        <v>830</v>
      </c>
      <c r="I23" s="59">
        <f t="shared" si="0"/>
        <v>60416.73</v>
      </c>
    </row>
    <row r="24" spans="1:9" ht="15" customHeight="1">
      <c r="A24" s="1040">
        <v>44863</v>
      </c>
      <c r="B24" s="27"/>
      <c r="C24" s="27"/>
      <c r="D24" s="27"/>
      <c r="E24" s="538">
        <v>20</v>
      </c>
      <c r="F24" s="42">
        <v>76499</v>
      </c>
      <c r="G24" s="62">
        <v>2083.33</v>
      </c>
      <c r="H24" s="43">
        <v>830</v>
      </c>
      <c r="I24" s="59">
        <f t="shared" si="0"/>
        <v>58333.4</v>
      </c>
    </row>
    <row r="25" spans="1:9" ht="15" customHeight="1">
      <c r="A25" s="1040">
        <v>44891</v>
      </c>
      <c r="B25" s="27"/>
      <c r="C25" s="27"/>
      <c r="D25" s="27"/>
      <c r="E25" s="538">
        <v>21</v>
      </c>
      <c r="F25" s="42">
        <v>76886</v>
      </c>
      <c r="G25" s="149">
        <v>2083.33</v>
      </c>
      <c r="H25" s="149">
        <v>830</v>
      </c>
      <c r="I25" s="59">
        <f t="shared" si="0"/>
        <v>56250.07</v>
      </c>
    </row>
    <row r="26" spans="1:9" ht="15" customHeight="1">
      <c r="A26" s="1040">
        <v>44922</v>
      </c>
      <c r="B26" s="27"/>
      <c r="C26" s="27"/>
      <c r="D26" s="27"/>
      <c r="E26" s="538">
        <v>22</v>
      </c>
      <c r="F26" s="42">
        <v>77192</v>
      </c>
      <c r="G26" s="149">
        <v>2083.33</v>
      </c>
      <c r="H26" s="149">
        <v>830</v>
      </c>
      <c r="I26" s="59">
        <f t="shared" si="0"/>
        <v>54166.74</v>
      </c>
    </row>
    <row r="27" spans="1:9" ht="15" customHeight="1">
      <c r="A27" s="1040">
        <v>44959</v>
      </c>
      <c r="B27" s="27"/>
      <c r="C27" s="27"/>
      <c r="D27" s="27"/>
      <c r="E27" s="538">
        <v>23</v>
      </c>
      <c r="F27" s="42">
        <v>77576</v>
      </c>
      <c r="G27" s="62">
        <v>2083.33</v>
      </c>
      <c r="H27" s="43">
        <v>830</v>
      </c>
      <c r="I27" s="59">
        <f t="shared" si="0"/>
        <v>52083.41</v>
      </c>
    </row>
    <row r="28" spans="1:9" ht="15" customHeight="1">
      <c r="A28" s="1040">
        <v>44986</v>
      </c>
      <c r="B28" s="27"/>
      <c r="C28" s="27"/>
      <c r="D28" s="27"/>
      <c r="E28" s="538">
        <v>24</v>
      </c>
      <c r="F28" s="42">
        <v>77790</v>
      </c>
      <c r="G28" s="62">
        <v>2083.33</v>
      </c>
      <c r="H28" s="43">
        <v>830</v>
      </c>
      <c r="I28" s="59">
        <f t="shared" si="0"/>
        <v>50000.08</v>
      </c>
    </row>
    <row r="29" spans="1:9" ht="15" customHeight="1">
      <c r="A29" s="1040">
        <v>45017</v>
      </c>
      <c r="B29" s="32"/>
      <c r="C29" s="284"/>
      <c r="D29" s="284"/>
      <c r="E29" s="538">
        <v>25</v>
      </c>
      <c r="F29" s="42">
        <v>78189</v>
      </c>
      <c r="G29" s="62">
        <v>2083.33</v>
      </c>
      <c r="H29" s="43">
        <v>830</v>
      </c>
      <c r="I29" s="59">
        <f t="shared" si="0"/>
        <v>47916.75</v>
      </c>
    </row>
    <row r="30" spans="1:9" ht="15" customHeight="1">
      <c r="A30" s="1040">
        <v>45045</v>
      </c>
      <c r="B30" s="32"/>
      <c r="C30" s="33"/>
      <c r="D30" s="33"/>
      <c r="E30" s="538">
        <v>26</v>
      </c>
      <c r="F30" s="42">
        <v>78492</v>
      </c>
      <c r="G30" s="62">
        <v>2083.33</v>
      </c>
      <c r="H30" s="43">
        <v>830</v>
      </c>
      <c r="I30" s="59">
        <f t="shared" si="0"/>
        <v>45833.42</v>
      </c>
    </row>
    <row r="31" spans="1:9" ht="15" customHeight="1">
      <c r="A31" s="1040">
        <v>45077</v>
      </c>
      <c r="B31" s="32"/>
      <c r="C31" s="33"/>
      <c r="D31" s="33"/>
      <c r="E31" s="538">
        <v>27</v>
      </c>
      <c r="F31" s="42">
        <v>78916</v>
      </c>
      <c r="G31" s="62">
        <v>2083.33</v>
      </c>
      <c r="H31" s="43">
        <v>830</v>
      </c>
      <c r="I31" s="59">
        <f t="shared" si="0"/>
        <v>43750.09</v>
      </c>
    </row>
    <row r="32" spans="1:9" ht="15" customHeight="1">
      <c r="A32" s="1040">
        <v>45092</v>
      </c>
      <c r="B32" s="32"/>
      <c r="C32" s="33"/>
      <c r="D32" s="33"/>
      <c r="E32" s="538">
        <v>28</v>
      </c>
      <c r="F32" s="501">
        <v>79137</v>
      </c>
      <c r="G32" s="62">
        <v>2083.33</v>
      </c>
      <c r="H32" s="43">
        <v>830</v>
      </c>
      <c r="I32" s="59">
        <f t="shared" si="0"/>
        <v>41666.76</v>
      </c>
    </row>
    <row r="33" spans="1:9" ht="15" customHeight="1">
      <c r="A33" s="1040">
        <v>45093</v>
      </c>
      <c r="B33" s="27"/>
      <c r="C33" s="33"/>
      <c r="D33" s="33"/>
      <c r="E33" s="538">
        <v>29</v>
      </c>
      <c r="F33" s="165">
        <v>31433</v>
      </c>
      <c r="G33" s="62">
        <v>41666.76</v>
      </c>
      <c r="H33" s="43"/>
      <c r="I33" s="59">
        <f t="shared" si="0"/>
        <v>0</v>
      </c>
    </row>
    <row r="34" spans="1:9" ht="15" customHeight="1"/>
    <row r="35" spans="1:9" ht="15" customHeight="1">
      <c r="A35" s="3200" t="s">
        <v>1</v>
      </c>
      <c r="B35" s="3200"/>
      <c r="C35" s="3200"/>
      <c r="D35" s="3200"/>
      <c r="E35" s="3200"/>
      <c r="F35" s="3200"/>
      <c r="G35" s="3200"/>
      <c r="H35" s="3200"/>
      <c r="I35" s="3201"/>
    </row>
    <row r="36" spans="1:9" ht="15" customHeight="1">
      <c r="A36" s="1139" t="s">
        <v>2</v>
      </c>
      <c r="B36" s="142" t="s">
        <v>96</v>
      </c>
      <c r="C36" s="143" t="s">
        <v>4</v>
      </c>
      <c r="D36" s="144" t="s">
        <v>5</v>
      </c>
      <c r="E36" s="942" t="s">
        <v>6</v>
      </c>
      <c r="F36" s="1621" t="s">
        <v>36</v>
      </c>
      <c r="G36" s="146" t="s">
        <v>37</v>
      </c>
      <c r="H36" s="146" t="s">
        <v>38</v>
      </c>
      <c r="I36" s="146" t="s">
        <v>87</v>
      </c>
    </row>
    <row r="37" spans="1:9" ht="21.75" customHeight="1">
      <c r="A37" s="1622">
        <v>45093</v>
      </c>
      <c r="B37" s="55">
        <v>200000</v>
      </c>
      <c r="C37" s="25"/>
      <c r="D37" s="25"/>
      <c r="E37" s="73">
        <v>36</v>
      </c>
      <c r="F37" s="684">
        <v>31433</v>
      </c>
      <c r="G37" s="55">
        <f>B37/E37</f>
        <v>5555.5555555555602</v>
      </c>
      <c r="H37" s="55">
        <v>1660</v>
      </c>
      <c r="I37" s="55">
        <v>200000</v>
      </c>
    </row>
    <row r="38" spans="1:9" ht="15" customHeight="1">
      <c r="A38" s="1040">
        <v>45125</v>
      </c>
      <c r="B38" s="178"/>
      <c r="C38" s="45"/>
      <c r="D38" s="45"/>
      <c r="E38" s="76">
        <v>1</v>
      </c>
      <c r="F38" s="42">
        <v>79489</v>
      </c>
      <c r="G38" s="45">
        <v>5555.56</v>
      </c>
      <c r="H38" s="45">
        <v>1660</v>
      </c>
      <c r="I38" s="59">
        <f>I37-G38</f>
        <v>194444.44</v>
      </c>
    </row>
    <row r="39" spans="1:9" ht="15" customHeight="1">
      <c r="A39" s="1040">
        <v>45177</v>
      </c>
      <c r="B39" s="178"/>
      <c r="C39" s="45"/>
      <c r="D39" s="45"/>
      <c r="E39" s="76">
        <v>2</v>
      </c>
      <c r="F39" s="42">
        <v>80161</v>
      </c>
      <c r="G39" s="45">
        <v>5555.56</v>
      </c>
      <c r="H39" s="45">
        <v>1660</v>
      </c>
      <c r="I39" s="59">
        <f t="shared" ref="I39:I46" si="1">I38-G39</f>
        <v>188888.88</v>
      </c>
    </row>
    <row r="40" spans="1:9" ht="15" customHeight="1">
      <c r="A40" s="1040">
        <v>45206</v>
      </c>
      <c r="B40" s="178"/>
      <c r="C40" s="45"/>
      <c r="D40" s="45"/>
      <c r="E40" s="76">
        <v>3</v>
      </c>
      <c r="F40" s="42">
        <v>80516</v>
      </c>
      <c r="G40" s="45">
        <v>5555.56</v>
      </c>
      <c r="H40" s="45">
        <v>1660</v>
      </c>
      <c r="I40" s="59">
        <f t="shared" si="1"/>
        <v>183333.32</v>
      </c>
    </row>
    <row r="41" spans="1:9" ht="15" customHeight="1">
      <c r="A41" s="1040">
        <v>45269</v>
      </c>
      <c r="B41" s="178"/>
      <c r="C41" s="45"/>
      <c r="D41" s="45"/>
      <c r="E41" s="76">
        <v>4</v>
      </c>
      <c r="F41" s="42">
        <v>81313</v>
      </c>
      <c r="G41" s="45">
        <v>5555.56</v>
      </c>
      <c r="H41" s="45">
        <v>1660</v>
      </c>
      <c r="I41" s="59">
        <f t="shared" si="1"/>
        <v>177777.76</v>
      </c>
    </row>
    <row r="42" spans="1:9" ht="15" customHeight="1">
      <c r="A42" s="1040">
        <v>45300</v>
      </c>
      <c r="B42" s="27"/>
      <c r="C42" s="27"/>
      <c r="D42" s="27"/>
      <c r="E42" s="76">
        <v>5</v>
      </c>
      <c r="F42" s="37">
        <v>81703</v>
      </c>
      <c r="G42" s="62">
        <v>5555.56</v>
      </c>
      <c r="H42" s="43">
        <v>1660</v>
      </c>
      <c r="I42" s="59">
        <f t="shared" si="1"/>
        <v>172222.2</v>
      </c>
    </row>
    <row r="43" spans="1:9" ht="15" customHeight="1">
      <c r="A43" s="1040">
        <v>45330</v>
      </c>
      <c r="B43" s="27"/>
      <c r="C43" s="27"/>
      <c r="D43" s="27"/>
      <c r="E43" s="81">
        <v>6</v>
      </c>
      <c r="F43" s="41">
        <v>82011</v>
      </c>
      <c r="G43" s="62">
        <v>5555.56</v>
      </c>
      <c r="H43" s="43">
        <v>1660</v>
      </c>
      <c r="I43" s="59">
        <f t="shared" si="1"/>
        <v>166666.64000000001</v>
      </c>
    </row>
    <row r="44" spans="1:9" ht="15" customHeight="1">
      <c r="A44" s="1040">
        <v>45336</v>
      </c>
      <c r="D44" s="27"/>
      <c r="E44" s="81">
        <v>7</v>
      </c>
      <c r="F44" s="41">
        <v>82062</v>
      </c>
      <c r="G44" s="62"/>
      <c r="H44" s="47">
        <v>1660</v>
      </c>
      <c r="I44" s="59">
        <f t="shared" si="1"/>
        <v>166666.64000000001</v>
      </c>
    </row>
    <row r="45" spans="1:9" ht="15" customHeight="1">
      <c r="A45" s="1040">
        <v>45336</v>
      </c>
      <c r="F45" s="475">
        <v>32898</v>
      </c>
      <c r="G45" s="35">
        <v>166666.64000000001</v>
      </c>
      <c r="I45" s="59">
        <f t="shared" si="1"/>
        <v>0</v>
      </c>
    </row>
    <row r="46" spans="1:9" ht="15" customHeight="1">
      <c r="I46" s="59">
        <f t="shared" si="1"/>
        <v>0</v>
      </c>
    </row>
    <row r="47" spans="1:9" ht="15" customHeight="1">
      <c r="A47" s="3200" t="s">
        <v>1</v>
      </c>
      <c r="B47" s="3200"/>
      <c r="C47" s="3200"/>
      <c r="D47" s="3200"/>
      <c r="E47" s="3200"/>
      <c r="F47" s="3200"/>
      <c r="G47" s="3200"/>
      <c r="H47" s="3200"/>
      <c r="I47" s="3201"/>
    </row>
    <row r="48" spans="1:9" ht="15" customHeight="1">
      <c r="A48" s="1139" t="s">
        <v>2</v>
      </c>
      <c r="B48" s="142" t="s">
        <v>96</v>
      </c>
      <c r="C48" s="143" t="s">
        <v>4</v>
      </c>
      <c r="D48" s="144" t="s">
        <v>5</v>
      </c>
      <c r="E48" s="942" t="s">
        <v>6</v>
      </c>
      <c r="F48" s="1621" t="s">
        <v>36</v>
      </c>
      <c r="G48" s="146" t="s">
        <v>37</v>
      </c>
      <c r="H48" s="146" t="s">
        <v>38</v>
      </c>
      <c r="I48" s="146" t="s">
        <v>87</v>
      </c>
    </row>
    <row r="49" spans="1:9">
      <c r="A49" s="1623">
        <v>45336</v>
      </c>
      <c r="B49" s="55">
        <v>325000</v>
      </c>
      <c r="C49" s="25"/>
      <c r="D49" s="25"/>
      <c r="E49" s="73">
        <v>36</v>
      </c>
      <c r="F49" s="684">
        <v>32898</v>
      </c>
      <c r="G49" s="55">
        <f>B49/E49</f>
        <v>9027.7777777777792</v>
      </c>
      <c r="H49" s="55">
        <f>B49*0.83%</f>
        <v>2697.5</v>
      </c>
      <c r="I49" s="55">
        <v>325000</v>
      </c>
    </row>
    <row r="50" spans="1:9" ht="13.8">
      <c r="A50" s="1040">
        <v>45359</v>
      </c>
      <c r="B50" s="27"/>
      <c r="C50" s="27"/>
      <c r="D50" s="27"/>
      <c r="E50" s="81">
        <v>1</v>
      </c>
      <c r="F50" s="41">
        <v>82369</v>
      </c>
      <c r="G50" s="256">
        <v>9027.7800000000007</v>
      </c>
      <c r="H50" s="256">
        <v>2697.5</v>
      </c>
      <c r="I50" s="43">
        <f>I49-G50</f>
        <v>315972.21999999997</v>
      </c>
    </row>
    <row r="51" spans="1:9" ht="13.8">
      <c r="A51" s="1040">
        <v>45388</v>
      </c>
      <c r="B51" s="27"/>
      <c r="C51" s="27"/>
      <c r="D51" s="27"/>
      <c r="E51" s="81">
        <v>2</v>
      </c>
      <c r="F51" s="41">
        <v>82714</v>
      </c>
      <c r="G51" s="256">
        <v>9027.7800000000007</v>
      </c>
      <c r="H51" s="256">
        <v>2697.5</v>
      </c>
      <c r="I51" s="43">
        <f t="shared" ref="I51:I57" si="2">I50-G51</f>
        <v>306944.44</v>
      </c>
    </row>
    <row r="52" spans="1:9" ht="13.8">
      <c r="A52" s="1040">
        <v>45421</v>
      </c>
      <c r="B52" s="27"/>
      <c r="C52" s="27"/>
      <c r="D52" s="27"/>
      <c r="E52" s="81">
        <v>3</v>
      </c>
      <c r="F52" s="41">
        <v>83066</v>
      </c>
      <c r="G52" s="256">
        <v>9027.7800000000007</v>
      </c>
      <c r="H52" s="256">
        <v>2697.5</v>
      </c>
      <c r="I52" s="43">
        <f t="shared" si="2"/>
        <v>297916.65999999997</v>
      </c>
    </row>
    <row r="53" spans="1:9" ht="13.8">
      <c r="A53" s="1040">
        <v>45451</v>
      </c>
      <c r="B53" s="27"/>
      <c r="C53" s="27"/>
      <c r="D53" s="27"/>
      <c r="E53" s="81">
        <v>4</v>
      </c>
      <c r="F53" s="41">
        <v>83541</v>
      </c>
      <c r="G53" s="256">
        <v>9027.7800000000007</v>
      </c>
      <c r="H53" s="256">
        <v>2697.5</v>
      </c>
      <c r="I53" s="43">
        <f t="shared" si="2"/>
        <v>288888.88</v>
      </c>
    </row>
    <row r="54" spans="1:9" ht="13.8">
      <c r="A54" s="1040">
        <v>45482</v>
      </c>
      <c r="B54" s="27"/>
      <c r="C54" s="27"/>
      <c r="D54" s="27"/>
      <c r="E54" s="81">
        <v>5</v>
      </c>
      <c r="F54" s="669">
        <v>83859</v>
      </c>
      <c r="G54" s="991">
        <v>9027.7800000000007</v>
      </c>
      <c r="H54" s="51">
        <v>2697.5</v>
      </c>
      <c r="I54" s="43">
        <f t="shared" si="2"/>
        <v>279861.09999999998</v>
      </c>
    </row>
    <row r="55" spans="1:9" ht="13.8">
      <c r="A55" s="1040">
        <v>45512</v>
      </c>
      <c r="B55" s="27"/>
      <c r="C55" s="27"/>
      <c r="D55" s="27"/>
      <c r="E55" s="81">
        <v>6</v>
      </c>
      <c r="F55" s="52">
        <v>84210</v>
      </c>
      <c r="G55" s="991">
        <v>9027.7800000000007</v>
      </c>
      <c r="H55" s="51">
        <v>2697.5</v>
      </c>
      <c r="I55" s="43">
        <f t="shared" si="2"/>
        <v>270833.32</v>
      </c>
    </row>
    <row r="56" spans="1:9" ht="13.8">
      <c r="A56" s="1299">
        <v>45545</v>
      </c>
      <c r="B56" s="27"/>
      <c r="C56" s="27"/>
      <c r="D56" s="27"/>
      <c r="E56" s="81">
        <v>7</v>
      </c>
      <c r="F56" s="41">
        <v>84557</v>
      </c>
      <c r="G56" s="991">
        <v>9027.7800000000007</v>
      </c>
      <c r="H56" s="51">
        <v>2697.5</v>
      </c>
      <c r="I56" s="43">
        <f t="shared" si="2"/>
        <v>261805.54</v>
      </c>
    </row>
    <row r="57" spans="1:9" ht="13.8">
      <c r="A57" s="53">
        <v>45545</v>
      </c>
      <c r="F57" s="41">
        <v>34186</v>
      </c>
      <c r="G57" s="327">
        <v>261805.54</v>
      </c>
      <c r="I57" s="43">
        <f t="shared" si="2"/>
        <v>0</v>
      </c>
    </row>
    <row r="58" spans="1:9" ht="13.8">
      <c r="F58" s="1370"/>
    </row>
    <row r="59" spans="1:9" ht="20.399999999999999">
      <c r="A59" s="3200" t="s">
        <v>1</v>
      </c>
      <c r="B59" s="3200"/>
      <c r="C59" s="3200"/>
      <c r="D59" s="3200"/>
      <c r="E59" s="3200"/>
      <c r="F59" s="3200"/>
      <c r="G59" s="3200"/>
      <c r="H59" s="3200"/>
      <c r="I59" s="3201"/>
    </row>
    <row r="60" spans="1:9" ht="25.2">
      <c r="A60" s="1139" t="s">
        <v>2</v>
      </c>
      <c r="B60" s="142" t="s">
        <v>96</v>
      </c>
      <c r="C60" s="143" t="s">
        <v>4</v>
      </c>
      <c r="D60" s="144" t="s">
        <v>5</v>
      </c>
      <c r="E60" s="942" t="s">
        <v>6</v>
      </c>
      <c r="F60" s="1621" t="s">
        <v>36</v>
      </c>
      <c r="G60" s="146" t="s">
        <v>37</v>
      </c>
      <c r="H60" s="146" t="s">
        <v>38</v>
      </c>
      <c r="I60" s="146" t="s">
        <v>87</v>
      </c>
    </row>
    <row r="61" spans="1:9">
      <c r="A61" s="944">
        <v>45545</v>
      </c>
      <c r="B61" s="55">
        <v>450000</v>
      </c>
      <c r="C61" s="25"/>
      <c r="D61" s="25"/>
      <c r="E61" s="73">
        <v>48</v>
      </c>
      <c r="F61" s="684">
        <v>32898</v>
      </c>
      <c r="G61" s="55">
        <f>B61/E61</f>
        <v>9375</v>
      </c>
      <c r="H61" s="55">
        <f>B61*0.83%</f>
        <v>3735</v>
      </c>
      <c r="I61" s="55">
        <f>B61</f>
        <v>450000</v>
      </c>
    </row>
    <row r="62" spans="1:9">
      <c r="A62" s="50">
        <v>45574</v>
      </c>
      <c r="B62" s="57"/>
      <c r="C62" s="57"/>
      <c r="D62" s="57"/>
      <c r="E62" s="538">
        <v>1</v>
      </c>
      <c r="F62" s="42">
        <v>84943</v>
      </c>
      <c r="G62" s="329">
        <v>9375</v>
      </c>
      <c r="H62" s="329">
        <v>3735</v>
      </c>
      <c r="I62" s="62">
        <f>I61-G62</f>
        <v>440625</v>
      </c>
    </row>
    <row r="63" spans="1:9">
      <c r="A63" s="50">
        <v>45605</v>
      </c>
      <c r="B63" s="57"/>
      <c r="C63" s="57"/>
      <c r="D63" s="57"/>
      <c r="E63" s="538">
        <v>2</v>
      </c>
      <c r="F63" s="42">
        <v>85320</v>
      </c>
      <c r="G63" s="59">
        <v>9375</v>
      </c>
      <c r="H63" s="59">
        <v>3735</v>
      </c>
      <c r="I63" s="62">
        <f>I62-G63</f>
        <v>431250</v>
      </c>
    </row>
    <row r="64" spans="1:9">
      <c r="A64" s="50">
        <v>45633</v>
      </c>
      <c r="B64" s="57"/>
      <c r="C64" s="57"/>
      <c r="D64" s="57"/>
      <c r="E64" s="538">
        <v>3</v>
      </c>
      <c r="F64" s="42">
        <v>85763</v>
      </c>
      <c r="G64" s="59">
        <v>9375</v>
      </c>
      <c r="H64" s="59">
        <v>3735</v>
      </c>
      <c r="I64" s="62">
        <f>I63-G64</f>
        <v>421875</v>
      </c>
    </row>
    <row r="65" spans="1:15">
      <c r="A65" s="1040">
        <v>45665</v>
      </c>
      <c r="B65" s="57"/>
      <c r="C65" s="57"/>
      <c r="D65" s="57"/>
      <c r="E65" s="538">
        <v>4</v>
      </c>
      <c r="F65" s="501">
        <v>86113</v>
      </c>
      <c r="G65" s="59">
        <v>9375</v>
      </c>
      <c r="H65" s="59">
        <v>3735</v>
      </c>
      <c r="I65" s="62">
        <f>I64-G65</f>
        <v>412500</v>
      </c>
      <c r="K65" s="575"/>
      <c r="L65" s="576"/>
      <c r="M65" s="1379"/>
      <c r="N65" s="577"/>
      <c r="O65" s="577"/>
    </row>
    <row r="66" spans="1:15">
      <c r="A66" s="1040">
        <v>45696</v>
      </c>
      <c r="B66" s="57"/>
      <c r="C66" s="57"/>
      <c r="D66" s="57"/>
      <c r="E66" s="538">
        <v>5</v>
      </c>
      <c r="F66" s="501">
        <v>86377</v>
      </c>
      <c r="G66" s="59">
        <v>9375</v>
      </c>
      <c r="H66" s="59">
        <v>3735</v>
      </c>
      <c r="I66" s="62">
        <f t="shared" ref="I66:I80" si="3">I65-G66</f>
        <v>403125</v>
      </c>
      <c r="K66" s="575"/>
      <c r="L66" s="576"/>
      <c r="M66" s="1379"/>
      <c r="N66" s="577"/>
      <c r="O66" s="577"/>
    </row>
    <row r="67" spans="1:15">
      <c r="A67" s="1040">
        <v>45724</v>
      </c>
      <c r="B67" s="57"/>
      <c r="C67" s="57"/>
      <c r="D67" s="57"/>
      <c r="E67" s="538">
        <v>6</v>
      </c>
      <c r="F67" s="501">
        <v>86789</v>
      </c>
      <c r="G67" s="59">
        <v>9375</v>
      </c>
      <c r="H67" s="59">
        <v>3735</v>
      </c>
      <c r="I67" s="62">
        <f t="shared" si="3"/>
        <v>393750</v>
      </c>
      <c r="K67" s="575"/>
      <c r="L67" s="576"/>
      <c r="M67" s="1379"/>
      <c r="N67" s="577"/>
      <c r="O67" s="577"/>
    </row>
    <row r="68" spans="1:15">
      <c r="A68" s="1040">
        <v>45755</v>
      </c>
      <c r="B68" s="57"/>
      <c r="C68" s="57"/>
      <c r="D68" s="57"/>
      <c r="E68" s="538">
        <v>7</v>
      </c>
      <c r="F68" s="501">
        <v>87181</v>
      </c>
      <c r="G68" s="62">
        <v>9375</v>
      </c>
      <c r="H68" s="62">
        <v>3735</v>
      </c>
      <c r="I68" s="62">
        <f t="shared" si="3"/>
        <v>384375</v>
      </c>
      <c r="K68" s="575"/>
      <c r="L68" s="1526"/>
      <c r="M68" s="1379"/>
      <c r="N68" s="577"/>
      <c r="O68" s="577"/>
    </row>
    <row r="69" spans="1:15">
      <c r="A69" s="1040">
        <v>45785</v>
      </c>
      <c r="B69" s="57"/>
      <c r="C69" s="57"/>
      <c r="D69" s="57"/>
      <c r="E69" s="538">
        <v>8</v>
      </c>
      <c r="F69" s="501" t="s">
        <v>916</v>
      </c>
      <c r="G69" s="62">
        <v>9375</v>
      </c>
      <c r="H69" s="62">
        <v>3735</v>
      </c>
      <c r="I69" s="62">
        <f t="shared" si="3"/>
        <v>375000</v>
      </c>
      <c r="K69" s="575"/>
      <c r="L69" s="1526"/>
      <c r="M69" s="1569"/>
      <c r="N69" s="577"/>
      <c r="O69" s="577"/>
    </row>
    <row r="70" spans="1:15">
      <c r="A70" s="1040">
        <v>45815</v>
      </c>
      <c r="B70" s="57"/>
      <c r="C70" s="57"/>
      <c r="D70" s="57"/>
      <c r="E70" s="538">
        <v>9</v>
      </c>
      <c r="F70" s="501" t="s">
        <v>917</v>
      </c>
      <c r="G70" s="62">
        <v>9375</v>
      </c>
      <c r="H70" s="62">
        <v>3735</v>
      </c>
      <c r="I70" s="62">
        <f t="shared" si="3"/>
        <v>365625</v>
      </c>
      <c r="K70" s="575"/>
      <c r="L70" s="576"/>
      <c r="M70" s="1569"/>
      <c r="N70" s="577"/>
      <c r="O70" s="577"/>
    </row>
    <row r="71" spans="1:15">
      <c r="A71" s="449">
        <v>45846</v>
      </c>
      <c r="B71" s="27"/>
      <c r="C71" s="27"/>
      <c r="D71" s="27"/>
      <c r="E71" s="538">
        <v>10</v>
      </c>
      <c r="F71" s="42" t="s">
        <v>918</v>
      </c>
      <c r="G71" s="168">
        <v>9375</v>
      </c>
      <c r="H71" s="168">
        <v>3735</v>
      </c>
      <c r="I71" s="62">
        <f t="shared" si="3"/>
        <v>356250</v>
      </c>
      <c r="K71" s="575"/>
      <c r="L71" s="576"/>
      <c r="M71" s="1569"/>
      <c r="N71" s="577"/>
      <c r="O71" s="577"/>
    </row>
    <row r="72" spans="1:15">
      <c r="A72" s="1040">
        <v>45877</v>
      </c>
      <c r="B72" s="57"/>
      <c r="C72" s="57"/>
      <c r="D72" s="57"/>
      <c r="E72" s="538">
        <v>11</v>
      </c>
      <c r="F72" s="501" t="s">
        <v>919</v>
      </c>
      <c r="G72" s="168">
        <v>9375</v>
      </c>
      <c r="H72" s="168">
        <v>3735</v>
      </c>
      <c r="I72" s="62">
        <f t="shared" si="3"/>
        <v>346875</v>
      </c>
      <c r="K72" s="575"/>
      <c r="L72" s="576"/>
      <c r="M72" s="2185"/>
      <c r="N72" s="577"/>
      <c r="O72" s="577"/>
    </row>
    <row r="73" spans="1:15">
      <c r="A73" s="167">
        <v>45909</v>
      </c>
      <c r="B73" s="27"/>
      <c r="C73" s="27"/>
      <c r="D73" s="27"/>
      <c r="E73" s="538">
        <v>12</v>
      </c>
      <c r="F73" s="42" t="s">
        <v>920</v>
      </c>
      <c r="G73" s="168">
        <v>9375</v>
      </c>
      <c r="H73" s="168">
        <v>3735</v>
      </c>
      <c r="I73" s="62">
        <f t="shared" si="3"/>
        <v>337500</v>
      </c>
      <c r="K73" s="575"/>
      <c r="L73" s="576"/>
      <c r="M73" s="1569"/>
      <c r="N73" s="577"/>
      <c r="O73" s="577"/>
    </row>
    <row r="74" spans="1:15">
      <c r="A74" s="167">
        <v>45938</v>
      </c>
      <c r="B74" s="27"/>
      <c r="C74" s="27"/>
      <c r="D74" s="27"/>
      <c r="E74" s="81"/>
      <c r="F74" s="42" t="s">
        <v>921</v>
      </c>
      <c r="G74" s="450">
        <v>9375</v>
      </c>
      <c r="H74" s="450">
        <v>3735</v>
      </c>
      <c r="I74" s="62">
        <f t="shared" si="3"/>
        <v>328125</v>
      </c>
      <c r="K74" s="575"/>
      <c r="L74" s="576"/>
      <c r="M74" s="1569"/>
      <c r="N74" s="122"/>
      <c r="O74" s="122"/>
    </row>
    <row r="75" spans="1:15">
      <c r="A75" s="167">
        <v>45969</v>
      </c>
      <c r="B75" s="27"/>
      <c r="C75" s="27"/>
      <c r="D75" s="27"/>
      <c r="E75" s="81"/>
      <c r="F75" s="42" t="s">
        <v>922</v>
      </c>
      <c r="G75" s="168">
        <v>9375</v>
      </c>
      <c r="H75" s="168">
        <v>3735</v>
      </c>
      <c r="I75" s="62">
        <f t="shared" si="3"/>
        <v>318750</v>
      </c>
      <c r="K75" s="575"/>
      <c r="L75" s="576"/>
      <c r="M75" s="1569"/>
      <c r="N75" s="577"/>
      <c r="O75" s="577"/>
    </row>
    <row r="76" spans="1:15">
      <c r="A76" s="167">
        <v>46000</v>
      </c>
      <c r="B76" s="27"/>
      <c r="C76" s="27"/>
      <c r="D76" s="27"/>
      <c r="E76" s="81"/>
      <c r="F76" s="42" t="s">
        <v>923</v>
      </c>
      <c r="G76" s="168">
        <v>9375</v>
      </c>
      <c r="H76" s="168">
        <v>3735</v>
      </c>
      <c r="I76" s="62">
        <f t="shared" si="3"/>
        <v>309375</v>
      </c>
      <c r="K76" s="575"/>
      <c r="L76" s="576"/>
      <c r="M76" s="1569"/>
      <c r="N76" s="577"/>
      <c r="O76" s="577"/>
    </row>
    <row r="77" spans="1:15">
      <c r="A77" s="1299"/>
      <c r="B77" s="27"/>
      <c r="C77" s="27"/>
      <c r="D77" s="27"/>
      <c r="E77" s="81"/>
      <c r="F77" s="1624"/>
      <c r="G77" s="62"/>
      <c r="H77" s="43"/>
      <c r="I77" s="62">
        <f t="shared" si="3"/>
        <v>309375</v>
      </c>
    </row>
    <row r="78" spans="1:15">
      <c r="A78" s="1299"/>
      <c r="B78" s="27"/>
      <c r="C78" s="27"/>
      <c r="D78" s="27"/>
      <c r="E78" s="81"/>
      <c r="F78" s="636"/>
      <c r="G78" s="62"/>
      <c r="H78" s="43"/>
      <c r="I78" s="62">
        <f t="shared" si="3"/>
        <v>309375</v>
      </c>
    </row>
    <row r="79" spans="1:15">
      <c r="A79" s="1299"/>
      <c r="B79" s="27"/>
      <c r="C79" s="27"/>
      <c r="D79" s="27"/>
      <c r="E79" s="81"/>
      <c r="F79" s="636"/>
      <c r="G79" s="62"/>
      <c r="H79" s="43"/>
      <c r="I79" s="62">
        <f t="shared" si="3"/>
        <v>309375</v>
      </c>
    </row>
    <row r="80" spans="1:15">
      <c r="A80" s="1299"/>
      <c r="B80" s="27"/>
      <c r="C80" s="27"/>
      <c r="D80" s="27"/>
      <c r="E80" s="81"/>
      <c r="F80" s="636"/>
      <c r="G80" s="62"/>
      <c r="H80" s="43"/>
      <c r="I80" s="62">
        <f t="shared" si="3"/>
        <v>309375</v>
      </c>
    </row>
  </sheetData>
  <sortState xmlns:xlrd2="http://schemas.microsoft.com/office/spreadsheetml/2017/richdata2" ref="K65:O76">
    <sortCondition ref="K65:K76"/>
  </sortState>
  <mergeCells count="4">
    <mergeCell ref="A2:I2"/>
    <mergeCell ref="A35:I35"/>
    <mergeCell ref="A47:I47"/>
    <mergeCell ref="A59:I59"/>
  </mergeCells>
  <pageMargins left="0.5" right="0.5" top="1" bottom="1" header="0.5" footer="0.5"/>
  <pageSetup paperSize="5" orientation="landscape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20">
    <tabColor rgb="FFFFFF00"/>
  </sheetPr>
  <dimension ref="A1:S39"/>
  <sheetViews>
    <sheetView zoomScale="130" zoomScaleNormal="130" workbookViewId="0">
      <selection activeCell="N13" sqref="N13"/>
    </sheetView>
  </sheetViews>
  <sheetFormatPr defaultColWidth="9.109375" defaultRowHeight="13.2"/>
  <cols>
    <col min="1" max="1" width="11.6640625" style="131" customWidth="1"/>
    <col min="2" max="2" width="13.109375" style="132" customWidth="1"/>
    <col min="3" max="3" width="9.5546875" style="132" customWidth="1"/>
    <col min="4" max="4" width="9.109375" style="132"/>
    <col min="5" max="5" width="9.33203125" style="227" customWidth="1"/>
    <col min="6" max="6" width="9.33203125" style="66" customWidth="1"/>
    <col min="7" max="7" width="12" style="7" customWidth="1"/>
    <col min="8" max="8" width="9.44140625" style="7" customWidth="1"/>
    <col min="9" max="9" width="15.33203125" style="7" customWidth="1"/>
    <col min="10" max="10" width="12" style="131" customWidth="1"/>
    <col min="11" max="11" width="12" style="6" customWidth="1"/>
    <col min="12" max="12" width="10" style="6" customWidth="1"/>
    <col min="13" max="13" width="10" style="10" customWidth="1"/>
    <col min="14" max="14" width="12.6640625" style="10" customWidth="1"/>
    <col min="15" max="15" width="11.44140625" style="6" customWidth="1"/>
    <col min="16" max="16" width="15.109375" style="6" customWidth="1"/>
    <col min="17" max="17" width="12.6640625" style="6" customWidth="1"/>
    <col min="18" max="16384" width="9.109375" style="3"/>
  </cols>
  <sheetData>
    <row r="1" spans="1:17" ht="24">
      <c r="A1" s="11" t="s">
        <v>924</v>
      </c>
      <c r="B1" s="96"/>
      <c r="C1" s="96"/>
      <c r="D1" s="96"/>
      <c r="E1" s="799"/>
      <c r="G1" s="96"/>
      <c r="H1" s="96"/>
      <c r="I1" s="96"/>
      <c r="K1" s="64"/>
      <c r="L1" s="64"/>
      <c r="M1" s="66"/>
      <c r="N1" s="66"/>
      <c r="O1" s="64"/>
      <c r="P1" s="64"/>
      <c r="Q1" s="64"/>
    </row>
    <row r="2" spans="1:17" ht="15.6" thickBot="1">
      <c r="A2" s="1614" t="s">
        <v>34</v>
      </c>
      <c r="B2" s="7"/>
      <c r="C2" s="3141"/>
      <c r="D2" s="3141"/>
      <c r="E2" s="799"/>
      <c r="H2" s="135"/>
      <c r="I2" s="135"/>
    </row>
    <row r="3" spans="1:17" s="1" customFormat="1" ht="16.2" thickTop="1" thickBot="1">
      <c r="A3" s="3334" t="s">
        <v>1</v>
      </c>
      <c r="B3" s="3335"/>
      <c r="C3" s="3335"/>
      <c r="D3" s="3335"/>
      <c r="E3" s="3335"/>
      <c r="F3" s="3335"/>
      <c r="G3" s="3335"/>
      <c r="H3" s="3335"/>
      <c r="I3" s="3346"/>
      <c r="J3" s="3347" t="s">
        <v>20</v>
      </c>
      <c r="K3" s="3348"/>
      <c r="L3" s="3348"/>
      <c r="M3" s="3348"/>
      <c r="N3" s="3348"/>
      <c r="O3" s="3348"/>
      <c r="P3" s="3348"/>
      <c r="Q3" s="3349"/>
    </row>
    <row r="4" spans="1:17" ht="29.1" customHeight="1" thickTop="1">
      <c r="A4" s="1173" t="s">
        <v>2</v>
      </c>
      <c r="B4" s="1190" t="s">
        <v>240</v>
      </c>
      <c r="C4" s="1191" t="s">
        <v>4</v>
      </c>
      <c r="D4" s="1192" t="s">
        <v>5</v>
      </c>
      <c r="E4" s="1193" t="s">
        <v>7</v>
      </c>
      <c r="F4" s="1615" t="s">
        <v>6</v>
      </c>
      <c r="G4" s="1224" t="s">
        <v>241</v>
      </c>
      <c r="H4" s="1224" t="s">
        <v>242</v>
      </c>
      <c r="I4" s="1482" t="s">
        <v>243</v>
      </c>
      <c r="J4" s="244" t="s">
        <v>21</v>
      </c>
      <c r="K4" s="70" t="s">
        <v>22</v>
      </c>
      <c r="L4" s="70" t="s">
        <v>5</v>
      </c>
      <c r="M4" s="1619" t="s">
        <v>7</v>
      </c>
      <c r="N4" s="1619" t="s">
        <v>52</v>
      </c>
      <c r="O4" s="103" t="s">
        <v>24</v>
      </c>
      <c r="P4" s="103" t="s">
        <v>25</v>
      </c>
      <c r="Q4" s="1574" t="s">
        <v>26</v>
      </c>
    </row>
    <row r="5" spans="1:17" ht="15" customHeight="1">
      <c r="A5" s="50">
        <v>45647</v>
      </c>
      <c r="B5" s="59">
        <v>40000</v>
      </c>
      <c r="C5" s="133"/>
      <c r="D5" s="57"/>
      <c r="E5" s="1616">
        <v>34795</v>
      </c>
      <c r="F5" s="538">
        <v>24</v>
      </c>
      <c r="G5" s="62">
        <f>B5/F5</f>
        <v>1666.6666666666667</v>
      </c>
      <c r="H5" s="62">
        <f>B5*0.83%</f>
        <v>332</v>
      </c>
      <c r="I5" s="62">
        <f>B5</f>
        <v>40000</v>
      </c>
      <c r="J5" s="259">
        <v>44688</v>
      </c>
      <c r="K5" s="190">
        <v>20000</v>
      </c>
      <c r="L5" s="190"/>
      <c r="M5" s="57">
        <v>28935</v>
      </c>
      <c r="N5" s="133">
        <v>12</v>
      </c>
      <c r="O5" s="135">
        <f>K5/N5</f>
        <v>1666.6666666666667</v>
      </c>
      <c r="P5" s="190">
        <v>400</v>
      </c>
      <c r="Q5" s="965">
        <v>20000</v>
      </c>
    </row>
    <row r="6" spans="1:17" ht="15" customHeight="1">
      <c r="A6" s="50">
        <v>45696</v>
      </c>
      <c r="B6" s="57"/>
      <c r="C6" s="57"/>
      <c r="D6" s="57"/>
      <c r="E6" s="42">
        <v>86399</v>
      </c>
      <c r="F6" s="538">
        <v>1</v>
      </c>
      <c r="G6" s="62">
        <v>1666.67</v>
      </c>
      <c r="H6" s="62">
        <v>332</v>
      </c>
      <c r="I6" s="62">
        <f>I5-G6</f>
        <v>38333.33</v>
      </c>
      <c r="J6" s="491">
        <v>44713</v>
      </c>
      <c r="K6" s="62"/>
      <c r="L6" s="62"/>
      <c r="M6" s="538">
        <v>74866</v>
      </c>
      <c r="N6" s="538">
        <v>1</v>
      </c>
      <c r="O6" s="62">
        <v>1666.67</v>
      </c>
      <c r="P6" s="62">
        <v>366.67</v>
      </c>
      <c r="Q6" s="1068">
        <f t="shared" ref="Q6:Q11" si="0">Q5-O6</f>
        <v>18333.330000000002</v>
      </c>
    </row>
    <row r="7" spans="1:17" ht="15" customHeight="1">
      <c r="A7" s="50">
        <v>45717</v>
      </c>
      <c r="B7" s="57"/>
      <c r="C7" s="57"/>
      <c r="D7" s="57"/>
      <c r="E7" s="42">
        <v>86686</v>
      </c>
      <c r="F7" s="538">
        <v>2</v>
      </c>
      <c r="G7" s="62">
        <v>1666.67</v>
      </c>
      <c r="H7" s="62">
        <v>332</v>
      </c>
      <c r="I7" s="62">
        <f t="shared" ref="I7:I14" si="1">I6-G7</f>
        <v>36666.660000000003</v>
      </c>
      <c r="J7" s="491">
        <v>44776</v>
      </c>
      <c r="K7" s="62"/>
      <c r="L7" s="62"/>
      <c r="M7" s="538">
        <v>75584</v>
      </c>
      <c r="N7" s="538">
        <v>2</v>
      </c>
      <c r="O7" s="62">
        <v>3333.33</v>
      </c>
      <c r="P7" s="62">
        <v>266.67</v>
      </c>
      <c r="Q7" s="1068">
        <f t="shared" si="0"/>
        <v>15000.000000000002</v>
      </c>
    </row>
    <row r="8" spans="1:17" ht="15" customHeight="1">
      <c r="A8" s="50">
        <v>45751</v>
      </c>
      <c r="B8" s="57"/>
      <c r="C8" s="57"/>
      <c r="D8" s="57"/>
      <c r="E8" s="42">
        <v>87138</v>
      </c>
      <c r="F8" s="538">
        <v>3</v>
      </c>
      <c r="G8" s="62">
        <v>1666.67</v>
      </c>
      <c r="H8" s="62">
        <v>332</v>
      </c>
      <c r="I8" s="62">
        <f t="shared" si="1"/>
        <v>34999.990000000005</v>
      </c>
      <c r="J8" s="491">
        <v>44835</v>
      </c>
      <c r="K8" s="62"/>
      <c r="L8" s="62"/>
      <c r="M8" s="148">
        <v>76235</v>
      </c>
      <c r="N8" s="538">
        <v>3</v>
      </c>
      <c r="O8" s="62">
        <v>3333.33</v>
      </c>
      <c r="P8" s="59">
        <v>233.34</v>
      </c>
      <c r="Q8" s="1068">
        <f t="shared" si="0"/>
        <v>11666.670000000002</v>
      </c>
    </row>
    <row r="9" spans="1:17" ht="15" customHeight="1">
      <c r="A9" s="50">
        <v>45779</v>
      </c>
      <c r="B9" s="57"/>
      <c r="C9" s="57"/>
      <c r="D9" s="57"/>
      <c r="E9" s="42">
        <v>87499</v>
      </c>
      <c r="F9" s="538">
        <v>4</v>
      </c>
      <c r="G9" s="62">
        <v>1666.67</v>
      </c>
      <c r="H9" s="62">
        <v>332</v>
      </c>
      <c r="I9" s="62">
        <f t="shared" si="1"/>
        <v>33333.320000000007</v>
      </c>
      <c r="J9" s="50">
        <v>44890</v>
      </c>
      <c r="K9" s="62"/>
      <c r="L9" s="62"/>
      <c r="M9" s="148">
        <v>76831</v>
      </c>
      <c r="N9" s="538"/>
      <c r="O9" s="62">
        <v>3333.33</v>
      </c>
      <c r="P9" s="59">
        <v>400</v>
      </c>
      <c r="Q9" s="1068">
        <f t="shared" si="0"/>
        <v>8333.340000000002</v>
      </c>
    </row>
    <row r="10" spans="1:17" ht="15" customHeight="1">
      <c r="A10" s="50">
        <v>45805</v>
      </c>
      <c r="B10" s="57"/>
      <c r="C10" s="57"/>
      <c r="D10" s="57"/>
      <c r="E10" s="42" t="s">
        <v>925</v>
      </c>
      <c r="F10" s="538">
        <v>5</v>
      </c>
      <c r="G10" s="62">
        <v>1666.67</v>
      </c>
      <c r="H10" s="62">
        <v>332</v>
      </c>
      <c r="I10" s="62">
        <f t="shared" si="1"/>
        <v>31666.650000000009</v>
      </c>
      <c r="J10" s="50">
        <v>44945</v>
      </c>
      <c r="K10" s="148"/>
      <c r="L10" s="329"/>
      <c r="M10" s="945">
        <v>77478</v>
      </c>
      <c r="N10" s="538"/>
      <c r="O10" s="62">
        <v>3333.33</v>
      </c>
      <c r="P10" s="62"/>
      <c r="Q10" s="1068">
        <f t="shared" si="0"/>
        <v>5000.010000000002</v>
      </c>
    </row>
    <row r="11" spans="1:17" ht="15" customHeight="1">
      <c r="A11" s="50">
        <v>45836</v>
      </c>
      <c r="B11" s="57"/>
      <c r="C11" s="57"/>
      <c r="D11" s="57"/>
      <c r="E11" s="42" t="s">
        <v>926</v>
      </c>
      <c r="F11" s="538">
        <v>6</v>
      </c>
      <c r="G11" s="62">
        <v>1666.67</v>
      </c>
      <c r="H11" s="62">
        <v>332</v>
      </c>
      <c r="I11" s="62">
        <f t="shared" si="1"/>
        <v>29999.98000000001</v>
      </c>
      <c r="J11" s="50">
        <v>44975</v>
      </c>
      <c r="K11" s="148"/>
      <c r="L11" s="329"/>
      <c r="M11" s="945">
        <v>77691</v>
      </c>
      <c r="N11" s="538"/>
      <c r="O11" s="62">
        <v>5000</v>
      </c>
      <c r="P11" s="62"/>
      <c r="Q11" s="1068">
        <f t="shared" si="0"/>
        <v>1.0000000002037268E-2</v>
      </c>
    </row>
    <row r="12" spans="1:17" ht="15" customHeight="1">
      <c r="A12" s="50">
        <v>45864</v>
      </c>
      <c r="B12" s="57"/>
      <c r="C12" s="57"/>
      <c r="D12" s="57"/>
      <c r="E12" s="42" t="s">
        <v>927</v>
      </c>
      <c r="F12" s="538">
        <v>7</v>
      </c>
      <c r="G12" s="62">
        <v>29999.98</v>
      </c>
      <c r="H12" s="62"/>
      <c r="I12" s="62">
        <f t="shared" si="1"/>
        <v>0</v>
      </c>
      <c r="J12" s="492"/>
      <c r="K12" s="39"/>
      <c r="L12" s="39"/>
      <c r="M12" s="81"/>
      <c r="N12" s="81"/>
      <c r="O12" s="39"/>
      <c r="P12" s="39"/>
      <c r="Q12" s="112"/>
    </row>
    <row r="13" spans="1:17" ht="15" customHeight="1">
      <c r="A13" s="50"/>
      <c r="B13" s="57"/>
      <c r="C13" s="57"/>
      <c r="D13" s="57"/>
      <c r="E13" s="42"/>
      <c r="F13" s="538">
        <v>8</v>
      </c>
      <c r="G13" s="62"/>
      <c r="H13" s="62"/>
      <c r="I13" s="62">
        <f t="shared" si="1"/>
        <v>0</v>
      </c>
      <c r="J13" s="492"/>
      <c r="K13" s="39"/>
      <c r="L13" s="39"/>
      <c r="M13" s="81"/>
      <c r="N13" s="81"/>
      <c r="O13" s="39"/>
      <c r="P13" s="39"/>
      <c r="Q13" s="112"/>
    </row>
    <row r="14" spans="1:17" ht="15" customHeight="1">
      <c r="A14" s="50"/>
      <c r="B14" s="57"/>
      <c r="C14" s="57"/>
      <c r="D14" s="57"/>
      <c r="E14" s="42"/>
      <c r="F14" s="538">
        <v>9</v>
      </c>
      <c r="G14" s="62"/>
      <c r="H14" s="62"/>
      <c r="I14" s="62">
        <f t="shared" si="1"/>
        <v>0</v>
      </c>
      <c r="J14" s="492"/>
      <c r="K14" s="39"/>
      <c r="L14" s="39"/>
      <c r="M14" s="81"/>
      <c r="N14" s="81"/>
      <c r="O14" s="39"/>
      <c r="P14" s="39"/>
      <c r="Q14" s="112"/>
    </row>
    <row r="15" spans="1:17" ht="15" customHeight="1" thickBot="1"/>
    <row r="16" spans="1:17" ht="15" customHeight="1" thickTop="1" thickBot="1">
      <c r="A16" s="3334" t="s">
        <v>1</v>
      </c>
      <c r="B16" s="3335"/>
      <c r="C16" s="3335"/>
      <c r="D16" s="3335"/>
      <c r="E16" s="3335"/>
      <c r="F16" s="3335"/>
      <c r="G16" s="3335"/>
      <c r="H16" s="3335"/>
      <c r="I16" s="3346"/>
    </row>
    <row r="17" spans="1:19" ht="15" customHeight="1" thickTop="1">
      <c r="A17" s="1173" t="s">
        <v>2</v>
      </c>
      <c r="B17" s="1190" t="s">
        <v>240</v>
      </c>
      <c r="C17" s="1191" t="s">
        <v>4</v>
      </c>
      <c r="D17" s="1192" t="s">
        <v>5</v>
      </c>
      <c r="E17" s="1193" t="s">
        <v>7</v>
      </c>
      <c r="F17" s="1615" t="s">
        <v>6</v>
      </c>
      <c r="G17" s="1224" t="s">
        <v>241</v>
      </c>
      <c r="H17" s="1224" t="s">
        <v>242</v>
      </c>
      <c r="I17" s="1482" t="s">
        <v>243</v>
      </c>
    </row>
    <row r="18" spans="1:19" ht="15" customHeight="1">
      <c r="A18" s="162">
        <v>45864</v>
      </c>
      <c r="B18" s="55">
        <v>70000</v>
      </c>
      <c r="C18" s="1617"/>
      <c r="D18" s="25"/>
      <c r="E18" s="1618" t="s">
        <v>927</v>
      </c>
      <c r="F18" s="73">
        <v>18</v>
      </c>
      <c r="G18" s="55">
        <f>B18/F18</f>
        <v>3888.8888888888887</v>
      </c>
      <c r="H18" s="55">
        <f>B18*0.83%</f>
        <v>581</v>
      </c>
      <c r="I18" s="55">
        <f>B18</f>
        <v>70000</v>
      </c>
    </row>
    <row r="19" spans="1:19" ht="15" customHeight="1">
      <c r="A19" s="167">
        <v>45871</v>
      </c>
      <c r="B19" s="57"/>
      <c r="C19" s="57"/>
      <c r="D19" s="57"/>
      <c r="E19" s="2177" t="s">
        <v>928</v>
      </c>
      <c r="F19" s="538">
        <v>1</v>
      </c>
      <c r="G19" s="168">
        <v>3888.89</v>
      </c>
      <c r="H19" s="168">
        <v>581</v>
      </c>
      <c r="I19" s="62">
        <f t="shared" ref="I19:I24" si="2">I18-G19</f>
        <v>66111.11</v>
      </c>
    </row>
    <row r="20" spans="1:19" ht="15" customHeight="1">
      <c r="A20" s="167">
        <v>45899</v>
      </c>
      <c r="B20" s="151"/>
      <c r="C20" s="151"/>
      <c r="D20" s="151"/>
      <c r="E20" s="2177" t="s">
        <v>929</v>
      </c>
      <c r="F20" s="538">
        <v>2</v>
      </c>
      <c r="G20" s="450">
        <v>3888.89</v>
      </c>
      <c r="H20" s="450">
        <v>581</v>
      </c>
      <c r="I20" s="62">
        <f t="shared" si="2"/>
        <v>62222.22</v>
      </c>
    </row>
    <row r="21" spans="1:19" ht="15" customHeight="1">
      <c r="A21" s="167">
        <v>45925</v>
      </c>
      <c r="B21" s="151"/>
      <c r="C21" s="151"/>
      <c r="D21" s="151"/>
      <c r="E21" s="52" t="s">
        <v>930</v>
      </c>
      <c r="F21" s="538">
        <v>3</v>
      </c>
      <c r="G21" s="450">
        <v>3888.89</v>
      </c>
      <c r="H21" s="450">
        <v>581</v>
      </c>
      <c r="I21" s="62">
        <f t="shared" si="2"/>
        <v>58333.33</v>
      </c>
      <c r="L21" s="575"/>
      <c r="M21" s="576"/>
      <c r="N21" s="125"/>
      <c r="O21" s="577"/>
      <c r="P21" s="577"/>
      <c r="Q21" s="577"/>
      <c r="R21" s="728"/>
      <c r="S21" s="728"/>
    </row>
    <row r="22" spans="1:19" ht="15" customHeight="1">
      <c r="A22" s="167">
        <v>45969</v>
      </c>
      <c r="B22" s="151"/>
      <c r="C22" s="151"/>
      <c r="D22" s="151"/>
      <c r="E22" s="52" t="s">
        <v>931</v>
      </c>
      <c r="F22" s="538">
        <v>4</v>
      </c>
      <c r="G22" s="168">
        <v>3888.89</v>
      </c>
      <c r="H22" s="168">
        <v>581</v>
      </c>
      <c r="I22" s="62">
        <f t="shared" si="2"/>
        <v>54444.44</v>
      </c>
      <c r="L22" s="575"/>
      <c r="M22" s="576"/>
      <c r="N22" s="126"/>
      <c r="O22" s="122"/>
      <c r="P22" s="122"/>
      <c r="Q22" s="122"/>
      <c r="R22" s="728"/>
      <c r="S22" s="728"/>
    </row>
    <row r="23" spans="1:19" ht="15" customHeight="1">
      <c r="A23" s="167">
        <v>45990</v>
      </c>
      <c r="B23" s="151"/>
      <c r="C23" s="151"/>
      <c r="D23" s="151"/>
      <c r="E23" s="52" t="s">
        <v>932</v>
      </c>
      <c r="F23" s="538">
        <v>5</v>
      </c>
      <c r="G23" s="450">
        <v>3888.89</v>
      </c>
      <c r="H23" s="450">
        <v>581</v>
      </c>
      <c r="I23" s="62">
        <f t="shared" si="2"/>
        <v>50555.55</v>
      </c>
      <c r="L23" s="575"/>
      <c r="M23" s="576"/>
      <c r="N23" s="126"/>
      <c r="O23" s="577"/>
      <c r="P23" s="577"/>
      <c r="Q23" s="577"/>
      <c r="R23" s="728"/>
      <c r="S23" s="728"/>
    </row>
    <row r="24" spans="1:19" ht="13.8">
      <c r="A24" s="167">
        <v>46018</v>
      </c>
      <c r="B24" s="151"/>
      <c r="C24" s="151"/>
      <c r="D24" s="151"/>
      <c r="E24" s="52" t="s">
        <v>933</v>
      </c>
      <c r="F24" s="538">
        <v>6</v>
      </c>
      <c r="G24" s="450">
        <v>3888.89</v>
      </c>
      <c r="H24" s="450">
        <v>581</v>
      </c>
      <c r="I24" s="62">
        <f t="shared" si="2"/>
        <v>46666.66</v>
      </c>
      <c r="L24" s="575"/>
      <c r="M24" s="576"/>
      <c r="N24" s="126"/>
      <c r="O24" s="577"/>
      <c r="P24" s="577"/>
      <c r="Q24" s="577"/>
      <c r="R24" s="728"/>
      <c r="S24" s="728"/>
    </row>
    <row r="25" spans="1:19" ht="13.8">
      <c r="A25" s="160"/>
      <c r="B25" s="151"/>
      <c r="C25" s="151"/>
      <c r="D25" s="151"/>
      <c r="E25" s="42"/>
      <c r="F25" s="538"/>
      <c r="G25" s="43"/>
      <c r="H25" s="43"/>
      <c r="I25" s="62">
        <f>I24-H25</f>
        <v>46666.66</v>
      </c>
      <c r="L25" s="575"/>
      <c r="M25" s="576"/>
      <c r="N25" s="120"/>
      <c r="O25" s="122"/>
      <c r="P25" s="122"/>
      <c r="Q25" s="122"/>
      <c r="R25" s="728"/>
      <c r="S25" s="728"/>
    </row>
    <row r="26" spans="1:19" ht="13.8">
      <c r="L26" s="575"/>
      <c r="M26" s="576"/>
      <c r="N26" s="120"/>
      <c r="O26" s="122"/>
      <c r="P26" s="122"/>
      <c r="Q26" s="122"/>
      <c r="R26" s="728"/>
      <c r="S26" s="728"/>
    </row>
    <row r="27" spans="1:19">
      <c r="J27" s="575"/>
      <c r="K27" s="576"/>
      <c r="L27" s="575"/>
      <c r="M27" s="805"/>
      <c r="N27" s="128"/>
      <c r="O27" s="122"/>
      <c r="P27" s="122"/>
      <c r="Q27" s="122"/>
      <c r="R27" s="604"/>
      <c r="S27" s="604"/>
    </row>
    <row r="28" spans="1:19" ht="13.8">
      <c r="J28" s="575"/>
      <c r="K28" s="576"/>
      <c r="L28" s="575"/>
      <c r="M28" s="576"/>
      <c r="N28" s="126"/>
      <c r="O28" s="577"/>
      <c r="P28" s="577"/>
      <c r="Q28" s="577"/>
      <c r="R28" s="728"/>
      <c r="S28" s="728"/>
    </row>
    <row r="29" spans="1:19" ht="13.8">
      <c r="J29" s="575"/>
      <c r="K29" s="576"/>
      <c r="L29" s="575"/>
      <c r="M29" s="576"/>
      <c r="N29" s="126"/>
      <c r="O29" s="122"/>
      <c r="P29" s="122"/>
      <c r="Q29" s="122"/>
      <c r="R29" s="728"/>
      <c r="S29" s="728"/>
    </row>
    <row r="30" spans="1:19" ht="13.8">
      <c r="J30" s="575"/>
      <c r="K30" s="576"/>
      <c r="L30" s="575"/>
      <c r="M30" s="576"/>
      <c r="N30" s="120"/>
      <c r="O30" s="122"/>
      <c r="P30" s="122"/>
      <c r="Q30" s="122"/>
      <c r="R30" s="728"/>
      <c r="S30" s="728"/>
    </row>
    <row r="31" spans="1:19" ht="13.8">
      <c r="J31" s="575"/>
      <c r="K31" s="576"/>
      <c r="L31" s="575"/>
      <c r="M31" s="576"/>
      <c r="N31" s="120"/>
      <c r="O31" s="577"/>
      <c r="P31" s="577"/>
      <c r="Q31" s="577"/>
      <c r="R31" s="728"/>
      <c r="S31" s="728"/>
    </row>
    <row r="32" spans="1:19" ht="13.8">
      <c r="J32" s="575"/>
      <c r="K32" s="576"/>
      <c r="L32" s="575"/>
      <c r="M32" s="576"/>
      <c r="N32" s="120"/>
      <c r="O32" s="122"/>
      <c r="P32" s="122"/>
      <c r="Q32" s="122"/>
      <c r="R32" s="728"/>
      <c r="S32" s="728"/>
    </row>
    <row r="33" spans="10:19" ht="13.8">
      <c r="J33" s="575"/>
      <c r="K33" s="805"/>
      <c r="L33" s="575"/>
      <c r="M33" s="576"/>
      <c r="N33" s="120"/>
      <c r="O33" s="122"/>
      <c r="P33" s="122"/>
      <c r="Q33" s="122"/>
      <c r="R33" s="728"/>
      <c r="S33" s="728"/>
    </row>
    <row r="34" spans="10:19" ht="13.8">
      <c r="J34" s="575"/>
      <c r="K34" s="576"/>
      <c r="L34" s="126"/>
      <c r="M34" s="577"/>
      <c r="N34" s="577"/>
      <c r="O34" s="577"/>
      <c r="P34" s="728"/>
      <c r="Q34" s="728"/>
    </row>
    <row r="35" spans="10:19" ht="13.8">
      <c r="J35" s="575"/>
      <c r="K35" s="576"/>
      <c r="L35" s="126"/>
      <c r="M35" s="122"/>
      <c r="N35" s="122"/>
      <c r="O35" s="122"/>
      <c r="P35" s="728"/>
      <c r="Q35" s="728"/>
    </row>
    <row r="36" spans="10:19" ht="13.8">
      <c r="J36" s="575"/>
      <c r="K36" s="576"/>
      <c r="L36" s="120"/>
      <c r="M36" s="122"/>
      <c r="N36" s="122"/>
      <c r="O36" s="122"/>
      <c r="P36" s="728"/>
      <c r="Q36" s="728"/>
    </row>
    <row r="37" spans="10:19" ht="13.8">
      <c r="J37" s="575"/>
      <c r="K37" s="576"/>
      <c r="L37" s="120"/>
      <c r="M37" s="577"/>
      <c r="N37" s="577"/>
      <c r="O37" s="577"/>
      <c r="P37" s="728"/>
      <c r="Q37" s="728"/>
    </row>
    <row r="38" spans="10:19" ht="13.8">
      <c r="J38" s="575"/>
      <c r="K38" s="576"/>
      <c r="L38" s="120"/>
      <c r="M38" s="122"/>
      <c r="N38" s="122"/>
      <c r="O38" s="122"/>
      <c r="P38" s="728"/>
      <c r="Q38" s="728"/>
    </row>
    <row r="39" spans="10:19" ht="13.8">
      <c r="J39" s="575"/>
      <c r="K39" s="576"/>
      <c r="L39" s="120"/>
      <c r="M39" s="122"/>
      <c r="N39" s="122"/>
      <c r="O39" s="122"/>
      <c r="P39" s="728"/>
      <c r="Q39" s="728"/>
    </row>
  </sheetData>
  <mergeCells count="4">
    <mergeCell ref="A16:I16"/>
    <mergeCell ref="C2:D2"/>
    <mergeCell ref="A3:I3"/>
    <mergeCell ref="J3:Q3"/>
  </mergeCells>
  <pageMargins left="0.5" right="0.5" top="1" bottom="1" header="0.5" footer="0.5"/>
  <pageSetup paperSize="5" orientation="landscape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59">
    <tabColor rgb="FFFFFF00"/>
  </sheetPr>
  <dimension ref="A1:I97"/>
  <sheetViews>
    <sheetView zoomScale="130" zoomScaleNormal="130" workbookViewId="0">
      <selection sqref="A1:D1"/>
    </sheetView>
  </sheetViews>
  <sheetFormatPr defaultColWidth="9.109375" defaultRowHeight="13.2"/>
  <cols>
    <col min="1" max="1" width="12.109375" style="228" customWidth="1"/>
    <col min="2" max="2" width="14.109375" style="7" customWidth="1"/>
    <col min="3" max="3" width="12.109375" style="6" customWidth="1"/>
    <col min="4" max="4" width="7.88671875" style="6" customWidth="1"/>
    <col min="5" max="5" width="9.33203125" style="2692" customWidth="1"/>
    <col min="6" max="6" width="6.6640625" style="5" customWidth="1"/>
    <col min="7" max="7" width="13.109375" style="6" customWidth="1"/>
    <col min="8" max="8" width="12.109375" style="6" customWidth="1"/>
    <col min="9" max="9" width="13.44140625" style="2242" customWidth="1"/>
    <col min="10" max="16384" width="9.109375" style="3"/>
  </cols>
  <sheetData>
    <row r="1" spans="1:9" ht="24.6" thickBot="1">
      <c r="A1" s="3350" t="s">
        <v>934</v>
      </c>
      <c r="B1" s="3350"/>
      <c r="C1" s="3350"/>
      <c r="D1" s="3350"/>
      <c r="E1" s="2687"/>
      <c r="F1" s="133"/>
      <c r="G1" s="96"/>
      <c r="H1" s="96"/>
      <c r="I1" s="2445"/>
    </row>
    <row r="2" spans="1:9" ht="16.2" thickTop="1" thickBot="1">
      <c r="A2" s="3099" t="s">
        <v>1</v>
      </c>
      <c r="B2" s="3100"/>
      <c r="C2" s="3100"/>
      <c r="D2" s="3100"/>
      <c r="E2" s="3100"/>
      <c r="F2" s="3100"/>
      <c r="G2" s="3100"/>
      <c r="H2" s="3100"/>
      <c r="I2" s="3189"/>
    </row>
    <row r="3" spans="1:9" s="1" customFormat="1" ht="27" thickTop="1">
      <c r="A3" s="1173" t="s">
        <v>2</v>
      </c>
      <c r="B3" s="1190" t="s">
        <v>240</v>
      </c>
      <c r="C3" s="353" t="s">
        <v>4</v>
      </c>
      <c r="D3" s="354" t="s">
        <v>5</v>
      </c>
      <c r="E3" s="2688" t="s">
        <v>7</v>
      </c>
      <c r="F3" s="354" t="s">
        <v>6</v>
      </c>
      <c r="G3" s="344" t="s">
        <v>241</v>
      </c>
      <c r="H3" s="344" t="s">
        <v>242</v>
      </c>
      <c r="I3" s="2686" t="s">
        <v>243</v>
      </c>
    </row>
    <row r="4" spans="1:9" ht="29.1" customHeight="1">
      <c r="A4" s="490">
        <v>44839</v>
      </c>
      <c r="B4" s="21">
        <v>100000</v>
      </c>
      <c r="C4" s="21">
        <f>B4*0.02</f>
        <v>2000</v>
      </c>
      <c r="D4" s="21"/>
      <c r="E4" s="2689">
        <v>29938</v>
      </c>
      <c r="F4" s="25">
        <v>6</v>
      </c>
      <c r="G4" s="21">
        <f>+B4/F4</f>
        <v>16666.666666666668</v>
      </c>
      <c r="H4" s="21">
        <f>B4*0.83%</f>
        <v>830</v>
      </c>
      <c r="I4" s="2459">
        <f>B4</f>
        <v>100000</v>
      </c>
    </row>
    <row r="5" spans="1:9" ht="15" customHeight="1">
      <c r="A5" s="167">
        <v>44863</v>
      </c>
      <c r="B5" s="43"/>
      <c r="C5" s="39"/>
      <c r="D5" s="39"/>
      <c r="E5" s="2191">
        <v>76504</v>
      </c>
      <c r="F5" s="29">
        <v>1</v>
      </c>
      <c r="G5" s="33">
        <v>16666.669999999998</v>
      </c>
      <c r="H5" s="33">
        <v>830</v>
      </c>
      <c r="I5" s="2472">
        <f>I4-G5</f>
        <v>83333.33</v>
      </c>
    </row>
    <row r="6" spans="1:9" ht="15" customHeight="1">
      <c r="A6" s="167">
        <v>44883</v>
      </c>
      <c r="B6" s="43"/>
      <c r="C6" s="39"/>
      <c r="D6" s="39"/>
      <c r="E6" s="2191">
        <v>76729</v>
      </c>
      <c r="F6" s="29">
        <v>1</v>
      </c>
      <c r="G6" s="33">
        <v>16666.66</v>
      </c>
      <c r="H6" s="33">
        <v>830</v>
      </c>
      <c r="I6" s="2472">
        <f t="shared" ref="I6:I12" si="0">I5-G6</f>
        <v>66666.67</v>
      </c>
    </row>
    <row r="7" spans="1:9" ht="15" customHeight="1">
      <c r="A7" s="167">
        <v>44922</v>
      </c>
      <c r="B7" s="43"/>
      <c r="C7" s="39"/>
      <c r="D7" s="39"/>
      <c r="E7" s="2191">
        <v>77187</v>
      </c>
      <c r="F7" s="29">
        <v>1</v>
      </c>
      <c r="G7" s="33">
        <v>16666.669999999998</v>
      </c>
      <c r="H7" s="33">
        <v>830</v>
      </c>
      <c r="I7" s="2472">
        <f t="shared" si="0"/>
        <v>50000</v>
      </c>
    </row>
    <row r="8" spans="1:9" ht="15" customHeight="1">
      <c r="A8" s="50">
        <v>44954</v>
      </c>
      <c r="B8" s="43"/>
      <c r="C8" s="39"/>
      <c r="D8" s="39"/>
      <c r="E8" s="2194">
        <v>77515</v>
      </c>
      <c r="F8" s="29">
        <v>1</v>
      </c>
      <c r="G8" s="33">
        <v>16666.669999999998</v>
      </c>
      <c r="H8" s="33">
        <v>830</v>
      </c>
      <c r="I8" s="2472">
        <f t="shared" si="0"/>
        <v>33333.33</v>
      </c>
    </row>
    <row r="9" spans="1:9" ht="15" customHeight="1">
      <c r="A9" s="50">
        <v>44975</v>
      </c>
      <c r="B9" s="43"/>
      <c r="C9" s="39"/>
      <c r="D9" s="39"/>
      <c r="E9" s="2194">
        <v>77695</v>
      </c>
      <c r="F9" s="29">
        <v>1</v>
      </c>
      <c r="G9" s="33">
        <v>16666.669999999998</v>
      </c>
      <c r="H9" s="33">
        <v>830</v>
      </c>
      <c r="I9" s="2472">
        <f t="shared" si="0"/>
        <v>16666.660000000003</v>
      </c>
    </row>
    <row r="10" spans="1:9" ht="15" customHeight="1">
      <c r="A10" s="50">
        <v>45013</v>
      </c>
      <c r="B10" s="43"/>
      <c r="C10" s="39"/>
      <c r="D10" s="39"/>
      <c r="E10" s="2191">
        <v>78055</v>
      </c>
      <c r="F10" s="29">
        <v>1</v>
      </c>
      <c r="G10" s="33">
        <v>16666.669999999998</v>
      </c>
      <c r="H10" s="33">
        <v>830</v>
      </c>
      <c r="I10" s="2472">
        <f t="shared" si="0"/>
        <v>-9.9999999947613105E-3</v>
      </c>
    </row>
    <row r="11" spans="1:9" ht="15" customHeight="1">
      <c r="A11" s="491"/>
      <c r="B11" s="43"/>
      <c r="C11" s="39"/>
      <c r="D11" s="39"/>
      <c r="E11" s="2690"/>
      <c r="F11" s="29"/>
      <c r="G11" s="39"/>
      <c r="H11" s="39"/>
      <c r="I11" s="2472">
        <f t="shared" si="0"/>
        <v>-9.9999999947613105E-3</v>
      </c>
    </row>
    <row r="12" spans="1:9" ht="15" customHeight="1" thickBot="1">
      <c r="A12" s="491"/>
      <c r="B12" s="43"/>
      <c r="C12" s="39"/>
      <c r="D12" s="39"/>
      <c r="E12" s="2690"/>
      <c r="F12" s="29"/>
      <c r="G12" s="39"/>
      <c r="H12" s="39"/>
      <c r="I12" s="2472">
        <f t="shared" si="0"/>
        <v>-9.9999999947613105E-3</v>
      </c>
    </row>
    <row r="13" spans="1:9" ht="15" customHeight="1" thickTop="1" thickBot="1">
      <c r="A13" s="3099" t="s">
        <v>1</v>
      </c>
      <c r="B13" s="3100"/>
      <c r="C13" s="3100"/>
      <c r="D13" s="3100"/>
      <c r="E13" s="3100"/>
      <c r="F13" s="3100"/>
      <c r="G13" s="3100"/>
      <c r="H13" s="3100"/>
      <c r="I13" s="3189"/>
    </row>
    <row r="14" spans="1:9" ht="15" customHeight="1" thickTop="1">
      <c r="A14" s="1173" t="s">
        <v>2</v>
      </c>
      <c r="B14" s="1190" t="s">
        <v>240</v>
      </c>
      <c r="C14" s="353" t="s">
        <v>4</v>
      </c>
      <c r="D14" s="354" t="s">
        <v>5</v>
      </c>
      <c r="E14" s="2688" t="s">
        <v>7</v>
      </c>
      <c r="F14" s="354" t="s">
        <v>6</v>
      </c>
      <c r="G14" s="344" t="s">
        <v>241</v>
      </c>
      <c r="H14" s="344" t="s">
        <v>242</v>
      </c>
      <c r="I14" s="2686" t="s">
        <v>243</v>
      </c>
    </row>
    <row r="15" spans="1:9" ht="15" customHeight="1">
      <c r="A15" s="50">
        <v>45143</v>
      </c>
      <c r="B15" s="7">
        <v>100000</v>
      </c>
      <c r="C15" s="21">
        <f>B15*0.02</f>
        <v>2000</v>
      </c>
      <c r="D15" s="21"/>
      <c r="E15" s="2192">
        <v>31765</v>
      </c>
      <c r="F15" s="25">
        <v>6</v>
      </c>
      <c r="G15" s="21">
        <f>B15/F15</f>
        <v>16666.666666666668</v>
      </c>
      <c r="H15" s="21">
        <f>B15*0.83%</f>
        <v>830</v>
      </c>
      <c r="I15" s="2459">
        <f>B15</f>
        <v>100000</v>
      </c>
    </row>
    <row r="16" spans="1:9" ht="15" customHeight="1">
      <c r="A16" s="50">
        <v>45161</v>
      </c>
      <c r="B16" s="178"/>
      <c r="C16" s="30"/>
      <c r="D16" s="30"/>
      <c r="E16" s="2192">
        <v>79942</v>
      </c>
      <c r="F16" s="29">
        <v>1</v>
      </c>
      <c r="G16" s="30">
        <v>16666.669999999998</v>
      </c>
      <c r="H16" s="30">
        <v>830</v>
      </c>
      <c r="I16" s="2219">
        <f>I15-G16</f>
        <v>83333.33</v>
      </c>
    </row>
    <row r="17" spans="1:9" ht="15" customHeight="1">
      <c r="A17" s="50">
        <v>45198</v>
      </c>
      <c r="B17" s="43"/>
      <c r="C17" s="39"/>
      <c r="D17" s="39"/>
      <c r="E17" s="2192">
        <v>80406</v>
      </c>
      <c r="F17" s="29">
        <v>2</v>
      </c>
      <c r="G17" s="35">
        <v>16666.669999999998</v>
      </c>
      <c r="H17" s="35">
        <v>830</v>
      </c>
      <c r="I17" s="2219">
        <f t="shared" ref="I17:I23" si="1">I16-G17</f>
        <v>66666.66</v>
      </c>
    </row>
    <row r="18" spans="1:9" ht="15" customHeight="1">
      <c r="A18" s="50">
        <v>45226</v>
      </c>
      <c r="B18" s="43"/>
      <c r="C18" s="39"/>
      <c r="D18" s="39"/>
      <c r="E18" s="2192">
        <v>80720</v>
      </c>
      <c r="F18" s="29">
        <v>3</v>
      </c>
      <c r="G18" s="35">
        <v>16666.669999999998</v>
      </c>
      <c r="H18" s="35">
        <v>830</v>
      </c>
      <c r="I18" s="2219">
        <f t="shared" si="1"/>
        <v>49999.990000000005</v>
      </c>
    </row>
    <row r="19" spans="1:9" ht="15" customHeight="1">
      <c r="A19" s="167">
        <v>45248</v>
      </c>
      <c r="B19" s="178"/>
      <c r="C19" s="35"/>
      <c r="D19" s="35"/>
      <c r="E19" s="2192">
        <v>81017</v>
      </c>
      <c r="F19" s="29">
        <v>4</v>
      </c>
      <c r="G19" s="35">
        <v>16666.669999999998</v>
      </c>
      <c r="H19" s="35">
        <v>830</v>
      </c>
      <c r="I19" s="2219">
        <f t="shared" si="1"/>
        <v>33333.320000000007</v>
      </c>
    </row>
    <row r="20" spans="1:9" ht="15" customHeight="1">
      <c r="A20" s="167">
        <v>45281</v>
      </c>
      <c r="B20" s="178"/>
      <c r="C20" s="35"/>
      <c r="D20" s="35"/>
      <c r="E20" s="2192">
        <v>81458</v>
      </c>
      <c r="F20" s="29">
        <v>5</v>
      </c>
      <c r="G20" s="35">
        <v>16666.669999999998</v>
      </c>
      <c r="H20" s="35">
        <v>830</v>
      </c>
      <c r="I20" s="2219">
        <f t="shared" si="1"/>
        <v>16666.650000000009</v>
      </c>
    </row>
    <row r="21" spans="1:9" ht="15" customHeight="1">
      <c r="A21" s="235">
        <v>45321</v>
      </c>
      <c r="E21" s="2191">
        <v>81846</v>
      </c>
      <c r="F21" s="29">
        <v>6</v>
      </c>
      <c r="G21" s="47">
        <v>16666.66</v>
      </c>
      <c r="H21" s="47">
        <v>830</v>
      </c>
      <c r="I21" s="2219">
        <f t="shared" si="1"/>
        <v>-9.9999999911233317E-3</v>
      </c>
    </row>
    <row r="22" spans="1:9" ht="15" customHeight="1">
      <c r="A22" s="50"/>
      <c r="B22" s="43"/>
      <c r="C22" s="39"/>
      <c r="D22" s="39"/>
      <c r="E22" s="2690"/>
      <c r="F22" s="29">
        <v>7</v>
      </c>
      <c r="G22" s="39"/>
      <c r="H22" s="39"/>
      <c r="I22" s="2219">
        <f t="shared" si="1"/>
        <v>-9.9999999911233317E-3</v>
      </c>
    </row>
    <row r="23" spans="1:9" ht="15" customHeight="1" thickBot="1">
      <c r="A23" s="50"/>
      <c r="B23" s="43"/>
      <c r="C23" s="39"/>
      <c r="D23" s="39"/>
      <c r="E23" s="2690"/>
      <c r="F23" s="29"/>
      <c r="G23" s="39"/>
      <c r="H23" s="39"/>
      <c r="I23" s="2219">
        <f t="shared" si="1"/>
        <v>-9.9999999911233317E-3</v>
      </c>
    </row>
    <row r="24" spans="1:9" ht="15" customHeight="1" thickTop="1" thickBot="1">
      <c r="A24" s="3099" t="s">
        <v>1</v>
      </c>
      <c r="B24" s="3100"/>
      <c r="C24" s="3100"/>
      <c r="D24" s="3100"/>
      <c r="E24" s="3100"/>
      <c r="F24" s="3100"/>
      <c r="G24" s="3100"/>
      <c r="H24" s="3100"/>
      <c r="I24" s="3189"/>
    </row>
    <row r="25" spans="1:9" ht="15" customHeight="1" thickTop="1">
      <c r="A25" s="1173" t="s">
        <v>2</v>
      </c>
      <c r="B25" s="1190" t="s">
        <v>240</v>
      </c>
      <c r="C25" s="353" t="s">
        <v>4</v>
      </c>
      <c r="D25" s="354" t="s">
        <v>5</v>
      </c>
      <c r="E25" s="2688" t="s">
        <v>7</v>
      </c>
      <c r="F25" s="354" t="s">
        <v>6</v>
      </c>
      <c r="G25" s="344" t="s">
        <v>241</v>
      </c>
      <c r="H25" s="344" t="s">
        <v>242</v>
      </c>
      <c r="I25" s="2686" t="s">
        <v>243</v>
      </c>
    </row>
    <row r="26" spans="1:9" ht="15" customHeight="1">
      <c r="A26" s="50">
        <v>45440</v>
      </c>
      <c r="B26" s="43">
        <v>20000</v>
      </c>
      <c r="C26" s="21">
        <f>B26*0.02</f>
        <v>400</v>
      </c>
      <c r="D26" s="21"/>
      <c r="E26" s="2191">
        <v>33554</v>
      </c>
      <c r="F26" s="25">
        <v>6</v>
      </c>
      <c r="G26" s="21">
        <f>B26/F26</f>
        <v>3333.3333333333335</v>
      </c>
      <c r="H26" s="21">
        <f>B26*0.83%</f>
        <v>166</v>
      </c>
      <c r="I26" s="2352">
        <f>B26</f>
        <v>20000</v>
      </c>
    </row>
    <row r="27" spans="1:9" ht="15" customHeight="1">
      <c r="A27" s="235">
        <v>45461</v>
      </c>
      <c r="B27" s="43"/>
      <c r="C27" s="43"/>
      <c r="D27" s="43"/>
      <c r="E27" s="2191">
        <v>83580</v>
      </c>
      <c r="F27" s="57">
        <v>1</v>
      </c>
      <c r="G27" s="47">
        <v>3333.33</v>
      </c>
      <c r="H27" s="47">
        <v>166</v>
      </c>
      <c r="I27" s="2219">
        <f>I26-G27</f>
        <v>16666.669999999998</v>
      </c>
    </row>
    <row r="28" spans="1:9" ht="15" customHeight="1">
      <c r="A28" s="235">
        <v>45490</v>
      </c>
      <c r="B28" s="43"/>
      <c r="C28" s="43"/>
      <c r="D28" s="43"/>
      <c r="E28" s="2691">
        <v>83948</v>
      </c>
      <c r="F28" s="57">
        <v>2</v>
      </c>
      <c r="G28" s="51">
        <v>3333.33</v>
      </c>
      <c r="H28" s="51">
        <v>166</v>
      </c>
      <c r="I28" s="2219">
        <f t="shared" ref="I28:I34" si="2">I27-G28</f>
        <v>13333.339999999998</v>
      </c>
    </row>
    <row r="29" spans="1:9" ht="15" customHeight="1">
      <c r="A29" s="53">
        <v>45524</v>
      </c>
      <c r="B29" s="78"/>
      <c r="C29" s="327"/>
      <c r="D29" s="327"/>
      <c r="E29" s="2191">
        <v>84308</v>
      </c>
      <c r="F29" s="57">
        <v>3</v>
      </c>
      <c r="G29" s="327">
        <v>3333.33</v>
      </c>
      <c r="H29" s="327">
        <v>166</v>
      </c>
      <c r="I29" s="2219">
        <f t="shared" si="2"/>
        <v>10000.009999999998</v>
      </c>
    </row>
    <row r="30" spans="1:9" ht="15" customHeight="1">
      <c r="A30" s="53">
        <v>45553</v>
      </c>
      <c r="B30" s="43"/>
      <c r="C30" s="39"/>
      <c r="D30" s="39"/>
      <c r="E30" s="2191">
        <v>84648</v>
      </c>
      <c r="F30" s="57">
        <v>4</v>
      </c>
      <c r="G30" s="327">
        <v>3333.33</v>
      </c>
      <c r="H30" s="327">
        <v>166</v>
      </c>
      <c r="I30" s="2219">
        <f t="shared" si="2"/>
        <v>6666.6799999999985</v>
      </c>
    </row>
    <row r="31" spans="1:9" ht="15" customHeight="1">
      <c r="A31" s="235">
        <v>45582</v>
      </c>
      <c r="E31" s="2191">
        <v>85065</v>
      </c>
      <c r="F31" s="57">
        <v>5</v>
      </c>
      <c r="G31" s="327">
        <v>3333.33</v>
      </c>
      <c r="H31" s="327">
        <v>166</v>
      </c>
      <c r="I31" s="2219">
        <f t="shared" si="2"/>
        <v>3333.3499999999985</v>
      </c>
    </row>
    <row r="32" spans="1:9" ht="15" customHeight="1">
      <c r="A32" s="235">
        <v>45615</v>
      </c>
      <c r="C32" s="43"/>
      <c r="E32" s="2191">
        <v>85496</v>
      </c>
      <c r="F32" s="57"/>
      <c r="G32" s="327">
        <v>3333.33</v>
      </c>
      <c r="H32" s="54">
        <v>166</v>
      </c>
      <c r="I32" s="2219">
        <f t="shared" si="2"/>
        <v>1.9999999998617568E-2</v>
      </c>
    </row>
    <row r="33" spans="1:9" ht="15" customHeight="1">
      <c r="A33" s="235"/>
      <c r="B33" s="43"/>
      <c r="C33" s="43"/>
      <c r="D33" s="43"/>
      <c r="E33" s="2691"/>
      <c r="F33" s="57"/>
      <c r="G33" s="51"/>
      <c r="H33" s="51"/>
      <c r="I33" s="2219">
        <f t="shared" si="2"/>
        <v>1.9999999998617568E-2</v>
      </c>
    </row>
    <row r="34" spans="1:9" ht="15" customHeight="1">
      <c r="A34" s="50"/>
      <c r="B34" s="43"/>
      <c r="C34" s="43"/>
      <c r="D34" s="43"/>
      <c r="E34" s="2691"/>
      <c r="F34" s="57"/>
      <c r="G34" s="51"/>
      <c r="H34" s="51"/>
      <c r="I34" s="2219">
        <f t="shared" si="2"/>
        <v>1.9999999998617568E-2</v>
      </c>
    </row>
    <row r="35" spans="1:9" ht="15" customHeight="1"/>
    <row r="36" spans="1:9" ht="15" customHeight="1"/>
    <row r="37" spans="1:9" ht="15" customHeight="1"/>
    <row r="38" spans="1:9" ht="27" customHeight="1"/>
    <row r="39" spans="1:9" ht="15" customHeight="1"/>
    <row r="40" spans="1:9" ht="15" customHeight="1"/>
    <row r="41" spans="1:9" ht="15" customHeight="1"/>
    <row r="42" spans="1:9" ht="15" customHeight="1"/>
    <row r="43" spans="1:9" ht="15" customHeight="1"/>
    <row r="44" spans="1:9" ht="15" customHeight="1"/>
    <row r="45" spans="1:9" ht="15" customHeight="1"/>
    <row r="46" spans="1:9" ht="15" customHeight="1"/>
    <row r="47" spans="1:9" ht="15" customHeight="1"/>
    <row r="48" spans="1:9" ht="15" customHeight="1"/>
    <row r="49" ht="15" customHeight="1"/>
    <row r="50" ht="15" customHeight="1"/>
    <row r="51" ht="15" customHeight="1"/>
    <row r="52" ht="22.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</sheetData>
  <mergeCells count="4">
    <mergeCell ref="A13:I13"/>
    <mergeCell ref="A24:I24"/>
    <mergeCell ref="A1:D1"/>
    <mergeCell ref="A2:I2"/>
  </mergeCells>
  <pageMargins left="0.5" right="0.5" top="1" bottom="1" header="0.5" footer="0.5"/>
  <pageSetup paperSize="5" orientation="landscape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2">
    <tabColor rgb="FFFFFF00"/>
  </sheetPr>
  <dimension ref="B1:S92"/>
  <sheetViews>
    <sheetView topLeftCell="C28" zoomScale="130" zoomScaleNormal="130" workbookViewId="0">
      <selection activeCell="L54" sqref="L54"/>
    </sheetView>
  </sheetViews>
  <sheetFormatPr defaultColWidth="9.109375" defaultRowHeight="13.2"/>
  <cols>
    <col min="1" max="1" width="9.109375" style="3"/>
    <col min="2" max="2" width="12.109375" style="1579" customWidth="1"/>
    <col min="3" max="3" width="13" style="3" customWidth="1"/>
    <col min="4" max="4" width="12.109375" style="3" customWidth="1"/>
    <col min="5" max="5" width="9.109375" style="3"/>
    <col min="6" max="6" width="9.88671875" style="5" customWidth="1"/>
    <col min="7" max="7" width="9.33203125" style="2308" customWidth="1"/>
    <col min="8" max="8" width="12.6640625" style="6" customWidth="1"/>
    <col min="9" max="9" width="10.6640625" style="2242" customWidth="1"/>
    <col min="10" max="10" width="15.88671875" style="2242" customWidth="1"/>
    <col min="11" max="11" width="9.109375" style="3"/>
    <col min="12" max="12" width="11.44140625" style="2271" customWidth="1"/>
    <col min="13" max="14" width="11.33203125" style="6" customWidth="1"/>
    <col min="15" max="15" width="11.33203125" style="10" customWidth="1"/>
    <col min="16" max="16" width="14.44140625" style="2546" customWidth="1"/>
    <col min="17" max="17" width="14" style="2242" customWidth="1"/>
    <col min="18" max="18" width="11" style="2242" customWidth="1"/>
    <col min="19" max="19" width="14.44140625" style="2242" customWidth="1"/>
    <col min="20" max="16384" width="9.109375" style="3"/>
  </cols>
  <sheetData>
    <row r="1" spans="2:19" ht="24">
      <c r="B1" s="11" t="s">
        <v>935</v>
      </c>
      <c r="L1" s="2700"/>
      <c r="M1" s="484"/>
      <c r="N1" s="484"/>
      <c r="O1" s="558"/>
      <c r="P1" s="2540"/>
      <c r="Q1" s="2614"/>
      <c r="R1" s="2614"/>
      <c r="S1" s="2614"/>
    </row>
    <row r="3" spans="2:19" ht="15">
      <c r="L3" s="3343" t="s">
        <v>20</v>
      </c>
      <c r="M3" s="3344"/>
      <c r="N3" s="3344"/>
      <c r="O3" s="3344"/>
      <c r="P3" s="3344"/>
      <c r="Q3" s="3344"/>
      <c r="R3" s="3344"/>
      <c r="S3" s="3345"/>
    </row>
    <row r="4" spans="2:19" ht="29.1" customHeight="1">
      <c r="B4" s="3200" t="s">
        <v>1</v>
      </c>
      <c r="C4" s="3200"/>
      <c r="D4" s="3200"/>
      <c r="E4" s="3200"/>
      <c r="F4" s="3200"/>
      <c r="G4" s="3200"/>
      <c r="H4" s="3200"/>
      <c r="I4" s="3200"/>
      <c r="J4" s="3200"/>
      <c r="L4" s="2319" t="s">
        <v>21</v>
      </c>
      <c r="M4" s="70" t="s">
        <v>22</v>
      </c>
      <c r="N4" s="70" t="s">
        <v>5</v>
      </c>
      <c r="O4" s="70" t="s">
        <v>23</v>
      </c>
      <c r="P4" s="2644" t="s">
        <v>7</v>
      </c>
      <c r="Q4" s="2448" t="s">
        <v>622</v>
      </c>
      <c r="R4" s="2448" t="s">
        <v>25</v>
      </c>
      <c r="S4" s="2590" t="s">
        <v>26</v>
      </c>
    </row>
    <row r="5" spans="2:19" ht="15" customHeight="1">
      <c r="B5" s="1605" t="s">
        <v>2</v>
      </c>
      <c r="C5" s="142" t="s">
        <v>96</v>
      </c>
      <c r="D5" s="143" t="s">
        <v>4</v>
      </c>
      <c r="E5" s="144" t="s">
        <v>5</v>
      </c>
      <c r="F5" s="144" t="s">
        <v>6</v>
      </c>
      <c r="G5" s="2504" t="s">
        <v>36</v>
      </c>
      <c r="H5" s="146" t="s">
        <v>37</v>
      </c>
      <c r="I5" s="2693" t="s">
        <v>38</v>
      </c>
      <c r="J5" s="2693" t="s">
        <v>87</v>
      </c>
      <c r="L5" s="2701">
        <v>44236</v>
      </c>
      <c r="M5" s="21">
        <v>20000</v>
      </c>
      <c r="N5" s="21"/>
      <c r="O5" s="73">
        <v>12</v>
      </c>
      <c r="P5" s="2508">
        <v>26183</v>
      </c>
      <c r="Q5" s="2352">
        <v>1666.67</v>
      </c>
      <c r="R5" s="2352">
        <v>400</v>
      </c>
      <c r="S5" s="2353">
        <v>20000</v>
      </c>
    </row>
    <row r="6" spans="2:19" ht="15" customHeight="1">
      <c r="B6" s="1606">
        <v>44835</v>
      </c>
      <c r="C6" s="720">
        <v>70000</v>
      </c>
      <c r="D6" s="720">
        <f>C6*0.02</f>
        <v>1400</v>
      </c>
      <c r="E6" s="720"/>
      <c r="F6" s="667">
        <v>12</v>
      </c>
      <c r="G6" s="2668">
        <v>29919</v>
      </c>
      <c r="H6" s="668">
        <f>C6/F6</f>
        <v>5833.3333333333303</v>
      </c>
      <c r="I6" s="2694">
        <f>C6*0.83%</f>
        <v>581</v>
      </c>
      <c r="J6" s="2695">
        <f>C6</f>
        <v>70000</v>
      </c>
      <c r="L6" s="2417">
        <v>44250</v>
      </c>
      <c r="M6" s="39"/>
      <c r="N6" s="39"/>
      <c r="O6" s="81">
        <v>1</v>
      </c>
      <c r="P6" s="2481">
        <v>69818</v>
      </c>
      <c r="Q6" s="2219">
        <v>1666.67</v>
      </c>
      <c r="R6" s="2219">
        <v>366.67</v>
      </c>
      <c r="S6" s="2354">
        <f>S5-Q6</f>
        <v>18333.330000000002</v>
      </c>
    </row>
    <row r="7" spans="2:19" ht="15" customHeight="1">
      <c r="B7" s="167">
        <v>44845</v>
      </c>
      <c r="C7" s="27"/>
      <c r="D7" s="27"/>
      <c r="E7" s="27"/>
      <c r="F7" s="29"/>
      <c r="G7" s="2195">
        <v>76291</v>
      </c>
      <c r="H7" s="284">
        <v>23333.34</v>
      </c>
      <c r="I7" s="2219">
        <v>581</v>
      </c>
      <c r="J7" s="2219">
        <f>J6-H7</f>
        <v>46666.66</v>
      </c>
      <c r="L7" s="2417">
        <v>44274</v>
      </c>
      <c r="M7" s="39"/>
      <c r="N7" s="39"/>
      <c r="O7" s="81">
        <v>2</v>
      </c>
      <c r="P7" s="2481">
        <v>70075</v>
      </c>
      <c r="Q7" s="2219">
        <v>1666.67</v>
      </c>
      <c r="R7" s="2219">
        <v>333.33</v>
      </c>
      <c r="S7" s="2354">
        <f t="shared" ref="S7:S17" si="0">S6-Q7</f>
        <v>16666.66</v>
      </c>
    </row>
    <row r="8" spans="2:19" ht="15" customHeight="1">
      <c r="B8" s="167">
        <v>44898</v>
      </c>
      <c r="C8" s="27"/>
      <c r="D8" s="27"/>
      <c r="E8" s="27"/>
      <c r="F8" s="29"/>
      <c r="G8" s="2195">
        <v>76977</v>
      </c>
      <c r="H8" s="284">
        <v>11666.67</v>
      </c>
      <c r="I8" s="2219">
        <v>581</v>
      </c>
      <c r="J8" s="2219">
        <f>J7-H8</f>
        <v>34999.99</v>
      </c>
      <c r="L8" s="2417">
        <v>44306</v>
      </c>
      <c r="M8" s="39"/>
      <c r="N8" s="39"/>
      <c r="O8" s="81">
        <v>3</v>
      </c>
      <c r="P8" s="2481">
        <v>70345</v>
      </c>
      <c r="Q8" s="2219">
        <v>1666.67</v>
      </c>
      <c r="R8" s="2219">
        <v>300</v>
      </c>
      <c r="S8" s="2354">
        <f t="shared" si="0"/>
        <v>14999.99</v>
      </c>
    </row>
    <row r="9" spans="2:19" ht="15" customHeight="1">
      <c r="B9" s="167">
        <v>44911</v>
      </c>
      <c r="C9" s="27"/>
      <c r="D9" s="27"/>
      <c r="E9" s="27"/>
      <c r="F9" s="29"/>
      <c r="G9" s="2195">
        <v>77040</v>
      </c>
      <c r="H9" s="284">
        <v>11666.67</v>
      </c>
      <c r="I9" s="2219">
        <v>581</v>
      </c>
      <c r="J9" s="2219">
        <f>J8-H9</f>
        <v>23333.32</v>
      </c>
      <c r="L9" s="2417">
        <v>44337</v>
      </c>
      <c r="M9" s="39"/>
      <c r="N9" s="39"/>
      <c r="O9" s="81">
        <v>4</v>
      </c>
      <c r="P9" s="2481">
        <v>70741</v>
      </c>
      <c r="Q9" s="2219">
        <v>1666.67</v>
      </c>
      <c r="R9" s="2219">
        <v>266.67</v>
      </c>
      <c r="S9" s="2354">
        <f t="shared" si="0"/>
        <v>13333.32</v>
      </c>
    </row>
    <row r="10" spans="2:19" ht="25.5" customHeight="1">
      <c r="B10" s="2699">
        <v>44951</v>
      </c>
      <c r="C10" s="27"/>
      <c r="D10" s="27"/>
      <c r="E10" s="27"/>
      <c r="F10" s="29"/>
      <c r="G10" s="2229"/>
      <c r="H10" s="39">
        <v>23333.32</v>
      </c>
      <c r="I10" s="2219"/>
      <c r="J10" s="2219">
        <f>J9-H10</f>
        <v>0</v>
      </c>
      <c r="L10" s="2417">
        <v>44369</v>
      </c>
      <c r="M10" s="39"/>
      <c r="N10" s="39"/>
      <c r="O10" s="81">
        <v>5</v>
      </c>
      <c r="P10" s="2481">
        <v>71104</v>
      </c>
      <c r="Q10" s="2219">
        <v>1666.67</v>
      </c>
      <c r="R10" s="2219">
        <v>233.33</v>
      </c>
      <c r="S10" s="2354">
        <f t="shared" si="0"/>
        <v>11666.65</v>
      </c>
    </row>
    <row r="11" spans="2:19" ht="15" customHeight="1">
      <c r="B11" s="1607"/>
      <c r="C11" s="27"/>
      <c r="D11" s="27"/>
      <c r="E11" s="27"/>
      <c r="F11" s="29"/>
      <c r="G11" s="2229"/>
      <c r="H11" s="39"/>
      <c r="I11" s="2219"/>
      <c r="J11" s="2219"/>
      <c r="L11" s="2417">
        <v>44398</v>
      </c>
      <c r="M11" s="39"/>
      <c r="N11" s="39"/>
      <c r="O11" s="81">
        <v>6</v>
      </c>
      <c r="P11" s="2481">
        <v>71394</v>
      </c>
      <c r="Q11" s="2219">
        <v>1666.67</v>
      </c>
      <c r="R11" s="2219">
        <v>200</v>
      </c>
      <c r="S11" s="2354">
        <f t="shared" si="0"/>
        <v>9999.98</v>
      </c>
    </row>
    <row r="12" spans="2:19" ht="15" customHeight="1">
      <c r="B12" s="1607"/>
      <c r="C12" s="27"/>
      <c r="D12" s="27"/>
      <c r="E12" s="27"/>
      <c r="F12" s="29"/>
      <c r="G12" s="2229"/>
      <c r="H12" s="39"/>
      <c r="I12" s="2219"/>
      <c r="J12" s="2219"/>
      <c r="L12" s="2417">
        <v>44427</v>
      </c>
      <c r="M12" s="39"/>
      <c r="N12" s="39"/>
      <c r="O12" s="81">
        <v>7</v>
      </c>
      <c r="P12" s="2481">
        <v>71675</v>
      </c>
      <c r="Q12" s="2219">
        <v>1666.67</v>
      </c>
      <c r="R12" s="2219">
        <v>166.67</v>
      </c>
      <c r="S12" s="2354">
        <f t="shared" si="0"/>
        <v>8333.31</v>
      </c>
    </row>
    <row r="13" spans="2:19" ht="15" customHeight="1">
      <c r="B13" s="3200" t="s">
        <v>1</v>
      </c>
      <c r="C13" s="3200"/>
      <c r="D13" s="3200"/>
      <c r="E13" s="3200"/>
      <c r="F13" s="3200"/>
      <c r="G13" s="3200"/>
      <c r="H13" s="3200"/>
      <c r="I13" s="3200"/>
      <c r="J13" s="3200"/>
      <c r="L13" s="2417">
        <v>44460</v>
      </c>
      <c r="M13" s="39"/>
      <c r="N13" s="39"/>
      <c r="O13" s="81">
        <v>8</v>
      </c>
      <c r="P13" s="2481">
        <v>71969</v>
      </c>
      <c r="Q13" s="2219">
        <v>1666.67</v>
      </c>
      <c r="R13" s="2219">
        <v>133.33000000000001</v>
      </c>
      <c r="S13" s="2354">
        <f t="shared" si="0"/>
        <v>6666.64</v>
      </c>
    </row>
    <row r="14" spans="2:19" ht="15" customHeight="1">
      <c r="B14" s="1605" t="s">
        <v>2</v>
      </c>
      <c r="C14" s="142" t="s">
        <v>96</v>
      </c>
      <c r="D14" s="143" t="s">
        <v>4</v>
      </c>
      <c r="E14" s="144" t="s">
        <v>5</v>
      </c>
      <c r="F14" s="144" t="s">
        <v>6</v>
      </c>
      <c r="G14" s="2504" t="s">
        <v>36</v>
      </c>
      <c r="H14" s="146" t="s">
        <v>37</v>
      </c>
      <c r="I14" s="2693" t="s">
        <v>38</v>
      </c>
      <c r="J14" s="2693" t="s">
        <v>87</v>
      </c>
      <c r="L14" s="2417">
        <v>44489</v>
      </c>
      <c r="M14" s="39"/>
      <c r="N14" s="39"/>
      <c r="O14" s="81">
        <v>9</v>
      </c>
      <c r="P14" s="2481">
        <v>72231</v>
      </c>
      <c r="Q14" s="2219">
        <v>1666.67</v>
      </c>
      <c r="R14" s="2219">
        <v>100</v>
      </c>
      <c r="S14" s="2354">
        <f t="shared" si="0"/>
        <v>4999.97</v>
      </c>
    </row>
    <row r="15" spans="2:19" ht="15" customHeight="1">
      <c r="B15" s="1606">
        <v>44951</v>
      </c>
      <c r="C15" s="720">
        <v>90000</v>
      </c>
      <c r="D15" s="720">
        <f>C15*0.02</f>
        <v>1800</v>
      </c>
      <c r="E15" s="720"/>
      <c r="F15" s="667">
        <v>12</v>
      </c>
      <c r="G15" s="2668">
        <v>29919</v>
      </c>
      <c r="H15" s="668">
        <f>C15/F15</f>
        <v>7500</v>
      </c>
      <c r="I15" s="2694">
        <f>C15*0.83%</f>
        <v>747</v>
      </c>
      <c r="J15" s="2695">
        <f>C15</f>
        <v>90000</v>
      </c>
      <c r="L15" s="2417">
        <v>44519</v>
      </c>
      <c r="M15" s="39"/>
      <c r="N15" s="39"/>
      <c r="O15" s="81">
        <v>10</v>
      </c>
      <c r="P15" s="2481">
        <v>72585</v>
      </c>
      <c r="Q15" s="2219">
        <v>1666.67</v>
      </c>
      <c r="R15" s="2219">
        <v>66.67</v>
      </c>
      <c r="S15" s="2354">
        <f t="shared" si="0"/>
        <v>3333.3</v>
      </c>
    </row>
    <row r="16" spans="2:19" ht="15" customHeight="1">
      <c r="B16" s="50">
        <v>44971</v>
      </c>
      <c r="C16" s="27"/>
      <c r="D16" s="27"/>
      <c r="E16" s="27"/>
      <c r="F16" s="29">
        <v>1</v>
      </c>
      <c r="G16" s="2195">
        <v>77642</v>
      </c>
      <c r="H16" s="284">
        <v>7500</v>
      </c>
      <c r="I16" s="2219">
        <v>747</v>
      </c>
      <c r="J16" s="2219">
        <f>J15-H16</f>
        <v>82500</v>
      </c>
      <c r="L16" s="2417">
        <v>44961</v>
      </c>
      <c r="M16" s="39"/>
      <c r="N16" s="39"/>
      <c r="O16" s="81">
        <v>11</v>
      </c>
      <c r="P16" s="2481">
        <v>77609</v>
      </c>
      <c r="Q16" s="2219">
        <v>3333.3</v>
      </c>
      <c r="R16" s="2219"/>
      <c r="S16" s="2354">
        <f t="shared" si="0"/>
        <v>0</v>
      </c>
    </row>
    <row r="17" spans="2:19" ht="15" customHeight="1">
      <c r="B17" s="50">
        <v>45015</v>
      </c>
      <c r="C17" s="27"/>
      <c r="D17" s="27"/>
      <c r="E17" s="27"/>
      <c r="F17" s="29">
        <v>2</v>
      </c>
      <c r="G17" s="2195">
        <v>78102</v>
      </c>
      <c r="H17" s="284">
        <v>7500</v>
      </c>
      <c r="I17" s="2219">
        <v>747</v>
      </c>
      <c r="J17" s="2219">
        <f t="shared" ref="J17:J29" si="1">J16-H17</f>
        <v>75000</v>
      </c>
      <c r="L17" s="2420"/>
      <c r="M17" s="39"/>
      <c r="N17" s="39"/>
      <c r="O17" s="81"/>
      <c r="P17" s="2481"/>
      <c r="Q17" s="2219"/>
      <c r="R17" s="2219"/>
      <c r="S17" s="2354">
        <f t="shared" si="0"/>
        <v>0</v>
      </c>
    </row>
    <row r="18" spans="2:19" ht="15" customHeight="1">
      <c r="B18" s="50">
        <v>45042</v>
      </c>
      <c r="C18" s="27"/>
      <c r="D18" s="27"/>
      <c r="E18" s="27"/>
      <c r="F18" s="29">
        <v>3</v>
      </c>
      <c r="G18" s="2195">
        <v>78435</v>
      </c>
      <c r="H18" s="284">
        <v>7500</v>
      </c>
      <c r="I18" s="2219">
        <v>747</v>
      </c>
      <c r="J18" s="2219">
        <f t="shared" si="1"/>
        <v>67500</v>
      </c>
      <c r="L18" s="3343" t="s">
        <v>20</v>
      </c>
      <c r="M18" s="3344"/>
      <c r="N18" s="3344"/>
      <c r="O18" s="3344"/>
      <c r="P18" s="3344"/>
      <c r="Q18" s="3344"/>
      <c r="R18" s="3344"/>
      <c r="S18" s="3345"/>
    </row>
    <row r="19" spans="2:19" ht="15" customHeight="1">
      <c r="B19" s="50">
        <v>45077</v>
      </c>
      <c r="C19" s="27"/>
      <c r="D19" s="27"/>
      <c r="E19" s="27"/>
      <c r="F19" s="29">
        <v>4</v>
      </c>
      <c r="G19" s="2195">
        <v>78912</v>
      </c>
      <c r="H19" s="284">
        <v>7500</v>
      </c>
      <c r="I19" s="2219">
        <v>747</v>
      </c>
      <c r="J19" s="2219">
        <f t="shared" si="1"/>
        <v>60000</v>
      </c>
      <c r="L19" s="2319" t="s">
        <v>21</v>
      </c>
      <c r="M19" s="70" t="s">
        <v>22</v>
      </c>
      <c r="N19" s="70" t="s">
        <v>5</v>
      </c>
      <c r="O19" s="70" t="s">
        <v>23</v>
      </c>
      <c r="P19" s="2644" t="s">
        <v>7</v>
      </c>
      <c r="Q19" s="2448" t="s">
        <v>622</v>
      </c>
      <c r="R19" s="2448" t="s">
        <v>25</v>
      </c>
      <c r="S19" s="2590" t="s">
        <v>26</v>
      </c>
    </row>
    <row r="20" spans="2:19" ht="15" customHeight="1">
      <c r="B20" s="50">
        <v>45105</v>
      </c>
      <c r="C20" s="27"/>
      <c r="D20" s="27"/>
      <c r="E20" s="27"/>
      <c r="F20" s="29">
        <v>5</v>
      </c>
      <c r="G20" s="2356">
        <v>79286</v>
      </c>
      <c r="H20" s="284">
        <v>7500</v>
      </c>
      <c r="I20" s="2219">
        <v>747</v>
      </c>
      <c r="J20" s="2219">
        <f t="shared" si="1"/>
        <v>52500</v>
      </c>
      <c r="L20" s="2221">
        <v>45398</v>
      </c>
      <c r="M20" s="21">
        <v>20000</v>
      </c>
      <c r="N20" s="21"/>
      <c r="O20" s="73">
        <v>12</v>
      </c>
      <c r="P20" s="2197">
        <v>33254</v>
      </c>
      <c r="Q20" s="2352">
        <v>1666.67</v>
      </c>
      <c r="R20" s="2352">
        <v>400</v>
      </c>
      <c r="S20" s="2353">
        <v>20000</v>
      </c>
    </row>
    <row r="21" spans="2:19" ht="15" customHeight="1">
      <c r="B21" s="50">
        <v>45127</v>
      </c>
      <c r="C21" s="27"/>
      <c r="D21" s="27"/>
      <c r="E21" s="27"/>
      <c r="F21" s="29">
        <v>6</v>
      </c>
      <c r="G21" s="2229">
        <v>79545</v>
      </c>
      <c r="H21" s="30">
        <v>7500</v>
      </c>
      <c r="I21" s="2275">
        <v>747</v>
      </c>
      <c r="J21" s="2219">
        <f t="shared" si="1"/>
        <v>45000</v>
      </c>
      <c r="L21" s="2304">
        <v>45409</v>
      </c>
      <c r="M21" s="39"/>
      <c r="N21" s="39"/>
      <c r="O21" s="538">
        <v>1</v>
      </c>
      <c r="P21" s="2702">
        <v>82926</v>
      </c>
      <c r="Q21" s="2275">
        <v>1666.67</v>
      </c>
      <c r="R21" s="2275">
        <v>366.67</v>
      </c>
      <c r="S21" s="2354">
        <f>S20-Q21</f>
        <v>18333.330000000002</v>
      </c>
    </row>
    <row r="22" spans="2:19" ht="17.25" customHeight="1">
      <c r="B22" s="50">
        <v>45169</v>
      </c>
      <c r="C22" s="27"/>
      <c r="D22" s="27"/>
      <c r="E22" s="27"/>
      <c r="F22" s="29">
        <v>7</v>
      </c>
      <c r="G22" s="2648">
        <v>80050</v>
      </c>
      <c r="H22" s="266">
        <v>7500</v>
      </c>
      <c r="I22" s="2435">
        <v>747</v>
      </c>
      <c r="J22" s="2696">
        <f t="shared" si="1"/>
        <v>37500</v>
      </c>
      <c r="L22" s="2304">
        <v>45443</v>
      </c>
      <c r="M22" s="43"/>
      <c r="N22" s="43"/>
      <c r="O22" s="538">
        <v>2</v>
      </c>
      <c r="P22" s="2702">
        <v>83422</v>
      </c>
      <c r="Q22" s="2275">
        <v>1666.67</v>
      </c>
      <c r="R22" s="2275">
        <v>333.33</v>
      </c>
      <c r="S22" s="2354">
        <f t="shared" ref="S22:S29" si="2">S21-Q22</f>
        <v>16666.66</v>
      </c>
    </row>
    <row r="23" spans="2:19" ht="19.5" customHeight="1">
      <c r="B23" s="50">
        <v>45196</v>
      </c>
      <c r="C23" s="27"/>
      <c r="D23" s="27"/>
      <c r="E23" s="27"/>
      <c r="F23" s="29">
        <v>8</v>
      </c>
      <c r="G23" s="2229">
        <v>80367</v>
      </c>
      <c r="H23" s="35">
        <v>7500</v>
      </c>
      <c r="I23" s="2276">
        <v>747</v>
      </c>
      <c r="J23" s="2696">
        <f t="shared" si="1"/>
        <v>30000</v>
      </c>
      <c r="L23" s="2304">
        <v>45470</v>
      </c>
      <c r="M23" s="78"/>
      <c r="N23" s="255"/>
      <c r="O23" s="538">
        <v>3</v>
      </c>
      <c r="P23" s="2703">
        <v>83674</v>
      </c>
      <c r="Q23" s="2392">
        <v>1666.67</v>
      </c>
      <c r="R23" s="2219">
        <v>300</v>
      </c>
      <c r="S23" s="2354">
        <f t="shared" si="2"/>
        <v>14999.99</v>
      </c>
    </row>
    <row r="24" spans="2:19" ht="15" customHeight="1">
      <c r="B24" s="50">
        <v>45226</v>
      </c>
      <c r="C24" s="27"/>
      <c r="D24" s="27"/>
      <c r="E24" s="27"/>
      <c r="F24" s="29">
        <v>9</v>
      </c>
      <c r="G24" s="2229">
        <v>80727</v>
      </c>
      <c r="H24" s="35">
        <v>7500</v>
      </c>
      <c r="I24" s="2276">
        <v>747</v>
      </c>
      <c r="J24" s="2696">
        <f t="shared" si="1"/>
        <v>22500</v>
      </c>
      <c r="L24" s="2304">
        <v>45504</v>
      </c>
      <c r="M24" s="773"/>
      <c r="N24" s="43"/>
      <c r="O24" s="538">
        <v>4</v>
      </c>
      <c r="P24" s="2702">
        <v>84082</v>
      </c>
      <c r="Q24" s="2219">
        <v>1666.67</v>
      </c>
      <c r="R24" s="2219">
        <v>266.67</v>
      </c>
      <c r="S24" s="2354">
        <f t="shared" si="2"/>
        <v>13333.32</v>
      </c>
    </row>
    <row r="25" spans="2:19" ht="15" customHeight="1">
      <c r="B25" s="167">
        <v>45259</v>
      </c>
      <c r="C25" s="178"/>
      <c r="D25" s="35"/>
      <c r="E25" s="35"/>
      <c r="F25" s="29">
        <v>10</v>
      </c>
      <c r="G25" s="2229">
        <v>81162</v>
      </c>
      <c r="H25" s="35">
        <v>7500</v>
      </c>
      <c r="I25" s="2276">
        <v>747</v>
      </c>
      <c r="J25" s="2696">
        <f t="shared" si="1"/>
        <v>15000</v>
      </c>
      <c r="L25" s="2304">
        <v>45535</v>
      </c>
      <c r="M25" s="43"/>
      <c r="N25" s="255"/>
      <c r="O25" s="538">
        <v>5</v>
      </c>
      <c r="P25" s="2702">
        <v>84447</v>
      </c>
      <c r="Q25" s="2392">
        <v>1666.67</v>
      </c>
      <c r="R25" s="2219">
        <v>233.33</v>
      </c>
      <c r="S25" s="2354">
        <f t="shared" si="2"/>
        <v>11666.65</v>
      </c>
    </row>
    <row r="26" spans="2:19" ht="15" customHeight="1">
      <c r="B26" s="167">
        <v>45289</v>
      </c>
      <c r="C26" s="178"/>
      <c r="D26" s="35"/>
      <c r="E26" s="35"/>
      <c r="F26" s="29">
        <v>11</v>
      </c>
      <c r="G26" s="2229">
        <v>81564</v>
      </c>
      <c r="H26" s="35">
        <v>7500</v>
      </c>
      <c r="I26" s="2276">
        <v>747</v>
      </c>
      <c r="J26" s="2696">
        <f t="shared" si="1"/>
        <v>7500</v>
      </c>
      <c r="L26" s="2304">
        <v>45556</v>
      </c>
      <c r="M26" s="39"/>
      <c r="N26" s="39"/>
      <c r="O26" s="538">
        <v>6</v>
      </c>
      <c r="P26" s="2702">
        <v>84678</v>
      </c>
      <c r="Q26" s="2275">
        <v>1666.67</v>
      </c>
      <c r="R26" s="2275">
        <v>200</v>
      </c>
      <c r="S26" s="2354">
        <f t="shared" si="2"/>
        <v>9999.98</v>
      </c>
    </row>
    <row r="27" spans="2:19" ht="15" customHeight="1">
      <c r="B27" s="235">
        <v>45321</v>
      </c>
      <c r="F27" s="29">
        <v>12</v>
      </c>
      <c r="G27" s="2195">
        <v>81851</v>
      </c>
      <c r="H27" s="47">
        <v>7500</v>
      </c>
      <c r="I27" s="2206">
        <v>747</v>
      </c>
      <c r="J27" s="2696">
        <f t="shared" si="1"/>
        <v>0</v>
      </c>
      <c r="L27" s="2304">
        <v>45594</v>
      </c>
      <c r="M27" s="39"/>
      <c r="N27" s="39"/>
      <c r="O27" s="538">
        <v>7</v>
      </c>
      <c r="P27" s="2702">
        <v>85194</v>
      </c>
      <c r="Q27" s="2275">
        <v>1666.67</v>
      </c>
      <c r="R27" s="2275">
        <v>166.67</v>
      </c>
      <c r="S27" s="2354">
        <f t="shared" si="2"/>
        <v>8333.31</v>
      </c>
    </row>
    <row r="28" spans="2:19" ht="15" customHeight="1">
      <c r="J28" s="2696">
        <f t="shared" si="1"/>
        <v>0</v>
      </c>
      <c r="L28" s="2218">
        <v>45624</v>
      </c>
      <c r="M28" s="43"/>
      <c r="N28" s="43"/>
      <c r="O28" s="538">
        <v>8</v>
      </c>
      <c r="P28" s="2481">
        <v>85638</v>
      </c>
      <c r="Q28" s="2219">
        <v>8333.31</v>
      </c>
      <c r="R28" s="2219"/>
      <c r="S28" s="2354">
        <f t="shared" si="2"/>
        <v>0</v>
      </c>
    </row>
    <row r="29" spans="2:19" ht="15" customHeight="1">
      <c r="J29" s="2696">
        <f t="shared" si="1"/>
        <v>0</v>
      </c>
      <c r="L29" s="2420"/>
      <c r="M29" s="39"/>
      <c r="N29" s="39"/>
      <c r="O29" s="81"/>
      <c r="P29" s="2481"/>
      <c r="Q29" s="2219"/>
      <c r="R29" s="2219"/>
      <c r="S29" s="2354">
        <f t="shared" si="2"/>
        <v>0</v>
      </c>
    </row>
    <row r="30" spans="2:19" ht="15" customHeight="1">
      <c r="B30" s="3200" t="s">
        <v>1</v>
      </c>
      <c r="C30" s="3200"/>
      <c r="D30" s="3200"/>
      <c r="E30" s="3200"/>
      <c r="F30" s="3200"/>
      <c r="G30" s="3200"/>
      <c r="H30" s="3200"/>
      <c r="I30" s="3200"/>
      <c r="J30" s="3200"/>
      <c r="L30" s="3343" t="s">
        <v>20</v>
      </c>
      <c r="M30" s="3344"/>
      <c r="N30" s="3344"/>
      <c r="O30" s="3344"/>
      <c r="P30" s="3344"/>
      <c r="Q30" s="3344"/>
      <c r="R30" s="3344"/>
      <c r="S30" s="3345"/>
    </row>
    <row r="31" spans="2:19" ht="15" customHeight="1">
      <c r="B31" s="1605" t="s">
        <v>2</v>
      </c>
      <c r="C31" s="142" t="s">
        <v>96</v>
      </c>
      <c r="D31" s="143" t="s">
        <v>4</v>
      </c>
      <c r="E31" s="144" t="s">
        <v>5</v>
      </c>
      <c r="F31" s="144" t="s">
        <v>6</v>
      </c>
      <c r="G31" s="2504" t="s">
        <v>36</v>
      </c>
      <c r="H31" s="146" t="s">
        <v>37</v>
      </c>
      <c r="I31" s="2693" t="s">
        <v>38</v>
      </c>
      <c r="J31" s="2693" t="s">
        <v>87</v>
      </c>
      <c r="L31" s="2319" t="s">
        <v>21</v>
      </c>
      <c r="M31" s="70" t="s">
        <v>22</v>
      </c>
      <c r="N31" s="70" t="s">
        <v>5</v>
      </c>
      <c r="O31" s="70" t="s">
        <v>23</v>
      </c>
      <c r="P31" s="2644" t="s">
        <v>7</v>
      </c>
      <c r="Q31" s="2448" t="s">
        <v>622</v>
      </c>
      <c r="R31" s="2448" t="s">
        <v>25</v>
      </c>
      <c r="S31" s="2590" t="s">
        <v>26</v>
      </c>
    </row>
    <row r="32" spans="2:19" ht="15" customHeight="1">
      <c r="B32" s="723">
        <v>45441</v>
      </c>
      <c r="C32" s="720">
        <v>100000</v>
      </c>
      <c r="D32" s="720">
        <f>C32*0.02</f>
        <v>2000</v>
      </c>
      <c r="E32" s="720"/>
      <c r="F32" s="667">
        <v>12</v>
      </c>
      <c r="G32" s="2668">
        <v>33563</v>
      </c>
      <c r="H32" s="668">
        <f>C32/F32</f>
        <v>8333.3333333333303</v>
      </c>
      <c r="I32" s="2694">
        <f>C32*0.83%</f>
        <v>830</v>
      </c>
      <c r="J32" s="2695">
        <f>C32</f>
        <v>100000</v>
      </c>
      <c r="L32" s="2221">
        <v>45777</v>
      </c>
      <c r="M32" s="21">
        <v>20000</v>
      </c>
      <c r="N32" s="21"/>
      <c r="O32" s="73">
        <v>12</v>
      </c>
      <c r="P32" s="2229">
        <v>35512</v>
      </c>
      <c r="Q32" s="2352">
        <v>1666.67</v>
      </c>
      <c r="R32" s="2352">
        <v>400</v>
      </c>
      <c r="S32" s="2353">
        <v>20000</v>
      </c>
    </row>
    <row r="33" spans="2:19" ht="15" customHeight="1">
      <c r="B33" s="50">
        <v>45470</v>
      </c>
      <c r="C33" s="151"/>
      <c r="D33" s="151"/>
      <c r="E33" s="151"/>
      <c r="F33" s="57">
        <v>1</v>
      </c>
      <c r="G33" s="2229">
        <v>83674</v>
      </c>
      <c r="H33" s="51">
        <v>8333.33</v>
      </c>
      <c r="I33" s="2219">
        <v>830</v>
      </c>
      <c r="J33" s="2219">
        <f>J32-H33</f>
        <v>91666.67</v>
      </c>
      <c r="L33" s="2243">
        <v>45786</v>
      </c>
      <c r="M33" s="39"/>
      <c r="N33" s="39"/>
      <c r="O33" s="538">
        <v>1</v>
      </c>
      <c r="P33" s="2702" t="s">
        <v>936</v>
      </c>
      <c r="Q33" s="2275">
        <v>20000</v>
      </c>
      <c r="R33" s="2275"/>
      <c r="S33" s="2354">
        <f>S32-Q33</f>
        <v>0</v>
      </c>
    </row>
    <row r="34" spans="2:19" ht="15" customHeight="1">
      <c r="B34" s="156">
        <v>45504</v>
      </c>
      <c r="C34" s="27"/>
      <c r="D34" s="27"/>
      <c r="E34" s="27"/>
      <c r="F34" s="57">
        <v>2</v>
      </c>
      <c r="G34" s="2229">
        <v>84082</v>
      </c>
      <c r="H34" s="54">
        <v>8333.33</v>
      </c>
      <c r="I34" s="2697">
        <v>830</v>
      </c>
      <c r="J34" s="2219">
        <f t="shared" ref="J34:J41" si="3">J33-H34</f>
        <v>83333.34</v>
      </c>
      <c r="L34" s="2304"/>
      <c r="M34" s="43"/>
      <c r="N34" s="43"/>
      <c r="O34" s="538">
        <v>2</v>
      </c>
      <c r="P34" s="2702"/>
      <c r="Q34" s="2275"/>
      <c r="R34" s="2275"/>
      <c r="S34" s="2354">
        <f>S33-Q34</f>
        <v>0</v>
      </c>
    </row>
    <row r="35" spans="2:19" ht="15" customHeight="1">
      <c r="B35" s="156">
        <v>45535</v>
      </c>
      <c r="C35" s="27"/>
      <c r="D35" s="27"/>
      <c r="E35" s="27"/>
      <c r="F35" s="57">
        <v>3</v>
      </c>
      <c r="G35" s="2229">
        <v>84447</v>
      </c>
      <c r="H35" s="54">
        <v>8333.33</v>
      </c>
      <c r="I35" s="2697">
        <v>830</v>
      </c>
      <c r="J35" s="2219">
        <f t="shared" si="3"/>
        <v>75000.009999999995</v>
      </c>
      <c r="L35" s="3343" t="s">
        <v>20</v>
      </c>
      <c r="M35" s="3344"/>
      <c r="N35" s="3344"/>
      <c r="O35" s="3344"/>
      <c r="P35" s="3344"/>
      <c r="Q35" s="3344"/>
      <c r="R35" s="3344"/>
      <c r="S35" s="3345"/>
    </row>
    <row r="36" spans="2:19" ht="15" customHeight="1">
      <c r="B36" s="156">
        <v>45556</v>
      </c>
      <c r="C36" s="27"/>
      <c r="D36" s="27"/>
      <c r="E36" s="27"/>
      <c r="F36" s="57">
        <v>4</v>
      </c>
      <c r="G36" s="2229">
        <v>84678</v>
      </c>
      <c r="H36" s="54">
        <v>8333.33</v>
      </c>
      <c r="I36" s="2697">
        <v>830</v>
      </c>
      <c r="J36" s="2219">
        <f t="shared" si="3"/>
        <v>66666.679999999993</v>
      </c>
      <c r="L36" s="2319" t="s">
        <v>21</v>
      </c>
      <c r="M36" s="70" t="s">
        <v>22</v>
      </c>
      <c r="N36" s="70" t="s">
        <v>5</v>
      </c>
      <c r="O36" s="70" t="s">
        <v>23</v>
      </c>
      <c r="P36" s="2644" t="s">
        <v>7</v>
      </c>
      <c r="Q36" s="2448" t="s">
        <v>622</v>
      </c>
      <c r="R36" s="2448" t="s">
        <v>25</v>
      </c>
      <c r="S36" s="2590" t="s">
        <v>26</v>
      </c>
    </row>
    <row r="37" spans="2:19" ht="15" customHeight="1">
      <c r="B37" s="50">
        <v>45577</v>
      </c>
      <c r="C37" s="27"/>
      <c r="D37" s="27"/>
      <c r="E37" s="151"/>
      <c r="F37" s="57">
        <v>5</v>
      </c>
      <c r="G37" s="2229">
        <v>84976</v>
      </c>
      <c r="H37" s="54">
        <v>40000</v>
      </c>
      <c r="I37" s="2219"/>
      <c r="J37" s="2219">
        <f t="shared" si="3"/>
        <v>26666.68</v>
      </c>
      <c r="L37" s="2442">
        <v>45813</v>
      </c>
      <c r="M37" s="21">
        <v>20000</v>
      </c>
      <c r="N37" s="21"/>
      <c r="O37" s="73">
        <v>12</v>
      </c>
      <c r="P37" s="2248" t="s">
        <v>937</v>
      </c>
      <c r="Q37" s="2352">
        <v>1666.67</v>
      </c>
      <c r="R37" s="2352">
        <v>400</v>
      </c>
      <c r="S37" s="2353">
        <v>20000</v>
      </c>
    </row>
    <row r="38" spans="2:19" ht="15" customHeight="1">
      <c r="B38" s="50">
        <v>45594</v>
      </c>
      <c r="C38" s="27"/>
      <c r="D38" s="27"/>
      <c r="E38" s="27"/>
      <c r="F38" s="57">
        <v>6</v>
      </c>
      <c r="G38" s="2229">
        <v>85194</v>
      </c>
      <c r="H38" s="54">
        <v>8333.33</v>
      </c>
      <c r="I38" s="2698">
        <v>830</v>
      </c>
      <c r="J38" s="2219">
        <f t="shared" si="3"/>
        <v>18333.349999999999</v>
      </c>
      <c r="L38" s="2243">
        <v>45828</v>
      </c>
      <c r="M38" s="39"/>
      <c r="N38" s="39"/>
      <c r="O38" s="538">
        <v>1</v>
      </c>
      <c r="P38" s="2229" t="s">
        <v>938</v>
      </c>
      <c r="Q38" s="2275">
        <v>1666.67</v>
      </c>
      <c r="R38" s="2275">
        <v>366.67</v>
      </c>
      <c r="S38" s="2219">
        <f t="shared" ref="S38:S43" si="4">S37-Q38</f>
        <v>18333.330000000002</v>
      </c>
    </row>
    <row r="39" spans="2:19" ht="15" customHeight="1">
      <c r="B39" s="50">
        <v>45619</v>
      </c>
      <c r="C39" s="151"/>
      <c r="D39" s="151"/>
      <c r="E39" s="151"/>
      <c r="F39" s="57">
        <v>7</v>
      </c>
      <c r="G39" s="2229">
        <v>85553</v>
      </c>
      <c r="H39" s="51">
        <v>8333.33</v>
      </c>
      <c r="I39" s="2219">
        <v>830</v>
      </c>
      <c r="J39" s="2219">
        <f t="shared" si="3"/>
        <v>10000.02</v>
      </c>
      <c r="L39" s="2243">
        <v>45855</v>
      </c>
      <c r="M39" s="27"/>
      <c r="N39" s="27"/>
      <c r="O39" s="538">
        <v>2</v>
      </c>
      <c r="P39" s="2229" t="s">
        <v>939</v>
      </c>
      <c r="Q39" s="2275">
        <v>1666.67</v>
      </c>
      <c r="R39" s="2275">
        <v>366.67</v>
      </c>
      <c r="S39" s="2219">
        <f t="shared" si="4"/>
        <v>16666.66</v>
      </c>
    </row>
    <row r="40" spans="2:19" ht="15" customHeight="1">
      <c r="B40" s="50">
        <v>45624</v>
      </c>
      <c r="C40" s="151"/>
      <c r="D40" s="151"/>
      <c r="E40" s="151"/>
      <c r="F40" s="57">
        <v>8</v>
      </c>
      <c r="G40" s="2229">
        <v>85638</v>
      </c>
      <c r="H40" s="43">
        <v>10000.02</v>
      </c>
      <c r="I40" s="2219"/>
      <c r="J40" s="2219">
        <f t="shared" si="3"/>
        <v>0</v>
      </c>
      <c r="L40" s="2243">
        <v>45885</v>
      </c>
      <c r="M40" s="27"/>
      <c r="N40" s="27"/>
      <c r="O40" s="538">
        <v>3</v>
      </c>
      <c r="P40" s="2253" t="s">
        <v>940</v>
      </c>
      <c r="Q40" s="2275">
        <v>1666.67</v>
      </c>
      <c r="R40" s="2275">
        <v>300</v>
      </c>
      <c r="S40" s="2219">
        <f t="shared" si="4"/>
        <v>14999.99</v>
      </c>
    </row>
    <row r="41" spans="2:19" ht="15" customHeight="1">
      <c r="B41" s="1608"/>
      <c r="C41" s="151"/>
      <c r="D41" s="151"/>
      <c r="E41" s="151"/>
      <c r="F41" s="57"/>
      <c r="G41" s="2229"/>
      <c r="H41" s="43"/>
      <c r="I41" s="2219"/>
      <c r="J41" s="2219">
        <f t="shared" si="3"/>
        <v>0</v>
      </c>
      <c r="L41" s="2243">
        <v>45899</v>
      </c>
      <c r="M41" s="27"/>
      <c r="N41" s="27"/>
      <c r="O41" s="538">
        <v>4</v>
      </c>
      <c r="P41" s="2253" t="s">
        <v>941</v>
      </c>
      <c r="Q41" s="2275">
        <v>14999.99</v>
      </c>
      <c r="R41" s="2275"/>
      <c r="S41" s="2219">
        <f t="shared" si="4"/>
        <v>0</v>
      </c>
    </row>
    <row r="42" spans="2:19" ht="15" customHeight="1">
      <c r="B42" s="1609"/>
      <c r="C42" s="132"/>
      <c r="D42" s="132"/>
      <c r="E42" s="132"/>
      <c r="F42" s="133"/>
      <c r="H42" s="7"/>
      <c r="L42" s="2304"/>
      <c r="M42" s="27"/>
      <c r="N42" s="27"/>
      <c r="O42" s="538">
        <v>5</v>
      </c>
      <c r="P42" s="2285"/>
      <c r="Q42" s="2224"/>
      <c r="R42" s="2224"/>
      <c r="S42" s="2219">
        <f t="shared" si="4"/>
        <v>0</v>
      </c>
    </row>
    <row r="43" spans="2:19" ht="15" customHeight="1">
      <c r="B43" s="3200" t="s">
        <v>1</v>
      </c>
      <c r="C43" s="3200"/>
      <c r="D43" s="3200"/>
      <c r="E43" s="3200"/>
      <c r="F43" s="3200"/>
      <c r="G43" s="3200"/>
      <c r="H43" s="3200"/>
      <c r="I43" s="3200"/>
      <c r="J43" s="3200"/>
      <c r="L43" s="2224"/>
      <c r="M43" s="27"/>
      <c r="N43" s="27"/>
      <c r="O43" s="538">
        <v>6</v>
      </c>
      <c r="P43" s="2285"/>
      <c r="Q43" s="2224"/>
      <c r="R43" s="2224"/>
      <c r="S43" s="2219">
        <f t="shared" si="4"/>
        <v>0</v>
      </c>
    </row>
    <row r="44" spans="2:19" ht="15" customHeight="1">
      <c r="B44" s="1605" t="s">
        <v>2</v>
      </c>
      <c r="C44" s="142" t="s">
        <v>96</v>
      </c>
      <c r="D44" s="143" t="s">
        <v>4</v>
      </c>
      <c r="E44" s="144" t="s">
        <v>5</v>
      </c>
      <c r="F44" s="144" t="s">
        <v>6</v>
      </c>
      <c r="G44" s="2504" t="s">
        <v>36</v>
      </c>
      <c r="H44" s="146" t="s">
        <v>37</v>
      </c>
      <c r="I44" s="2693" t="s">
        <v>38</v>
      </c>
      <c r="J44" s="2693" t="s">
        <v>87</v>
      </c>
      <c r="L44" s="2224"/>
      <c r="M44" s="27"/>
      <c r="N44" s="27"/>
      <c r="O44" s="27"/>
      <c r="P44" s="2300"/>
      <c r="Q44" s="2224"/>
      <c r="R44" s="2224"/>
      <c r="S44" s="2224"/>
    </row>
    <row r="45" spans="2:19" ht="15" customHeight="1">
      <c r="B45" s="723">
        <v>45787</v>
      </c>
      <c r="C45" s="720">
        <v>230000</v>
      </c>
      <c r="D45" s="720">
        <f>C45*0.02</f>
        <v>4600</v>
      </c>
      <c r="E45" s="720"/>
      <c r="F45" s="667">
        <v>36</v>
      </c>
      <c r="G45" s="2668">
        <v>33563</v>
      </c>
      <c r="H45" s="668">
        <f>C45/F45</f>
        <v>6388.8888888888896</v>
      </c>
      <c r="I45" s="2694">
        <f>C45*0.83%</f>
        <v>1909</v>
      </c>
      <c r="J45" s="2695">
        <f>C45</f>
        <v>230000</v>
      </c>
      <c r="M45" s="3"/>
      <c r="N45" s="3"/>
      <c r="O45" s="3"/>
      <c r="P45" s="2289"/>
      <c r="Q45" s="2271"/>
      <c r="R45" s="2271"/>
      <c r="S45" s="2271"/>
    </row>
    <row r="46" spans="2:19" ht="15" customHeight="1">
      <c r="B46" s="167">
        <v>45794</v>
      </c>
      <c r="C46" s="151"/>
      <c r="D46" s="151"/>
      <c r="E46" s="646">
        <v>1</v>
      </c>
      <c r="F46" s="57">
        <v>1</v>
      </c>
      <c r="G46" s="2195" t="s">
        <v>942</v>
      </c>
      <c r="H46" s="450">
        <v>6388.89</v>
      </c>
      <c r="I46" s="2222">
        <v>1909</v>
      </c>
      <c r="J46" s="2201">
        <f>J45-H46</f>
        <v>223611.11</v>
      </c>
      <c r="M46" s="3"/>
      <c r="N46" s="3"/>
      <c r="O46" s="3"/>
      <c r="P46" s="2289"/>
      <c r="Q46" s="2271"/>
      <c r="R46" s="2271"/>
      <c r="S46" s="2271"/>
    </row>
    <row r="47" spans="2:19" ht="15" customHeight="1">
      <c r="B47" s="167">
        <v>45828</v>
      </c>
      <c r="C47" s="27"/>
      <c r="D47" s="27"/>
      <c r="E47" s="646">
        <v>2</v>
      </c>
      <c r="F47" s="57">
        <v>2</v>
      </c>
      <c r="G47" s="2195" t="s">
        <v>938</v>
      </c>
      <c r="H47" s="450">
        <v>6388.89</v>
      </c>
      <c r="I47" s="2222">
        <v>1909</v>
      </c>
      <c r="J47" s="2201">
        <f t="shared" ref="J47:J54" si="5">J46-H47</f>
        <v>217222.22</v>
      </c>
      <c r="M47" s="3"/>
      <c r="N47" s="3"/>
      <c r="O47" s="3"/>
      <c r="P47" s="2289"/>
      <c r="Q47" s="2271"/>
      <c r="R47" s="2271"/>
      <c r="S47" s="2271"/>
    </row>
    <row r="48" spans="2:19" ht="15" customHeight="1">
      <c r="B48" s="167">
        <v>45855</v>
      </c>
      <c r="C48" s="27"/>
      <c r="D48" s="27"/>
      <c r="E48" s="646">
        <v>3</v>
      </c>
      <c r="F48" s="57">
        <v>3</v>
      </c>
      <c r="G48" s="2195" t="s">
        <v>939</v>
      </c>
      <c r="H48" s="450">
        <v>6388.89</v>
      </c>
      <c r="I48" s="2222">
        <v>1909</v>
      </c>
      <c r="J48" s="2201">
        <f t="shared" si="5"/>
        <v>210833.33</v>
      </c>
      <c r="M48" s="3"/>
      <c r="N48" s="3"/>
      <c r="O48" s="3"/>
      <c r="P48" s="2289"/>
      <c r="Q48" s="2271"/>
      <c r="R48" s="2271"/>
      <c r="S48" s="2271"/>
    </row>
    <row r="49" spans="2:19" ht="15" customHeight="1">
      <c r="B49" s="167">
        <v>45885</v>
      </c>
      <c r="C49" s="27"/>
      <c r="D49" s="27"/>
      <c r="E49" s="646">
        <v>4</v>
      </c>
      <c r="F49" s="57">
        <v>4</v>
      </c>
      <c r="G49" s="2196" t="s">
        <v>940</v>
      </c>
      <c r="H49" s="450">
        <v>6388.89</v>
      </c>
      <c r="I49" s="2222">
        <v>1909</v>
      </c>
      <c r="J49" s="2201">
        <f t="shared" si="5"/>
        <v>204444.44</v>
      </c>
      <c r="M49" s="3"/>
      <c r="N49" s="3"/>
      <c r="O49" s="3"/>
      <c r="P49" s="2289"/>
      <c r="Q49" s="2271"/>
      <c r="R49" s="2271"/>
      <c r="S49" s="2271"/>
    </row>
    <row r="50" spans="2:19" ht="15" customHeight="1">
      <c r="B50" s="167">
        <v>45899</v>
      </c>
      <c r="C50" s="27"/>
      <c r="D50" s="27"/>
      <c r="E50" s="646" t="s">
        <v>943</v>
      </c>
      <c r="F50" s="57">
        <v>5</v>
      </c>
      <c r="G50" s="2196" t="s">
        <v>941</v>
      </c>
      <c r="H50" s="450">
        <v>12777.78</v>
      </c>
      <c r="I50" s="2222"/>
      <c r="J50" s="2201">
        <f t="shared" si="5"/>
        <v>191666.66</v>
      </c>
      <c r="M50" s="3"/>
      <c r="N50" s="3"/>
      <c r="O50" s="3"/>
      <c r="P50" s="2289"/>
      <c r="Q50" s="2271"/>
      <c r="R50" s="2271"/>
      <c r="S50" s="2271"/>
    </row>
    <row r="51" spans="2:19" ht="15" customHeight="1">
      <c r="B51" s="167">
        <v>45906</v>
      </c>
      <c r="C51" s="27"/>
      <c r="D51" s="27"/>
      <c r="E51" s="646" t="s">
        <v>944</v>
      </c>
      <c r="F51" s="57">
        <v>6</v>
      </c>
      <c r="G51" s="2195" t="s">
        <v>945</v>
      </c>
      <c r="H51" s="168">
        <v>38333.339999999997</v>
      </c>
      <c r="I51" s="2241">
        <v>1909</v>
      </c>
      <c r="J51" s="2201">
        <f t="shared" si="5"/>
        <v>153333.32</v>
      </c>
      <c r="M51" s="3"/>
      <c r="N51" s="3"/>
      <c r="O51" s="3"/>
      <c r="P51" s="2289"/>
      <c r="Q51" s="2271"/>
      <c r="R51" s="2271"/>
      <c r="S51" s="2271"/>
    </row>
    <row r="52" spans="2:19" ht="15" customHeight="1">
      <c r="B52" s="167">
        <v>45947</v>
      </c>
      <c r="C52" s="151"/>
      <c r="D52" s="151"/>
      <c r="E52" s="646" t="s">
        <v>946</v>
      </c>
      <c r="F52" s="57">
        <v>7</v>
      </c>
      <c r="G52" s="2195" t="s">
        <v>947</v>
      </c>
      <c r="H52" s="450">
        <v>6388.89</v>
      </c>
      <c r="I52" s="2222">
        <v>1909</v>
      </c>
      <c r="J52" s="2201">
        <f t="shared" si="5"/>
        <v>146944.43</v>
      </c>
      <c r="M52" s="3"/>
      <c r="N52" s="3"/>
      <c r="O52" s="3"/>
      <c r="P52" s="2289"/>
      <c r="Q52" s="2271"/>
      <c r="R52" s="2271"/>
      <c r="S52" s="2271"/>
    </row>
    <row r="53" spans="2:19" ht="15" customHeight="1">
      <c r="B53" s="167">
        <v>45976</v>
      </c>
      <c r="C53" s="151"/>
      <c r="D53" s="151"/>
      <c r="E53" s="646" t="s">
        <v>948</v>
      </c>
      <c r="F53" s="57">
        <v>8</v>
      </c>
      <c r="G53" s="2195" t="s">
        <v>949</v>
      </c>
      <c r="H53" s="450">
        <v>6388.89</v>
      </c>
      <c r="I53" s="2222">
        <v>1909</v>
      </c>
      <c r="J53" s="2201">
        <f t="shared" si="5"/>
        <v>140555.54</v>
      </c>
      <c r="L53" s="2324"/>
      <c r="M53" s="576"/>
      <c r="N53" s="161"/>
      <c r="O53" s="122"/>
      <c r="P53" s="2231"/>
      <c r="Q53" s="2341"/>
      <c r="R53" s="2345"/>
      <c r="S53" s="2271"/>
    </row>
    <row r="54" spans="2:19" ht="15" customHeight="1">
      <c r="B54" s="167">
        <v>46010</v>
      </c>
      <c r="C54" s="151"/>
      <c r="D54" s="151"/>
      <c r="E54" s="646" t="s">
        <v>950</v>
      </c>
      <c r="F54" s="57">
        <v>9</v>
      </c>
      <c r="G54" s="2195" t="s">
        <v>951</v>
      </c>
      <c r="H54" s="450">
        <v>6388.89</v>
      </c>
      <c r="I54" s="2222">
        <v>1909</v>
      </c>
      <c r="J54" s="2201">
        <f t="shared" si="5"/>
        <v>134166.65</v>
      </c>
      <c r="L54" s="2324"/>
      <c r="M54" s="576"/>
      <c r="N54" s="120"/>
      <c r="O54" s="122"/>
      <c r="P54" s="2231"/>
      <c r="Q54" s="2341"/>
      <c r="R54" s="2342"/>
      <c r="S54" s="2271"/>
    </row>
    <row r="55" spans="2:19" ht="15" customHeight="1">
      <c r="B55" s="50"/>
      <c r="C55" s="27"/>
      <c r="D55" s="27"/>
      <c r="E55" s="646"/>
      <c r="F55" s="57"/>
      <c r="G55" s="2229"/>
      <c r="H55" s="450"/>
      <c r="I55" s="2219"/>
      <c r="J55" s="2201"/>
      <c r="L55" s="2324"/>
      <c r="M55" s="576"/>
      <c r="N55" s="120"/>
      <c r="O55" s="122"/>
      <c r="P55" s="2231"/>
      <c r="Q55" s="2341"/>
      <c r="R55" s="2342"/>
      <c r="S55" s="2271"/>
    </row>
    <row r="56" spans="2:19" ht="15" customHeight="1">
      <c r="B56" s="1607"/>
      <c r="C56" s="27"/>
      <c r="D56" s="27"/>
      <c r="E56" s="646"/>
      <c r="F56" s="57"/>
      <c r="G56" s="2229"/>
      <c r="H56" s="39"/>
      <c r="I56" s="2219"/>
      <c r="J56" s="2201"/>
      <c r="L56" s="2324"/>
      <c r="M56" s="576"/>
      <c r="N56" s="120"/>
      <c r="O56" s="122"/>
      <c r="P56" s="2231"/>
      <c r="Q56" s="2341"/>
      <c r="R56" s="2342"/>
      <c r="S56" s="2271"/>
    </row>
    <row r="57" spans="2:19" ht="15" customHeight="1">
      <c r="B57" s="1607"/>
      <c r="C57" s="27"/>
      <c r="D57" s="27"/>
      <c r="E57" s="476"/>
      <c r="F57" s="57"/>
      <c r="G57" s="2229"/>
      <c r="H57" s="39"/>
      <c r="I57" s="2219"/>
      <c r="J57" s="2201"/>
      <c r="L57" s="2324"/>
      <c r="M57" s="576"/>
      <c r="N57" s="126"/>
      <c r="O57" s="122"/>
      <c r="P57" s="2231"/>
      <c r="Q57" s="2341"/>
      <c r="R57" s="2342"/>
      <c r="S57" s="2271"/>
    </row>
    <row r="58" spans="2:19" ht="15" customHeight="1">
      <c r="B58" s="1607"/>
      <c r="C58" s="27"/>
      <c r="D58" s="27"/>
      <c r="E58" s="27"/>
      <c r="F58" s="29"/>
      <c r="G58" s="2229"/>
      <c r="H58" s="39"/>
      <c r="I58" s="2219"/>
      <c r="J58" s="2201"/>
      <c r="L58" s="2324"/>
      <c r="M58" s="576"/>
      <c r="N58" s="126"/>
      <c r="O58" s="122"/>
      <c r="P58" s="2231"/>
      <c r="Q58" s="2347"/>
      <c r="R58" s="2342"/>
      <c r="S58" s="2271"/>
    </row>
    <row r="59" spans="2:19" ht="15" customHeight="1">
      <c r="B59" s="1607"/>
      <c r="C59" s="27"/>
      <c r="D59" s="27"/>
      <c r="E59" s="27"/>
      <c r="F59" s="29"/>
      <c r="G59" s="2229"/>
      <c r="H59" s="39"/>
      <c r="I59" s="2219"/>
      <c r="J59" s="2219"/>
      <c r="L59" s="2324"/>
      <c r="M59" s="576"/>
      <c r="N59" s="120"/>
      <c r="O59" s="577"/>
      <c r="P59" s="2232"/>
      <c r="Q59" s="2341"/>
      <c r="R59" s="2342"/>
      <c r="S59" s="2271"/>
    </row>
    <row r="60" spans="2:19" ht="15" customHeight="1">
      <c r="L60" s="2324"/>
      <c r="M60" s="576"/>
      <c r="N60" s="120"/>
      <c r="O60" s="122"/>
      <c r="P60" s="2231"/>
      <c r="Q60" s="2341"/>
      <c r="R60" s="2342"/>
      <c r="S60" s="2271"/>
    </row>
    <row r="61" spans="2:19" ht="15" customHeight="1">
      <c r="L61" s="2324"/>
      <c r="M61" s="576"/>
      <c r="N61" s="120"/>
      <c r="O61" s="122"/>
      <c r="P61" s="2231"/>
      <c r="Q61" s="2341"/>
      <c r="R61" s="2342"/>
      <c r="S61" s="2271"/>
    </row>
    <row r="62" spans="2:19" ht="15" customHeight="1">
      <c r="L62" s="2324"/>
      <c r="M62" s="576"/>
      <c r="N62" s="120"/>
      <c r="O62" s="122"/>
      <c r="P62" s="2231"/>
      <c r="Q62" s="2271"/>
      <c r="R62" s="2271"/>
      <c r="S62" s="2271"/>
    </row>
    <row r="63" spans="2:19" ht="18.75" customHeight="1">
      <c r="M63" s="3"/>
      <c r="N63" s="3"/>
      <c r="O63" s="3"/>
      <c r="P63" s="2289"/>
      <c r="Q63" s="2271"/>
      <c r="R63" s="2271"/>
      <c r="S63" s="2271"/>
    </row>
    <row r="64" spans="2:19" ht="15" customHeight="1">
      <c r="M64" s="3"/>
      <c r="N64" s="3"/>
      <c r="O64" s="3"/>
      <c r="P64" s="2289"/>
      <c r="Q64" s="2271"/>
      <c r="R64" s="2271"/>
      <c r="S64" s="2271"/>
    </row>
    <row r="65" spans="13:19" ht="15" customHeight="1">
      <c r="M65" s="3"/>
      <c r="N65" s="3"/>
      <c r="O65" s="3"/>
      <c r="P65" s="2289"/>
      <c r="Q65" s="2271"/>
      <c r="R65" s="2271"/>
      <c r="S65" s="2271"/>
    </row>
    <row r="66" spans="13:19" ht="15" customHeight="1">
      <c r="M66" s="3"/>
      <c r="N66" s="3"/>
      <c r="O66" s="3"/>
      <c r="P66" s="2289"/>
      <c r="Q66" s="2271"/>
      <c r="R66" s="2271"/>
      <c r="S66" s="2271"/>
    </row>
    <row r="67" spans="13:19" ht="15" customHeight="1">
      <c r="M67" s="3"/>
      <c r="N67" s="3"/>
      <c r="O67" s="3"/>
      <c r="P67" s="2289"/>
      <c r="Q67" s="2271"/>
      <c r="R67" s="2271"/>
      <c r="S67" s="2271"/>
    </row>
    <row r="68" spans="13:19" ht="15" customHeight="1">
      <c r="M68" s="3"/>
      <c r="N68" s="3"/>
      <c r="O68" s="3"/>
      <c r="P68" s="2289"/>
      <c r="Q68" s="2271"/>
      <c r="R68" s="2271"/>
      <c r="S68" s="2271"/>
    </row>
    <row r="69" spans="13:19" ht="15" customHeight="1">
      <c r="M69" s="3"/>
      <c r="N69" s="3"/>
      <c r="O69" s="3"/>
      <c r="P69" s="2289"/>
      <c r="Q69" s="2271"/>
      <c r="R69" s="2271"/>
      <c r="S69" s="2271"/>
    </row>
    <row r="70" spans="13:19" ht="15" customHeight="1">
      <c r="M70" s="3"/>
      <c r="N70" s="3"/>
      <c r="O70" s="3"/>
      <c r="P70" s="2289"/>
      <c r="Q70" s="2271"/>
      <c r="R70" s="2271"/>
      <c r="S70" s="2271"/>
    </row>
    <row r="71" spans="13:19" ht="15" customHeight="1">
      <c r="M71" s="3"/>
      <c r="N71" s="3"/>
      <c r="O71" s="3"/>
      <c r="P71" s="2289"/>
      <c r="Q71" s="2271"/>
      <c r="R71" s="2271"/>
      <c r="S71" s="2271"/>
    </row>
    <row r="72" spans="13:19" ht="15" customHeight="1">
      <c r="M72" s="3"/>
      <c r="N72" s="3"/>
      <c r="O72" s="3"/>
      <c r="P72" s="2289"/>
      <c r="Q72" s="2271"/>
      <c r="R72" s="2271"/>
      <c r="S72" s="2271"/>
    </row>
    <row r="73" spans="13:19" ht="15" customHeight="1">
      <c r="M73" s="3"/>
      <c r="N73" s="3"/>
      <c r="O73" s="3"/>
      <c r="P73" s="2289"/>
      <c r="Q73" s="2271"/>
      <c r="R73" s="2271"/>
      <c r="S73" s="2271"/>
    </row>
    <row r="74" spans="13:19" ht="15" customHeight="1">
      <c r="M74" s="3"/>
      <c r="N74" s="3"/>
      <c r="O74" s="3"/>
      <c r="P74" s="2289"/>
      <c r="Q74" s="2271"/>
      <c r="R74" s="2271"/>
      <c r="S74" s="2271"/>
    </row>
    <row r="75" spans="13:19" ht="15" customHeight="1">
      <c r="M75" s="3"/>
      <c r="N75" s="3"/>
      <c r="O75" s="3"/>
      <c r="P75" s="2289"/>
      <c r="Q75" s="2271"/>
      <c r="R75" s="2271"/>
      <c r="S75" s="2271"/>
    </row>
    <row r="76" spans="13:19" ht="15" customHeight="1">
      <c r="M76" s="3"/>
      <c r="N76" s="3"/>
      <c r="O76" s="3"/>
      <c r="P76" s="2289"/>
      <c r="Q76" s="2271"/>
      <c r="R76" s="2271"/>
      <c r="S76" s="2271"/>
    </row>
    <row r="77" spans="13:19" ht="15" customHeight="1">
      <c r="M77" s="3"/>
      <c r="N77" s="3"/>
      <c r="O77" s="3"/>
      <c r="P77" s="2289"/>
      <c r="Q77" s="2271"/>
      <c r="R77" s="2271"/>
      <c r="S77" s="2271"/>
    </row>
    <row r="78" spans="13:19" ht="15" customHeight="1">
      <c r="M78" s="3"/>
      <c r="N78" s="3"/>
      <c r="O78" s="3"/>
      <c r="P78" s="2289"/>
      <c r="Q78" s="2271"/>
      <c r="R78" s="2271"/>
      <c r="S78" s="2271"/>
    </row>
    <row r="79" spans="13:19" ht="15" customHeight="1">
      <c r="M79" s="3"/>
      <c r="N79" s="3"/>
      <c r="O79" s="3"/>
      <c r="P79" s="2289"/>
      <c r="Q79" s="2271"/>
      <c r="R79" s="2271"/>
      <c r="S79" s="2271"/>
    </row>
    <row r="80" spans="13:19" ht="15" customHeight="1">
      <c r="M80" s="3"/>
      <c r="N80" s="3"/>
      <c r="O80" s="3"/>
      <c r="P80" s="2289"/>
      <c r="Q80" s="2271"/>
      <c r="R80" s="2271"/>
      <c r="S80" s="2271"/>
    </row>
    <row r="81" spans="13:19" ht="15" customHeight="1">
      <c r="M81" s="3"/>
      <c r="N81" s="3"/>
      <c r="O81" s="3"/>
      <c r="P81" s="2289"/>
      <c r="Q81" s="2271"/>
      <c r="R81" s="2271"/>
      <c r="S81" s="2271"/>
    </row>
    <row r="82" spans="13:19" ht="15" customHeight="1">
      <c r="M82" s="3"/>
      <c r="N82" s="3"/>
      <c r="O82" s="3"/>
      <c r="P82" s="2289"/>
      <c r="Q82" s="2271"/>
      <c r="R82" s="2271"/>
      <c r="S82" s="2271"/>
    </row>
    <row r="83" spans="13:19" ht="15" customHeight="1"/>
    <row r="84" spans="13:19" ht="15" customHeight="1"/>
    <row r="85" spans="13:19" ht="15" customHeight="1"/>
    <row r="86" spans="13:19" ht="15" customHeight="1"/>
    <row r="87" spans="13:19" ht="15" customHeight="1"/>
    <row r="88" spans="13:19" ht="15" customHeight="1"/>
    <row r="89" spans="13:19" ht="15" customHeight="1"/>
    <row r="90" spans="13:19" ht="15" customHeight="1"/>
    <row r="91" spans="13:19" ht="15" customHeight="1"/>
    <row r="92" spans="13:19" ht="15" customHeight="1"/>
  </sheetData>
  <sortState xmlns:xlrd2="http://schemas.microsoft.com/office/spreadsheetml/2017/richdata2" ref="L54:P62">
    <sortCondition ref="L54:L62"/>
  </sortState>
  <mergeCells count="8">
    <mergeCell ref="L35:S35"/>
    <mergeCell ref="B43:J43"/>
    <mergeCell ref="L3:S3"/>
    <mergeCell ref="B4:J4"/>
    <mergeCell ref="B13:J13"/>
    <mergeCell ref="L18:S18"/>
    <mergeCell ref="B30:J30"/>
    <mergeCell ref="L30:S30"/>
  </mergeCells>
  <pageMargins left="0.118110236220472" right="0.118110236220472" top="0.78" bottom="0.98425196850393704" header="0.511811023622047" footer="0.511811023622047"/>
  <pageSetup paperSize="5" orientation="portrait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73">
    <tabColor rgb="FFFFFF00"/>
  </sheetPr>
  <dimension ref="A1:I73"/>
  <sheetViews>
    <sheetView zoomScale="130" zoomScaleNormal="130" workbookViewId="0">
      <selection activeCell="F43" sqref="F1:F1048576"/>
    </sheetView>
  </sheetViews>
  <sheetFormatPr defaultColWidth="9.109375" defaultRowHeight="13.2"/>
  <cols>
    <col min="1" max="1" width="14.33203125" style="228" customWidth="1"/>
    <col min="2" max="2" width="19.33203125" style="6" customWidth="1"/>
    <col min="3" max="4" width="14.33203125" style="6" customWidth="1"/>
    <col min="5" max="5" width="14.33203125" style="10" customWidth="1"/>
    <col min="6" max="6" width="14.33203125" style="2546" customWidth="1"/>
    <col min="7" max="7" width="14.33203125" style="6" customWidth="1"/>
    <col min="8" max="8" width="15.109375" style="6" customWidth="1"/>
    <col min="9" max="9" width="16.44140625" style="138" customWidth="1"/>
    <col min="10" max="16384" width="9.109375" style="3"/>
  </cols>
  <sheetData>
    <row r="1" spans="1:9" ht="24">
      <c r="A1" s="3120" t="s">
        <v>953</v>
      </c>
      <c r="B1" s="3120"/>
      <c r="C1" s="3120"/>
      <c r="D1" s="3120"/>
      <c r="F1" s="2540"/>
      <c r="G1" s="484"/>
      <c r="H1" s="484"/>
      <c r="I1" s="589"/>
    </row>
    <row r="2" spans="1:9" ht="15">
      <c r="A2" s="241" t="s">
        <v>34</v>
      </c>
      <c r="C2" s="3096"/>
      <c r="D2" s="3096"/>
      <c r="E2" s="484"/>
      <c r="F2" s="2540"/>
      <c r="G2" s="502"/>
      <c r="H2" s="502"/>
      <c r="I2" s="1382"/>
    </row>
    <row r="3" spans="1:9" ht="41.25" customHeight="1">
      <c r="A3" s="3351" t="s">
        <v>1</v>
      </c>
      <c r="B3" s="3351"/>
      <c r="C3" s="3351"/>
      <c r="D3" s="3351"/>
      <c r="E3" s="3351"/>
      <c r="F3" s="3351"/>
      <c r="G3" s="3351"/>
      <c r="H3" s="3351"/>
      <c r="I3" s="3352"/>
    </row>
    <row r="4" spans="1:9" ht="29.1" customHeight="1">
      <c r="A4" s="141" t="s">
        <v>2</v>
      </c>
      <c r="B4" s="509" t="s">
        <v>35</v>
      </c>
      <c r="C4" s="231" t="s">
        <v>4</v>
      </c>
      <c r="D4" s="232" t="s">
        <v>5</v>
      </c>
      <c r="E4" s="232" t="s">
        <v>6</v>
      </c>
      <c r="F4" s="2247" t="s">
        <v>36</v>
      </c>
      <c r="G4" s="827" t="s">
        <v>37</v>
      </c>
      <c r="H4" s="578" t="s">
        <v>38</v>
      </c>
      <c r="I4" s="509" t="s">
        <v>39</v>
      </c>
    </row>
    <row r="5" spans="1:9" ht="21" customHeight="1">
      <c r="A5" s="1600">
        <v>44495</v>
      </c>
      <c r="B5" s="49">
        <v>100000</v>
      </c>
      <c r="C5" s="49">
        <f>B5*0.02</f>
        <v>2000</v>
      </c>
      <c r="D5" s="952"/>
      <c r="E5" s="1601">
        <v>36</v>
      </c>
      <c r="F5" s="2257">
        <v>27681</v>
      </c>
      <c r="G5" s="1602">
        <f>+B5/E5</f>
        <v>2777.7777777777801</v>
      </c>
      <c r="H5" s="49">
        <f>B5*0.0083</f>
        <v>830</v>
      </c>
      <c r="I5" s="49">
        <v>100000</v>
      </c>
    </row>
    <row r="6" spans="1:9" ht="21" customHeight="1">
      <c r="A6" s="491">
        <v>44520</v>
      </c>
      <c r="B6" s="39"/>
      <c r="C6" s="39"/>
      <c r="D6" s="39"/>
      <c r="E6" s="81">
        <v>1</v>
      </c>
      <c r="F6" s="2481">
        <v>72646</v>
      </c>
      <c r="G6" s="39">
        <v>2777.78</v>
      </c>
      <c r="H6" s="112">
        <v>830</v>
      </c>
      <c r="I6" s="1604">
        <f>I5-G6</f>
        <v>97222.22</v>
      </c>
    </row>
    <row r="7" spans="1:9" ht="21" customHeight="1">
      <c r="A7" s="491">
        <v>44554</v>
      </c>
      <c r="B7" s="39"/>
      <c r="C7" s="39"/>
      <c r="D7" s="39"/>
      <c r="E7" s="81">
        <v>2</v>
      </c>
      <c r="F7" s="2481">
        <v>73056</v>
      </c>
      <c r="G7" s="39">
        <v>2777.78</v>
      </c>
      <c r="H7" s="112">
        <v>830</v>
      </c>
      <c r="I7" s="1604">
        <f t="shared" ref="I7:I31" si="0">I6-G7</f>
        <v>94444.44</v>
      </c>
    </row>
    <row r="8" spans="1:9" ht="21" customHeight="1">
      <c r="A8" s="491">
        <v>44583</v>
      </c>
      <c r="B8" s="39"/>
      <c r="C8" s="39"/>
      <c r="D8" s="39"/>
      <c r="E8" s="81">
        <v>3</v>
      </c>
      <c r="F8" s="2481">
        <v>73361</v>
      </c>
      <c r="G8" s="39">
        <v>2777.78</v>
      </c>
      <c r="H8" s="112">
        <v>830</v>
      </c>
      <c r="I8" s="1604">
        <f t="shared" si="0"/>
        <v>91666.66</v>
      </c>
    </row>
    <row r="9" spans="1:9" ht="21" customHeight="1">
      <c r="A9" s="491">
        <v>44616</v>
      </c>
      <c r="B9" s="39"/>
      <c r="C9" s="39"/>
      <c r="D9" s="39"/>
      <c r="E9" s="81">
        <v>4</v>
      </c>
      <c r="F9" s="2481">
        <v>73696</v>
      </c>
      <c r="G9" s="39">
        <v>2777.78</v>
      </c>
      <c r="H9" s="112">
        <v>830</v>
      </c>
      <c r="I9" s="1604">
        <f t="shared" si="0"/>
        <v>88888.88</v>
      </c>
    </row>
    <row r="10" spans="1:9" ht="21" customHeight="1">
      <c r="A10" s="491">
        <v>44651</v>
      </c>
      <c r="B10" s="39"/>
      <c r="C10" s="39"/>
      <c r="D10" s="39"/>
      <c r="E10" s="81">
        <v>5</v>
      </c>
      <c r="F10" s="2481">
        <v>74090</v>
      </c>
      <c r="G10" s="39">
        <v>2777.78</v>
      </c>
      <c r="H10" s="112">
        <v>830</v>
      </c>
      <c r="I10" s="1604">
        <f t="shared" si="0"/>
        <v>86111.1</v>
      </c>
    </row>
    <row r="11" spans="1:9" ht="21" customHeight="1">
      <c r="A11" s="491">
        <v>44680</v>
      </c>
      <c r="B11" s="39"/>
      <c r="C11" s="39"/>
      <c r="D11" s="39"/>
      <c r="E11" s="81">
        <v>6</v>
      </c>
      <c r="F11" s="2481">
        <v>74377</v>
      </c>
      <c r="G11" s="39">
        <v>2777.78</v>
      </c>
      <c r="H11" s="112">
        <v>830</v>
      </c>
      <c r="I11" s="1604">
        <f t="shared" si="0"/>
        <v>83333.320000000007</v>
      </c>
    </row>
    <row r="12" spans="1:9" ht="21" customHeight="1">
      <c r="A12" s="491">
        <v>44708</v>
      </c>
      <c r="B12" s="39"/>
      <c r="C12" s="39"/>
      <c r="D12" s="39"/>
      <c r="E12" s="81">
        <v>7</v>
      </c>
      <c r="F12" s="2481">
        <v>74736</v>
      </c>
      <c r="G12" s="39">
        <v>2777.78</v>
      </c>
      <c r="H12" s="112">
        <v>830</v>
      </c>
      <c r="I12" s="1604">
        <f t="shared" si="0"/>
        <v>80555.539999999994</v>
      </c>
    </row>
    <row r="13" spans="1:9" ht="21" customHeight="1">
      <c r="A13" s="50">
        <v>44730</v>
      </c>
      <c r="B13" s="39"/>
      <c r="C13" s="39"/>
      <c r="D13" s="39"/>
      <c r="E13" s="81">
        <v>8</v>
      </c>
      <c r="F13" s="2481">
        <v>75022</v>
      </c>
      <c r="G13" s="39">
        <v>2777.78</v>
      </c>
      <c r="H13" s="112">
        <v>830</v>
      </c>
      <c r="I13" s="1604">
        <f t="shared" si="0"/>
        <v>77777.759999999995</v>
      </c>
    </row>
    <row r="14" spans="1:9" ht="21" customHeight="1">
      <c r="A14" s="50">
        <v>44757</v>
      </c>
      <c r="B14" s="39"/>
      <c r="C14" s="39"/>
      <c r="D14" s="39"/>
      <c r="E14" s="81">
        <v>9</v>
      </c>
      <c r="F14" s="2229">
        <v>75324</v>
      </c>
      <c r="G14" s="149">
        <v>2777.78</v>
      </c>
      <c r="H14" s="149">
        <v>830</v>
      </c>
      <c r="I14" s="1604">
        <f t="shared" si="0"/>
        <v>74999.98</v>
      </c>
    </row>
    <row r="15" spans="1:9" ht="21" customHeight="1">
      <c r="A15" s="50">
        <v>44789</v>
      </c>
      <c r="B15" s="39"/>
      <c r="C15" s="39"/>
      <c r="D15" s="39"/>
      <c r="E15" s="81">
        <v>10</v>
      </c>
      <c r="F15" s="2229">
        <v>75686</v>
      </c>
      <c r="G15" s="149">
        <v>2777.78</v>
      </c>
      <c r="H15" s="149">
        <v>830</v>
      </c>
      <c r="I15" s="1604">
        <f t="shared" si="0"/>
        <v>72222.2</v>
      </c>
    </row>
    <row r="16" spans="1:9" ht="21" customHeight="1">
      <c r="A16" s="167">
        <v>44821</v>
      </c>
      <c r="B16" s="39"/>
      <c r="C16" s="39"/>
      <c r="D16" s="39"/>
      <c r="E16" s="81">
        <v>11</v>
      </c>
      <c r="F16" s="2195">
        <v>76033</v>
      </c>
      <c r="G16" s="33">
        <v>2777.78</v>
      </c>
      <c r="H16" s="33">
        <v>830</v>
      </c>
      <c r="I16" s="1604">
        <f t="shared" si="0"/>
        <v>69444.42</v>
      </c>
    </row>
    <row r="17" spans="1:9" ht="21" customHeight="1">
      <c r="A17" s="167">
        <v>44854</v>
      </c>
      <c r="B17" s="39"/>
      <c r="C17" s="39"/>
      <c r="D17" s="39"/>
      <c r="E17" s="81">
        <v>12</v>
      </c>
      <c r="F17" s="2195">
        <v>76366</v>
      </c>
      <c r="G17" s="33">
        <v>2777.78</v>
      </c>
      <c r="H17" s="33">
        <v>830</v>
      </c>
      <c r="I17" s="1604">
        <f t="shared" si="0"/>
        <v>66666.64</v>
      </c>
    </row>
    <row r="18" spans="1:9" ht="21" customHeight="1">
      <c r="A18" s="167">
        <v>44884</v>
      </c>
      <c r="B18" s="39"/>
      <c r="C18" s="39"/>
      <c r="D18" s="39"/>
      <c r="E18" s="81">
        <v>13</v>
      </c>
      <c r="F18" s="2195">
        <v>76771</v>
      </c>
      <c r="G18" s="33">
        <v>2777.78</v>
      </c>
      <c r="H18" s="33">
        <v>830</v>
      </c>
      <c r="I18" s="1604">
        <f t="shared" si="0"/>
        <v>63888.86</v>
      </c>
    </row>
    <row r="19" spans="1:9" ht="21" customHeight="1">
      <c r="A19" s="167">
        <v>44911</v>
      </c>
      <c r="B19" s="39"/>
      <c r="C19" s="39"/>
      <c r="D19" s="39"/>
      <c r="E19" s="81">
        <v>14</v>
      </c>
      <c r="F19" s="2195">
        <v>77047</v>
      </c>
      <c r="G19" s="284">
        <v>2777.78</v>
      </c>
      <c r="H19" s="284">
        <v>830</v>
      </c>
      <c r="I19" s="1604">
        <f t="shared" si="0"/>
        <v>61111.08</v>
      </c>
    </row>
    <row r="20" spans="1:9" ht="21" customHeight="1">
      <c r="A20" s="50">
        <v>44954</v>
      </c>
      <c r="B20" s="39"/>
      <c r="C20" s="39"/>
      <c r="D20" s="39"/>
      <c r="E20" s="81">
        <v>15</v>
      </c>
      <c r="F20" s="2195">
        <v>77488</v>
      </c>
      <c r="G20" s="30">
        <v>2777.78</v>
      </c>
      <c r="H20" s="30">
        <v>830</v>
      </c>
      <c r="I20" s="1604">
        <f t="shared" si="0"/>
        <v>58333.3</v>
      </c>
    </row>
    <row r="21" spans="1:9" ht="21" customHeight="1">
      <c r="A21" s="50">
        <v>44989</v>
      </c>
      <c r="B21" s="39"/>
      <c r="C21" s="39"/>
      <c r="D21" s="39"/>
      <c r="E21" s="81">
        <v>16</v>
      </c>
      <c r="F21" s="2195">
        <v>77823</v>
      </c>
      <c r="G21" s="59">
        <v>2777.78</v>
      </c>
      <c r="H21" s="59">
        <v>830</v>
      </c>
      <c r="I21" s="1604">
        <f t="shared" si="0"/>
        <v>55555.519999999997</v>
      </c>
    </row>
    <row r="22" spans="1:9" ht="15" customHeight="1">
      <c r="A22" s="50">
        <v>45017</v>
      </c>
      <c r="B22" s="39"/>
      <c r="C22" s="39"/>
      <c r="D22" s="39"/>
      <c r="E22" s="81">
        <v>17</v>
      </c>
      <c r="F22" s="2195">
        <v>78195</v>
      </c>
      <c r="G22" s="59">
        <v>2777.78</v>
      </c>
      <c r="H22" s="59">
        <v>830</v>
      </c>
      <c r="I22" s="1604">
        <f t="shared" si="0"/>
        <v>52777.74</v>
      </c>
    </row>
    <row r="23" spans="1:9" ht="15" customHeight="1">
      <c r="A23" s="50">
        <v>45044</v>
      </c>
      <c r="B23" s="39"/>
      <c r="C23" s="39"/>
      <c r="D23" s="39"/>
      <c r="E23" s="81">
        <v>18</v>
      </c>
      <c r="F23" s="2195">
        <v>78466</v>
      </c>
      <c r="G23" s="30">
        <v>2777.78</v>
      </c>
      <c r="H23" s="30">
        <v>830</v>
      </c>
      <c r="I23" s="1604">
        <f t="shared" si="0"/>
        <v>49999.96</v>
      </c>
    </row>
    <row r="24" spans="1:9" ht="15" customHeight="1">
      <c r="A24" s="50">
        <v>45073</v>
      </c>
      <c r="B24" s="39"/>
      <c r="C24" s="39"/>
      <c r="D24" s="39"/>
      <c r="E24" s="81">
        <v>19</v>
      </c>
      <c r="F24" s="2195">
        <v>78846</v>
      </c>
      <c r="G24" s="30">
        <v>2777.78</v>
      </c>
      <c r="H24" s="30">
        <v>830</v>
      </c>
      <c r="I24" s="1604">
        <f t="shared" si="0"/>
        <v>47222.18</v>
      </c>
    </row>
    <row r="25" spans="1:9" ht="15" customHeight="1">
      <c r="A25" s="50">
        <v>45105</v>
      </c>
      <c r="B25" s="39"/>
      <c r="C25" s="153"/>
      <c r="D25" s="39"/>
      <c r="E25" s="81">
        <v>20</v>
      </c>
      <c r="F25" s="2229">
        <v>79281</v>
      </c>
      <c r="G25" s="30">
        <v>2777.78</v>
      </c>
      <c r="H25" s="30">
        <v>830</v>
      </c>
      <c r="I25" s="1604">
        <f t="shared" si="0"/>
        <v>44444.4</v>
      </c>
    </row>
    <row r="26" spans="1:9" ht="15" customHeight="1">
      <c r="A26" s="50">
        <v>45128</v>
      </c>
      <c r="B26" s="39"/>
      <c r="C26" s="153"/>
      <c r="D26" s="39"/>
      <c r="E26" s="81">
        <v>21</v>
      </c>
      <c r="F26" s="2229">
        <v>79552</v>
      </c>
      <c r="G26" s="30">
        <v>2777.78</v>
      </c>
      <c r="H26" s="30">
        <v>830</v>
      </c>
      <c r="I26" s="1604">
        <f t="shared" si="0"/>
        <v>41666.620000000003</v>
      </c>
    </row>
    <row r="27" spans="1:9" ht="15" customHeight="1">
      <c r="A27" s="50">
        <v>45157</v>
      </c>
      <c r="B27" s="39"/>
      <c r="C27" s="153"/>
      <c r="D27" s="39"/>
      <c r="E27" s="81">
        <v>22</v>
      </c>
      <c r="F27" s="2229">
        <v>79921</v>
      </c>
      <c r="G27" s="30">
        <v>2777.78</v>
      </c>
      <c r="H27" s="30">
        <v>830</v>
      </c>
      <c r="I27" s="1604">
        <f t="shared" si="0"/>
        <v>38888.839999999997</v>
      </c>
    </row>
    <row r="28" spans="1:9" ht="15" customHeight="1">
      <c r="A28" s="50">
        <v>45185</v>
      </c>
      <c r="B28" s="39"/>
      <c r="C28" s="39"/>
      <c r="D28" s="39"/>
      <c r="E28" s="81">
        <v>23</v>
      </c>
      <c r="F28" s="2229">
        <v>80238</v>
      </c>
      <c r="G28" s="35">
        <v>2777.78</v>
      </c>
      <c r="H28" s="35">
        <v>830</v>
      </c>
      <c r="I28" s="1604">
        <f t="shared" si="0"/>
        <v>36111.06</v>
      </c>
    </row>
    <row r="29" spans="1:9" ht="15" customHeight="1">
      <c r="A29" s="50">
        <v>45185</v>
      </c>
      <c r="B29" s="39"/>
      <c r="C29" s="39"/>
      <c r="D29" s="39"/>
      <c r="E29" s="81"/>
      <c r="F29" s="2356">
        <v>32011</v>
      </c>
      <c r="G29" s="35">
        <v>36111.06</v>
      </c>
      <c r="H29" s="112"/>
      <c r="I29" s="1604">
        <f t="shared" si="0"/>
        <v>0</v>
      </c>
    </row>
    <row r="30" spans="1:9" ht="15" customHeight="1">
      <c r="A30" s="50"/>
      <c r="B30" s="39"/>
      <c r="C30" s="39"/>
      <c r="D30" s="39"/>
      <c r="E30" s="81"/>
      <c r="F30" s="2481"/>
      <c r="G30" s="39"/>
      <c r="H30" s="112"/>
      <c r="I30" s="1604">
        <f t="shared" si="0"/>
        <v>0</v>
      </c>
    </row>
    <row r="31" spans="1:9" ht="15" customHeight="1">
      <c r="A31" s="50"/>
      <c r="B31" s="39"/>
      <c r="C31" s="39"/>
      <c r="D31" s="39"/>
      <c r="E31" s="81"/>
      <c r="F31" s="2481"/>
      <c r="G31" s="39"/>
      <c r="H31" s="112"/>
      <c r="I31" s="1604">
        <f t="shared" si="0"/>
        <v>0</v>
      </c>
    </row>
    <row r="32" spans="1:9" ht="15" customHeight="1">
      <c r="A32" s="3351" t="s">
        <v>1</v>
      </c>
      <c r="B32" s="3351"/>
      <c r="C32" s="3351"/>
      <c r="D32" s="3351"/>
      <c r="E32" s="3351"/>
      <c r="F32" s="3351"/>
      <c r="G32" s="3351"/>
      <c r="H32" s="3351"/>
      <c r="I32" s="3352"/>
    </row>
    <row r="33" spans="1:9" ht="15" customHeight="1">
      <c r="A33" s="141" t="s">
        <v>2</v>
      </c>
      <c r="B33" s="509" t="s">
        <v>35</v>
      </c>
      <c r="C33" s="231" t="s">
        <v>4</v>
      </c>
      <c r="D33" s="232" t="s">
        <v>5</v>
      </c>
      <c r="E33" s="232" t="s">
        <v>6</v>
      </c>
      <c r="F33" s="2247" t="s">
        <v>36</v>
      </c>
      <c r="G33" s="827" t="s">
        <v>37</v>
      </c>
      <c r="H33" s="578" t="s">
        <v>38</v>
      </c>
      <c r="I33" s="509" t="s">
        <v>39</v>
      </c>
    </row>
    <row r="34" spans="1:9" ht="15" customHeight="1">
      <c r="A34" s="1600">
        <v>45185</v>
      </c>
      <c r="B34" s="49">
        <v>100000</v>
      </c>
      <c r="C34" s="49">
        <f>B34*0.02</f>
        <v>2000</v>
      </c>
      <c r="D34" s="952"/>
      <c r="E34" s="1601">
        <v>24</v>
      </c>
      <c r="F34" s="2257">
        <v>27681</v>
      </c>
      <c r="G34" s="1602">
        <f>+B34/E34</f>
        <v>4166.6666666666697</v>
      </c>
      <c r="H34" s="49">
        <f>B34*0.0083</f>
        <v>830</v>
      </c>
      <c r="I34" s="49">
        <v>100000</v>
      </c>
    </row>
    <row r="35" spans="1:9" ht="15" customHeight="1">
      <c r="A35" s="50">
        <v>45226</v>
      </c>
      <c r="B35" s="62"/>
      <c r="C35" s="62"/>
      <c r="D35" s="62"/>
      <c r="E35" s="538">
        <v>1</v>
      </c>
      <c r="F35" s="2229">
        <v>80722</v>
      </c>
      <c r="G35" s="59">
        <v>2777.78</v>
      </c>
      <c r="H35" s="59">
        <v>830</v>
      </c>
      <c r="I35" s="480">
        <f>I34-G35</f>
        <v>97222.22</v>
      </c>
    </row>
    <row r="36" spans="1:9" ht="15" customHeight="1">
      <c r="A36" s="50">
        <v>45260</v>
      </c>
      <c r="B36" s="178"/>
      <c r="C36" s="59"/>
      <c r="D36" s="59"/>
      <c r="E36" s="538">
        <v>2</v>
      </c>
      <c r="F36" s="2229">
        <v>81224</v>
      </c>
      <c r="G36" s="59">
        <v>5555.56</v>
      </c>
      <c r="H36" s="59">
        <v>830</v>
      </c>
      <c r="I36" s="480">
        <f t="shared" ref="I36:I59" si="1">I35-G36</f>
        <v>91666.66</v>
      </c>
    </row>
    <row r="37" spans="1:9" ht="15" customHeight="1">
      <c r="A37" s="50">
        <v>45279</v>
      </c>
      <c r="B37" s="178"/>
      <c r="C37" s="59"/>
      <c r="D37" s="59"/>
      <c r="E37" s="538">
        <v>3</v>
      </c>
      <c r="F37" s="2229">
        <v>81421</v>
      </c>
      <c r="G37" s="59">
        <v>2777.78</v>
      </c>
      <c r="H37" s="59">
        <v>830</v>
      </c>
      <c r="I37" s="480">
        <f t="shared" si="1"/>
        <v>88888.88</v>
      </c>
    </row>
    <row r="38" spans="1:9" ht="15" customHeight="1">
      <c r="A38" s="50">
        <v>45279</v>
      </c>
      <c r="B38" s="178"/>
      <c r="C38" s="59"/>
      <c r="D38" s="59"/>
      <c r="E38" s="538"/>
      <c r="F38" s="2229">
        <v>81422</v>
      </c>
      <c r="G38" s="59">
        <v>1388.89</v>
      </c>
      <c r="H38" s="59"/>
      <c r="I38" s="480">
        <f t="shared" si="1"/>
        <v>87499.99</v>
      </c>
    </row>
    <row r="39" spans="1:9" ht="15" customHeight="1">
      <c r="A39" s="50">
        <v>45323</v>
      </c>
      <c r="B39" s="62"/>
      <c r="C39" s="62"/>
      <c r="D39" s="62"/>
      <c r="E39" s="538">
        <v>4</v>
      </c>
      <c r="F39" s="2229">
        <v>81945</v>
      </c>
      <c r="G39" s="59">
        <v>4166.67</v>
      </c>
      <c r="H39" s="59">
        <v>830</v>
      </c>
      <c r="I39" s="480">
        <f t="shared" si="1"/>
        <v>83333.320000000007</v>
      </c>
    </row>
    <row r="40" spans="1:9" ht="15" customHeight="1">
      <c r="A40" s="50">
        <v>45351</v>
      </c>
      <c r="B40" s="62"/>
      <c r="C40" s="62"/>
      <c r="D40" s="62"/>
      <c r="E40" s="538">
        <v>5</v>
      </c>
      <c r="F40" s="2229">
        <v>82263</v>
      </c>
      <c r="G40" s="59">
        <v>4166.67</v>
      </c>
      <c r="H40" s="59">
        <v>830</v>
      </c>
      <c r="I40" s="480">
        <f t="shared" si="1"/>
        <v>79166.649999999994</v>
      </c>
    </row>
    <row r="41" spans="1:9" ht="15" customHeight="1">
      <c r="A41" s="50">
        <v>45378</v>
      </c>
      <c r="B41" s="62"/>
      <c r="C41" s="62"/>
      <c r="D41" s="62"/>
      <c r="E41" s="538">
        <v>6</v>
      </c>
      <c r="F41" s="2229">
        <v>82598</v>
      </c>
      <c r="G41" s="59">
        <v>4166.67</v>
      </c>
      <c r="H41" s="59">
        <v>830</v>
      </c>
      <c r="I41" s="480">
        <f t="shared" si="1"/>
        <v>74999.98</v>
      </c>
    </row>
    <row r="42" spans="1:9" ht="15" customHeight="1">
      <c r="A42" s="50">
        <v>45409</v>
      </c>
      <c r="B42" s="62"/>
      <c r="C42" s="62"/>
      <c r="D42" s="62"/>
      <c r="E42" s="538">
        <v>7</v>
      </c>
      <c r="F42" s="2229">
        <v>82909</v>
      </c>
      <c r="G42" s="59">
        <v>4166.67</v>
      </c>
      <c r="H42" s="59">
        <v>830</v>
      </c>
      <c r="I42" s="480">
        <f t="shared" si="1"/>
        <v>70833.31</v>
      </c>
    </row>
    <row r="43" spans="1:9" ht="15" customHeight="1">
      <c r="A43" s="50">
        <v>45428</v>
      </c>
      <c r="B43" s="62"/>
      <c r="C43" s="62"/>
      <c r="D43" s="62"/>
      <c r="E43" s="538">
        <v>8</v>
      </c>
      <c r="F43" s="2229">
        <v>83135</v>
      </c>
      <c r="G43" s="59">
        <v>4166.67</v>
      </c>
      <c r="H43" s="59">
        <v>830</v>
      </c>
      <c r="I43" s="480">
        <f t="shared" si="1"/>
        <v>66666.64</v>
      </c>
    </row>
    <row r="44" spans="1:9" ht="15" customHeight="1">
      <c r="A44" s="50">
        <v>45472</v>
      </c>
      <c r="B44" s="62"/>
      <c r="C44" s="62"/>
      <c r="D44" s="62"/>
      <c r="E44" s="538">
        <v>9</v>
      </c>
      <c r="F44" s="2481">
        <v>83768</v>
      </c>
      <c r="G44" s="62">
        <v>4166.67</v>
      </c>
      <c r="H44" s="62">
        <v>830</v>
      </c>
      <c r="I44" s="480">
        <f t="shared" si="1"/>
        <v>62499.97</v>
      </c>
    </row>
    <row r="45" spans="1:9" ht="15" customHeight="1">
      <c r="A45" s="50">
        <v>45490</v>
      </c>
      <c r="B45" s="62"/>
      <c r="C45" s="62"/>
      <c r="D45" s="62"/>
      <c r="E45" s="538">
        <v>10</v>
      </c>
      <c r="F45" s="2229">
        <v>83931</v>
      </c>
      <c r="G45" s="329">
        <v>4166.67</v>
      </c>
      <c r="H45" s="329">
        <v>830</v>
      </c>
      <c r="I45" s="480">
        <f t="shared" si="1"/>
        <v>58333.3</v>
      </c>
    </row>
    <row r="46" spans="1:9" ht="15" customHeight="1">
      <c r="A46" s="50">
        <v>45535</v>
      </c>
      <c r="B46" s="62"/>
      <c r="C46" s="62"/>
      <c r="D46" s="62"/>
      <c r="E46" s="538">
        <v>11</v>
      </c>
      <c r="F46" s="2229">
        <v>84472</v>
      </c>
      <c r="G46" s="329">
        <v>4166.67</v>
      </c>
      <c r="H46" s="329">
        <v>830</v>
      </c>
      <c r="I46" s="480">
        <f t="shared" si="1"/>
        <v>54166.63</v>
      </c>
    </row>
    <row r="47" spans="1:9" ht="15" customHeight="1">
      <c r="A47" s="50">
        <v>45563</v>
      </c>
      <c r="B47" s="62"/>
      <c r="C47" s="62"/>
      <c r="D47" s="62"/>
      <c r="E47" s="538">
        <v>12</v>
      </c>
      <c r="F47" s="2229">
        <v>84807</v>
      </c>
      <c r="G47" s="329">
        <v>4166.67</v>
      </c>
      <c r="H47" s="329">
        <v>830</v>
      </c>
      <c r="I47" s="480">
        <f t="shared" si="1"/>
        <v>49999.96</v>
      </c>
    </row>
    <row r="48" spans="1:9" ht="15" customHeight="1">
      <c r="A48" s="50">
        <v>45595</v>
      </c>
      <c r="B48" s="62"/>
      <c r="C48" s="62"/>
      <c r="D48" s="62"/>
      <c r="E48" s="538">
        <v>13</v>
      </c>
      <c r="F48" s="2229">
        <v>85221</v>
      </c>
      <c r="G48" s="329">
        <v>4166.67</v>
      </c>
      <c r="H48" s="329">
        <v>830</v>
      </c>
      <c r="I48" s="480">
        <f t="shared" si="1"/>
        <v>45833.29</v>
      </c>
    </row>
    <row r="49" spans="1:9" ht="15" customHeight="1">
      <c r="A49" s="50">
        <v>45619</v>
      </c>
      <c r="B49" s="62"/>
      <c r="C49" s="62"/>
      <c r="D49" s="62"/>
      <c r="E49" s="538">
        <v>14</v>
      </c>
      <c r="F49" s="2229">
        <v>85557</v>
      </c>
      <c r="G49" s="59">
        <v>4166.67</v>
      </c>
      <c r="H49" s="59">
        <v>830</v>
      </c>
      <c r="I49" s="480">
        <f t="shared" si="1"/>
        <v>41666.620000000003</v>
      </c>
    </row>
    <row r="50" spans="1:9" ht="15" customHeight="1">
      <c r="A50" s="60">
        <v>45654</v>
      </c>
      <c r="B50" s="62"/>
      <c r="C50" s="62"/>
      <c r="D50" s="62"/>
      <c r="E50" s="538">
        <v>15</v>
      </c>
      <c r="F50" s="2229">
        <v>85986</v>
      </c>
      <c r="G50" s="59">
        <v>4166.67</v>
      </c>
      <c r="H50" s="59">
        <v>830</v>
      </c>
      <c r="I50" s="480">
        <f t="shared" si="1"/>
        <v>37499.949999999997</v>
      </c>
    </row>
    <row r="51" spans="1:9" ht="15" customHeight="1">
      <c r="A51" s="1603">
        <v>45687</v>
      </c>
      <c r="B51" s="167"/>
      <c r="C51" s="1537"/>
      <c r="D51" s="62"/>
      <c r="E51" s="538">
        <v>16</v>
      </c>
      <c r="F51" s="2481">
        <v>86335</v>
      </c>
      <c r="G51" s="59">
        <v>4166.67</v>
      </c>
      <c r="H51" s="59">
        <v>830</v>
      </c>
      <c r="I51" s="480">
        <f t="shared" si="1"/>
        <v>33333.279999999999</v>
      </c>
    </row>
    <row r="52" spans="1:9" ht="15" customHeight="1">
      <c r="A52" s="1603">
        <v>45717</v>
      </c>
      <c r="B52" s="167"/>
      <c r="C52" s="1537"/>
      <c r="D52" s="62"/>
      <c r="E52" s="538">
        <v>17</v>
      </c>
      <c r="F52" s="2481">
        <v>86693</v>
      </c>
      <c r="G52" s="62">
        <v>4166.67</v>
      </c>
      <c r="H52" s="62">
        <v>830</v>
      </c>
      <c r="I52" s="480">
        <f t="shared" si="1"/>
        <v>29166.61</v>
      </c>
    </row>
    <row r="53" spans="1:9" ht="15" customHeight="1">
      <c r="A53" s="1603">
        <v>45745</v>
      </c>
      <c r="B53" s="167"/>
      <c r="C53" s="1537"/>
      <c r="D53" s="62"/>
      <c r="E53" s="538">
        <v>18</v>
      </c>
      <c r="F53" s="2481">
        <v>87051</v>
      </c>
      <c r="G53" s="62">
        <v>4166.67</v>
      </c>
      <c r="H53" s="62">
        <v>830</v>
      </c>
      <c r="I53" s="480">
        <f t="shared" si="1"/>
        <v>24999.94</v>
      </c>
    </row>
    <row r="54" spans="1:9" ht="15" customHeight="1">
      <c r="A54" s="1603">
        <v>45776</v>
      </c>
      <c r="B54" s="167"/>
      <c r="C54" s="1537"/>
      <c r="D54" s="62"/>
      <c r="E54" s="538">
        <v>19</v>
      </c>
      <c r="F54" s="2481">
        <v>87335</v>
      </c>
      <c r="G54" s="62">
        <v>4166.67</v>
      </c>
      <c r="H54" s="62">
        <v>830</v>
      </c>
      <c r="I54" s="480">
        <f t="shared" si="1"/>
        <v>20833.27</v>
      </c>
    </row>
    <row r="55" spans="1:9" ht="15" customHeight="1">
      <c r="A55" s="1603">
        <v>45807</v>
      </c>
      <c r="B55" s="167"/>
      <c r="C55" s="1537"/>
      <c r="D55" s="62"/>
      <c r="E55" s="538">
        <v>20</v>
      </c>
      <c r="F55" s="2481" t="s">
        <v>954</v>
      </c>
      <c r="G55" s="62">
        <v>4166.67</v>
      </c>
      <c r="H55" s="62">
        <v>830</v>
      </c>
      <c r="I55" s="480">
        <f t="shared" si="1"/>
        <v>16666.599999999999</v>
      </c>
    </row>
    <row r="56" spans="1:9" ht="15" customHeight="1">
      <c r="A56" s="1603">
        <v>45836</v>
      </c>
      <c r="B56" s="167"/>
      <c r="C56" s="1537"/>
      <c r="D56" s="62"/>
      <c r="E56" s="538">
        <v>21</v>
      </c>
      <c r="F56" s="2481" t="s">
        <v>955</v>
      </c>
      <c r="G56" s="62">
        <v>4166.67</v>
      </c>
      <c r="H56" s="62">
        <v>830</v>
      </c>
      <c r="I56" s="480">
        <f t="shared" si="1"/>
        <v>12499.93</v>
      </c>
    </row>
    <row r="57" spans="1:9">
      <c r="A57" s="1603">
        <v>45871</v>
      </c>
      <c r="B57" s="167"/>
      <c r="C57" s="1593"/>
      <c r="D57" s="39"/>
      <c r="E57" s="538">
        <v>22</v>
      </c>
      <c r="F57" s="2481" t="s">
        <v>956</v>
      </c>
      <c r="G57" s="62">
        <v>4166.67</v>
      </c>
      <c r="H57" s="62">
        <v>830</v>
      </c>
      <c r="I57" s="480">
        <f t="shared" si="1"/>
        <v>8333.2600000000293</v>
      </c>
    </row>
    <row r="58" spans="1:9" ht="13.8">
      <c r="A58" s="1093">
        <v>45895</v>
      </c>
      <c r="B58" s="167"/>
      <c r="E58" s="538">
        <v>23</v>
      </c>
      <c r="F58" s="2196" t="s">
        <v>957</v>
      </c>
      <c r="G58" s="450">
        <v>4166.67</v>
      </c>
      <c r="H58" s="450">
        <v>830</v>
      </c>
      <c r="I58" s="480">
        <f t="shared" si="1"/>
        <v>4166.5900000000302</v>
      </c>
    </row>
    <row r="59" spans="1:9" ht="13.8">
      <c r="A59" s="575">
        <v>45933</v>
      </c>
      <c r="B59" s="167"/>
      <c r="C59" s="1593"/>
      <c r="D59" s="39"/>
      <c r="E59" s="538">
        <v>24</v>
      </c>
      <c r="F59" s="2466" t="s">
        <v>958</v>
      </c>
      <c r="G59" s="577">
        <v>4166.5</v>
      </c>
      <c r="H59" s="577">
        <v>830</v>
      </c>
      <c r="I59" s="480">
        <f t="shared" si="1"/>
        <v>9.0000000030158803E-2</v>
      </c>
    </row>
    <row r="62" spans="1:9" ht="24">
      <c r="A62" s="3351" t="s">
        <v>1</v>
      </c>
      <c r="B62" s="3351"/>
      <c r="C62" s="3351"/>
      <c r="D62" s="3351"/>
      <c r="E62" s="3351"/>
      <c r="F62" s="3351"/>
      <c r="G62" s="3351"/>
      <c r="H62" s="3351"/>
      <c r="I62" s="3352"/>
    </row>
    <row r="63" spans="1:9">
      <c r="A63" s="141" t="s">
        <v>2</v>
      </c>
      <c r="B63" s="509" t="s">
        <v>35</v>
      </c>
      <c r="C63" s="231" t="s">
        <v>4</v>
      </c>
      <c r="D63" s="232" t="s">
        <v>5</v>
      </c>
      <c r="E63" s="232" t="s">
        <v>6</v>
      </c>
      <c r="F63" s="2247" t="s">
        <v>36</v>
      </c>
      <c r="G63" s="827" t="s">
        <v>37</v>
      </c>
      <c r="H63" s="578" t="s">
        <v>38</v>
      </c>
      <c r="I63" s="509" t="s">
        <v>39</v>
      </c>
    </row>
    <row r="64" spans="1:9" ht="13.8">
      <c r="A64" s="1600">
        <v>45994</v>
      </c>
      <c r="B64" s="49">
        <v>325000</v>
      </c>
      <c r="C64" s="49">
        <f>B64*0.02</f>
        <v>6500</v>
      </c>
      <c r="D64" s="952"/>
      <c r="E64" s="1601">
        <v>36</v>
      </c>
      <c r="F64" s="2257" t="s">
        <v>959</v>
      </c>
      <c r="G64" s="1602">
        <f>+B64/E64</f>
        <v>9027.7777777777792</v>
      </c>
      <c r="H64" s="49">
        <f>B64*0.0083</f>
        <v>2697.5</v>
      </c>
      <c r="I64" s="49">
        <f>B64</f>
        <v>325000</v>
      </c>
    </row>
    <row r="65" spans="1:9" ht="13.8">
      <c r="A65" s="575">
        <v>46020</v>
      </c>
      <c r="B65" s="62"/>
      <c r="C65" s="62"/>
      <c r="D65" s="62"/>
      <c r="E65" s="538">
        <v>1</v>
      </c>
      <c r="F65" s="2466" t="s">
        <v>960</v>
      </c>
      <c r="G65" s="122">
        <v>9027.7800000000007</v>
      </c>
      <c r="H65" s="122">
        <v>2697.5</v>
      </c>
      <c r="I65" s="480">
        <f>I64-G65</f>
        <v>315972.21999999997</v>
      </c>
    </row>
    <row r="66" spans="1:9" ht="13.8">
      <c r="A66" s="575"/>
      <c r="B66" s="576"/>
      <c r="C66" s="126"/>
      <c r="D66" s="122"/>
      <c r="E66" s="122"/>
      <c r="F66" s="2231"/>
      <c r="G66" s="728"/>
    </row>
    <row r="67" spans="1:9" ht="13.8">
      <c r="A67" s="575"/>
      <c r="B67" s="576"/>
      <c r="C67" s="120"/>
      <c r="D67" s="122"/>
      <c r="E67" s="122"/>
      <c r="F67" s="2231"/>
      <c r="G67" s="728"/>
    </row>
    <row r="68" spans="1:9" ht="13.8">
      <c r="A68" s="575"/>
      <c r="B68" s="576"/>
      <c r="C68" s="120"/>
      <c r="D68" s="122"/>
      <c r="E68" s="122"/>
      <c r="F68" s="2231"/>
      <c r="G68" s="728"/>
    </row>
    <row r="69" spans="1:9" ht="13.8">
      <c r="A69" s="575"/>
      <c r="B69" s="576"/>
      <c r="C69" s="126"/>
      <c r="D69" s="577"/>
      <c r="E69" s="577"/>
      <c r="F69" s="2232"/>
      <c r="G69" s="728"/>
    </row>
    <row r="70" spans="1:9" ht="13.8">
      <c r="A70" s="575"/>
      <c r="B70" s="576"/>
      <c r="C70" s="126"/>
      <c r="D70" s="122"/>
      <c r="E70" s="122"/>
      <c r="F70" s="2231"/>
      <c r="G70" s="728"/>
    </row>
    <row r="71" spans="1:9" ht="13.8">
      <c r="B71" s="576"/>
      <c r="C71" s="120"/>
      <c r="D71" s="577"/>
      <c r="E71" s="577"/>
      <c r="F71" s="2232"/>
      <c r="G71" s="728"/>
    </row>
    <row r="72" spans="1:9">
      <c r="A72" s="575"/>
      <c r="B72" s="576"/>
      <c r="C72" s="161"/>
      <c r="D72" s="122"/>
      <c r="E72" s="122"/>
      <c r="F72" s="2231"/>
      <c r="G72" s="604"/>
    </row>
    <row r="73" spans="1:9" ht="13.8">
      <c r="B73" s="576"/>
      <c r="C73" s="120"/>
      <c r="D73" s="122"/>
      <c r="E73" s="122"/>
      <c r="F73" s="2231"/>
      <c r="G73" s="728"/>
    </row>
  </sheetData>
  <mergeCells count="5">
    <mergeCell ref="A1:D1"/>
    <mergeCell ref="C2:D2"/>
    <mergeCell ref="A3:I3"/>
    <mergeCell ref="A32:I32"/>
    <mergeCell ref="A62:I62"/>
  </mergeCells>
  <pageMargins left="0.12" right="0.12" top="1" bottom="1" header="0.5" footer="0.5"/>
  <pageSetup paperSize="256" orientation="landscape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34">
    <tabColor rgb="FFFFFF00"/>
  </sheetPr>
  <dimension ref="A1:AN96"/>
  <sheetViews>
    <sheetView zoomScale="130" zoomScaleNormal="130" workbookViewId="0">
      <selection activeCell="AL20" sqref="AL20"/>
    </sheetView>
  </sheetViews>
  <sheetFormatPr defaultColWidth="9.109375" defaultRowHeight="13.2"/>
  <cols>
    <col min="1" max="1" width="12.5546875" style="228" customWidth="1"/>
    <col min="2" max="2" width="13.6640625" style="3" customWidth="1"/>
    <col min="3" max="3" width="12.109375" style="3" customWidth="1"/>
    <col min="4" max="4" width="8.109375" style="3" customWidth="1"/>
    <col min="5" max="5" width="9.33203125" style="5" customWidth="1"/>
    <col min="6" max="6" width="10.109375" style="2233" customWidth="1"/>
    <col min="7" max="7" width="11.44140625" style="6" customWidth="1"/>
    <col min="8" max="8" width="11.44140625" style="502" customWidth="1"/>
    <col min="9" max="9" width="14.6640625" style="6" customWidth="1"/>
    <col min="10" max="10" width="9.109375" style="3"/>
    <col min="11" max="11" width="11.88671875" style="1579" hidden="1" customWidth="1"/>
    <col min="12" max="12" width="12.5546875" style="6" hidden="1" customWidth="1"/>
    <col min="13" max="13" width="10.33203125" style="6" hidden="1" customWidth="1"/>
    <col min="14" max="14" width="10" style="6" hidden="1" customWidth="1"/>
    <col min="15" max="15" width="7.33203125" style="6" hidden="1" customWidth="1"/>
    <col min="16" max="16" width="7.33203125" style="9" hidden="1" customWidth="1"/>
    <col min="17" max="17" width="6" style="5" hidden="1" customWidth="1"/>
    <col min="18" max="18" width="11.88671875" style="6" hidden="1" customWidth="1"/>
    <col min="19" max="19" width="12.6640625" style="6" hidden="1" customWidth="1"/>
    <col min="20" max="20" width="12" style="6" hidden="1" customWidth="1"/>
    <col min="21" max="21" width="12.109375" style="921" hidden="1" customWidth="1"/>
    <col min="22" max="22" width="12.5546875" style="6" hidden="1" customWidth="1"/>
    <col min="23" max="23" width="10.33203125" style="6" hidden="1" customWidth="1"/>
    <col min="24" max="24" width="10.88671875" style="6" hidden="1" customWidth="1"/>
    <col min="25" max="25" width="8.109375" style="6" hidden="1" customWidth="1"/>
    <col min="26" max="26" width="6.88671875" style="10" hidden="1" customWidth="1"/>
    <col min="27" max="27" width="11.33203125" style="6" hidden="1" customWidth="1"/>
    <col min="28" max="28" width="12.5546875" style="6" hidden="1" customWidth="1"/>
    <col min="29" max="29" width="12.33203125" style="6" hidden="1" customWidth="1"/>
    <col min="30" max="30" width="9.33203125" style="3" hidden="1" customWidth="1"/>
    <col min="31" max="31" width="11.33203125" style="6" hidden="1" customWidth="1"/>
    <col min="32" max="32" width="8.88671875" style="6" hidden="1" customWidth="1"/>
    <col min="33" max="33" width="6.109375" style="6" hidden="1" customWidth="1"/>
    <col min="34" max="34" width="12.44140625" style="6" hidden="1" customWidth="1"/>
    <col min="35" max="35" width="11.5546875" style="6" hidden="1" customWidth="1"/>
    <col min="36" max="16384" width="9.109375" style="3"/>
  </cols>
  <sheetData>
    <row r="1" spans="1:35" ht="24">
      <c r="A1" s="3120" t="s">
        <v>961</v>
      </c>
      <c r="B1" s="3120"/>
      <c r="C1" s="3120"/>
      <c r="D1" s="3120"/>
      <c r="K1" s="1580" t="s">
        <v>961</v>
      </c>
      <c r="L1" s="484"/>
      <c r="M1" s="484"/>
      <c r="N1" s="484"/>
      <c r="O1" s="484"/>
      <c r="P1" s="530"/>
      <c r="Q1" s="460"/>
      <c r="R1" s="484"/>
      <c r="S1" s="484"/>
      <c r="T1" s="484"/>
      <c r="U1" s="1584"/>
      <c r="V1" s="484"/>
      <c r="W1" s="484"/>
      <c r="X1" s="484"/>
      <c r="Y1" s="484"/>
      <c r="Z1" s="558"/>
      <c r="AA1" s="484"/>
      <c r="AB1" s="484"/>
      <c r="AC1" s="484"/>
      <c r="AD1" s="458"/>
      <c r="AE1" s="484"/>
      <c r="AF1" s="484"/>
      <c r="AG1" s="484"/>
      <c r="AH1" s="484"/>
      <c r="AI1" s="484"/>
    </row>
    <row r="2" spans="1:35" ht="15">
      <c r="K2" s="1581" t="s">
        <v>34</v>
      </c>
      <c r="M2" s="3141">
        <f>'[1]mo. cbu 2015'!$R$85</f>
        <v>10414.94</v>
      </c>
      <c r="N2" s="3141"/>
      <c r="O2" s="64"/>
      <c r="P2" s="65"/>
      <c r="S2" s="135">
        <v>14014.94</v>
      </c>
      <c r="T2" s="502"/>
      <c r="U2" s="1585"/>
      <c r="V2" s="502"/>
      <c r="W2" s="502"/>
      <c r="X2" s="502"/>
      <c r="Y2" s="502"/>
      <c r="AA2" s="502"/>
      <c r="AB2" s="502"/>
      <c r="AC2" s="502"/>
    </row>
    <row r="3" spans="1:35" ht="15">
      <c r="A3" s="50"/>
      <c r="B3" s="27"/>
      <c r="C3" s="27"/>
      <c r="D3" s="27"/>
      <c r="E3" s="29"/>
      <c r="F3" s="2250"/>
      <c r="G3" s="39"/>
      <c r="H3" s="564"/>
      <c r="I3" s="39"/>
      <c r="K3" s="3146" t="s">
        <v>103</v>
      </c>
      <c r="L3" s="3147"/>
      <c r="M3" s="3147"/>
      <c r="N3" s="3147"/>
      <c r="O3" s="3147"/>
      <c r="P3" s="3147"/>
      <c r="Q3" s="3147"/>
      <c r="R3" s="3147"/>
      <c r="S3" s="3147"/>
      <c r="T3" s="3147"/>
      <c r="U3" s="1586"/>
      <c r="V3" s="1586"/>
      <c r="W3" s="1586"/>
      <c r="X3" s="1586"/>
      <c r="Y3" s="1586"/>
      <c r="Z3" s="1586"/>
      <c r="AA3" s="1586"/>
      <c r="AB3" s="1586"/>
      <c r="AC3" s="1594"/>
      <c r="AD3" s="3343" t="s">
        <v>20</v>
      </c>
      <c r="AE3" s="3344"/>
      <c r="AF3" s="3344"/>
      <c r="AG3" s="3344"/>
      <c r="AH3" s="3344"/>
      <c r="AI3" s="3345"/>
    </row>
    <row r="4" spans="1:35" ht="29.1" customHeight="1">
      <c r="A4" s="3099" t="s">
        <v>1</v>
      </c>
      <c r="B4" s="3100"/>
      <c r="C4" s="3100"/>
      <c r="D4" s="3100"/>
      <c r="E4" s="3100"/>
      <c r="F4" s="3100"/>
      <c r="G4" s="3100"/>
      <c r="H4" s="3100"/>
      <c r="I4" s="3189"/>
      <c r="K4" s="1418" t="s">
        <v>2</v>
      </c>
      <c r="L4" s="344" t="s">
        <v>240</v>
      </c>
      <c r="M4" s="353" t="s">
        <v>4</v>
      </c>
      <c r="N4" s="344" t="s">
        <v>261</v>
      </c>
      <c r="O4" s="354" t="s">
        <v>5</v>
      </c>
      <c r="P4" s="354"/>
      <c r="Q4" s="354" t="s">
        <v>6</v>
      </c>
      <c r="R4" s="344" t="s">
        <v>241</v>
      </c>
      <c r="S4" s="344" t="s">
        <v>242</v>
      </c>
      <c r="T4" s="355" t="s">
        <v>243</v>
      </c>
      <c r="U4" s="1587" t="s">
        <v>2</v>
      </c>
      <c r="V4" s="1588" t="s">
        <v>22</v>
      </c>
      <c r="W4" s="1589">
        <v>0.02</v>
      </c>
      <c r="X4" s="1588" t="s">
        <v>262</v>
      </c>
      <c r="Y4" s="1588" t="s">
        <v>5</v>
      </c>
      <c r="Z4" s="1595" t="s">
        <v>263</v>
      </c>
      <c r="AA4" s="1596" t="s">
        <v>264</v>
      </c>
      <c r="AB4" s="1588" t="s">
        <v>264</v>
      </c>
      <c r="AC4" s="1597" t="s">
        <v>26</v>
      </c>
      <c r="AD4" s="1383" t="s">
        <v>21</v>
      </c>
      <c r="AE4" s="760" t="s">
        <v>22</v>
      </c>
      <c r="AF4" s="760" t="s">
        <v>25</v>
      </c>
      <c r="AG4" s="760" t="s">
        <v>5</v>
      </c>
      <c r="AH4" s="760" t="s">
        <v>22</v>
      </c>
      <c r="AI4" s="761" t="s">
        <v>26</v>
      </c>
    </row>
    <row r="5" spans="1:35" ht="15" customHeight="1">
      <c r="A5" s="1173" t="s">
        <v>2</v>
      </c>
      <c r="B5" s="344" t="s">
        <v>240</v>
      </c>
      <c r="C5" s="353" t="s">
        <v>4</v>
      </c>
      <c r="D5" s="354" t="s">
        <v>5</v>
      </c>
      <c r="E5" s="354" t="s">
        <v>6</v>
      </c>
      <c r="F5" s="2705" t="s">
        <v>7</v>
      </c>
      <c r="G5" s="1168" t="s">
        <v>241</v>
      </c>
      <c r="H5" s="1168" t="s">
        <v>242</v>
      </c>
      <c r="I5" s="1175" t="s">
        <v>243</v>
      </c>
      <c r="K5" s="1582">
        <v>41829</v>
      </c>
      <c r="L5" s="532">
        <v>55000</v>
      </c>
      <c r="M5" s="532">
        <v>1100</v>
      </c>
      <c r="N5" s="532"/>
      <c r="O5" s="532"/>
      <c r="P5" s="533"/>
      <c r="Q5" s="534">
        <v>36</v>
      </c>
      <c r="R5" s="532">
        <v>1550</v>
      </c>
      <c r="S5" s="532">
        <v>550</v>
      </c>
      <c r="T5" s="1384">
        <v>55000</v>
      </c>
      <c r="U5" s="1590"/>
      <c r="V5" s="1384"/>
      <c r="W5" s="1384"/>
      <c r="X5" s="1384"/>
      <c r="Y5" s="1384"/>
      <c r="Z5" s="1598"/>
      <c r="AA5" s="1384"/>
      <c r="AB5" s="1384"/>
      <c r="AC5" s="537"/>
      <c r="AD5" s="535"/>
      <c r="AE5" s="39"/>
      <c r="AF5" s="39"/>
      <c r="AG5" s="39"/>
      <c r="AH5" s="39"/>
      <c r="AI5" s="579"/>
    </row>
    <row r="6" spans="1:35" ht="15" customHeight="1">
      <c r="A6" s="490">
        <v>44827</v>
      </c>
      <c r="B6" s="55">
        <v>200000</v>
      </c>
      <c r="C6" s="55">
        <f>B6*0.02</f>
        <v>4000</v>
      </c>
      <c r="D6" s="55"/>
      <c r="E6" s="25">
        <v>36</v>
      </c>
      <c r="F6" s="2706">
        <v>27676</v>
      </c>
      <c r="G6" s="55">
        <f>+B6/E6</f>
        <v>5555.5555555555602</v>
      </c>
      <c r="H6" s="55">
        <f>B6*0.0083</f>
        <v>1660</v>
      </c>
      <c r="I6" s="1262">
        <f>B6</f>
        <v>200000</v>
      </c>
      <c r="K6" s="1583">
        <v>41860</v>
      </c>
      <c r="L6" s="39"/>
      <c r="M6" s="39"/>
      <c r="N6" s="39"/>
      <c r="O6" s="39"/>
      <c r="P6" s="80"/>
      <c r="Q6" s="29">
        <v>1</v>
      </c>
      <c r="R6" s="39">
        <v>1550</v>
      </c>
      <c r="S6" s="39">
        <v>550</v>
      </c>
      <c r="T6" s="579">
        <f t="shared" ref="T6:T34" si="0">+T5-R6</f>
        <v>53450</v>
      </c>
      <c r="U6" s="1591"/>
      <c r="V6" s="579"/>
      <c r="W6" s="579"/>
      <c r="X6" s="579"/>
      <c r="Y6" s="579"/>
      <c r="Z6" s="1599"/>
      <c r="AA6" s="579"/>
      <c r="AB6" s="579"/>
      <c r="AC6" s="112"/>
      <c r="AD6" s="535"/>
      <c r="AE6" s="39"/>
      <c r="AF6" s="39"/>
      <c r="AG6" s="39"/>
      <c r="AH6" s="39"/>
      <c r="AI6" s="579"/>
    </row>
    <row r="7" spans="1:35" ht="15" customHeight="1">
      <c r="A7" s="167">
        <v>44863</v>
      </c>
      <c r="B7" s="32"/>
      <c r="C7" s="33"/>
      <c r="D7" s="33"/>
      <c r="E7" s="29">
        <v>1</v>
      </c>
      <c r="F7" s="2195">
        <v>76495</v>
      </c>
      <c r="G7" s="35">
        <v>5555.56</v>
      </c>
      <c r="H7" s="35">
        <v>1660</v>
      </c>
      <c r="I7" s="43">
        <f>I6-G7</f>
        <v>194444.44</v>
      </c>
      <c r="K7" s="1583">
        <v>41892</v>
      </c>
      <c r="L7" s="39"/>
      <c r="M7" s="39"/>
      <c r="N7" s="39"/>
      <c r="O7" s="39"/>
      <c r="P7" s="80"/>
      <c r="Q7" s="29">
        <v>2</v>
      </c>
      <c r="R7" s="39">
        <v>1550</v>
      </c>
      <c r="S7" s="39">
        <v>550</v>
      </c>
      <c r="T7" s="579">
        <f t="shared" si="0"/>
        <v>51900</v>
      </c>
      <c r="U7" s="1591"/>
      <c r="V7" s="579"/>
      <c r="W7" s="579"/>
      <c r="X7" s="579"/>
      <c r="Y7" s="579"/>
      <c r="Z7" s="1599"/>
      <c r="AA7" s="579"/>
      <c r="AB7" s="579"/>
      <c r="AC7" s="112"/>
      <c r="AD7" s="535"/>
      <c r="AE7" s="39"/>
      <c r="AF7" s="39"/>
      <c r="AG7" s="39"/>
      <c r="AH7" s="39"/>
      <c r="AI7" s="579"/>
    </row>
    <row r="8" spans="1:35" ht="15" customHeight="1">
      <c r="A8" s="167">
        <v>44894</v>
      </c>
      <c r="B8" s="32"/>
      <c r="C8" s="33"/>
      <c r="D8" s="33"/>
      <c r="E8" s="29">
        <v>2</v>
      </c>
      <c r="F8" s="2195">
        <v>76923</v>
      </c>
      <c r="G8" s="35">
        <v>5555.56</v>
      </c>
      <c r="H8" s="35">
        <v>1660</v>
      </c>
      <c r="I8" s="43">
        <f t="shared" ref="I8:I20" si="1">I7-G8</f>
        <v>188888.88</v>
      </c>
      <c r="K8" s="1583">
        <v>41912</v>
      </c>
      <c r="L8" s="39"/>
      <c r="M8" s="39"/>
      <c r="N8" s="39"/>
      <c r="O8" s="39"/>
      <c r="P8" s="80"/>
      <c r="Q8" s="29">
        <v>3</v>
      </c>
      <c r="R8" s="39">
        <v>1550</v>
      </c>
      <c r="S8" s="39">
        <v>550</v>
      </c>
      <c r="T8" s="579">
        <f t="shared" si="0"/>
        <v>50350</v>
      </c>
      <c r="U8" s="1591"/>
      <c r="V8" s="579"/>
      <c r="W8" s="579"/>
      <c r="X8" s="579"/>
      <c r="Y8" s="579"/>
      <c r="Z8" s="1599"/>
      <c r="AA8" s="579"/>
      <c r="AB8" s="579"/>
      <c r="AC8" s="112"/>
      <c r="AD8" s="535"/>
      <c r="AE8" s="39"/>
      <c r="AF8" s="39"/>
      <c r="AG8" s="39"/>
      <c r="AH8" s="39"/>
      <c r="AI8" s="579"/>
    </row>
    <row r="9" spans="1:35" ht="15" customHeight="1">
      <c r="A9" s="167">
        <v>44923</v>
      </c>
      <c r="B9" s="32"/>
      <c r="C9" s="33"/>
      <c r="D9" s="33"/>
      <c r="E9" s="29">
        <v>3</v>
      </c>
      <c r="F9" s="2195">
        <v>77219</v>
      </c>
      <c r="G9" s="35">
        <v>5555.56</v>
      </c>
      <c r="H9" s="35">
        <v>1660</v>
      </c>
      <c r="I9" s="43">
        <f t="shared" si="1"/>
        <v>183333.32</v>
      </c>
      <c r="K9" s="1583">
        <v>41940</v>
      </c>
      <c r="L9" s="39"/>
      <c r="M9" s="39"/>
      <c r="N9" s="39"/>
      <c r="O9" s="39"/>
      <c r="P9" s="80"/>
      <c r="Q9" s="29">
        <v>4</v>
      </c>
      <c r="R9" s="39">
        <v>1550</v>
      </c>
      <c r="S9" s="39">
        <v>550</v>
      </c>
      <c r="T9" s="579">
        <f t="shared" si="0"/>
        <v>48800</v>
      </c>
      <c r="U9" s="1591"/>
      <c r="V9" s="579"/>
      <c r="W9" s="579"/>
      <c r="X9" s="579"/>
      <c r="Y9" s="579"/>
      <c r="Z9" s="1599"/>
      <c r="AA9" s="579"/>
      <c r="AB9" s="579"/>
      <c r="AC9" s="112"/>
      <c r="AD9" s="535"/>
      <c r="AE9" s="39"/>
      <c r="AF9" s="39"/>
      <c r="AG9" s="39"/>
      <c r="AH9" s="39"/>
      <c r="AI9" s="579"/>
    </row>
    <row r="10" spans="1:35" ht="15" customHeight="1">
      <c r="A10" s="50">
        <v>44954</v>
      </c>
      <c r="B10" s="78"/>
      <c r="C10" s="27"/>
      <c r="D10" s="27"/>
      <c r="E10" s="29">
        <v>4</v>
      </c>
      <c r="F10" s="2195">
        <v>77511</v>
      </c>
      <c r="G10" s="35">
        <v>5555.56</v>
      </c>
      <c r="H10" s="35">
        <v>1660</v>
      </c>
      <c r="I10" s="43">
        <f t="shared" si="1"/>
        <v>177777.76</v>
      </c>
      <c r="K10" s="1583">
        <v>41978</v>
      </c>
      <c r="L10" s="39"/>
      <c r="M10" s="39"/>
      <c r="N10" s="39"/>
      <c r="O10" s="39"/>
      <c r="P10" s="80"/>
      <c r="Q10" s="29">
        <v>5</v>
      </c>
      <c r="R10" s="39">
        <v>1550</v>
      </c>
      <c r="S10" s="39">
        <v>550</v>
      </c>
      <c r="T10" s="579">
        <f t="shared" si="0"/>
        <v>47250</v>
      </c>
      <c r="U10" s="1591"/>
      <c r="V10" s="579"/>
      <c r="W10" s="579"/>
      <c r="X10" s="579"/>
      <c r="Y10" s="579"/>
      <c r="Z10" s="1599"/>
      <c r="AA10" s="579"/>
      <c r="AB10" s="579"/>
      <c r="AC10" s="112"/>
      <c r="AD10" s="535"/>
      <c r="AE10" s="39"/>
      <c r="AF10" s="39"/>
      <c r="AG10" s="39"/>
      <c r="AH10" s="39"/>
      <c r="AI10" s="579"/>
    </row>
    <row r="11" spans="1:35" ht="15" customHeight="1">
      <c r="A11" s="50">
        <v>44985</v>
      </c>
      <c r="B11" s="27"/>
      <c r="C11" s="27"/>
      <c r="D11" s="27"/>
      <c r="E11" s="29">
        <v>5</v>
      </c>
      <c r="F11" s="2195">
        <v>77751</v>
      </c>
      <c r="G11" s="35">
        <v>5555.56</v>
      </c>
      <c r="H11" s="35">
        <v>1660</v>
      </c>
      <c r="I11" s="43">
        <f t="shared" si="1"/>
        <v>172222.2</v>
      </c>
      <c r="K11" s="1583">
        <v>42017</v>
      </c>
      <c r="L11" s="39"/>
      <c r="M11" s="39"/>
      <c r="N11" s="39"/>
      <c r="O11" s="39"/>
      <c r="P11" s="80"/>
      <c r="Q11" s="29">
        <v>6</v>
      </c>
      <c r="R11" s="39">
        <v>1550</v>
      </c>
      <c r="S11" s="39">
        <v>550</v>
      </c>
      <c r="T11" s="579">
        <f t="shared" si="0"/>
        <v>45700</v>
      </c>
      <c r="U11" s="1592"/>
      <c r="V11" s="39"/>
      <c r="W11" s="39"/>
      <c r="X11" s="39"/>
      <c r="Y11" s="39"/>
      <c r="Z11" s="1599"/>
      <c r="AA11" s="39"/>
      <c r="AB11" s="39"/>
      <c r="AC11" s="112"/>
      <c r="AD11" s="535"/>
      <c r="AE11" s="39"/>
      <c r="AF11" s="39"/>
      <c r="AG11" s="39"/>
      <c r="AH11" s="39"/>
      <c r="AI11" s="579"/>
    </row>
    <row r="12" spans="1:35" ht="15" customHeight="1">
      <c r="A12" s="50">
        <v>45009</v>
      </c>
      <c r="B12" s="27"/>
      <c r="C12" s="27"/>
      <c r="D12" s="27"/>
      <c r="E12" s="29">
        <v>6</v>
      </c>
      <c r="F12" s="2195">
        <v>78034</v>
      </c>
      <c r="G12" s="35">
        <v>5555.56</v>
      </c>
      <c r="H12" s="35">
        <v>1660</v>
      </c>
      <c r="I12" s="43">
        <f t="shared" si="1"/>
        <v>166666.64000000001</v>
      </c>
      <c r="K12" s="1583">
        <v>42048</v>
      </c>
      <c r="L12" s="39"/>
      <c r="M12" s="39"/>
      <c r="N12" s="39"/>
      <c r="O12" s="39"/>
      <c r="P12" s="80"/>
      <c r="Q12" s="29">
        <v>7</v>
      </c>
      <c r="R12" s="39">
        <v>1550</v>
      </c>
      <c r="S12" s="39">
        <v>550</v>
      </c>
      <c r="T12" s="579">
        <f t="shared" si="0"/>
        <v>44150</v>
      </c>
      <c r="U12" s="1592"/>
      <c r="V12" s="39"/>
      <c r="W12" s="39"/>
      <c r="X12" s="39"/>
      <c r="Y12" s="39"/>
      <c r="Z12" s="1599"/>
      <c r="AA12" s="39"/>
      <c r="AB12" s="39"/>
      <c r="AC12" s="112"/>
      <c r="AD12" s="535"/>
      <c r="AE12" s="39"/>
      <c r="AF12" s="39"/>
      <c r="AG12" s="39"/>
      <c r="AH12" s="39"/>
      <c r="AI12" s="579"/>
    </row>
    <row r="13" spans="1:35" ht="15" customHeight="1">
      <c r="A13" s="50">
        <v>45036</v>
      </c>
      <c r="B13" s="27"/>
      <c r="C13" s="27"/>
      <c r="D13" s="27"/>
      <c r="E13" s="29">
        <v>7</v>
      </c>
      <c r="F13" s="2195">
        <v>78358</v>
      </c>
      <c r="G13" s="35">
        <v>5555.56</v>
      </c>
      <c r="H13" s="35">
        <v>1660</v>
      </c>
      <c r="I13" s="43">
        <f t="shared" si="1"/>
        <v>161111.07999999999</v>
      </c>
      <c r="K13" s="1583">
        <v>42080</v>
      </c>
      <c r="L13" s="39"/>
      <c r="M13" s="39"/>
      <c r="N13" s="39"/>
      <c r="O13" s="39"/>
      <c r="P13" s="80"/>
      <c r="Q13" s="29">
        <v>8</v>
      </c>
      <c r="R13" s="39">
        <v>1550</v>
      </c>
      <c r="S13" s="39">
        <v>550</v>
      </c>
      <c r="T13" s="579">
        <f t="shared" si="0"/>
        <v>42600</v>
      </c>
      <c r="U13" s="1592"/>
      <c r="V13" s="39"/>
      <c r="W13" s="39"/>
      <c r="X13" s="39"/>
      <c r="Y13" s="39"/>
      <c r="Z13" s="1599"/>
      <c r="AA13" s="39"/>
      <c r="AB13" s="39"/>
      <c r="AC13" s="112"/>
      <c r="AD13" s="535"/>
      <c r="AE13" s="39"/>
      <c r="AF13" s="39"/>
      <c r="AG13" s="39"/>
      <c r="AH13" s="39"/>
      <c r="AI13" s="579"/>
    </row>
    <row r="14" spans="1:35" ht="15" customHeight="1">
      <c r="A14" s="50">
        <v>45066</v>
      </c>
      <c r="B14" s="27"/>
      <c r="C14" s="27"/>
      <c r="D14" s="27"/>
      <c r="E14" s="29">
        <v>8</v>
      </c>
      <c r="F14" s="2195">
        <v>78779</v>
      </c>
      <c r="G14" s="35">
        <v>5555.56</v>
      </c>
      <c r="H14" s="35">
        <v>1660</v>
      </c>
      <c r="I14" s="43">
        <f t="shared" si="1"/>
        <v>155555.51999999999</v>
      </c>
      <c r="K14" s="1583">
        <v>42101</v>
      </c>
      <c r="L14" s="39"/>
      <c r="M14" s="39"/>
      <c r="N14" s="39"/>
      <c r="O14" s="39"/>
      <c r="P14" s="80"/>
      <c r="Q14" s="29">
        <v>9</v>
      </c>
      <c r="R14" s="39">
        <v>1550</v>
      </c>
      <c r="S14" s="39">
        <v>550</v>
      </c>
      <c r="T14" s="579">
        <f t="shared" si="0"/>
        <v>41050</v>
      </c>
      <c r="U14" s="1592"/>
      <c r="V14" s="39"/>
      <c r="W14" s="39"/>
      <c r="X14" s="39"/>
      <c r="Y14" s="39"/>
      <c r="Z14" s="1599"/>
      <c r="AA14" s="39"/>
      <c r="AB14" s="39"/>
      <c r="AC14" s="112"/>
      <c r="AD14" s="535"/>
      <c r="AE14" s="39"/>
      <c r="AF14" s="39"/>
      <c r="AG14" s="39"/>
      <c r="AH14" s="39"/>
      <c r="AI14" s="579"/>
    </row>
    <row r="15" spans="1:35" ht="15" customHeight="1">
      <c r="A15" s="50">
        <v>45112</v>
      </c>
      <c r="B15" s="27"/>
      <c r="C15" s="27"/>
      <c r="D15" s="27"/>
      <c r="E15" s="29">
        <v>9</v>
      </c>
      <c r="F15" s="2229">
        <v>79401</v>
      </c>
      <c r="G15" s="59">
        <v>5555.56</v>
      </c>
      <c r="H15" s="59">
        <v>1660</v>
      </c>
      <c r="I15" s="43">
        <f t="shared" si="1"/>
        <v>149999.96</v>
      </c>
      <c r="K15" s="1583">
        <v>42140</v>
      </c>
      <c r="L15" s="39"/>
      <c r="M15" s="39"/>
      <c r="N15" s="39"/>
      <c r="O15" s="39"/>
      <c r="P15" s="80"/>
      <c r="Q15" s="29">
        <v>10</v>
      </c>
      <c r="R15" s="39">
        <v>1550</v>
      </c>
      <c r="S15" s="39">
        <v>550</v>
      </c>
      <c r="T15" s="579">
        <f t="shared" si="0"/>
        <v>39500</v>
      </c>
      <c r="U15" s="1592"/>
      <c r="V15" s="39"/>
      <c r="W15" s="39"/>
      <c r="X15" s="39"/>
      <c r="Y15" s="39"/>
      <c r="Z15" s="1599"/>
      <c r="AA15" s="39"/>
      <c r="AB15" s="39"/>
      <c r="AC15" s="112"/>
      <c r="AD15" s="535"/>
      <c r="AE15" s="39"/>
      <c r="AF15" s="39"/>
      <c r="AG15" s="39"/>
      <c r="AH15" s="39"/>
      <c r="AI15" s="579"/>
    </row>
    <row r="16" spans="1:35" ht="15" customHeight="1">
      <c r="A16" s="50">
        <v>45142</v>
      </c>
      <c r="B16" s="27"/>
      <c r="C16" s="27"/>
      <c r="D16" s="27"/>
      <c r="E16" s="29">
        <v>10</v>
      </c>
      <c r="F16" s="2229">
        <v>79780</v>
      </c>
      <c r="G16" s="59">
        <v>5555.56</v>
      </c>
      <c r="H16" s="59">
        <v>1660</v>
      </c>
      <c r="I16" s="43">
        <f t="shared" si="1"/>
        <v>144444.4</v>
      </c>
      <c r="K16" s="1583">
        <v>42171</v>
      </c>
      <c r="L16" s="39"/>
      <c r="M16" s="39"/>
      <c r="N16" s="39"/>
      <c r="O16" s="39"/>
      <c r="P16" s="80"/>
      <c r="Q16" s="29">
        <v>11</v>
      </c>
      <c r="R16" s="39">
        <v>1550</v>
      </c>
      <c r="S16" s="39">
        <v>550</v>
      </c>
      <c r="T16" s="579">
        <f t="shared" si="0"/>
        <v>37950</v>
      </c>
      <c r="U16" s="1592"/>
      <c r="V16" s="39"/>
      <c r="W16" s="39"/>
      <c r="X16" s="39"/>
      <c r="Y16" s="39"/>
      <c r="Z16" s="1599"/>
      <c r="AA16" s="39"/>
      <c r="AB16" s="39"/>
      <c r="AC16" s="112"/>
      <c r="AD16" s="535"/>
      <c r="AE16" s="39"/>
      <c r="AF16" s="39"/>
      <c r="AG16" s="39"/>
      <c r="AH16" s="39"/>
      <c r="AI16" s="579"/>
    </row>
    <row r="17" spans="1:35" ht="15" customHeight="1">
      <c r="A17" s="50">
        <v>45170</v>
      </c>
      <c r="B17" s="27"/>
      <c r="C17" s="27"/>
      <c r="D17" s="27"/>
      <c r="E17" s="29">
        <v>11</v>
      </c>
      <c r="F17" s="2195">
        <v>80103</v>
      </c>
      <c r="G17" s="59">
        <v>5555.56</v>
      </c>
      <c r="H17" s="59">
        <v>1660</v>
      </c>
      <c r="I17" s="43">
        <f t="shared" si="1"/>
        <v>138888.84</v>
      </c>
      <c r="K17" s="1583">
        <v>42208</v>
      </c>
      <c r="L17" s="39"/>
      <c r="M17" s="39"/>
      <c r="N17" s="39"/>
      <c r="O17" s="39"/>
      <c r="P17" s="80"/>
      <c r="Q17" s="29">
        <v>12</v>
      </c>
      <c r="R17" s="39">
        <v>1550</v>
      </c>
      <c r="S17" s="39">
        <v>550</v>
      </c>
      <c r="T17" s="579">
        <f t="shared" si="0"/>
        <v>36400</v>
      </c>
      <c r="U17" s="1592"/>
      <c r="V17" s="39"/>
      <c r="W17" s="39"/>
      <c r="X17" s="39"/>
      <c r="Y17" s="39"/>
      <c r="Z17" s="1599"/>
      <c r="AA17" s="39"/>
      <c r="AB17" s="39"/>
      <c r="AC17" s="112"/>
      <c r="AD17" s="535"/>
      <c r="AE17" s="39"/>
      <c r="AF17" s="39"/>
      <c r="AG17" s="39"/>
      <c r="AH17" s="39"/>
      <c r="AI17" s="579"/>
    </row>
    <row r="18" spans="1:35" ht="15" customHeight="1">
      <c r="A18" s="50">
        <v>45202</v>
      </c>
      <c r="C18" s="45"/>
      <c r="E18" s="29">
        <v>12</v>
      </c>
      <c r="F18" s="2229">
        <v>80468</v>
      </c>
      <c r="G18" s="7">
        <v>5555.56</v>
      </c>
      <c r="H18" s="45">
        <v>1660</v>
      </c>
      <c r="I18" s="43">
        <f t="shared" si="1"/>
        <v>133333.28</v>
      </c>
      <c r="K18" s="1583">
        <v>42241</v>
      </c>
      <c r="L18" s="39"/>
      <c r="M18" s="39"/>
      <c r="N18" s="39"/>
      <c r="O18" s="39"/>
      <c r="P18" s="80"/>
      <c r="Q18" s="29">
        <v>13</v>
      </c>
      <c r="R18" s="39">
        <v>1550</v>
      </c>
      <c r="S18" s="39">
        <v>550</v>
      </c>
      <c r="T18" s="579">
        <f t="shared" si="0"/>
        <v>34850</v>
      </c>
      <c r="U18" s="1592"/>
      <c r="V18" s="39"/>
      <c r="W18" s="39"/>
      <c r="X18" s="39"/>
      <c r="Y18" s="39"/>
      <c r="Z18" s="1599"/>
      <c r="AA18" s="39"/>
      <c r="AB18" s="39"/>
      <c r="AC18" s="112"/>
      <c r="AD18" s="535"/>
      <c r="AE18" s="39"/>
      <c r="AF18" s="39"/>
      <c r="AG18" s="39"/>
      <c r="AH18" s="39"/>
      <c r="AI18" s="579"/>
    </row>
    <row r="19" spans="1:35" ht="15" customHeight="1">
      <c r="A19" s="50">
        <v>45213</v>
      </c>
      <c r="F19" s="2356">
        <v>32196</v>
      </c>
      <c r="G19" s="35">
        <v>133333.28</v>
      </c>
      <c r="I19" s="43">
        <f t="shared" si="1"/>
        <v>0</v>
      </c>
      <c r="K19" s="1583">
        <v>42272</v>
      </c>
      <c r="L19" s="39"/>
      <c r="M19" s="39"/>
      <c r="N19" s="39"/>
      <c r="O19" s="39"/>
      <c r="P19" s="80"/>
      <c r="Q19" s="29">
        <v>14</v>
      </c>
      <c r="R19" s="39">
        <v>1550</v>
      </c>
      <c r="S19" s="39">
        <v>550</v>
      </c>
      <c r="T19" s="579">
        <f t="shared" si="0"/>
        <v>33300</v>
      </c>
      <c r="U19" s="1592"/>
      <c r="V19" s="39"/>
      <c r="W19" s="39"/>
      <c r="X19" s="39"/>
      <c r="Y19" s="39"/>
      <c r="Z19" s="81"/>
      <c r="AA19" s="39"/>
      <c r="AB19" s="39"/>
      <c r="AC19" s="112"/>
      <c r="AD19" s="535"/>
      <c r="AE19" s="39"/>
      <c r="AF19" s="39"/>
      <c r="AG19" s="39"/>
      <c r="AH19" s="39"/>
      <c r="AI19" s="579"/>
    </row>
    <row r="20" spans="1:35" ht="15" customHeight="1">
      <c r="I20" s="39">
        <f t="shared" si="1"/>
        <v>0</v>
      </c>
      <c r="K20" s="1583">
        <v>42297</v>
      </c>
      <c r="L20" s="39"/>
      <c r="M20" s="39"/>
      <c r="N20" s="39"/>
      <c r="O20" s="39"/>
      <c r="P20" s="80"/>
      <c r="Q20" s="29">
        <v>15</v>
      </c>
      <c r="R20" s="39">
        <v>1550</v>
      </c>
      <c r="S20" s="1593">
        <v>550</v>
      </c>
      <c r="T20" s="579">
        <f t="shared" si="0"/>
        <v>31750</v>
      </c>
      <c r="U20" s="1592"/>
      <c r="V20" s="39"/>
      <c r="W20" s="39"/>
      <c r="X20" s="39"/>
      <c r="Y20" s="39"/>
      <c r="Z20" s="81"/>
      <c r="AA20" s="39"/>
      <c r="AB20" s="39"/>
      <c r="AC20" s="112"/>
      <c r="AD20" s="535"/>
      <c r="AE20" s="39"/>
      <c r="AF20" s="39"/>
      <c r="AG20" s="39"/>
      <c r="AH20" s="39"/>
      <c r="AI20" s="579"/>
    </row>
    <row r="21" spans="1:35" ht="15" customHeight="1">
      <c r="A21" s="3099" t="s">
        <v>1</v>
      </c>
      <c r="B21" s="3100"/>
      <c r="C21" s="3100"/>
      <c r="D21" s="3100"/>
      <c r="E21" s="3100"/>
      <c r="F21" s="3100"/>
      <c r="G21" s="3100"/>
      <c r="H21" s="3100"/>
      <c r="I21" s="3189"/>
      <c r="K21" s="1583">
        <v>42333</v>
      </c>
      <c r="L21" s="39"/>
      <c r="M21" s="39"/>
      <c r="N21" s="39"/>
      <c r="O21" s="39"/>
      <c r="P21" s="80"/>
      <c r="Q21" s="29">
        <v>16</v>
      </c>
      <c r="R21" s="39">
        <v>1550</v>
      </c>
      <c r="S21" s="1593">
        <v>550</v>
      </c>
      <c r="T21" s="579">
        <f t="shared" si="0"/>
        <v>30200</v>
      </c>
      <c r="U21" s="1592"/>
      <c r="V21" s="39"/>
      <c r="W21" s="39"/>
      <c r="X21" s="39"/>
      <c r="Y21" s="39"/>
      <c r="Z21" s="81"/>
      <c r="AA21" s="39"/>
      <c r="AB21" s="39"/>
      <c r="AC21" s="112"/>
      <c r="AD21" s="535"/>
      <c r="AE21" s="39"/>
      <c r="AF21" s="39"/>
      <c r="AG21" s="39"/>
      <c r="AH21" s="39"/>
      <c r="AI21" s="579"/>
    </row>
    <row r="22" spans="1:35" ht="15" customHeight="1">
      <c r="A22" s="1173" t="s">
        <v>2</v>
      </c>
      <c r="B22" s="344" t="s">
        <v>240</v>
      </c>
      <c r="C22" s="353" t="s">
        <v>4</v>
      </c>
      <c r="D22" s="354" t="s">
        <v>5</v>
      </c>
      <c r="E22" s="354" t="s">
        <v>6</v>
      </c>
      <c r="F22" s="2705" t="s">
        <v>7</v>
      </c>
      <c r="G22" s="1168" t="s">
        <v>241</v>
      </c>
      <c r="H22" s="1168" t="s">
        <v>242</v>
      </c>
      <c r="I22" s="1175" t="s">
        <v>243</v>
      </c>
      <c r="K22" s="1583">
        <v>42367</v>
      </c>
      <c r="L22" s="39"/>
      <c r="M22" s="39"/>
      <c r="N22" s="39"/>
      <c r="O22" s="39"/>
      <c r="P22" s="80"/>
      <c r="Q22" s="29">
        <v>17</v>
      </c>
      <c r="R22" s="39">
        <v>1550</v>
      </c>
      <c r="S22" s="1593">
        <v>550</v>
      </c>
      <c r="T22" s="579">
        <f t="shared" si="0"/>
        <v>28650</v>
      </c>
      <c r="U22" s="1592"/>
      <c r="V22" s="39"/>
      <c r="W22" s="39"/>
      <c r="X22" s="39"/>
      <c r="Y22" s="39"/>
      <c r="Z22" s="81"/>
      <c r="AA22" s="39"/>
      <c r="AB22" s="39"/>
      <c r="AC22" s="112"/>
      <c r="AD22" s="535"/>
      <c r="AE22" s="39"/>
      <c r="AF22" s="39"/>
      <c r="AG22" s="39"/>
      <c r="AH22" s="39"/>
      <c r="AI22" s="579"/>
    </row>
    <row r="23" spans="1:35" ht="15" customHeight="1">
      <c r="A23" s="162">
        <v>45213</v>
      </c>
      <c r="B23" s="55">
        <v>250000</v>
      </c>
      <c r="C23" s="55">
        <f>B23*0.02</f>
        <v>5000</v>
      </c>
      <c r="D23" s="55"/>
      <c r="E23" s="25">
        <v>36</v>
      </c>
      <c r="F23" s="2508">
        <v>32196</v>
      </c>
      <c r="G23" s="55">
        <f>+B23/E23</f>
        <v>6944.4444444444398</v>
      </c>
      <c r="H23" s="55">
        <f>B23*0.0083</f>
        <v>2075</v>
      </c>
      <c r="I23" s="1262">
        <f>B23</f>
        <v>250000</v>
      </c>
      <c r="K23" s="1583">
        <v>42029</v>
      </c>
      <c r="L23" s="39"/>
      <c r="M23" s="39"/>
      <c r="N23" s="39"/>
      <c r="O23" s="39"/>
      <c r="P23" s="80"/>
      <c r="Q23" s="29">
        <v>18</v>
      </c>
      <c r="R23" s="39">
        <v>1550</v>
      </c>
      <c r="S23" s="1593">
        <v>550</v>
      </c>
      <c r="T23" s="579">
        <f t="shared" si="0"/>
        <v>27100</v>
      </c>
      <c r="U23" s="1592"/>
      <c r="V23" s="39"/>
      <c r="W23" s="39"/>
      <c r="X23" s="39"/>
      <c r="Y23" s="39"/>
      <c r="Z23" s="81"/>
      <c r="AA23" s="39"/>
      <c r="AB23" s="39"/>
      <c r="AC23" s="112"/>
      <c r="AD23" s="535"/>
      <c r="AE23" s="39"/>
      <c r="AF23" s="39"/>
      <c r="AG23" s="39"/>
      <c r="AH23" s="39"/>
      <c r="AI23" s="579"/>
    </row>
    <row r="24" spans="1:35" ht="15" customHeight="1">
      <c r="A24" s="50">
        <v>45233</v>
      </c>
      <c r="B24" s="178"/>
      <c r="C24" s="59"/>
      <c r="D24" s="59"/>
      <c r="E24" s="57">
        <v>1</v>
      </c>
      <c r="F24" s="2229">
        <v>80793</v>
      </c>
      <c r="G24" s="59">
        <v>6944.44</v>
      </c>
      <c r="H24" s="59">
        <v>2075</v>
      </c>
      <c r="I24" s="62">
        <f>I23-G24</f>
        <v>243055.56</v>
      </c>
      <c r="K24" s="1583">
        <v>46079</v>
      </c>
      <c r="L24" s="39"/>
      <c r="M24" s="39"/>
      <c r="N24" s="39"/>
      <c r="O24" s="39"/>
      <c r="P24" s="80"/>
      <c r="Q24" s="29">
        <v>19</v>
      </c>
      <c r="R24" s="39">
        <v>1550</v>
      </c>
      <c r="S24" s="1593">
        <v>550</v>
      </c>
      <c r="T24" s="579">
        <f t="shared" si="0"/>
        <v>25550</v>
      </c>
      <c r="U24" s="1592"/>
      <c r="V24" s="39"/>
      <c r="W24" s="39"/>
      <c r="X24" s="39"/>
      <c r="Y24" s="39"/>
      <c r="Z24" s="81"/>
      <c r="AA24" s="39"/>
      <c r="AB24" s="39"/>
      <c r="AC24" s="112"/>
      <c r="AD24" s="535"/>
      <c r="AE24" s="39"/>
      <c r="AF24" s="39"/>
      <c r="AG24" s="39"/>
      <c r="AH24" s="39"/>
      <c r="AI24" s="579"/>
    </row>
    <row r="25" spans="1:35" ht="15" customHeight="1">
      <c r="A25" s="50">
        <v>45260</v>
      </c>
      <c r="B25" s="178"/>
      <c r="C25" s="59"/>
      <c r="D25" s="59"/>
      <c r="E25" s="57">
        <v>2</v>
      </c>
      <c r="F25" s="2229">
        <v>81222</v>
      </c>
      <c r="G25" s="59">
        <v>6944.44</v>
      </c>
      <c r="H25" s="59">
        <v>2075</v>
      </c>
      <c r="I25" s="62">
        <f t="shared" ref="I25:I52" si="2">I24-G25</f>
        <v>236111.12</v>
      </c>
      <c r="K25" s="1583">
        <v>42457</v>
      </c>
      <c r="L25" s="39"/>
      <c r="M25" s="39"/>
      <c r="N25" s="39"/>
      <c r="O25" s="39"/>
      <c r="P25" s="80"/>
      <c r="Q25" s="29">
        <v>20</v>
      </c>
      <c r="R25" s="39">
        <v>1550</v>
      </c>
      <c r="S25" s="1593">
        <v>550</v>
      </c>
      <c r="T25" s="579">
        <f t="shared" si="0"/>
        <v>24000</v>
      </c>
      <c r="U25" s="1592"/>
      <c r="V25" s="39"/>
      <c r="W25" s="39"/>
      <c r="X25" s="39"/>
      <c r="Y25" s="39"/>
      <c r="Z25" s="81"/>
      <c r="AA25" s="39"/>
      <c r="AB25" s="39"/>
      <c r="AC25" s="112"/>
      <c r="AD25" s="535"/>
      <c r="AE25" s="39"/>
      <c r="AF25" s="39"/>
      <c r="AG25" s="39"/>
      <c r="AH25" s="39"/>
      <c r="AI25" s="579"/>
    </row>
    <row r="26" spans="1:35" ht="15" customHeight="1">
      <c r="A26" s="50">
        <v>45281</v>
      </c>
      <c r="B26" s="178"/>
      <c r="C26" s="59"/>
      <c r="D26" s="59"/>
      <c r="E26" s="57">
        <v>3</v>
      </c>
      <c r="F26" s="2229">
        <v>81449</v>
      </c>
      <c r="G26" s="59">
        <v>6944.44</v>
      </c>
      <c r="H26" s="59">
        <v>2075</v>
      </c>
      <c r="I26" s="62">
        <f t="shared" si="2"/>
        <v>229166.68</v>
      </c>
      <c r="K26" s="1583">
        <v>42480</v>
      </c>
      <c r="L26" s="39"/>
      <c r="M26" s="39"/>
      <c r="N26" s="39"/>
      <c r="O26" s="39"/>
      <c r="P26" s="80"/>
      <c r="Q26" s="29">
        <v>21</v>
      </c>
      <c r="R26" s="39">
        <v>1550</v>
      </c>
      <c r="S26" s="1593">
        <v>550</v>
      </c>
      <c r="T26" s="579">
        <f t="shared" si="0"/>
        <v>22450</v>
      </c>
      <c r="U26" s="1592"/>
      <c r="V26" s="39"/>
      <c r="W26" s="39"/>
      <c r="X26" s="39"/>
      <c r="Y26" s="39"/>
      <c r="Z26" s="81"/>
      <c r="AA26" s="39"/>
      <c r="AB26" s="112"/>
      <c r="AC26" s="112"/>
      <c r="AD26" s="535"/>
      <c r="AE26" s="39"/>
      <c r="AF26" s="39"/>
      <c r="AG26" s="39"/>
      <c r="AH26" s="39"/>
      <c r="AI26" s="579"/>
    </row>
    <row r="27" spans="1:35" ht="15" customHeight="1">
      <c r="A27" s="50">
        <v>45321</v>
      </c>
      <c r="B27" s="57"/>
      <c r="C27" s="57"/>
      <c r="D27" s="57"/>
      <c r="E27" s="57">
        <v>4</v>
      </c>
      <c r="F27" s="2229">
        <v>81869</v>
      </c>
      <c r="G27" s="59">
        <v>6944.44</v>
      </c>
      <c r="H27" s="59">
        <v>2075</v>
      </c>
      <c r="I27" s="62">
        <f t="shared" si="2"/>
        <v>222222.24</v>
      </c>
      <c r="K27" s="1583">
        <v>42515</v>
      </c>
      <c r="L27" s="39"/>
      <c r="M27" s="39"/>
      <c r="N27" s="39"/>
      <c r="O27" s="39"/>
      <c r="P27" s="80"/>
      <c r="Q27" s="29">
        <v>22</v>
      </c>
      <c r="R27" s="39">
        <v>1550</v>
      </c>
      <c r="S27" s="1593">
        <v>550</v>
      </c>
      <c r="T27" s="579">
        <f t="shared" si="0"/>
        <v>20900</v>
      </c>
      <c r="U27" s="1592"/>
      <c r="V27" s="39"/>
      <c r="W27" s="39"/>
      <c r="X27" s="39"/>
      <c r="Y27" s="39"/>
      <c r="Z27" s="81"/>
      <c r="AA27" s="39"/>
      <c r="AB27" s="112"/>
      <c r="AC27" s="112"/>
      <c r="AD27" s="535"/>
      <c r="AE27" s="39"/>
      <c r="AF27" s="39"/>
      <c r="AG27" s="39"/>
      <c r="AH27" s="39"/>
      <c r="AI27" s="579"/>
    </row>
    <row r="28" spans="1:35" ht="15" customHeight="1">
      <c r="A28" s="50">
        <v>45353</v>
      </c>
      <c r="B28" s="57"/>
      <c r="C28" s="57"/>
      <c r="D28" s="57"/>
      <c r="E28" s="57">
        <v>5</v>
      </c>
      <c r="F28" s="2229">
        <v>82305</v>
      </c>
      <c r="G28" s="59">
        <v>6944.44</v>
      </c>
      <c r="H28" s="59">
        <v>2075</v>
      </c>
      <c r="I28" s="62">
        <f t="shared" si="2"/>
        <v>215277.8</v>
      </c>
      <c r="K28" s="1583">
        <v>42543</v>
      </c>
      <c r="L28" s="39"/>
      <c r="M28" s="39"/>
      <c r="N28" s="39"/>
      <c r="O28" s="39"/>
      <c r="P28" s="80"/>
      <c r="Q28" s="29">
        <v>23</v>
      </c>
      <c r="R28" s="39">
        <v>1550</v>
      </c>
      <c r="S28" s="1593">
        <v>550</v>
      </c>
      <c r="T28" s="579">
        <f t="shared" si="0"/>
        <v>19350</v>
      </c>
      <c r="U28" s="1592"/>
      <c r="V28" s="39"/>
      <c r="W28" s="39"/>
      <c r="X28" s="39"/>
      <c r="Y28" s="39"/>
      <c r="Z28" s="81"/>
      <c r="AA28" s="39"/>
      <c r="AB28" s="112"/>
      <c r="AC28" s="112"/>
      <c r="AD28" s="535"/>
      <c r="AE28" s="39"/>
      <c r="AF28" s="39"/>
      <c r="AG28" s="39"/>
      <c r="AH28" s="39"/>
      <c r="AI28" s="579"/>
    </row>
    <row r="29" spans="1:35" ht="15" customHeight="1">
      <c r="A29" s="50">
        <v>45374</v>
      </c>
      <c r="B29" s="57"/>
      <c r="C29" s="57"/>
      <c r="D29" s="57"/>
      <c r="E29" s="57">
        <v>6</v>
      </c>
      <c r="F29" s="2229">
        <v>82518</v>
      </c>
      <c r="G29" s="59">
        <v>6944.44</v>
      </c>
      <c r="H29" s="59">
        <v>2075</v>
      </c>
      <c r="I29" s="62">
        <f t="shared" si="2"/>
        <v>208333.36</v>
      </c>
      <c r="K29" s="1583">
        <v>42580</v>
      </c>
      <c r="L29" s="39"/>
      <c r="M29" s="39"/>
      <c r="N29" s="39"/>
      <c r="O29" s="39"/>
      <c r="P29" s="80"/>
      <c r="Q29" s="29">
        <v>24</v>
      </c>
      <c r="R29" s="39">
        <v>1550</v>
      </c>
      <c r="S29" s="1593">
        <v>550</v>
      </c>
      <c r="T29" s="579">
        <f t="shared" si="0"/>
        <v>17800</v>
      </c>
      <c r="U29" s="1592"/>
      <c r="V29" s="39"/>
      <c r="W29" s="39"/>
      <c r="X29" s="39"/>
      <c r="Y29" s="39"/>
      <c r="Z29" s="81"/>
      <c r="AA29" s="39"/>
      <c r="AB29" s="112"/>
      <c r="AC29" s="112"/>
      <c r="AD29" s="535"/>
      <c r="AE29" s="39"/>
      <c r="AF29" s="39"/>
      <c r="AG29" s="39"/>
      <c r="AH29" s="39"/>
      <c r="AI29" s="579"/>
    </row>
    <row r="30" spans="1:35" ht="15" customHeight="1">
      <c r="A30" s="50">
        <v>45415</v>
      </c>
      <c r="B30" s="57"/>
      <c r="C30" s="57"/>
      <c r="D30" s="57"/>
      <c r="E30" s="57">
        <v>7</v>
      </c>
      <c r="F30" s="2229">
        <v>83014</v>
      </c>
      <c r="G30" s="59">
        <v>6944.44</v>
      </c>
      <c r="H30" s="59">
        <v>2075</v>
      </c>
      <c r="I30" s="62">
        <f t="shared" si="2"/>
        <v>201388.92</v>
      </c>
      <c r="K30" s="1583">
        <v>42612</v>
      </c>
      <c r="L30" s="39"/>
      <c r="M30" s="39"/>
      <c r="N30" s="39"/>
      <c r="O30" s="39"/>
      <c r="P30" s="80"/>
      <c r="Q30" s="29">
        <v>25</v>
      </c>
      <c r="R30" s="39">
        <v>1550</v>
      </c>
      <c r="S30" s="39">
        <v>550</v>
      </c>
      <c r="T30" s="579">
        <f t="shared" si="0"/>
        <v>16250</v>
      </c>
      <c r="U30" s="1592"/>
      <c r="V30" s="39"/>
      <c r="W30" s="39"/>
      <c r="X30" s="39"/>
      <c r="Y30" s="39"/>
      <c r="Z30" s="81"/>
      <c r="AA30" s="39"/>
      <c r="AB30" s="112"/>
      <c r="AC30" s="112"/>
      <c r="AD30" s="605"/>
      <c r="AE30" s="39"/>
      <c r="AF30" s="39"/>
      <c r="AG30" s="39"/>
      <c r="AH30" s="39"/>
      <c r="AI30" s="579"/>
    </row>
    <row r="31" spans="1:35" ht="15" customHeight="1">
      <c r="A31" s="50">
        <v>45443</v>
      </c>
      <c r="B31" s="57"/>
      <c r="C31" s="57"/>
      <c r="D31" s="57"/>
      <c r="E31" s="57">
        <v>8</v>
      </c>
      <c r="F31" s="2229">
        <v>83424</v>
      </c>
      <c r="G31" s="59">
        <v>6944.44</v>
      </c>
      <c r="H31" s="59">
        <v>2075</v>
      </c>
      <c r="I31" s="62">
        <f t="shared" si="2"/>
        <v>194444.48</v>
      </c>
      <c r="K31" s="1583">
        <v>42640</v>
      </c>
      <c r="L31" s="39"/>
      <c r="M31" s="39"/>
      <c r="N31" s="39"/>
      <c r="O31" s="39"/>
      <c r="P31" s="80"/>
      <c r="Q31" s="29">
        <v>26</v>
      </c>
      <c r="R31" s="39">
        <v>1550</v>
      </c>
      <c r="S31" s="39">
        <v>550</v>
      </c>
      <c r="T31" s="579">
        <f t="shared" si="0"/>
        <v>14700</v>
      </c>
      <c r="U31" s="1592"/>
      <c r="V31" s="39"/>
      <c r="W31" s="39"/>
      <c r="X31" s="39"/>
      <c r="Y31" s="39"/>
      <c r="Z31" s="81"/>
      <c r="AA31" s="39"/>
      <c r="AB31" s="112"/>
      <c r="AC31" s="112"/>
      <c r="AD31" s="605"/>
      <c r="AE31" s="39"/>
      <c r="AF31" s="39"/>
      <c r="AG31" s="39"/>
      <c r="AH31" s="39"/>
      <c r="AI31" s="579"/>
    </row>
    <row r="32" spans="1:35" ht="15" customHeight="1">
      <c r="A32" s="50">
        <v>45476</v>
      </c>
      <c r="B32" s="57"/>
      <c r="C32" s="57"/>
      <c r="D32" s="57"/>
      <c r="E32" s="57">
        <v>9</v>
      </c>
      <c r="F32" s="2229">
        <v>83806</v>
      </c>
      <c r="G32" s="59">
        <v>6944.44</v>
      </c>
      <c r="H32" s="59">
        <v>2075</v>
      </c>
      <c r="I32" s="62">
        <f t="shared" si="2"/>
        <v>187500.04</v>
      </c>
      <c r="K32" s="1583">
        <v>42671</v>
      </c>
      <c r="L32" s="39"/>
      <c r="M32" s="39"/>
      <c r="N32" s="39"/>
      <c r="O32" s="39"/>
      <c r="P32" s="80"/>
      <c r="Q32" s="29">
        <v>27</v>
      </c>
      <c r="R32" s="39">
        <v>1550</v>
      </c>
      <c r="S32" s="39">
        <v>550</v>
      </c>
      <c r="T32" s="579">
        <f t="shared" si="0"/>
        <v>13150</v>
      </c>
      <c r="U32" s="1591"/>
      <c r="V32" s="579"/>
      <c r="W32" s="579"/>
      <c r="X32" s="579"/>
      <c r="Y32" s="579"/>
      <c r="Z32" s="1599"/>
      <c r="AA32" s="579"/>
      <c r="AB32" s="112"/>
      <c r="AC32" s="112"/>
      <c r="AD32" s="605"/>
      <c r="AE32" s="39"/>
      <c r="AF32" s="39"/>
      <c r="AG32" s="39"/>
      <c r="AH32" s="39"/>
      <c r="AI32" s="579"/>
    </row>
    <row r="33" spans="1:40" ht="15" customHeight="1">
      <c r="A33" s="50">
        <v>45504</v>
      </c>
      <c r="B33" s="57"/>
      <c r="C33" s="57"/>
      <c r="D33" s="57"/>
      <c r="E33" s="57">
        <v>10</v>
      </c>
      <c r="F33" s="2229">
        <v>84079</v>
      </c>
      <c r="G33" s="59">
        <v>6944.44</v>
      </c>
      <c r="H33" s="59">
        <v>2075</v>
      </c>
      <c r="I33" s="62">
        <f t="shared" si="2"/>
        <v>180555.6</v>
      </c>
      <c r="K33" s="1583">
        <v>42703</v>
      </c>
      <c r="L33" s="39"/>
      <c r="M33" s="39"/>
      <c r="N33" s="39"/>
      <c r="O33" s="39"/>
      <c r="P33" s="80"/>
      <c r="Q33" s="29">
        <v>28</v>
      </c>
      <c r="R33" s="39">
        <v>1550</v>
      </c>
      <c r="S33" s="39">
        <v>550</v>
      </c>
      <c r="T33" s="579">
        <f t="shared" si="0"/>
        <v>11600</v>
      </c>
      <c r="U33" s="1591"/>
      <c r="V33" s="579"/>
      <c r="W33" s="579"/>
      <c r="X33" s="579"/>
      <c r="Y33" s="579"/>
      <c r="Z33" s="1599"/>
      <c r="AA33" s="579"/>
      <c r="AB33" s="112"/>
      <c r="AC33" s="112"/>
      <c r="AD33" s="605"/>
      <c r="AE33" s="39"/>
      <c r="AF33" s="39"/>
      <c r="AG33" s="39"/>
      <c r="AH33" s="39"/>
      <c r="AI33" s="579"/>
    </row>
    <row r="34" spans="1:40" ht="15" customHeight="1">
      <c r="A34" s="50">
        <v>45538</v>
      </c>
      <c r="B34" s="57"/>
      <c r="C34" s="57"/>
      <c r="D34" s="57"/>
      <c r="E34" s="57">
        <v>11</v>
      </c>
      <c r="F34" s="2229">
        <v>84506</v>
      </c>
      <c r="G34" s="59">
        <v>6944.44</v>
      </c>
      <c r="H34" s="59">
        <v>2075</v>
      </c>
      <c r="I34" s="62">
        <f t="shared" si="2"/>
        <v>173611.16</v>
      </c>
      <c r="K34" s="1583">
        <v>42710</v>
      </c>
      <c r="L34" s="39"/>
      <c r="M34" s="39"/>
      <c r="N34" s="39"/>
      <c r="O34" s="39"/>
      <c r="P34" s="80"/>
      <c r="Q34" s="29">
        <v>29</v>
      </c>
      <c r="R34" s="39">
        <v>11600</v>
      </c>
      <c r="S34" s="39"/>
      <c r="T34" s="579">
        <f t="shared" si="0"/>
        <v>0</v>
      </c>
      <c r="U34" s="1591"/>
      <c r="V34" s="579"/>
      <c r="W34" s="579"/>
      <c r="X34" s="579"/>
      <c r="Y34" s="579"/>
      <c r="Z34" s="1599"/>
      <c r="AA34" s="579"/>
      <c r="AB34" s="112"/>
      <c r="AC34" s="112"/>
      <c r="AD34" s="605"/>
      <c r="AE34" s="39"/>
      <c r="AF34" s="39"/>
      <c r="AG34" s="39"/>
      <c r="AH34" s="39"/>
      <c r="AI34" s="579"/>
    </row>
    <row r="35" spans="1:40" ht="15" customHeight="1">
      <c r="A35" s="50">
        <v>45568</v>
      </c>
      <c r="B35" s="57"/>
      <c r="C35" s="57"/>
      <c r="D35" s="57"/>
      <c r="E35" s="57">
        <v>12</v>
      </c>
      <c r="F35" s="2229">
        <v>84875</v>
      </c>
      <c r="G35" s="59">
        <v>6944.44</v>
      </c>
      <c r="H35" s="59">
        <v>2075</v>
      </c>
      <c r="I35" s="62">
        <f t="shared" si="2"/>
        <v>166666.72</v>
      </c>
      <c r="K35" s="1583"/>
      <c r="L35" s="39"/>
      <c r="M35" s="39"/>
      <c r="N35" s="39"/>
      <c r="O35" s="39"/>
      <c r="P35" s="80"/>
      <c r="Q35" s="29"/>
      <c r="R35" s="39"/>
      <c r="S35" s="39"/>
      <c r="T35" s="579"/>
      <c r="U35" s="1591"/>
      <c r="V35" s="579"/>
      <c r="W35" s="579"/>
      <c r="X35" s="579"/>
      <c r="Y35" s="579"/>
      <c r="Z35" s="1599"/>
      <c r="AA35" s="579"/>
      <c r="AB35" s="579"/>
      <c r="AC35" s="112"/>
      <c r="AD35" s="605"/>
      <c r="AE35" s="39"/>
      <c r="AF35" s="39"/>
      <c r="AG35" s="39"/>
      <c r="AH35" s="39"/>
      <c r="AI35" s="579"/>
    </row>
    <row r="36" spans="1:40" ht="15" customHeight="1">
      <c r="A36" s="50">
        <v>45605</v>
      </c>
      <c r="B36" s="57"/>
      <c r="C36" s="57"/>
      <c r="D36" s="57"/>
      <c r="E36" s="57">
        <v>13</v>
      </c>
      <c r="F36" s="2229">
        <v>85313</v>
      </c>
      <c r="G36" s="59">
        <v>6944.44</v>
      </c>
      <c r="H36" s="59">
        <v>2075</v>
      </c>
      <c r="I36" s="62">
        <f t="shared" si="2"/>
        <v>159722.28</v>
      </c>
      <c r="K36" s="3353" t="s">
        <v>2</v>
      </c>
      <c r="L36" s="3355" t="s">
        <v>240</v>
      </c>
      <c r="M36" s="3357" t="s">
        <v>4</v>
      </c>
      <c r="N36" s="3355" t="s">
        <v>261</v>
      </c>
      <c r="O36" s="3361" t="s">
        <v>5</v>
      </c>
      <c r="P36" s="3363" t="s">
        <v>143</v>
      </c>
      <c r="Q36" s="3361" t="s">
        <v>6</v>
      </c>
      <c r="R36" s="3355" t="s">
        <v>241</v>
      </c>
      <c r="S36" s="3355" t="s">
        <v>242</v>
      </c>
      <c r="T36" s="3359" t="s">
        <v>243</v>
      </c>
      <c r="U36" s="1591"/>
      <c r="V36" s="579"/>
      <c r="W36" s="579"/>
      <c r="X36" s="579"/>
      <c r="Y36" s="579"/>
      <c r="Z36" s="1599"/>
      <c r="AA36" s="579"/>
      <c r="AB36" s="579"/>
      <c r="AC36" s="112"/>
      <c r="AD36" s="605"/>
      <c r="AE36" s="39"/>
      <c r="AF36" s="39"/>
      <c r="AG36" s="39"/>
      <c r="AH36" s="39"/>
      <c r="AI36" s="579"/>
    </row>
    <row r="37" spans="1:40" ht="15" customHeight="1">
      <c r="A37" s="50">
        <v>45622</v>
      </c>
      <c r="B37" s="57"/>
      <c r="C37" s="57"/>
      <c r="D37" s="57"/>
      <c r="E37" s="57">
        <v>14</v>
      </c>
      <c r="F37" s="2229">
        <v>85571</v>
      </c>
      <c r="G37" s="59">
        <v>6944.44</v>
      </c>
      <c r="H37" s="59">
        <v>2075</v>
      </c>
      <c r="I37" s="62">
        <f t="shared" si="2"/>
        <v>152777.84</v>
      </c>
      <c r="K37" s="3354"/>
      <c r="L37" s="3356"/>
      <c r="M37" s="3358"/>
      <c r="N37" s="3356"/>
      <c r="O37" s="3362"/>
      <c r="P37" s="3364"/>
      <c r="Q37" s="3362"/>
      <c r="R37" s="3356"/>
      <c r="S37" s="3356"/>
      <c r="T37" s="3360"/>
      <c r="U37" s="1591"/>
      <c r="V37" s="579"/>
      <c r="W37" s="579"/>
      <c r="X37" s="579"/>
      <c r="Y37" s="579"/>
      <c r="Z37" s="1599"/>
      <c r="AA37" s="579"/>
      <c r="AB37" s="579"/>
      <c r="AC37" s="112"/>
      <c r="AD37" s="605"/>
      <c r="AE37" s="39"/>
      <c r="AF37" s="39"/>
      <c r="AG37" s="39"/>
      <c r="AH37" s="39"/>
      <c r="AI37" s="579"/>
    </row>
    <row r="38" spans="1:40" ht="15" customHeight="1">
      <c r="A38" s="50">
        <v>45647</v>
      </c>
      <c r="B38" s="57"/>
      <c r="C38" s="57"/>
      <c r="D38" s="57"/>
      <c r="E38" s="57">
        <v>15</v>
      </c>
      <c r="F38" s="2229">
        <v>85894</v>
      </c>
      <c r="G38" s="59">
        <v>6944.44</v>
      </c>
      <c r="H38" s="59">
        <v>2075</v>
      </c>
      <c r="I38" s="62">
        <f t="shared" si="2"/>
        <v>145833.4</v>
      </c>
      <c r="K38" s="1582">
        <v>42710</v>
      </c>
      <c r="L38" s="532">
        <v>25000</v>
      </c>
      <c r="M38" s="532">
        <v>500</v>
      </c>
      <c r="N38" s="532"/>
      <c r="O38" s="532"/>
      <c r="P38" s="533"/>
      <c r="Q38" s="534">
        <v>12</v>
      </c>
      <c r="R38" s="532">
        <v>2083.33</v>
      </c>
      <c r="S38" s="532">
        <v>250</v>
      </c>
      <c r="T38" s="1384">
        <v>25000</v>
      </c>
      <c r="U38" s="1591"/>
      <c r="V38" s="579"/>
      <c r="W38" s="579"/>
      <c r="X38" s="579"/>
      <c r="Y38" s="579"/>
      <c r="Z38" s="1599"/>
      <c r="AA38" s="579"/>
      <c r="AB38" s="579"/>
      <c r="AC38" s="112"/>
      <c r="AD38" s="605"/>
      <c r="AE38" s="39"/>
      <c r="AF38" s="39"/>
      <c r="AG38" s="39"/>
      <c r="AH38" s="39"/>
      <c r="AI38" s="579"/>
    </row>
    <row r="39" spans="1:40" ht="15" customHeight="1">
      <c r="A39" s="50">
        <v>45692</v>
      </c>
      <c r="B39" s="57"/>
      <c r="C39" s="57"/>
      <c r="D39" s="57"/>
      <c r="E39" s="57">
        <v>16</v>
      </c>
      <c r="F39" s="2229">
        <v>86488</v>
      </c>
      <c r="G39" s="59">
        <v>6944.44</v>
      </c>
      <c r="H39" s="59">
        <v>2075</v>
      </c>
      <c r="I39" s="62">
        <f t="shared" si="2"/>
        <v>138888.95999999999</v>
      </c>
      <c r="K39" s="1583">
        <v>42733</v>
      </c>
      <c r="L39" s="39"/>
      <c r="M39" s="39"/>
      <c r="N39" s="39"/>
      <c r="O39" s="39"/>
      <c r="P39" s="80"/>
      <c r="Q39" s="29">
        <v>1</v>
      </c>
      <c r="R39" s="39">
        <v>2083.33</v>
      </c>
      <c r="S39" s="39">
        <v>250</v>
      </c>
      <c r="T39" s="1385">
        <f t="shared" ref="T39:T50" si="3">T38-R39</f>
        <v>22916.67</v>
      </c>
      <c r="U39" s="1591"/>
      <c r="V39" s="579"/>
      <c r="W39" s="579"/>
      <c r="X39" s="579"/>
      <c r="Y39" s="579"/>
      <c r="Z39" s="1599"/>
      <c r="AA39" s="579"/>
      <c r="AB39" s="579"/>
      <c r="AC39" s="112"/>
      <c r="AD39" s="605"/>
      <c r="AE39" s="39"/>
      <c r="AF39" s="39"/>
      <c r="AG39" s="39"/>
      <c r="AH39" s="39"/>
      <c r="AI39" s="579"/>
      <c r="AJ39" s="339"/>
      <c r="AK39" s="613"/>
      <c r="AL39" s="464"/>
      <c r="AM39" s="614"/>
      <c r="AN39" s="614"/>
    </row>
    <row r="40" spans="1:40" ht="15" customHeight="1">
      <c r="A40" s="50">
        <v>45722</v>
      </c>
      <c r="B40" s="57"/>
      <c r="C40" s="57"/>
      <c r="D40" s="57"/>
      <c r="E40" s="57">
        <v>17</v>
      </c>
      <c r="F40" s="2229">
        <v>86759</v>
      </c>
      <c r="G40" s="59">
        <v>6944.44</v>
      </c>
      <c r="H40" s="59">
        <v>2075</v>
      </c>
      <c r="I40" s="62">
        <f t="shared" si="2"/>
        <v>131944.51999999999</v>
      </c>
      <c r="K40" s="1583">
        <v>42766</v>
      </c>
      <c r="L40" s="39"/>
      <c r="M40" s="39"/>
      <c r="N40" s="39"/>
      <c r="O40" s="39"/>
      <c r="P40" s="80"/>
      <c r="Q40" s="29">
        <v>2</v>
      </c>
      <c r="R40" s="39">
        <v>2083.33</v>
      </c>
      <c r="S40" s="39">
        <v>250</v>
      </c>
      <c r="T40" s="1385">
        <f t="shared" si="3"/>
        <v>20833.34</v>
      </c>
      <c r="U40" s="1591"/>
      <c r="V40" s="579"/>
      <c r="W40" s="579"/>
      <c r="X40" s="579"/>
      <c r="Y40" s="579"/>
      <c r="Z40" s="1599"/>
      <c r="AA40" s="579"/>
      <c r="AB40" s="579"/>
      <c r="AC40" s="112"/>
      <c r="AD40" s="605"/>
      <c r="AE40" s="39"/>
      <c r="AF40" s="39"/>
      <c r="AG40" s="39"/>
      <c r="AH40" s="39"/>
      <c r="AI40" s="579"/>
      <c r="AJ40" s="339"/>
      <c r="AK40" s="613"/>
      <c r="AL40" s="464"/>
      <c r="AM40" s="614"/>
      <c r="AN40" s="614"/>
    </row>
    <row r="41" spans="1:40" ht="15" customHeight="1">
      <c r="A41" s="50">
        <v>45750</v>
      </c>
      <c r="B41" s="57"/>
      <c r="C41" s="57"/>
      <c r="D41" s="57"/>
      <c r="E41" s="57">
        <v>18</v>
      </c>
      <c r="F41" s="2229">
        <v>87116</v>
      </c>
      <c r="G41" s="62">
        <v>6944.44</v>
      </c>
      <c r="H41" s="62">
        <v>2075</v>
      </c>
      <c r="I41" s="62">
        <f t="shared" si="2"/>
        <v>125000.08</v>
      </c>
      <c r="K41" s="1583">
        <v>42790</v>
      </c>
      <c r="L41" s="39"/>
      <c r="M41" s="39"/>
      <c r="N41" s="39"/>
      <c r="O41" s="39"/>
      <c r="P41" s="80"/>
      <c r="Q41" s="29">
        <v>3</v>
      </c>
      <c r="R41" s="39">
        <v>2083.33</v>
      </c>
      <c r="S41" s="39">
        <v>250</v>
      </c>
      <c r="T41" s="1385">
        <f t="shared" si="3"/>
        <v>18750.009999999998</v>
      </c>
      <c r="U41" s="1591"/>
      <c r="V41" s="579"/>
      <c r="W41" s="579"/>
      <c r="X41" s="579"/>
      <c r="Y41" s="579"/>
      <c r="Z41" s="1599"/>
      <c r="AA41" s="579"/>
      <c r="AB41" s="579"/>
      <c r="AC41" s="112"/>
      <c r="AD41" s="605"/>
      <c r="AE41" s="39"/>
      <c r="AF41" s="39"/>
      <c r="AG41" s="39"/>
      <c r="AH41" s="39"/>
      <c r="AI41" s="579"/>
      <c r="AJ41" s="339"/>
      <c r="AK41" s="613"/>
      <c r="AL41" s="464"/>
      <c r="AM41" s="614"/>
      <c r="AN41" s="614"/>
    </row>
    <row r="42" spans="1:40" ht="15" customHeight="1">
      <c r="A42" s="50">
        <v>45779</v>
      </c>
      <c r="B42" s="57"/>
      <c r="C42" s="57"/>
      <c r="D42" s="57"/>
      <c r="E42" s="57">
        <v>19</v>
      </c>
      <c r="F42" s="2229">
        <v>87489</v>
      </c>
      <c r="G42" s="62">
        <v>6944.44</v>
      </c>
      <c r="H42" s="62">
        <v>2075</v>
      </c>
      <c r="I42" s="62">
        <f t="shared" si="2"/>
        <v>118055.64</v>
      </c>
      <c r="K42" s="1583">
        <v>42829</v>
      </c>
      <c r="L42" s="39"/>
      <c r="M42" s="39"/>
      <c r="N42" s="39"/>
      <c r="O42" s="39"/>
      <c r="P42" s="80">
        <v>58142</v>
      </c>
      <c r="Q42" s="29">
        <v>4</v>
      </c>
      <c r="R42" s="39">
        <v>2083.33</v>
      </c>
      <c r="S42" s="39">
        <v>250</v>
      </c>
      <c r="T42" s="1385">
        <f t="shared" si="3"/>
        <v>16666.68</v>
      </c>
      <c r="U42" s="1591"/>
      <c r="V42" s="579"/>
      <c r="W42" s="579"/>
      <c r="X42" s="579"/>
      <c r="Y42" s="579"/>
      <c r="Z42" s="1599"/>
      <c r="AA42" s="579"/>
      <c r="AB42" s="579"/>
      <c r="AC42" s="112"/>
      <c r="AD42" s="605"/>
      <c r="AE42" s="39"/>
      <c r="AF42" s="39"/>
      <c r="AG42" s="39"/>
      <c r="AH42" s="39"/>
      <c r="AI42" s="579"/>
      <c r="AJ42" s="339"/>
      <c r="AK42" s="613"/>
      <c r="AL42" s="464"/>
      <c r="AM42" s="614"/>
      <c r="AN42" s="614"/>
    </row>
    <row r="43" spans="1:40" ht="15" customHeight="1">
      <c r="A43" s="50">
        <v>45813</v>
      </c>
      <c r="B43" s="57"/>
      <c r="C43" s="57"/>
      <c r="D43" s="57"/>
      <c r="E43" s="57">
        <v>20</v>
      </c>
      <c r="F43" s="2229" t="s">
        <v>962</v>
      </c>
      <c r="G43" s="62">
        <v>6944.44</v>
      </c>
      <c r="H43" s="62">
        <v>2075</v>
      </c>
      <c r="I43" s="62">
        <f t="shared" si="2"/>
        <v>111111.2</v>
      </c>
      <c r="K43" s="1583">
        <v>42860</v>
      </c>
      <c r="L43" s="39"/>
      <c r="M43" s="39"/>
      <c r="N43" s="39"/>
      <c r="O43" s="39"/>
      <c r="P43" s="80">
        <v>58341</v>
      </c>
      <c r="Q43" s="29">
        <v>5</v>
      </c>
      <c r="R43" s="39">
        <v>2083.33</v>
      </c>
      <c r="S43" s="39">
        <v>250</v>
      </c>
      <c r="T43" s="1385">
        <f t="shared" si="3"/>
        <v>14583.35</v>
      </c>
      <c r="U43" s="1591"/>
      <c r="V43" s="579"/>
      <c r="W43" s="579"/>
      <c r="X43" s="579"/>
      <c r="Y43" s="579"/>
      <c r="Z43" s="1599"/>
      <c r="AA43" s="579"/>
      <c r="AB43" s="579"/>
      <c r="AC43" s="112"/>
      <c r="AD43" s="605"/>
      <c r="AE43" s="39"/>
      <c r="AF43" s="39"/>
      <c r="AG43" s="39"/>
      <c r="AH43" s="39"/>
      <c r="AI43" s="579"/>
      <c r="AJ43" s="339"/>
      <c r="AK43" s="613"/>
      <c r="AL43" s="340"/>
      <c r="AM43" s="614"/>
      <c r="AN43" s="614"/>
    </row>
    <row r="44" spans="1:40" ht="15" customHeight="1">
      <c r="A44" s="50">
        <v>45839</v>
      </c>
      <c r="B44" s="57"/>
      <c r="C44" s="57"/>
      <c r="D44" s="57"/>
      <c r="E44" s="57">
        <v>21</v>
      </c>
      <c r="F44" s="2229" t="s">
        <v>963</v>
      </c>
      <c r="G44" s="62">
        <v>6944.44</v>
      </c>
      <c r="H44" s="62">
        <v>2075</v>
      </c>
      <c r="I44" s="62">
        <f t="shared" si="2"/>
        <v>104166.76</v>
      </c>
      <c r="K44" s="1583">
        <v>42879</v>
      </c>
      <c r="L44" s="39"/>
      <c r="M44" s="39"/>
      <c r="N44" s="39"/>
      <c r="O44" s="39"/>
      <c r="P44" s="80">
        <v>58584</v>
      </c>
      <c r="Q44" s="29">
        <v>6</v>
      </c>
      <c r="R44" s="39">
        <v>2083.33</v>
      </c>
      <c r="S44" s="39">
        <v>250</v>
      </c>
      <c r="T44" s="1385">
        <f t="shared" si="3"/>
        <v>12500.02</v>
      </c>
      <c r="U44" s="1591"/>
      <c r="V44" s="579"/>
      <c r="W44" s="579"/>
      <c r="X44" s="579"/>
      <c r="Y44" s="579"/>
      <c r="Z44" s="1599"/>
      <c r="AA44" s="579"/>
      <c r="AB44" s="579"/>
      <c r="AC44" s="112"/>
      <c r="AD44" s="605"/>
      <c r="AE44" s="39"/>
      <c r="AF44" s="39"/>
      <c r="AG44" s="39"/>
      <c r="AH44" s="39"/>
      <c r="AI44" s="579"/>
      <c r="AJ44" s="339"/>
      <c r="AK44" s="613"/>
      <c r="AL44" s="340"/>
      <c r="AM44" s="614"/>
      <c r="AN44" s="614"/>
    </row>
    <row r="45" spans="1:40" ht="15" customHeight="1">
      <c r="A45" s="50">
        <v>45869</v>
      </c>
      <c r="B45" s="151"/>
      <c r="C45" s="151"/>
      <c r="D45" s="151"/>
      <c r="E45" s="57">
        <v>22</v>
      </c>
      <c r="F45" s="2229" t="s">
        <v>964</v>
      </c>
      <c r="G45" s="43">
        <v>6944.44</v>
      </c>
      <c r="H45" s="62">
        <v>2075</v>
      </c>
      <c r="I45" s="62">
        <f t="shared" si="2"/>
        <v>97222.319999999905</v>
      </c>
      <c r="K45" s="1583">
        <v>42916</v>
      </c>
      <c r="L45" s="39"/>
      <c r="M45" s="39"/>
      <c r="N45" s="39"/>
      <c r="O45" s="39"/>
      <c r="P45" s="80">
        <v>58768</v>
      </c>
      <c r="Q45" s="29">
        <v>7</v>
      </c>
      <c r="R45" s="39">
        <v>2083.33</v>
      </c>
      <c r="S45" s="39">
        <v>250</v>
      </c>
      <c r="T45" s="1385">
        <f t="shared" si="3"/>
        <v>10416.69</v>
      </c>
      <c r="U45" s="1591"/>
      <c r="V45" s="579"/>
      <c r="W45" s="579"/>
      <c r="X45" s="579"/>
      <c r="Y45" s="579"/>
      <c r="Z45" s="1599"/>
      <c r="AA45" s="579"/>
      <c r="AB45" s="579"/>
      <c r="AC45" s="112"/>
      <c r="AD45" s="605"/>
      <c r="AE45" s="39"/>
      <c r="AF45" s="39"/>
      <c r="AG45" s="39"/>
      <c r="AH45" s="39"/>
      <c r="AI45" s="579"/>
      <c r="AJ45" s="339"/>
      <c r="AK45" s="613"/>
      <c r="AL45" s="340"/>
      <c r="AM45" s="615"/>
      <c r="AN45" s="615"/>
    </row>
    <row r="46" spans="1:40" ht="15" customHeight="1">
      <c r="A46" s="50">
        <v>45885</v>
      </c>
      <c r="B46" s="151"/>
      <c r="C46" s="151"/>
      <c r="D46" s="151"/>
      <c r="E46" s="57">
        <v>23</v>
      </c>
      <c r="F46" s="2229" t="s">
        <v>965</v>
      </c>
      <c r="G46" s="43">
        <v>6944.44</v>
      </c>
      <c r="H46" s="62">
        <v>2075</v>
      </c>
      <c r="I46" s="62">
        <f t="shared" si="2"/>
        <v>90277.879999999903</v>
      </c>
      <c r="K46" s="1583">
        <v>42948</v>
      </c>
      <c r="L46" s="39"/>
      <c r="M46" s="39"/>
      <c r="N46" s="39"/>
      <c r="O46" s="39"/>
      <c r="P46" s="80">
        <v>58885</v>
      </c>
      <c r="Q46" s="29">
        <v>8</v>
      </c>
      <c r="R46" s="39">
        <v>2083.33</v>
      </c>
      <c r="S46" s="39">
        <v>250</v>
      </c>
      <c r="T46" s="1385">
        <f t="shared" si="3"/>
        <v>8333.3599999999897</v>
      </c>
      <c r="U46" s="1591"/>
      <c r="V46" s="579"/>
      <c r="W46" s="579"/>
      <c r="X46" s="579"/>
      <c r="Y46" s="579"/>
      <c r="Z46" s="1599"/>
      <c r="AA46" s="579"/>
      <c r="AB46" s="579"/>
      <c r="AC46" s="112"/>
      <c r="AD46" s="605"/>
      <c r="AE46" s="39"/>
      <c r="AF46" s="39"/>
      <c r="AG46" s="39"/>
      <c r="AH46" s="39"/>
      <c r="AI46" s="579"/>
      <c r="AJ46" s="339"/>
      <c r="AK46" s="613"/>
      <c r="AL46" s="464"/>
      <c r="AM46" s="615"/>
      <c r="AN46" s="615"/>
    </row>
    <row r="47" spans="1:40" ht="15" customHeight="1">
      <c r="A47" s="167">
        <v>45930</v>
      </c>
      <c r="B47" s="27"/>
      <c r="C47" s="27"/>
      <c r="D47" s="27"/>
      <c r="E47" s="57">
        <v>24</v>
      </c>
      <c r="F47" s="2195" t="s">
        <v>966</v>
      </c>
      <c r="G47" s="450">
        <v>6944.44</v>
      </c>
      <c r="H47" s="450">
        <v>2075</v>
      </c>
      <c r="I47" s="62">
        <f t="shared" si="2"/>
        <v>83333.4399999999</v>
      </c>
      <c r="K47" s="1583">
        <v>42972</v>
      </c>
      <c r="L47" s="39"/>
      <c r="M47" s="39"/>
      <c r="N47" s="39"/>
      <c r="O47" s="39"/>
      <c r="P47" s="80">
        <v>58996</v>
      </c>
      <c r="Q47" s="29">
        <v>9</v>
      </c>
      <c r="R47" s="39">
        <v>2083.33</v>
      </c>
      <c r="S47" s="39">
        <v>250</v>
      </c>
      <c r="T47" s="1385">
        <f t="shared" si="3"/>
        <v>6250.0299999999897</v>
      </c>
      <c r="U47" s="1591"/>
      <c r="V47" s="579"/>
      <c r="W47" s="579"/>
      <c r="X47" s="579"/>
      <c r="Y47" s="579"/>
      <c r="Z47" s="1599"/>
      <c r="AA47" s="579"/>
      <c r="AB47" s="579"/>
      <c r="AC47" s="112"/>
      <c r="AD47" s="605"/>
      <c r="AE47" s="39"/>
      <c r="AF47" s="39"/>
      <c r="AG47" s="39"/>
      <c r="AH47" s="39"/>
      <c r="AI47" s="579"/>
      <c r="AJ47" s="339"/>
      <c r="AK47" s="613"/>
      <c r="AL47" s="340"/>
      <c r="AM47" s="615"/>
      <c r="AN47" s="615"/>
    </row>
    <row r="48" spans="1:40" ht="15" customHeight="1">
      <c r="A48" s="167">
        <v>45951</v>
      </c>
      <c r="B48" s="27"/>
      <c r="C48" s="27"/>
      <c r="D48" s="27"/>
      <c r="E48" s="57">
        <v>25</v>
      </c>
      <c r="F48" s="2195" t="s">
        <v>967</v>
      </c>
      <c r="G48" s="450">
        <v>6944.44</v>
      </c>
      <c r="H48" s="450">
        <v>2075</v>
      </c>
      <c r="I48" s="62">
        <f t="shared" si="2"/>
        <v>76388.999999999898</v>
      </c>
      <c r="K48" s="1583">
        <v>43005</v>
      </c>
      <c r="L48" s="39"/>
      <c r="M48" s="39"/>
      <c r="N48" s="39"/>
      <c r="O48" s="39"/>
      <c r="P48" s="80">
        <v>59265</v>
      </c>
      <c r="Q48" s="29">
        <v>10</v>
      </c>
      <c r="R48" s="39">
        <v>2083.33</v>
      </c>
      <c r="S48" s="39">
        <v>250</v>
      </c>
      <c r="T48" s="1385">
        <f t="shared" si="3"/>
        <v>4166.6999999999898</v>
      </c>
      <c r="U48" s="1591"/>
      <c r="V48" s="579"/>
      <c r="W48" s="579"/>
      <c r="X48" s="579"/>
      <c r="Y48" s="579"/>
      <c r="Z48" s="1599"/>
      <c r="AA48" s="579"/>
      <c r="AB48" s="579"/>
      <c r="AC48" s="112"/>
      <c r="AD48" s="605"/>
      <c r="AE48" s="39"/>
      <c r="AF48" s="39"/>
      <c r="AG48" s="39"/>
      <c r="AH48" s="39"/>
      <c r="AI48" s="579"/>
      <c r="AJ48" s="339"/>
      <c r="AK48" s="613"/>
      <c r="AL48" s="340"/>
      <c r="AM48" s="615"/>
      <c r="AN48" s="615"/>
    </row>
    <row r="49" spans="1:40" ht="15" customHeight="1">
      <c r="A49" s="167">
        <v>45987</v>
      </c>
      <c r="B49" s="27"/>
      <c r="C49" s="27"/>
      <c r="D49" s="27"/>
      <c r="E49" s="57">
        <v>26</v>
      </c>
      <c r="F49" s="2195" t="s">
        <v>968</v>
      </c>
      <c r="G49" s="450">
        <v>6944.44</v>
      </c>
      <c r="H49" s="450">
        <v>2075</v>
      </c>
      <c r="I49" s="62">
        <f t="shared" si="2"/>
        <v>69444.559999999896</v>
      </c>
      <c r="K49" s="1583">
        <v>43036</v>
      </c>
      <c r="L49" s="39"/>
      <c r="M49" s="39"/>
      <c r="N49" s="39"/>
      <c r="O49" s="39"/>
      <c r="P49" s="80">
        <v>59467</v>
      </c>
      <c r="Q49" s="29">
        <v>11</v>
      </c>
      <c r="R49" s="39">
        <v>2083.3000000000002</v>
      </c>
      <c r="S49" s="39">
        <v>250</v>
      </c>
      <c r="T49" s="1385">
        <f t="shared" si="3"/>
        <v>2083.3999999999901</v>
      </c>
      <c r="U49" s="1591"/>
      <c r="V49" s="579"/>
      <c r="W49" s="579"/>
      <c r="X49" s="579"/>
      <c r="Y49" s="579"/>
      <c r="Z49" s="1599"/>
      <c r="AA49" s="579"/>
      <c r="AB49" s="579"/>
      <c r="AC49" s="112"/>
      <c r="AD49" s="605"/>
      <c r="AE49" s="39"/>
      <c r="AF49" s="39"/>
      <c r="AG49" s="39"/>
      <c r="AH49" s="39"/>
      <c r="AI49" s="579"/>
      <c r="AJ49" s="339"/>
      <c r="AK49" s="613"/>
      <c r="AL49" s="340"/>
      <c r="AM49" s="615"/>
      <c r="AN49" s="615"/>
    </row>
    <row r="50" spans="1:40" ht="15" customHeight="1">
      <c r="A50" s="50"/>
      <c r="B50" s="27"/>
      <c r="C50" s="27"/>
      <c r="D50" s="27"/>
      <c r="E50" s="29"/>
      <c r="F50" s="2250"/>
      <c r="G50" s="39"/>
      <c r="H50" s="564"/>
      <c r="I50" s="62">
        <f t="shared" si="2"/>
        <v>69444.559999999896</v>
      </c>
      <c r="K50" s="1583">
        <v>43067</v>
      </c>
      <c r="L50" s="39"/>
      <c r="M50" s="39"/>
      <c r="N50" s="39"/>
      <c r="O50" s="39"/>
      <c r="P50" s="80">
        <v>59668</v>
      </c>
      <c r="Q50" s="29">
        <v>12</v>
      </c>
      <c r="R50" s="39">
        <v>2083.4</v>
      </c>
      <c r="S50" s="39">
        <v>250</v>
      </c>
      <c r="T50" s="1385">
        <f t="shared" si="3"/>
        <v>-6.8212102632969602E-12</v>
      </c>
      <c r="U50" s="1591"/>
      <c r="V50" s="579"/>
      <c r="W50" s="579"/>
      <c r="X50" s="579"/>
      <c r="Y50" s="579"/>
      <c r="Z50" s="1599"/>
      <c r="AA50" s="579"/>
      <c r="AB50" s="579"/>
      <c r="AC50" s="112"/>
      <c r="AD50" s="605"/>
      <c r="AE50" s="39"/>
      <c r="AF50" s="39"/>
      <c r="AG50" s="39"/>
      <c r="AH50" s="39"/>
      <c r="AI50" s="579"/>
    </row>
    <row r="51" spans="1:40" ht="15" customHeight="1">
      <c r="A51" s="50"/>
      <c r="B51" s="27"/>
      <c r="C51" s="27"/>
      <c r="D51" s="27"/>
      <c r="E51" s="29"/>
      <c r="F51" s="2250"/>
      <c r="G51" s="39"/>
      <c r="H51" s="564"/>
      <c r="I51" s="62">
        <f t="shared" si="2"/>
        <v>69444.559999999896</v>
      </c>
      <c r="K51" s="1583"/>
      <c r="L51" s="39"/>
      <c r="M51" s="39"/>
      <c r="N51" s="39"/>
      <c r="O51" s="39"/>
      <c r="P51" s="80"/>
      <c r="Q51" s="29"/>
      <c r="R51" s="39"/>
      <c r="S51" s="39"/>
      <c r="T51" s="579"/>
      <c r="U51" s="1591"/>
      <c r="V51" s="579"/>
      <c r="W51" s="579"/>
      <c r="X51" s="579"/>
      <c r="Y51" s="579"/>
      <c r="Z51" s="1599"/>
      <c r="AA51" s="579"/>
      <c r="AB51" s="579"/>
      <c r="AC51" s="112"/>
      <c r="AD51" s="605"/>
      <c r="AE51" s="39"/>
      <c r="AF51" s="39"/>
      <c r="AG51" s="39"/>
      <c r="AH51" s="39"/>
      <c r="AI51" s="579"/>
    </row>
    <row r="52" spans="1:40" ht="15" customHeight="1">
      <c r="A52" s="50"/>
      <c r="B52" s="27"/>
      <c r="C52" s="27"/>
      <c r="D52" s="27"/>
      <c r="E52" s="29"/>
      <c r="F52" s="2250"/>
      <c r="G52" s="39"/>
      <c r="H52" s="564"/>
      <c r="I52" s="62">
        <f t="shared" si="2"/>
        <v>69444.559999999896</v>
      </c>
      <c r="K52" s="1583"/>
      <c r="L52" s="39"/>
      <c r="M52" s="39"/>
      <c r="N52" s="39"/>
      <c r="O52" s="39"/>
      <c r="P52" s="80"/>
      <c r="Q52" s="29"/>
      <c r="R52" s="39"/>
      <c r="S52" s="39"/>
      <c r="T52" s="579"/>
      <c r="U52" s="1591"/>
      <c r="V52" s="579"/>
      <c r="W52" s="579"/>
      <c r="X52" s="579"/>
      <c r="Y52" s="579"/>
      <c r="Z52" s="1599"/>
      <c r="AA52" s="579"/>
      <c r="AB52" s="579"/>
      <c r="AC52" s="112"/>
      <c r="AD52" s="605"/>
      <c r="AE52" s="39"/>
      <c r="AF52" s="39"/>
      <c r="AG52" s="39"/>
      <c r="AH52" s="39"/>
      <c r="AI52" s="579"/>
    </row>
    <row r="53" spans="1:40" ht="15" customHeight="1">
      <c r="K53" s="1583"/>
      <c r="L53" s="39"/>
      <c r="M53" s="39"/>
      <c r="N53" s="39"/>
      <c r="O53" s="39"/>
      <c r="P53" s="80"/>
      <c r="Q53" s="29"/>
      <c r="R53" s="39"/>
      <c r="S53" s="39"/>
      <c r="T53" s="579"/>
      <c r="U53" s="1591"/>
      <c r="V53" s="579"/>
      <c r="W53" s="579"/>
      <c r="X53" s="579"/>
      <c r="Y53" s="579"/>
      <c r="Z53" s="1599"/>
      <c r="AA53" s="579"/>
      <c r="AB53" s="579"/>
      <c r="AC53" s="112"/>
      <c r="AD53" s="605"/>
      <c r="AE53" s="39"/>
      <c r="AF53" s="39"/>
      <c r="AG53" s="39"/>
      <c r="AH53" s="39"/>
      <c r="AI53" s="579"/>
    </row>
    <row r="54" spans="1:40" ht="15" customHeight="1">
      <c r="K54" s="1583"/>
      <c r="L54" s="39"/>
      <c r="M54" s="39"/>
      <c r="N54" s="39"/>
      <c r="O54" s="39"/>
      <c r="P54" s="80"/>
      <c r="Q54" s="29"/>
      <c r="R54" s="39"/>
      <c r="S54" s="39"/>
      <c r="T54" s="579"/>
      <c r="U54" s="1591"/>
      <c r="V54" s="579"/>
      <c r="W54" s="579"/>
      <c r="X54" s="579"/>
      <c r="Y54" s="579"/>
      <c r="Z54" s="1599"/>
      <c r="AA54" s="579"/>
      <c r="AB54" s="579"/>
      <c r="AC54" s="112"/>
      <c r="AD54" s="605"/>
      <c r="AE54" s="39"/>
      <c r="AF54" s="39"/>
      <c r="AG54" s="39"/>
      <c r="AH54" s="39"/>
      <c r="AI54" s="579"/>
    </row>
    <row r="55" spans="1:40" ht="15" customHeight="1">
      <c r="K55" s="1583"/>
      <c r="L55" s="39"/>
      <c r="M55" s="39"/>
      <c r="N55" s="39"/>
      <c r="O55" s="39"/>
      <c r="P55" s="80"/>
      <c r="Q55" s="29"/>
      <c r="R55" s="39"/>
      <c r="S55" s="39"/>
      <c r="T55" s="579"/>
      <c r="U55" s="1591"/>
      <c r="V55" s="579"/>
      <c r="W55" s="579"/>
      <c r="X55" s="579"/>
      <c r="Y55" s="579"/>
      <c r="Z55" s="1599"/>
      <c r="AA55" s="579"/>
      <c r="AB55" s="579"/>
      <c r="AC55" s="112"/>
      <c r="AD55" s="605"/>
      <c r="AE55" s="39"/>
      <c r="AF55" s="39"/>
      <c r="AG55" s="39"/>
      <c r="AH55" s="39"/>
      <c r="AI55" s="579"/>
    </row>
    <row r="56" spans="1:40" ht="15" customHeight="1">
      <c r="K56" s="1583"/>
      <c r="L56" s="39"/>
      <c r="M56" s="39"/>
      <c r="N56" s="39"/>
      <c r="O56" s="39"/>
      <c r="P56" s="80"/>
      <c r="Q56" s="29"/>
      <c r="R56" s="39"/>
      <c r="S56" s="39"/>
      <c r="T56" s="579"/>
      <c r="U56" s="1591"/>
      <c r="V56" s="579"/>
      <c r="W56" s="579"/>
      <c r="X56" s="579"/>
      <c r="Y56" s="579"/>
      <c r="Z56" s="1599"/>
      <c r="AA56" s="579"/>
      <c r="AB56" s="579"/>
      <c r="AC56" s="112"/>
      <c r="AD56" s="605"/>
      <c r="AE56" s="39"/>
      <c r="AF56" s="39"/>
      <c r="AG56" s="39"/>
      <c r="AH56" s="39"/>
      <c r="AI56" s="579"/>
    </row>
    <row r="57" spans="1:40" ht="15" customHeight="1">
      <c r="K57" s="1583"/>
      <c r="L57" s="39"/>
      <c r="M57" s="39"/>
      <c r="N57" s="39"/>
      <c r="O57" s="39"/>
      <c r="P57" s="80"/>
      <c r="Q57" s="29"/>
      <c r="R57" s="39"/>
      <c r="S57" s="39"/>
      <c r="T57" s="579"/>
      <c r="U57" s="1591"/>
      <c r="V57" s="579"/>
      <c r="W57" s="579"/>
      <c r="X57" s="579"/>
      <c r="Y57" s="579"/>
      <c r="Z57" s="1599"/>
      <c r="AA57" s="579"/>
      <c r="AB57" s="579"/>
      <c r="AC57" s="112"/>
      <c r="AD57" s="605"/>
      <c r="AE57" s="39"/>
      <c r="AF57" s="39"/>
      <c r="AG57" s="39"/>
      <c r="AH57" s="39"/>
      <c r="AI57" s="579"/>
    </row>
    <row r="58" spans="1:40" ht="15" customHeight="1">
      <c r="K58" s="1583"/>
      <c r="L58" s="39"/>
      <c r="M58" s="39"/>
      <c r="N58" s="39"/>
      <c r="O58" s="39"/>
      <c r="P58" s="80"/>
      <c r="Q58" s="29"/>
      <c r="R58" s="39"/>
      <c r="S58" s="39"/>
      <c r="T58" s="579"/>
      <c r="U58" s="1591"/>
      <c r="V58" s="579"/>
      <c r="W58" s="579"/>
      <c r="X58" s="579"/>
      <c r="Y58" s="579"/>
      <c r="Z58" s="1599"/>
      <c r="AA58" s="579"/>
      <c r="AB58" s="579"/>
      <c r="AC58" s="112"/>
      <c r="AD58" s="605"/>
      <c r="AE58" s="39"/>
      <c r="AF58" s="39"/>
      <c r="AG58" s="39"/>
      <c r="AH58" s="39"/>
      <c r="AI58" s="579"/>
    </row>
    <row r="59" spans="1:40" ht="15" customHeight="1">
      <c r="K59" s="1583"/>
      <c r="L59" s="39"/>
      <c r="M59" s="39"/>
      <c r="N59" s="39"/>
      <c r="O59" s="39"/>
      <c r="P59" s="80"/>
      <c r="Q59" s="29"/>
      <c r="R59" s="39"/>
      <c r="S59" s="39"/>
      <c r="T59" s="579"/>
      <c r="U59" s="1591"/>
      <c r="V59" s="579"/>
      <c r="W59" s="579"/>
      <c r="X59" s="579"/>
      <c r="Y59" s="579"/>
      <c r="Z59" s="1599"/>
      <c r="AA59" s="579"/>
      <c r="AB59" s="579"/>
      <c r="AC59" s="112"/>
      <c r="AD59" s="605"/>
      <c r="AE59" s="39"/>
      <c r="AF59" s="39"/>
      <c r="AG59" s="39"/>
      <c r="AH59" s="39"/>
      <c r="AI59" s="579"/>
    </row>
    <row r="60" spans="1:40" ht="15" customHeight="1">
      <c r="K60" s="1583"/>
      <c r="L60" s="39"/>
      <c r="M60" s="39"/>
      <c r="N60" s="39"/>
      <c r="O60" s="39"/>
      <c r="P60" s="80"/>
      <c r="Q60" s="29"/>
      <c r="R60" s="39"/>
      <c r="S60" s="39"/>
      <c r="T60" s="579"/>
      <c r="U60" s="1591"/>
      <c r="V60" s="579"/>
      <c r="W60" s="579"/>
      <c r="X60" s="579"/>
      <c r="Y60" s="579"/>
      <c r="Z60" s="1599"/>
      <c r="AA60" s="579"/>
      <c r="AB60" s="579"/>
      <c r="AC60" s="112"/>
      <c r="AD60" s="605"/>
      <c r="AE60" s="39"/>
      <c r="AF60" s="39"/>
      <c r="AG60" s="39"/>
      <c r="AH60" s="39"/>
      <c r="AI60" s="579"/>
    </row>
    <row r="61" spans="1:40" ht="15" customHeight="1">
      <c r="K61" s="1583"/>
      <c r="L61" s="39"/>
      <c r="M61" s="39"/>
      <c r="N61" s="39"/>
      <c r="O61" s="39"/>
      <c r="P61" s="80"/>
      <c r="Q61" s="29"/>
      <c r="R61" s="39"/>
      <c r="S61" s="39"/>
      <c r="T61" s="579"/>
      <c r="U61" s="1591"/>
      <c r="V61" s="579"/>
      <c r="W61" s="579"/>
      <c r="X61" s="579"/>
      <c r="Y61" s="579"/>
      <c r="Z61" s="1599"/>
      <c r="AA61" s="579"/>
      <c r="AB61" s="579"/>
      <c r="AC61" s="112"/>
      <c r="AD61" s="605"/>
      <c r="AE61" s="39"/>
      <c r="AF61" s="39"/>
      <c r="AG61" s="39"/>
      <c r="AH61" s="39"/>
      <c r="AI61" s="579"/>
    </row>
    <row r="62" spans="1:40" ht="15" customHeight="1">
      <c r="K62" s="1583"/>
      <c r="L62" s="39"/>
      <c r="M62" s="39"/>
      <c r="N62" s="39"/>
      <c r="O62" s="39"/>
      <c r="P62" s="80"/>
      <c r="Q62" s="29"/>
      <c r="R62" s="39"/>
      <c r="S62" s="39"/>
      <c r="T62" s="579"/>
      <c r="U62" s="1591"/>
      <c r="V62" s="579"/>
      <c r="W62" s="579"/>
      <c r="X62" s="579"/>
      <c r="Y62" s="579"/>
      <c r="Z62" s="1599"/>
      <c r="AA62" s="579"/>
      <c r="AB62" s="579"/>
      <c r="AC62" s="112"/>
      <c r="AD62" s="605"/>
      <c r="AE62" s="39"/>
      <c r="AF62" s="39"/>
      <c r="AG62" s="39"/>
      <c r="AH62" s="39"/>
      <c r="AI62" s="579"/>
    </row>
    <row r="63" spans="1:40" ht="15" customHeight="1">
      <c r="K63" s="1583"/>
      <c r="L63" s="39"/>
      <c r="M63" s="39"/>
      <c r="N63" s="39"/>
      <c r="O63" s="39"/>
      <c r="P63" s="80"/>
      <c r="Q63" s="29"/>
      <c r="R63" s="39"/>
      <c r="S63" s="39"/>
      <c r="T63" s="579"/>
      <c r="U63" s="1591"/>
      <c r="V63" s="579"/>
      <c r="W63" s="579"/>
      <c r="X63" s="579"/>
      <c r="Y63" s="579"/>
      <c r="Z63" s="1599"/>
      <c r="AA63" s="579"/>
      <c r="AB63" s="579"/>
      <c r="AC63" s="112"/>
      <c r="AD63" s="605"/>
      <c r="AE63" s="39"/>
      <c r="AF63" s="39"/>
      <c r="AG63" s="39"/>
      <c r="AH63" s="39"/>
      <c r="AI63" s="579"/>
    </row>
    <row r="64" spans="1:40" ht="15" customHeight="1">
      <c r="K64" s="1583"/>
      <c r="L64" s="39"/>
      <c r="M64" s="39"/>
      <c r="N64" s="39"/>
      <c r="O64" s="39"/>
      <c r="P64" s="80"/>
      <c r="Q64" s="29"/>
      <c r="R64" s="39"/>
      <c r="S64" s="39"/>
      <c r="T64" s="579"/>
      <c r="U64" s="1591"/>
      <c r="V64" s="579"/>
      <c r="W64" s="579"/>
      <c r="X64" s="579"/>
      <c r="Y64" s="579"/>
      <c r="Z64" s="1599"/>
      <c r="AA64" s="579"/>
      <c r="AB64" s="579"/>
      <c r="AC64" s="112"/>
      <c r="AD64" s="605"/>
      <c r="AE64" s="39"/>
      <c r="AF64" s="39"/>
      <c r="AG64" s="39"/>
      <c r="AH64" s="39"/>
      <c r="AI64" s="579"/>
    </row>
    <row r="65" spans="11:35" ht="15" customHeight="1">
      <c r="K65" s="1583"/>
      <c r="L65" s="39"/>
      <c r="M65" s="39"/>
      <c r="N65" s="39"/>
      <c r="O65" s="39"/>
      <c r="P65" s="80"/>
      <c r="Q65" s="29"/>
      <c r="R65" s="39"/>
      <c r="S65" s="39"/>
      <c r="T65" s="579"/>
      <c r="U65" s="1591"/>
      <c r="V65" s="579"/>
      <c r="W65" s="579"/>
      <c r="X65" s="579"/>
      <c r="Y65" s="579"/>
      <c r="Z65" s="1599"/>
      <c r="AA65" s="579"/>
      <c r="AB65" s="579"/>
      <c r="AC65" s="112"/>
      <c r="AD65" s="605"/>
      <c r="AE65" s="39"/>
      <c r="AF65" s="39"/>
      <c r="AG65" s="39"/>
      <c r="AH65" s="39"/>
      <c r="AI65" s="579"/>
    </row>
    <row r="66" spans="11:35" ht="15" customHeight="1">
      <c r="K66" s="1583"/>
      <c r="L66" s="39"/>
      <c r="M66" s="39"/>
      <c r="N66" s="39"/>
      <c r="O66" s="39"/>
      <c r="P66" s="80"/>
      <c r="Q66" s="29"/>
      <c r="R66" s="39"/>
      <c r="S66" s="39"/>
      <c r="T66" s="579"/>
      <c r="U66" s="1591"/>
      <c r="V66" s="579"/>
      <c r="W66" s="579"/>
      <c r="X66" s="579"/>
      <c r="Y66" s="579"/>
      <c r="Z66" s="1599"/>
      <c r="AA66" s="579"/>
      <c r="AB66" s="579"/>
      <c r="AC66" s="112"/>
      <c r="AD66" s="605"/>
      <c r="AE66" s="39"/>
      <c r="AF66" s="39"/>
      <c r="AG66" s="39"/>
      <c r="AH66" s="39"/>
      <c r="AI66" s="579"/>
    </row>
    <row r="67" spans="11:35" ht="15" customHeight="1">
      <c r="K67" s="1583"/>
      <c r="L67" s="39"/>
      <c r="M67" s="39"/>
      <c r="N67" s="39"/>
      <c r="O67" s="39"/>
      <c r="P67" s="80"/>
      <c r="Q67" s="29"/>
      <c r="R67" s="39"/>
      <c r="S67" s="39"/>
      <c r="T67" s="579"/>
      <c r="U67" s="1591"/>
      <c r="V67" s="579"/>
      <c r="W67" s="579"/>
      <c r="X67" s="579"/>
      <c r="Y67" s="579"/>
      <c r="Z67" s="1599"/>
      <c r="AA67" s="579"/>
      <c r="AB67" s="579"/>
      <c r="AC67" s="112"/>
      <c r="AD67" s="605"/>
      <c r="AE67" s="39"/>
      <c r="AF67" s="39"/>
      <c r="AG67" s="39"/>
      <c r="AH67" s="39"/>
      <c r="AI67" s="579"/>
    </row>
    <row r="68" spans="11:35" ht="15" customHeight="1">
      <c r="K68" s="1583"/>
      <c r="L68" s="39"/>
      <c r="M68" s="39"/>
      <c r="N68" s="39"/>
      <c r="O68" s="39"/>
      <c r="P68" s="80"/>
      <c r="Q68" s="29"/>
      <c r="R68" s="39"/>
      <c r="S68" s="39"/>
      <c r="T68" s="579"/>
      <c r="U68" s="1591"/>
      <c r="V68" s="579"/>
      <c r="W68" s="579"/>
      <c r="X68" s="579"/>
      <c r="Y68" s="579"/>
      <c r="Z68" s="1599"/>
      <c r="AA68" s="579"/>
      <c r="AB68" s="579"/>
      <c r="AC68" s="112"/>
      <c r="AD68" s="605"/>
      <c r="AE68" s="39"/>
      <c r="AF68" s="39"/>
      <c r="AG68" s="39"/>
      <c r="AH68" s="39"/>
      <c r="AI68" s="579"/>
    </row>
    <row r="69" spans="11:35" ht="15" customHeight="1">
      <c r="K69" s="1583"/>
      <c r="L69" s="39"/>
      <c r="M69" s="39"/>
      <c r="N69" s="39"/>
      <c r="O69" s="39"/>
      <c r="P69" s="80"/>
      <c r="Q69" s="29"/>
      <c r="R69" s="39"/>
      <c r="S69" s="39"/>
      <c r="T69" s="579"/>
      <c r="U69" s="1591"/>
      <c r="V69" s="579"/>
      <c r="W69" s="579"/>
      <c r="X69" s="579"/>
      <c r="Y69" s="579"/>
      <c r="Z69" s="1599"/>
      <c r="AA69" s="579"/>
      <c r="AB69" s="579"/>
      <c r="AC69" s="112"/>
      <c r="AD69" s="605"/>
      <c r="AE69" s="39"/>
      <c r="AF69" s="39"/>
      <c r="AG69" s="39"/>
      <c r="AH69" s="39"/>
      <c r="AI69" s="579"/>
    </row>
    <row r="70" spans="11:35" ht="15" customHeight="1">
      <c r="K70" s="1583"/>
      <c r="L70" s="39"/>
      <c r="M70" s="39"/>
      <c r="N70" s="39"/>
      <c r="O70" s="39"/>
      <c r="P70" s="80"/>
      <c r="Q70" s="29"/>
      <c r="R70" s="39"/>
      <c r="S70" s="39"/>
      <c r="T70" s="579"/>
      <c r="U70" s="1591"/>
      <c r="V70" s="579"/>
      <c r="W70" s="579"/>
      <c r="X70" s="579"/>
      <c r="Y70" s="579"/>
      <c r="Z70" s="1599"/>
      <c r="AA70" s="579"/>
      <c r="AB70" s="579"/>
      <c r="AC70" s="112"/>
      <c r="AD70" s="605"/>
      <c r="AE70" s="39"/>
      <c r="AF70" s="39"/>
      <c r="AG70" s="39"/>
      <c r="AH70" s="39"/>
      <c r="AI70" s="579"/>
    </row>
    <row r="71" spans="11:35" ht="15" customHeight="1">
      <c r="K71" s="1583"/>
      <c r="L71" s="39"/>
      <c r="M71" s="39"/>
      <c r="N71" s="39"/>
      <c r="O71" s="39"/>
      <c r="P71" s="80"/>
      <c r="Q71" s="29"/>
      <c r="R71" s="39"/>
      <c r="S71" s="39"/>
      <c r="T71" s="579"/>
      <c r="U71" s="1591"/>
      <c r="V71" s="579"/>
      <c r="W71" s="579"/>
      <c r="X71" s="579"/>
      <c r="Y71" s="579"/>
      <c r="Z71" s="1599"/>
      <c r="AA71" s="579"/>
      <c r="AB71" s="579"/>
      <c r="AC71" s="112"/>
      <c r="AD71" s="605"/>
      <c r="AE71" s="39"/>
      <c r="AF71" s="39"/>
      <c r="AG71" s="39"/>
      <c r="AH71" s="39"/>
      <c r="AI71" s="579"/>
    </row>
    <row r="72" spans="11:35" ht="15" customHeight="1">
      <c r="K72" s="1583"/>
      <c r="L72" s="39"/>
      <c r="M72" s="39"/>
      <c r="N72" s="39"/>
      <c r="O72" s="39"/>
      <c r="P72" s="80"/>
      <c r="Q72" s="29"/>
      <c r="R72" s="39"/>
      <c r="S72" s="39"/>
      <c r="T72" s="579"/>
      <c r="U72" s="1591"/>
      <c r="V72" s="579"/>
      <c r="W72" s="579"/>
      <c r="X72" s="579"/>
      <c r="Y72" s="579"/>
      <c r="Z72" s="1599"/>
      <c r="AA72" s="579"/>
      <c r="AB72" s="579"/>
      <c r="AC72" s="112"/>
      <c r="AD72" s="605"/>
      <c r="AE72" s="39"/>
      <c r="AF72" s="39"/>
      <c r="AG72" s="39"/>
      <c r="AH72" s="39"/>
      <c r="AI72" s="579"/>
    </row>
    <row r="73" spans="11:35" ht="15" customHeight="1">
      <c r="K73" s="1583"/>
      <c r="L73" s="39"/>
      <c r="M73" s="39"/>
      <c r="N73" s="39"/>
      <c r="O73" s="39"/>
      <c r="P73" s="80"/>
      <c r="Q73" s="29"/>
      <c r="R73" s="39"/>
      <c r="S73" s="39"/>
      <c r="T73" s="579"/>
      <c r="U73" s="1591"/>
      <c r="V73" s="579"/>
      <c r="W73" s="579"/>
      <c r="X73" s="579"/>
      <c r="Y73" s="579"/>
      <c r="Z73" s="1599"/>
      <c r="AA73" s="579"/>
      <c r="AB73" s="579"/>
      <c r="AC73" s="112"/>
      <c r="AD73" s="605"/>
      <c r="AE73" s="39"/>
      <c r="AF73" s="39"/>
      <c r="AG73" s="39"/>
      <c r="AH73" s="39"/>
      <c r="AI73" s="579"/>
    </row>
    <row r="74" spans="11:35" ht="15" customHeight="1">
      <c r="K74" s="1583"/>
      <c r="L74" s="39"/>
      <c r="M74" s="39"/>
      <c r="N74" s="39"/>
      <c r="O74" s="39"/>
      <c r="P74" s="80"/>
      <c r="Q74" s="29"/>
      <c r="R74" s="39"/>
      <c r="S74" s="39"/>
      <c r="T74" s="579"/>
      <c r="U74" s="1591"/>
      <c r="V74" s="579"/>
      <c r="W74" s="579"/>
      <c r="X74" s="579"/>
      <c r="Y74" s="579"/>
      <c r="Z74" s="1599"/>
      <c r="AA74" s="579"/>
      <c r="AB74" s="579"/>
      <c r="AC74" s="112"/>
      <c r="AD74" s="605"/>
      <c r="AE74" s="39"/>
      <c r="AF74" s="39"/>
      <c r="AG74" s="39"/>
      <c r="AH74" s="39"/>
      <c r="AI74" s="579"/>
    </row>
    <row r="75" spans="11:35" ht="15" customHeight="1">
      <c r="K75" s="1583"/>
      <c r="L75" s="39"/>
      <c r="M75" s="39"/>
      <c r="N75" s="39"/>
      <c r="O75" s="39"/>
      <c r="P75" s="80"/>
      <c r="Q75" s="29"/>
      <c r="R75" s="39"/>
      <c r="S75" s="39"/>
      <c r="T75" s="579"/>
      <c r="U75" s="1591"/>
      <c r="V75" s="579"/>
      <c r="W75" s="579"/>
      <c r="X75" s="579"/>
      <c r="Y75" s="579"/>
      <c r="Z75" s="1599"/>
      <c r="AA75" s="579"/>
      <c r="AB75" s="579"/>
      <c r="AC75" s="112"/>
      <c r="AD75" s="605"/>
      <c r="AE75" s="39"/>
      <c r="AF75" s="39"/>
      <c r="AG75" s="39"/>
      <c r="AH75" s="39"/>
      <c r="AI75" s="579"/>
    </row>
    <row r="76" spans="11:35" ht="15" customHeight="1">
      <c r="K76" s="1583"/>
      <c r="L76" s="39"/>
      <c r="M76" s="39"/>
      <c r="N76" s="39"/>
      <c r="O76" s="39"/>
      <c r="P76" s="80"/>
      <c r="Q76" s="29"/>
      <c r="R76" s="39"/>
      <c r="S76" s="39"/>
      <c r="T76" s="579"/>
      <c r="U76" s="1591"/>
      <c r="V76" s="579"/>
      <c r="W76" s="579"/>
      <c r="X76" s="579"/>
      <c r="Y76" s="579"/>
      <c r="Z76" s="1599"/>
      <c r="AA76" s="579"/>
      <c r="AB76" s="579"/>
      <c r="AC76" s="112"/>
      <c r="AD76" s="605"/>
      <c r="AE76" s="39"/>
      <c r="AF76" s="39"/>
      <c r="AG76" s="39"/>
      <c r="AH76" s="39"/>
      <c r="AI76" s="579"/>
    </row>
    <row r="77" spans="11:35" ht="15" customHeight="1">
      <c r="K77" s="1583"/>
      <c r="L77" s="39"/>
      <c r="M77" s="39"/>
      <c r="N77" s="39"/>
      <c r="O77" s="39"/>
      <c r="P77" s="80"/>
      <c r="Q77" s="29"/>
      <c r="R77" s="39"/>
      <c r="S77" s="39"/>
      <c r="T77" s="579"/>
      <c r="U77" s="1591"/>
      <c r="V77" s="579"/>
      <c r="W77" s="579"/>
      <c r="X77" s="579"/>
      <c r="Y77" s="579"/>
      <c r="Z77" s="1599"/>
      <c r="AA77" s="579"/>
      <c r="AB77" s="579"/>
      <c r="AC77" s="112"/>
      <c r="AD77" s="605"/>
      <c r="AE77" s="39"/>
      <c r="AF77" s="39"/>
      <c r="AG77" s="39"/>
      <c r="AH77" s="39"/>
      <c r="AI77" s="579"/>
    </row>
    <row r="78" spans="11:35" ht="15" customHeight="1">
      <c r="K78" s="1583"/>
      <c r="L78" s="39"/>
      <c r="M78" s="39"/>
      <c r="N78" s="39"/>
      <c r="O78" s="39"/>
      <c r="P78" s="80"/>
      <c r="Q78" s="29"/>
      <c r="R78" s="39"/>
      <c r="S78" s="39"/>
      <c r="T78" s="579"/>
      <c r="U78" s="1591"/>
      <c r="V78" s="579"/>
      <c r="W78" s="579"/>
      <c r="X78" s="579"/>
      <c r="Y78" s="579"/>
      <c r="Z78" s="1599"/>
      <c r="AA78" s="579"/>
      <c r="AB78" s="579"/>
      <c r="AC78" s="112"/>
      <c r="AD78" s="605"/>
      <c r="AE78" s="39"/>
      <c r="AF78" s="39"/>
      <c r="AG78" s="39"/>
      <c r="AH78" s="39"/>
      <c r="AI78" s="579"/>
    </row>
    <row r="79" spans="11:35" ht="15" customHeight="1">
      <c r="K79" s="1583"/>
      <c r="L79" s="39"/>
      <c r="M79" s="39"/>
      <c r="N79" s="39"/>
      <c r="O79" s="39"/>
      <c r="P79" s="80"/>
      <c r="Q79" s="29"/>
      <c r="R79" s="39"/>
      <c r="S79" s="39"/>
      <c r="T79" s="579"/>
      <c r="U79" s="1591"/>
      <c r="V79" s="579"/>
      <c r="W79" s="579"/>
      <c r="X79" s="579"/>
      <c r="Y79" s="579"/>
      <c r="Z79" s="1599"/>
      <c r="AA79" s="579"/>
      <c r="AB79" s="579"/>
      <c r="AC79" s="112"/>
      <c r="AD79" s="605"/>
      <c r="AE79" s="39"/>
      <c r="AF79" s="39"/>
      <c r="AG79" s="39"/>
      <c r="AH79" s="39"/>
      <c r="AI79" s="579"/>
    </row>
    <row r="80" spans="11:35" ht="15" customHeight="1">
      <c r="K80" s="1583"/>
      <c r="L80" s="39"/>
      <c r="M80" s="39"/>
      <c r="N80" s="39"/>
      <c r="O80" s="39"/>
      <c r="P80" s="80"/>
      <c r="Q80" s="29"/>
      <c r="R80" s="39"/>
      <c r="S80" s="39"/>
      <c r="T80" s="579"/>
      <c r="U80" s="1591"/>
      <c r="V80" s="579"/>
      <c r="W80" s="579"/>
      <c r="X80" s="579"/>
      <c r="Y80" s="579"/>
      <c r="Z80" s="1599"/>
      <c r="AA80" s="579"/>
      <c r="AB80" s="579"/>
      <c r="AC80" s="112"/>
      <c r="AD80" s="605"/>
      <c r="AE80" s="39"/>
      <c r="AF80" s="39"/>
      <c r="AG80" s="39"/>
      <c r="AH80" s="39"/>
      <c r="AI80" s="579"/>
    </row>
    <row r="81" spans="11:35" ht="15" customHeight="1">
      <c r="K81" s="1583"/>
      <c r="L81" s="39"/>
      <c r="M81" s="39"/>
      <c r="N81" s="39"/>
      <c r="O81" s="39"/>
      <c r="P81" s="80"/>
      <c r="Q81" s="29"/>
      <c r="R81" s="39"/>
      <c r="S81" s="39"/>
      <c r="T81" s="579"/>
      <c r="U81" s="1591"/>
      <c r="V81" s="579"/>
      <c r="W81" s="579"/>
      <c r="X81" s="579"/>
      <c r="Y81" s="579"/>
      <c r="Z81" s="1599"/>
      <c r="AA81" s="579"/>
      <c r="AB81" s="579"/>
      <c r="AC81" s="112"/>
      <c r="AD81" s="605"/>
      <c r="AE81" s="39"/>
      <c r="AF81" s="39"/>
      <c r="AG81" s="39"/>
      <c r="AH81" s="39"/>
      <c r="AI81" s="579"/>
    </row>
    <row r="82" spans="11:35" ht="15" customHeight="1">
      <c r="K82" s="1583"/>
      <c r="L82" s="39"/>
      <c r="M82" s="39"/>
      <c r="N82" s="39"/>
      <c r="O82" s="39"/>
      <c r="P82" s="80"/>
      <c r="Q82" s="29"/>
      <c r="R82" s="39"/>
      <c r="S82" s="39"/>
      <c r="T82" s="579"/>
      <c r="U82" s="1591"/>
      <c r="V82" s="579"/>
      <c r="W82" s="579"/>
      <c r="X82" s="579"/>
      <c r="Y82" s="579"/>
      <c r="Z82" s="1599"/>
      <c r="AA82" s="579"/>
      <c r="AB82" s="579"/>
      <c r="AC82" s="112"/>
      <c r="AD82" s="605"/>
      <c r="AE82" s="39"/>
      <c r="AF82" s="39"/>
      <c r="AG82" s="39"/>
      <c r="AH82" s="39"/>
      <c r="AI82" s="579"/>
    </row>
    <row r="83" spans="11:35" ht="15" customHeight="1">
      <c r="K83" s="1583"/>
      <c r="L83" s="39"/>
      <c r="M83" s="39"/>
      <c r="N83" s="39"/>
      <c r="O83" s="39"/>
      <c r="P83" s="80"/>
      <c r="Q83" s="29"/>
      <c r="R83" s="39"/>
      <c r="S83" s="39"/>
      <c r="T83" s="579"/>
      <c r="U83" s="1591"/>
      <c r="V83" s="579"/>
      <c r="W83" s="579"/>
      <c r="X83" s="579"/>
      <c r="Y83" s="579"/>
      <c r="Z83" s="1599"/>
      <c r="AA83" s="579"/>
      <c r="AB83" s="579"/>
      <c r="AC83" s="112"/>
      <c r="AD83" s="605"/>
      <c r="AE83" s="39"/>
      <c r="AF83" s="39"/>
      <c r="AG83" s="39"/>
      <c r="AH83" s="39"/>
      <c r="AI83" s="579"/>
    </row>
    <row r="84" spans="11:35" ht="15" customHeight="1">
      <c r="K84" s="1583"/>
      <c r="L84" s="39"/>
      <c r="M84" s="39"/>
      <c r="N84" s="39"/>
      <c r="O84" s="39"/>
      <c r="P84" s="80"/>
      <c r="Q84" s="29"/>
      <c r="R84" s="39"/>
      <c r="S84" s="39"/>
      <c r="T84" s="579"/>
      <c r="U84" s="1591"/>
      <c r="V84" s="579"/>
      <c r="W84" s="579"/>
      <c r="X84" s="579"/>
      <c r="Y84" s="579"/>
      <c r="Z84" s="1599"/>
      <c r="AA84" s="579"/>
      <c r="AB84" s="579"/>
      <c r="AC84" s="112"/>
      <c r="AD84" s="605"/>
      <c r="AE84" s="39"/>
      <c r="AF84" s="39"/>
      <c r="AG84" s="39"/>
      <c r="AH84" s="39"/>
      <c r="AI84" s="579"/>
    </row>
    <row r="85" spans="11:35" ht="15" customHeight="1">
      <c r="K85" s="1583"/>
      <c r="L85" s="39"/>
      <c r="M85" s="39"/>
      <c r="N85" s="39"/>
      <c r="O85" s="39"/>
      <c r="P85" s="80"/>
      <c r="Q85" s="29"/>
      <c r="R85" s="39"/>
      <c r="S85" s="39"/>
      <c r="T85" s="579"/>
      <c r="U85" s="1591"/>
      <c r="V85" s="579"/>
      <c r="W85" s="579"/>
      <c r="X85" s="579"/>
      <c r="Y85" s="579"/>
      <c r="Z85" s="1599"/>
      <c r="AA85" s="579"/>
      <c r="AB85" s="579"/>
      <c r="AC85" s="112"/>
      <c r="AD85" s="605"/>
      <c r="AE85" s="39"/>
      <c r="AF85" s="39"/>
      <c r="AG85" s="39"/>
      <c r="AH85" s="39"/>
      <c r="AI85" s="579"/>
    </row>
    <row r="86" spans="11:35" ht="15" customHeight="1">
      <c r="K86" s="1583"/>
      <c r="L86" s="39"/>
      <c r="M86" s="39"/>
      <c r="N86" s="39"/>
      <c r="O86" s="39"/>
      <c r="P86" s="80"/>
      <c r="Q86" s="29"/>
      <c r="R86" s="39"/>
      <c r="S86" s="39"/>
      <c r="T86" s="579"/>
      <c r="U86" s="1591"/>
      <c r="V86" s="579"/>
      <c r="W86" s="579"/>
      <c r="X86" s="579"/>
      <c r="Y86" s="579"/>
      <c r="Z86" s="1599"/>
      <c r="AA86" s="579"/>
      <c r="AB86" s="579"/>
      <c r="AC86" s="112"/>
      <c r="AD86" s="605"/>
      <c r="AE86" s="39"/>
      <c r="AF86" s="39"/>
      <c r="AG86" s="39"/>
      <c r="AH86" s="39"/>
      <c r="AI86" s="579"/>
    </row>
    <row r="87" spans="11:35" ht="15" customHeight="1">
      <c r="K87" s="1583"/>
      <c r="L87" s="39"/>
      <c r="M87" s="39"/>
      <c r="N87" s="39"/>
      <c r="O87" s="39"/>
      <c r="P87" s="80"/>
      <c r="Q87" s="29"/>
      <c r="R87" s="39"/>
      <c r="S87" s="39"/>
      <c r="T87" s="579"/>
      <c r="U87" s="1591"/>
      <c r="V87" s="579"/>
      <c r="W87" s="579"/>
      <c r="X87" s="579"/>
      <c r="Y87" s="579"/>
      <c r="Z87" s="1599"/>
      <c r="AA87" s="579"/>
      <c r="AB87" s="579"/>
      <c r="AC87" s="112"/>
      <c r="AD87" s="605"/>
      <c r="AE87" s="39"/>
      <c r="AF87" s="39"/>
      <c r="AG87" s="39"/>
      <c r="AH87" s="39"/>
      <c r="AI87" s="579"/>
    </row>
    <row r="88" spans="11:35" ht="15" customHeight="1">
      <c r="K88" s="1583"/>
      <c r="L88" s="39"/>
      <c r="M88" s="39"/>
      <c r="N88" s="39"/>
      <c r="O88" s="39"/>
      <c r="P88" s="80"/>
      <c r="Q88" s="29"/>
      <c r="R88" s="39"/>
      <c r="S88" s="39"/>
      <c r="T88" s="579"/>
      <c r="U88" s="1591"/>
      <c r="V88" s="579"/>
      <c r="W88" s="579"/>
      <c r="X88" s="579"/>
      <c r="Y88" s="579"/>
      <c r="Z88" s="1599"/>
      <c r="AA88" s="579"/>
      <c r="AB88" s="579"/>
      <c r="AC88" s="112"/>
      <c r="AD88" s="605"/>
      <c r="AE88" s="39"/>
      <c r="AF88" s="39"/>
      <c r="AG88" s="39"/>
      <c r="AH88" s="39"/>
      <c r="AI88" s="579"/>
    </row>
    <row r="89" spans="11:35" ht="15" customHeight="1">
      <c r="K89" s="1583"/>
      <c r="L89" s="39"/>
      <c r="M89" s="39"/>
      <c r="N89" s="39"/>
      <c r="O89" s="39"/>
      <c r="P89" s="80"/>
      <c r="Q89" s="29"/>
      <c r="R89" s="39"/>
      <c r="S89" s="39"/>
      <c r="T89" s="579"/>
      <c r="U89" s="1591"/>
      <c r="V89" s="579"/>
      <c r="W89" s="579"/>
      <c r="X89" s="579"/>
      <c r="Y89" s="579"/>
      <c r="Z89" s="1599"/>
      <c r="AA89" s="579"/>
      <c r="AB89" s="579"/>
      <c r="AC89" s="112"/>
      <c r="AD89" s="605"/>
      <c r="AE89" s="39"/>
      <c r="AF89" s="39"/>
      <c r="AG89" s="39"/>
      <c r="AH89" s="39"/>
      <c r="AI89" s="579"/>
    </row>
    <row r="90" spans="11:35" ht="15" customHeight="1">
      <c r="K90" s="1583"/>
      <c r="L90" s="39"/>
      <c r="M90" s="39"/>
      <c r="N90" s="39"/>
      <c r="O90" s="39"/>
      <c r="P90" s="80"/>
      <c r="Q90" s="29"/>
      <c r="R90" s="39"/>
      <c r="S90" s="39"/>
      <c r="T90" s="579"/>
      <c r="U90" s="1591"/>
      <c r="V90" s="579"/>
      <c r="W90" s="579"/>
      <c r="X90" s="579"/>
      <c r="Y90" s="579"/>
      <c r="Z90" s="1599"/>
      <c r="AA90" s="579"/>
      <c r="AB90" s="579"/>
      <c r="AC90" s="112"/>
      <c r="AD90" s="605"/>
      <c r="AE90" s="39"/>
      <c r="AF90" s="39"/>
      <c r="AG90" s="39"/>
      <c r="AH90" s="39"/>
      <c r="AI90" s="579"/>
    </row>
    <row r="91" spans="11:35" ht="15" customHeight="1">
      <c r="K91" s="1583"/>
      <c r="L91" s="39"/>
      <c r="M91" s="39"/>
      <c r="N91" s="39"/>
      <c r="O91" s="39"/>
      <c r="P91" s="80"/>
      <c r="Q91" s="29"/>
      <c r="R91" s="39"/>
      <c r="S91" s="39"/>
      <c r="T91" s="579"/>
      <c r="U91" s="1591"/>
      <c r="V91" s="579"/>
      <c r="W91" s="579"/>
      <c r="X91" s="579"/>
      <c r="Y91" s="579"/>
      <c r="Z91" s="1599"/>
      <c r="AA91" s="579"/>
      <c r="AB91" s="579"/>
      <c r="AC91" s="112"/>
      <c r="AD91" s="605"/>
      <c r="AE91" s="39"/>
      <c r="AF91" s="39"/>
      <c r="AG91" s="39"/>
      <c r="AH91" s="39"/>
      <c r="AI91" s="579"/>
    </row>
    <row r="92" spans="11:35" ht="15" customHeight="1">
      <c r="K92" s="1583"/>
      <c r="L92" s="39"/>
      <c r="M92" s="39"/>
      <c r="N92" s="39"/>
      <c r="O92" s="39"/>
      <c r="P92" s="80"/>
      <c r="Q92" s="29"/>
      <c r="R92" s="39"/>
      <c r="S92" s="39"/>
      <c r="T92" s="579"/>
      <c r="U92" s="1591"/>
      <c r="V92" s="579"/>
      <c r="W92" s="579"/>
      <c r="X92" s="579"/>
      <c r="Y92" s="579"/>
      <c r="Z92" s="1599"/>
      <c r="AA92" s="579"/>
      <c r="AB92" s="579"/>
      <c r="AC92" s="112"/>
      <c r="AD92" s="605"/>
      <c r="AE92" s="39"/>
      <c r="AF92" s="39"/>
      <c r="AG92" s="39"/>
      <c r="AH92" s="39"/>
      <c r="AI92" s="579"/>
    </row>
    <row r="93" spans="11:35" ht="15" customHeight="1">
      <c r="K93" s="1583"/>
      <c r="L93" s="39"/>
      <c r="M93" s="39"/>
      <c r="N93" s="39"/>
      <c r="O93" s="39"/>
      <c r="P93" s="80"/>
      <c r="Q93" s="29"/>
      <c r="R93" s="39"/>
      <c r="S93" s="39"/>
      <c r="T93" s="579"/>
      <c r="U93" s="1591"/>
      <c r="V93" s="579"/>
      <c r="W93" s="579"/>
      <c r="X93" s="579"/>
      <c r="Y93" s="579"/>
      <c r="Z93" s="1599"/>
      <c r="AA93" s="579"/>
      <c r="AB93" s="579"/>
      <c r="AC93" s="112"/>
      <c r="AD93" s="605"/>
      <c r="AE93" s="39"/>
      <c r="AF93" s="39"/>
      <c r="AG93" s="39"/>
      <c r="AH93" s="39"/>
      <c r="AI93" s="579"/>
    </row>
    <row r="94" spans="11:35" ht="15" customHeight="1">
      <c r="K94" s="1583"/>
      <c r="L94" s="39"/>
      <c r="M94" s="39"/>
      <c r="N94" s="39"/>
      <c r="O94" s="39"/>
      <c r="P94" s="80"/>
      <c r="Q94" s="29"/>
      <c r="R94" s="39"/>
      <c r="S94" s="39"/>
      <c r="T94" s="579"/>
      <c r="U94" s="1591"/>
      <c r="V94" s="579"/>
      <c r="W94" s="579"/>
      <c r="X94" s="579"/>
      <c r="Y94" s="579"/>
      <c r="Z94" s="1599"/>
      <c r="AA94" s="579"/>
      <c r="AB94" s="579"/>
      <c r="AC94" s="112"/>
      <c r="AD94" s="605"/>
      <c r="AE94" s="39"/>
      <c r="AF94" s="39"/>
      <c r="AG94" s="39"/>
      <c r="AH94" s="39"/>
      <c r="AI94" s="579"/>
    </row>
    <row r="95" spans="11:35" ht="15" customHeight="1">
      <c r="K95" s="1583"/>
      <c r="L95" s="39"/>
      <c r="M95" s="39"/>
      <c r="N95" s="39"/>
      <c r="O95" s="39"/>
      <c r="P95" s="80"/>
      <c r="Q95" s="29"/>
      <c r="R95" s="39"/>
      <c r="S95" s="39"/>
      <c r="T95" s="579"/>
      <c r="U95" s="1591"/>
      <c r="V95" s="579"/>
      <c r="W95" s="579"/>
      <c r="X95" s="579"/>
      <c r="Y95" s="579"/>
      <c r="Z95" s="1599"/>
      <c r="AA95" s="579"/>
      <c r="AB95" s="579"/>
      <c r="AC95" s="112"/>
      <c r="AD95" s="605"/>
      <c r="AE95" s="39"/>
      <c r="AF95" s="39"/>
      <c r="AG95" s="39"/>
      <c r="AH95" s="39"/>
      <c r="AI95" s="579"/>
    </row>
    <row r="96" spans="11:35" ht="15" customHeight="1">
      <c r="K96" s="1583"/>
      <c r="L96" s="39"/>
      <c r="M96" s="39"/>
      <c r="N96" s="39"/>
      <c r="O96" s="39"/>
      <c r="P96" s="80"/>
      <c r="Q96" s="29"/>
      <c r="R96" s="39"/>
      <c r="S96" s="39"/>
      <c r="T96" s="579"/>
      <c r="U96" s="1591"/>
      <c r="V96" s="579"/>
      <c r="W96" s="579"/>
      <c r="X96" s="579"/>
      <c r="Y96" s="579"/>
      <c r="Z96" s="1599"/>
      <c r="AA96" s="579"/>
      <c r="AB96" s="579"/>
      <c r="AC96" s="112"/>
      <c r="AD96" s="605"/>
      <c r="AE96" s="39"/>
      <c r="AF96" s="39"/>
      <c r="AG96" s="39"/>
      <c r="AH96" s="39"/>
      <c r="AI96" s="579"/>
    </row>
  </sheetData>
  <mergeCells count="16">
    <mergeCell ref="T36:T37"/>
    <mergeCell ref="O36:O37"/>
    <mergeCell ref="P36:P37"/>
    <mergeCell ref="Q36:Q37"/>
    <mergeCell ref="R36:R37"/>
    <mergeCell ref="S36:S37"/>
    <mergeCell ref="A21:I21"/>
    <mergeCell ref="K36:K37"/>
    <mergeCell ref="L36:L37"/>
    <mergeCell ref="M36:M37"/>
    <mergeCell ref="N36:N37"/>
    <mergeCell ref="A1:D1"/>
    <mergeCell ref="M2:N2"/>
    <mergeCell ref="K3:T3"/>
    <mergeCell ref="AD3:AI3"/>
    <mergeCell ref="A4:I4"/>
  </mergeCells>
  <pageMargins left="0.5" right="0.5" top="1" bottom="1" header="0.5" footer="0.5"/>
  <pageSetup paperSize="5" orientation="landscape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93">
    <tabColor rgb="FFFFFF00"/>
  </sheetPr>
  <dimension ref="A1:R50"/>
  <sheetViews>
    <sheetView zoomScale="130" zoomScaleNormal="130" workbookViewId="0"/>
  </sheetViews>
  <sheetFormatPr defaultColWidth="9.109375" defaultRowHeight="13.2"/>
  <cols>
    <col min="1" max="1" width="20.33203125" style="2" customWidth="1"/>
    <col min="2" max="2" width="15.44140625" style="3" customWidth="1"/>
    <col min="3" max="3" width="11.44140625" style="3" customWidth="1"/>
    <col min="4" max="5" width="9.109375" style="3"/>
    <col min="6" max="6" width="12.109375" style="2227" customWidth="1"/>
    <col min="7" max="8" width="11.6640625" style="6" customWidth="1"/>
    <col min="9" max="9" width="13.44140625" style="3" customWidth="1"/>
    <col min="10" max="16384" width="9.109375" style="3"/>
  </cols>
  <sheetData>
    <row r="1" spans="1:9" ht="34.200000000000003">
      <c r="A1" s="140" t="s">
        <v>969</v>
      </c>
      <c r="B1" s="6"/>
      <c r="C1" s="6"/>
      <c r="E1" s="5"/>
      <c r="F1" s="2233"/>
      <c r="I1" s="6"/>
    </row>
    <row r="2" spans="1:9">
      <c r="B2" s="6"/>
      <c r="C2" s="6"/>
      <c r="E2" s="5"/>
      <c r="F2" s="2233"/>
      <c r="I2" s="6"/>
    </row>
    <row r="3" spans="1:9" ht="20.399999999999999">
      <c r="A3" s="3200" t="s">
        <v>1</v>
      </c>
      <c r="B3" s="3200"/>
      <c r="C3" s="3200"/>
      <c r="D3" s="3200"/>
      <c r="E3" s="3200"/>
      <c r="F3" s="3200"/>
      <c r="G3" s="3200"/>
      <c r="H3" s="3200"/>
      <c r="I3" s="3365"/>
    </row>
    <row r="4" spans="1:9" ht="25.2">
      <c r="A4" s="14" t="s">
        <v>2</v>
      </c>
      <c r="B4" s="146" t="s">
        <v>96</v>
      </c>
      <c r="C4" s="146" t="s">
        <v>4</v>
      </c>
      <c r="D4" s="144" t="s">
        <v>5</v>
      </c>
      <c r="E4" s="144" t="s">
        <v>6</v>
      </c>
      <c r="F4" s="2504" t="s">
        <v>36</v>
      </c>
      <c r="G4" s="146" t="s">
        <v>37</v>
      </c>
      <c r="H4" s="146" t="s">
        <v>38</v>
      </c>
      <c r="I4" s="146" t="s">
        <v>87</v>
      </c>
    </row>
    <row r="5" spans="1:9">
      <c r="A5" s="451">
        <v>45049</v>
      </c>
      <c r="B5" s="527">
        <v>70000</v>
      </c>
      <c r="C5" s="452"/>
      <c r="D5" s="454"/>
      <c r="E5" s="454">
        <v>24</v>
      </c>
      <c r="F5" s="2311">
        <v>31168</v>
      </c>
      <c r="G5" s="55">
        <f>B5/E5</f>
        <v>2916.6666666666702</v>
      </c>
      <c r="H5" s="55">
        <f>B5*0.83%</f>
        <v>581</v>
      </c>
      <c r="I5" s="55">
        <f>B5</f>
        <v>70000</v>
      </c>
    </row>
    <row r="6" spans="1:9" ht="16.5" customHeight="1">
      <c r="A6" s="50">
        <v>45080</v>
      </c>
      <c r="B6" s="57"/>
      <c r="C6" s="57"/>
      <c r="D6" s="57"/>
      <c r="E6" s="57">
        <v>1</v>
      </c>
      <c r="F6" s="2229">
        <v>79001</v>
      </c>
      <c r="G6" s="59">
        <v>2916.67</v>
      </c>
      <c r="H6" s="59">
        <v>581</v>
      </c>
      <c r="I6" s="62">
        <f>I5-G6</f>
        <v>67083.33</v>
      </c>
    </row>
    <row r="7" spans="1:9" ht="16.5" customHeight="1">
      <c r="A7" s="50">
        <v>45111</v>
      </c>
      <c r="B7" s="57"/>
      <c r="C7" s="57"/>
      <c r="D7" s="57"/>
      <c r="E7" s="57">
        <v>2</v>
      </c>
      <c r="F7" s="2229">
        <v>79384</v>
      </c>
      <c r="G7" s="59">
        <v>2916.67</v>
      </c>
      <c r="H7" s="59">
        <v>581</v>
      </c>
      <c r="I7" s="62">
        <f t="shared" ref="I7:I27" si="0">I6-G7</f>
        <v>64166.66</v>
      </c>
    </row>
    <row r="8" spans="1:9" ht="16.5" customHeight="1">
      <c r="A8" s="50">
        <v>45141</v>
      </c>
      <c r="B8" s="57"/>
      <c r="C8" s="57"/>
      <c r="D8" s="57"/>
      <c r="E8" s="57">
        <v>3</v>
      </c>
      <c r="F8" s="2229">
        <v>79761</v>
      </c>
      <c r="G8" s="59">
        <v>2916.67</v>
      </c>
      <c r="H8" s="59">
        <v>581</v>
      </c>
      <c r="I8" s="62">
        <f t="shared" si="0"/>
        <v>61249.99</v>
      </c>
    </row>
    <row r="9" spans="1:9" ht="16.5" customHeight="1">
      <c r="A9" s="50">
        <v>45171</v>
      </c>
      <c r="B9" s="178"/>
      <c r="C9" s="59"/>
      <c r="D9" s="59"/>
      <c r="E9" s="57">
        <v>4</v>
      </c>
      <c r="F9" s="2229">
        <v>80132</v>
      </c>
      <c r="G9" s="59">
        <v>2916.67</v>
      </c>
      <c r="H9" s="59">
        <v>581</v>
      </c>
      <c r="I9" s="62">
        <f t="shared" si="0"/>
        <v>58333.32</v>
      </c>
    </row>
    <row r="10" spans="1:9" ht="16.5" customHeight="1">
      <c r="A10" s="50">
        <v>45202</v>
      </c>
      <c r="B10" s="178"/>
      <c r="C10" s="59"/>
      <c r="D10" s="59"/>
      <c r="E10" s="57">
        <v>5</v>
      </c>
      <c r="F10" s="2229">
        <v>80479</v>
      </c>
      <c r="G10" s="59">
        <v>2916.67</v>
      </c>
      <c r="H10" s="59">
        <v>581</v>
      </c>
      <c r="I10" s="62">
        <f t="shared" si="0"/>
        <v>55416.65</v>
      </c>
    </row>
    <row r="11" spans="1:9" ht="16.5" customHeight="1">
      <c r="A11" s="50">
        <v>45234</v>
      </c>
      <c r="B11" s="178"/>
      <c r="C11" s="59"/>
      <c r="D11" s="59"/>
      <c r="E11" s="57">
        <v>6</v>
      </c>
      <c r="F11" s="2229">
        <v>80807</v>
      </c>
      <c r="G11" s="59">
        <v>2916.67</v>
      </c>
      <c r="H11" s="59">
        <v>581</v>
      </c>
      <c r="I11" s="62">
        <f t="shared" si="0"/>
        <v>52499.98</v>
      </c>
    </row>
    <row r="12" spans="1:9" ht="16.5" customHeight="1">
      <c r="A12" s="50">
        <v>45266</v>
      </c>
      <c r="B12" s="178"/>
      <c r="C12" s="59"/>
      <c r="D12" s="59"/>
      <c r="E12" s="57">
        <v>7</v>
      </c>
      <c r="F12" s="2229">
        <v>81284</v>
      </c>
      <c r="G12" s="59">
        <v>2916.67</v>
      </c>
      <c r="H12" s="59">
        <v>581</v>
      </c>
      <c r="I12" s="62">
        <f t="shared" si="0"/>
        <v>49583.31</v>
      </c>
    </row>
    <row r="13" spans="1:9" ht="16.5" customHeight="1">
      <c r="A13" s="50">
        <v>45294</v>
      </c>
      <c r="B13" s="57"/>
      <c r="C13" s="57"/>
      <c r="D13" s="57"/>
      <c r="E13" s="57">
        <v>8</v>
      </c>
      <c r="F13" s="2229">
        <v>81636</v>
      </c>
      <c r="G13" s="59">
        <v>2916.67</v>
      </c>
      <c r="H13" s="59">
        <v>581</v>
      </c>
      <c r="I13" s="62">
        <f t="shared" si="0"/>
        <v>46666.64</v>
      </c>
    </row>
    <row r="14" spans="1:9">
      <c r="A14" s="50">
        <v>45328</v>
      </c>
      <c r="B14" s="57"/>
      <c r="C14" s="57"/>
      <c r="D14" s="57"/>
      <c r="E14" s="57">
        <v>9</v>
      </c>
      <c r="F14" s="2229">
        <v>81996</v>
      </c>
      <c r="G14" s="59">
        <v>2916.67</v>
      </c>
      <c r="H14" s="59">
        <v>581</v>
      </c>
      <c r="I14" s="62">
        <f t="shared" si="0"/>
        <v>43749.97</v>
      </c>
    </row>
    <row r="15" spans="1:9">
      <c r="A15" s="50">
        <v>45360</v>
      </c>
      <c r="B15" s="57"/>
      <c r="C15" s="57"/>
      <c r="D15" s="57"/>
      <c r="E15" s="57">
        <v>10</v>
      </c>
      <c r="F15" s="2229">
        <v>82386</v>
      </c>
      <c r="G15" s="59">
        <v>2916.67</v>
      </c>
      <c r="H15" s="59">
        <v>581</v>
      </c>
      <c r="I15" s="62">
        <f t="shared" si="0"/>
        <v>40833.300000000003</v>
      </c>
    </row>
    <row r="16" spans="1:9">
      <c r="A16" s="50">
        <v>45384</v>
      </c>
      <c r="B16" s="57"/>
      <c r="C16" s="57"/>
      <c r="D16" s="57"/>
      <c r="E16" s="57">
        <v>11</v>
      </c>
      <c r="F16" s="2229">
        <v>82624</v>
      </c>
      <c r="G16" s="59">
        <v>2916.67</v>
      </c>
      <c r="H16" s="59">
        <v>581</v>
      </c>
      <c r="I16" s="62">
        <f t="shared" si="0"/>
        <v>37916.629999999997</v>
      </c>
    </row>
    <row r="17" spans="1:18">
      <c r="A17" s="50">
        <v>45422</v>
      </c>
      <c r="B17" s="57"/>
      <c r="C17" s="57"/>
      <c r="D17" s="57"/>
      <c r="E17" s="57">
        <v>12</v>
      </c>
      <c r="F17" s="2229">
        <v>83082</v>
      </c>
      <c r="G17" s="59"/>
      <c r="H17" s="59">
        <v>581</v>
      </c>
      <c r="I17" s="62">
        <f t="shared" si="0"/>
        <v>37916.629999999997</v>
      </c>
    </row>
    <row r="18" spans="1:18">
      <c r="A18" s="50">
        <v>45449</v>
      </c>
      <c r="B18" s="57"/>
      <c r="C18" s="57"/>
      <c r="D18" s="57"/>
      <c r="E18" s="57">
        <v>13</v>
      </c>
      <c r="F18" s="2229">
        <v>83512</v>
      </c>
      <c r="G18" s="59"/>
      <c r="H18" s="59">
        <v>581</v>
      </c>
      <c r="I18" s="62">
        <f t="shared" si="0"/>
        <v>37916.629999999997</v>
      </c>
    </row>
    <row r="19" spans="1:18">
      <c r="A19" s="50">
        <v>45475</v>
      </c>
      <c r="B19" s="29"/>
      <c r="C19" s="29"/>
      <c r="D19" s="29"/>
      <c r="E19" s="57">
        <v>14</v>
      </c>
      <c r="F19" s="2229">
        <v>83786</v>
      </c>
      <c r="G19" s="59">
        <v>8750.01</v>
      </c>
      <c r="H19" s="59">
        <v>581</v>
      </c>
      <c r="I19" s="62">
        <f t="shared" si="0"/>
        <v>29166.62</v>
      </c>
    </row>
    <row r="20" spans="1:18">
      <c r="A20" s="50">
        <v>45506</v>
      </c>
      <c r="B20" s="29"/>
      <c r="C20" s="29"/>
      <c r="D20" s="29"/>
      <c r="E20" s="57">
        <v>15</v>
      </c>
      <c r="F20" s="2229">
        <v>84146</v>
      </c>
      <c r="G20" s="59">
        <v>2916.67</v>
      </c>
      <c r="H20" s="59">
        <v>581</v>
      </c>
      <c r="I20" s="62">
        <f t="shared" si="0"/>
        <v>26249.95</v>
      </c>
    </row>
    <row r="21" spans="1:18">
      <c r="A21" s="50">
        <v>45538</v>
      </c>
      <c r="B21" s="29"/>
      <c r="C21" s="29"/>
      <c r="D21" s="29"/>
      <c r="E21" s="57">
        <v>16</v>
      </c>
      <c r="F21" s="2229">
        <v>84494</v>
      </c>
      <c r="G21" s="59">
        <v>2916.67</v>
      </c>
      <c r="H21" s="59">
        <v>581</v>
      </c>
      <c r="I21" s="62">
        <f t="shared" si="0"/>
        <v>23333.279999999999</v>
      </c>
    </row>
    <row r="22" spans="1:18">
      <c r="A22" s="50">
        <v>45566</v>
      </c>
      <c r="B22" s="29"/>
      <c r="C22" s="29"/>
      <c r="D22" s="29"/>
      <c r="E22" s="57">
        <v>17</v>
      </c>
      <c r="F22" s="2229">
        <v>84856</v>
      </c>
      <c r="G22" s="59">
        <v>2916.67</v>
      </c>
      <c r="H22" s="59">
        <v>581</v>
      </c>
      <c r="I22" s="62">
        <f t="shared" si="0"/>
        <v>20416.61</v>
      </c>
    </row>
    <row r="23" spans="1:18">
      <c r="A23" s="50">
        <v>45604</v>
      </c>
      <c r="B23" s="57"/>
      <c r="C23" s="57"/>
      <c r="D23" s="57"/>
      <c r="E23" s="57">
        <v>18</v>
      </c>
      <c r="F23" s="2229">
        <v>85301</v>
      </c>
      <c r="G23" s="59">
        <v>2916.67</v>
      </c>
      <c r="H23" s="59">
        <v>581</v>
      </c>
      <c r="I23" s="62">
        <f t="shared" si="0"/>
        <v>17499.939999999999</v>
      </c>
    </row>
    <row r="24" spans="1:18">
      <c r="A24" s="50">
        <v>45630</v>
      </c>
      <c r="B24" s="29"/>
      <c r="C24" s="29"/>
      <c r="D24" s="29"/>
      <c r="E24" s="57">
        <v>19</v>
      </c>
      <c r="F24" s="2229">
        <v>85721</v>
      </c>
      <c r="G24" s="59">
        <v>2916.67</v>
      </c>
      <c r="H24" s="59">
        <v>581</v>
      </c>
      <c r="I24" s="62">
        <f t="shared" si="0"/>
        <v>14583.27</v>
      </c>
    </row>
    <row r="25" spans="1:18">
      <c r="A25" s="50">
        <v>45671</v>
      </c>
      <c r="B25" s="57"/>
      <c r="C25" s="57"/>
      <c r="D25" s="57"/>
      <c r="E25" s="57">
        <v>20</v>
      </c>
      <c r="F25" s="2229">
        <v>86164</v>
      </c>
      <c r="G25" s="59">
        <v>2916.67</v>
      </c>
      <c r="H25" s="59">
        <v>581</v>
      </c>
      <c r="I25" s="62">
        <f t="shared" si="0"/>
        <v>11666.6</v>
      </c>
      <c r="K25" s="339"/>
      <c r="L25" s="613"/>
      <c r="M25" s="464"/>
      <c r="N25" s="615"/>
      <c r="O25" s="615"/>
      <c r="P25" s="615"/>
      <c r="Q25" s="617"/>
      <c r="R25" s="617"/>
    </row>
    <row r="26" spans="1:18">
      <c r="A26" s="50">
        <v>45694</v>
      </c>
      <c r="B26" s="57"/>
      <c r="C26" s="57"/>
      <c r="D26" s="57"/>
      <c r="E26" s="57">
        <v>21</v>
      </c>
      <c r="F26" s="2229">
        <v>86366</v>
      </c>
      <c r="G26" s="59">
        <v>2916.67</v>
      </c>
      <c r="H26" s="59">
        <v>581</v>
      </c>
      <c r="I26" s="62">
        <f t="shared" si="0"/>
        <v>8749.9300000000203</v>
      </c>
      <c r="K26" s="339"/>
      <c r="L26" s="613"/>
      <c r="M26" s="464"/>
      <c r="N26" s="614"/>
      <c r="O26" s="614"/>
      <c r="P26" s="614"/>
      <c r="Q26" s="617"/>
      <c r="R26" s="617"/>
    </row>
    <row r="27" spans="1:18">
      <c r="A27" s="50">
        <v>45660</v>
      </c>
      <c r="B27" s="57"/>
      <c r="C27" s="57"/>
      <c r="D27" s="57"/>
      <c r="E27" s="57"/>
      <c r="F27" s="2229">
        <v>35151</v>
      </c>
      <c r="G27" s="62">
        <v>8749.93</v>
      </c>
      <c r="H27" s="62"/>
      <c r="I27" s="62">
        <f t="shared" si="0"/>
        <v>2.3646862246096099E-11</v>
      </c>
      <c r="K27" s="339"/>
      <c r="L27" s="613"/>
      <c r="M27" s="467"/>
      <c r="N27" s="615"/>
      <c r="O27" s="615"/>
      <c r="P27" s="615"/>
      <c r="Q27" s="618"/>
      <c r="R27" s="618"/>
    </row>
    <row r="28" spans="1:18">
      <c r="K28" s="339"/>
      <c r="L28" s="613"/>
      <c r="M28" s="464"/>
      <c r="N28" s="614"/>
      <c r="O28" s="614"/>
      <c r="P28" s="614"/>
      <c r="Q28" s="617"/>
      <c r="R28" s="617"/>
    </row>
    <row r="29" spans="1:18" ht="20.399999999999999">
      <c r="A29" s="3200" t="s">
        <v>1</v>
      </c>
      <c r="B29" s="3200"/>
      <c r="C29" s="3200"/>
      <c r="D29" s="3200"/>
      <c r="E29" s="3200"/>
      <c r="F29" s="3200"/>
      <c r="G29" s="3200"/>
      <c r="H29" s="3200"/>
      <c r="I29" s="3365"/>
      <c r="K29" s="339"/>
      <c r="L29" s="613"/>
      <c r="M29" s="464"/>
      <c r="N29" s="614"/>
      <c r="O29" s="614"/>
      <c r="P29" s="614"/>
      <c r="Q29" s="617"/>
      <c r="R29" s="617"/>
    </row>
    <row r="30" spans="1:18" ht="25.2">
      <c r="A30" s="14" t="s">
        <v>2</v>
      </c>
      <c r="B30" s="146" t="s">
        <v>96</v>
      </c>
      <c r="C30" s="146" t="s">
        <v>4</v>
      </c>
      <c r="D30" s="144" t="s">
        <v>5</v>
      </c>
      <c r="E30" s="144" t="s">
        <v>6</v>
      </c>
      <c r="F30" s="2504" t="s">
        <v>36</v>
      </c>
      <c r="G30" s="146" t="s">
        <v>37</v>
      </c>
      <c r="H30" s="146" t="s">
        <v>38</v>
      </c>
      <c r="I30" s="146" t="s">
        <v>87</v>
      </c>
      <c r="K30" s="339"/>
      <c r="L30" s="613"/>
      <c r="M30" s="340"/>
      <c r="N30" s="614"/>
      <c r="O30" s="614"/>
      <c r="P30" s="614"/>
      <c r="Q30" s="617"/>
      <c r="R30" s="617"/>
    </row>
    <row r="31" spans="1:18">
      <c r="A31" s="162">
        <v>45717</v>
      </c>
      <c r="B31" s="55">
        <v>70000</v>
      </c>
      <c r="C31" s="55"/>
      <c r="D31" s="25"/>
      <c r="E31" s="25">
        <v>24</v>
      </c>
      <c r="F31" s="2248">
        <v>35151</v>
      </c>
      <c r="G31" s="55">
        <f>B31/E31</f>
        <v>2916.6666666666702</v>
      </c>
      <c r="H31" s="55">
        <f>B31*0.83%</f>
        <v>581</v>
      </c>
      <c r="I31" s="55">
        <f>B31</f>
        <v>70000</v>
      </c>
      <c r="K31" s="339"/>
      <c r="L31" s="613"/>
      <c r="M31" s="340"/>
      <c r="N31" s="614"/>
      <c r="O31" s="614"/>
      <c r="P31" s="614"/>
      <c r="Q31" s="617"/>
      <c r="R31" s="617"/>
    </row>
    <row r="32" spans="1:18">
      <c r="A32" s="194">
        <v>45749</v>
      </c>
      <c r="B32" s="197"/>
      <c r="C32" s="673"/>
      <c r="D32" s="673"/>
      <c r="E32" s="57">
        <v>1</v>
      </c>
      <c r="F32" s="2312">
        <v>87092</v>
      </c>
      <c r="G32" s="673">
        <v>2916.87</v>
      </c>
      <c r="H32" s="673">
        <v>581</v>
      </c>
      <c r="I32" s="912">
        <f>I31-G32</f>
        <v>67083.13</v>
      </c>
      <c r="K32" s="339"/>
      <c r="L32" s="613"/>
      <c r="M32" s="464"/>
      <c r="N32" s="614"/>
      <c r="O32" s="614"/>
      <c r="P32" s="614"/>
      <c r="Q32" s="617"/>
      <c r="R32" s="617"/>
    </row>
    <row r="33" spans="1:18">
      <c r="A33" s="194">
        <v>45779</v>
      </c>
      <c r="B33" s="197"/>
      <c r="C33" s="673"/>
      <c r="D33" s="673"/>
      <c r="E33" s="57">
        <v>2</v>
      </c>
      <c r="F33" s="2312">
        <v>87495</v>
      </c>
      <c r="G33" s="673">
        <v>2916.67</v>
      </c>
      <c r="H33" s="673">
        <v>581</v>
      </c>
      <c r="I33" s="912">
        <f t="shared" ref="I33:I50" si="1">I32-G33</f>
        <v>64166.46</v>
      </c>
      <c r="K33" s="339"/>
      <c r="L33" s="613"/>
      <c r="M33" s="340"/>
      <c r="N33" s="614"/>
      <c r="O33" s="614"/>
      <c r="P33" s="614"/>
      <c r="Q33" s="617"/>
      <c r="R33" s="617"/>
    </row>
    <row r="34" spans="1:18">
      <c r="A34" s="194">
        <v>45811</v>
      </c>
      <c r="B34" s="195"/>
      <c r="C34" s="673"/>
      <c r="D34" s="673"/>
      <c r="E34" s="57">
        <v>3</v>
      </c>
      <c r="F34" s="2313" t="s">
        <v>970</v>
      </c>
      <c r="G34" s="673">
        <v>2916.67</v>
      </c>
      <c r="H34" s="673">
        <v>581</v>
      </c>
      <c r="I34" s="912">
        <f t="shared" si="1"/>
        <v>61249.79</v>
      </c>
      <c r="K34" s="339"/>
      <c r="L34" s="613"/>
      <c r="M34" s="340"/>
      <c r="N34" s="615"/>
      <c r="O34" s="615"/>
      <c r="P34" s="615"/>
      <c r="Q34" s="617"/>
      <c r="R34" s="617"/>
    </row>
    <row r="35" spans="1:18">
      <c r="A35" s="194">
        <v>45841</v>
      </c>
      <c r="B35" s="195"/>
      <c r="C35" s="673"/>
      <c r="D35" s="673"/>
      <c r="E35" s="57">
        <v>4</v>
      </c>
      <c r="F35" s="2313" t="s">
        <v>971</v>
      </c>
      <c r="G35" s="673">
        <v>2916.67</v>
      </c>
      <c r="H35" s="673">
        <v>581</v>
      </c>
      <c r="I35" s="912">
        <f t="shared" si="1"/>
        <v>58333.120000000003</v>
      </c>
      <c r="K35" s="339"/>
      <c r="L35" s="613"/>
      <c r="M35" s="340"/>
      <c r="N35" s="615"/>
      <c r="O35" s="615"/>
      <c r="P35" s="615"/>
      <c r="Q35" s="617"/>
      <c r="R35" s="617"/>
    </row>
    <row r="36" spans="1:18">
      <c r="A36" s="194">
        <v>45875</v>
      </c>
      <c r="B36" s="197"/>
      <c r="C36" s="673"/>
      <c r="D36" s="673"/>
      <c r="E36" s="57">
        <v>5</v>
      </c>
      <c r="F36" s="2707" t="s">
        <v>972</v>
      </c>
      <c r="G36" s="673">
        <v>2916.67</v>
      </c>
      <c r="H36" s="673">
        <v>581</v>
      </c>
      <c r="I36" s="912">
        <f t="shared" si="1"/>
        <v>55416.45</v>
      </c>
      <c r="K36" s="339"/>
      <c r="L36" s="613"/>
      <c r="M36" s="340"/>
      <c r="N36" s="615"/>
      <c r="O36" s="615"/>
      <c r="P36" s="615"/>
      <c r="Q36" s="617"/>
      <c r="R36" s="617"/>
    </row>
    <row r="37" spans="1:18">
      <c r="A37" s="194">
        <v>45909</v>
      </c>
      <c r="B37" s="195"/>
      <c r="C37" s="673"/>
      <c r="D37" s="673"/>
      <c r="E37" s="57">
        <v>6</v>
      </c>
      <c r="F37" s="2313" t="s">
        <v>973</v>
      </c>
      <c r="G37" s="673">
        <v>2916.67</v>
      </c>
      <c r="H37" s="673">
        <v>581</v>
      </c>
      <c r="I37" s="912">
        <f t="shared" si="1"/>
        <v>52499.78</v>
      </c>
    </row>
    <row r="38" spans="1:18">
      <c r="A38" s="194">
        <v>45952</v>
      </c>
      <c r="B38" s="195"/>
      <c r="C38" s="619"/>
      <c r="D38" s="619"/>
      <c r="E38" s="57">
        <v>7</v>
      </c>
      <c r="F38" s="2313" t="s">
        <v>974</v>
      </c>
      <c r="G38" s="619">
        <v>2916.67</v>
      </c>
      <c r="H38" s="619">
        <v>581</v>
      </c>
      <c r="I38" s="912">
        <f t="shared" si="1"/>
        <v>49583.11</v>
      </c>
    </row>
    <row r="39" spans="1:18">
      <c r="A39" s="194">
        <v>45982</v>
      </c>
      <c r="B39" s="195"/>
      <c r="C39" s="619"/>
      <c r="D39" s="619"/>
      <c r="E39" s="57">
        <v>8</v>
      </c>
      <c r="F39" s="2313" t="s">
        <v>975</v>
      </c>
      <c r="G39" s="619">
        <v>2916.67</v>
      </c>
      <c r="H39" s="619">
        <v>581</v>
      </c>
      <c r="I39" s="912">
        <f t="shared" si="1"/>
        <v>46666.44</v>
      </c>
    </row>
    <row r="40" spans="1:18">
      <c r="A40" s="194">
        <v>46018</v>
      </c>
      <c r="B40" s="195"/>
      <c r="C40" s="619"/>
      <c r="D40" s="619"/>
      <c r="E40" s="57">
        <v>9</v>
      </c>
      <c r="F40" s="2313" t="s">
        <v>976</v>
      </c>
      <c r="G40" s="619">
        <v>2916.67</v>
      </c>
      <c r="H40" s="619">
        <v>581</v>
      </c>
      <c r="I40" s="912">
        <f t="shared" si="1"/>
        <v>43749.77</v>
      </c>
    </row>
    <row r="41" spans="1:18">
      <c r="A41" s="50"/>
      <c r="B41" s="57"/>
      <c r="C41" s="57"/>
      <c r="D41" s="57"/>
      <c r="E41" s="57">
        <v>10</v>
      </c>
      <c r="F41" s="2229"/>
      <c r="G41" s="62"/>
      <c r="H41" s="62"/>
      <c r="I41" s="912">
        <f t="shared" si="1"/>
        <v>43749.77</v>
      </c>
    </row>
    <row r="42" spans="1:18">
      <c r="A42" s="50"/>
      <c r="B42" s="57"/>
      <c r="C42" s="57"/>
      <c r="D42" s="57"/>
      <c r="E42" s="57">
        <v>11</v>
      </c>
      <c r="F42" s="2229"/>
      <c r="G42" s="62"/>
      <c r="H42" s="62"/>
      <c r="I42" s="912">
        <f t="shared" si="1"/>
        <v>43749.77</v>
      </c>
    </row>
    <row r="43" spans="1:18">
      <c r="A43" s="50"/>
      <c r="B43" s="57"/>
      <c r="C43" s="57"/>
      <c r="D43" s="57"/>
      <c r="E43" s="57">
        <v>12</v>
      </c>
      <c r="F43" s="2229"/>
      <c r="G43" s="62"/>
      <c r="H43" s="62"/>
      <c r="I43" s="912">
        <f t="shared" si="1"/>
        <v>43749.77</v>
      </c>
    </row>
    <row r="44" spans="1:18">
      <c r="A44" s="50"/>
      <c r="B44" s="57"/>
      <c r="C44" s="57"/>
      <c r="D44" s="57"/>
      <c r="E44" s="57">
        <v>13</v>
      </c>
      <c r="F44" s="2229"/>
      <c r="G44" s="62"/>
      <c r="H44" s="62"/>
      <c r="I44" s="912">
        <f t="shared" si="1"/>
        <v>43749.77</v>
      </c>
    </row>
    <row r="45" spans="1:18">
      <c r="A45" s="50"/>
      <c r="B45" s="57"/>
      <c r="C45" s="57"/>
      <c r="D45" s="57"/>
      <c r="E45" s="57">
        <v>14</v>
      </c>
      <c r="F45" s="2229"/>
      <c r="G45" s="62"/>
      <c r="H45" s="62"/>
      <c r="I45" s="912">
        <f t="shared" si="1"/>
        <v>43749.77</v>
      </c>
    </row>
    <row r="46" spans="1:18">
      <c r="A46" s="50"/>
      <c r="B46" s="57"/>
      <c r="C46" s="57"/>
      <c r="D46" s="57"/>
      <c r="E46" s="57">
        <v>15</v>
      </c>
      <c r="F46" s="2229"/>
      <c r="G46" s="62"/>
      <c r="H46" s="62"/>
      <c r="I46" s="912">
        <f t="shared" si="1"/>
        <v>43749.77</v>
      </c>
    </row>
    <row r="47" spans="1:18">
      <c r="A47" s="50"/>
      <c r="B47" s="57"/>
      <c r="C47" s="57"/>
      <c r="D47" s="57"/>
      <c r="E47" s="57">
        <v>16</v>
      </c>
      <c r="F47" s="2229"/>
      <c r="G47" s="62"/>
      <c r="H47" s="62"/>
      <c r="I47" s="912">
        <f t="shared" si="1"/>
        <v>43749.77</v>
      </c>
    </row>
    <row r="48" spans="1:18">
      <c r="A48" s="50"/>
      <c r="B48" s="57"/>
      <c r="C48" s="57"/>
      <c r="D48" s="57"/>
      <c r="E48" s="57">
        <v>17</v>
      </c>
      <c r="F48" s="2229"/>
      <c r="G48" s="62"/>
      <c r="H48" s="62"/>
      <c r="I48" s="912">
        <f t="shared" si="1"/>
        <v>43749.77</v>
      </c>
    </row>
    <row r="49" spans="1:9">
      <c r="A49" s="50"/>
      <c r="B49" s="57"/>
      <c r="C49" s="57"/>
      <c r="D49" s="57"/>
      <c r="E49" s="57">
        <v>18</v>
      </c>
      <c r="F49" s="2229"/>
      <c r="G49" s="62"/>
      <c r="H49" s="62"/>
      <c r="I49" s="912">
        <f t="shared" si="1"/>
        <v>43749.77</v>
      </c>
    </row>
    <row r="50" spans="1:9">
      <c r="A50" s="50"/>
      <c r="B50" s="57"/>
      <c r="C50" s="57"/>
      <c r="D50" s="57"/>
      <c r="E50" s="57">
        <v>19</v>
      </c>
      <c r="F50" s="2229"/>
      <c r="G50" s="62"/>
      <c r="H50" s="62"/>
      <c r="I50" s="912">
        <f t="shared" si="1"/>
        <v>43749.77</v>
      </c>
    </row>
  </sheetData>
  <mergeCells count="2">
    <mergeCell ref="A3:I3"/>
    <mergeCell ref="A29:I29"/>
  </mergeCells>
  <pageMargins left="0.7" right="0.7" top="0.75" bottom="0.75" header="0.3" footer="0.3"/>
  <pageSetup orientation="portrait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5">
    <tabColor rgb="FFFFFF00"/>
  </sheetPr>
  <dimension ref="A1:R78"/>
  <sheetViews>
    <sheetView zoomScale="130" zoomScaleNormal="130" workbookViewId="0">
      <pane xSplit="27600"/>
      <selection sqref="A1:D1"/>
      <selection pane="topRight" activeCell="A2" sqref="A1:A1048576"/>
    </sheetView>
  </sheetViews>
  <sheetFormatPr defaultColWidth="9.109375" defaultRowHeight="13.2"/>
  <cols>
    <col min="1" max="1" width="14" style="565" customWidth="1"/>
    <col min="2" max="2" width="13.33203125" style="6" customWidth="1"/>
    <col min="3" max="3" width="10.6640625" style="6" customWidth="1"/>
    <col min="4" max="4" width="9.109375" style="3"/>
    <col min="5" max="5" width="9.33203125" style="5" customWidth="1"/>
    <col min="6" max="6" width="9.33203125" style="2233" customWidth="1"/>
    <col min="7" max="7" width="12.88671875" style="6" customWidth="1"/>
    <col min="8" max="8" width="13.33203125" style="6" customWidth="1"/>
    <col min="9" max="9" width="13.5546875" style="6" customWidth="1"/>
    <col min="10" max="10" width="9.109375" style="3"/>
    <col min="11" max="18" width="14.33203125" style="3" customWidth="1"/>
    <col min="19" max="16384" width="9.109375" style="3"/>
  </cols>
  <sheetData>
    <row r="1" spans="1:18" ht="27.6">
      <c r="A1" s="3126" t="s">
        <v>977</v>
      </c>
      <c r="B1" s="3126"/>
      <c r="C1" s="3126"/>
      <c r="D1" s="3126"/>
    </row>
    <row r="3" spans="1:18" s="1" customFormat="1" ht="15.6" thickBot="1">
      <c r="A3" s="565"/>
      <c r="B3" s="6"/>
      <c r="C3" s="6"/>
      <c r="D3" s="3"/>
      <c r="E3" s="5"/>
      <c r="F3" s="2233"/>
      <c r="G3" s="6"/>
      <c r="H3" s="6"/>
      <c r="I3" s="39"/>
    </row>
    <row r="4" spans="1:18" ht="35.25" customHeight="1" thickTop="1" thickBot="1">
      <c r="A4" s="3200" t="s">
        <v>1</v>
      </c>
      <c r="B4" s="3200"/>
      <c r="C4" s="3200"/>
      <c r="D4" s="3200"/>
      <c r="E4" s="3200"/>
      <c r="F4" s="3200"/>
      <c r="G4" s="3200"/>
      <c r="H4" s="3200"/>
      <c r="I4" s="3365"/>
      <c r="K4" s="3343" t="s">
        <v>20</v>
      </c>
      <c r="L4" s="3344"/>
      <c r="M4" s="3344"/>
      <c r="N4" s="3344"/>
      <c r="O4" s="3344"/>
      <c r="P4" s="3344"/>
      <c r="Q4" s="3344"/>
      <c r="R4" s="3345"/>
    </row>
    <row r="5" spans="1:18" ht="15" customHeight="1" thickTop="1">
      <c r="A5" s="141" t="s">
        <v>2</v>
      </c>
      <c r="B5" s="146" t="s">
        <v>96</v>
      </c>
      <c r="C5" s="146" t="s">
        <v>4</v>
      </c>
      <c r="D5" s="144" t="s">
        <v>5</v>
      </c>
      <c r="E5" s="144" t="s">
        <v>6</v>
      </c>
      <c r="F5" s="2504" t="s">
        <v>36</v>
      </c>
      <c r="G5" s="146" t="s">
        <v>37</v>
      </c>
      <c r="H5" s="146" t="s">
        <v>38</v>
      </c>
      <c r="I5" s="146" t="s">
        <v>87</v>
      </c>
      <c r="K5" s="102" t="s">
        <v>21</v>
      </c>
      <c r="L5" s="70" t="s">
        <v>22</v>
      </c>
      <c r="M5" s="70" t="s">
        <v>5</v>
      </c>
      <c r="N5" s="70" t="s">
        <v>23</v>
      </c>
      <c r="O5" s="1572" t="s">
        <v>7</v>
      </c>
      <c r="P5" s="103" t="s">
        <v>622</v>
      </c>
      <c r="Q5" s="103" t="s">
        <v>25</v>
      </c>
      <c r="R5" s="1574" t="s">
        <v>26</v>
      </c>
    </row>
    <row r="6" spans="1:18" ht="15" customHeight="1">
      <c r="A6" s="162">
        <v>44573</v>
      </c>
      <c r="B6" s="21">
        <v>200000</v>
      </c>
      <c r="C6" s="21">
        <f>B6*0.02</f>
        <v>4000</v>
      </c>
      <c r="D6" s="23"/>
      <c r="E6" s="25">
        <v>24</v>
      </c>
      <c r="F6" s="2248">
        <v>28142</v>
      </c>
      <c r="G6" s="21">
        <f>+B6/E6</f>
        <v>8333.3333333333339</v>
      </c>
      <c r="H6" s="21">
        <v>1660</v>
      </c>
      <c r="I6" s="21">
        <v>200000</v>
      </c>
      <c r="K6" s="50">
        <v>45989</v>
      </c>
      <c r="L6" s="21">
        <v>20000</v>
      </c>
      <c r="M6" s="21"/>
      <c r="N6" s="73">
        <v>4</v>
      </c>
      <c r="O6" s="255">
        <v>36872</v>
      </c>
      <c r="P6" s="21">
        <f>L6/N6</f>
        <v>5000</v>
      </c>
      <c r="Q6" s="21">
        <v>400</v>
      </c>
      <c r="R6" s="92">
        <v>20000</v>
      </c>
    </row>
    <row r="7" spans="1:18" ht="15" customHeight="1">
      <c r="A7" s="50">
        <v>44629</v>
      </c>
      <c r="B7" s="43"/>
      <c r="C7" s="43"/>
      <c r="D7" s="151"/>
      <c r="E7" s="57">
        <v>1</v>
      </c>
      <c r="F7" s="2229">
        <v>73891</v>
      </c>
      <c r="G7" s="43">
        <v>8333.33</v>
      </c>
      <c r="H7" s="43">
        <v>1660</v>
      </c>
      <c r="I7" s="43">
        <f>I6-G7</f>
        <v>191666.67</v>
      </c>
      <c r="K7" s="167">
        <v>46052</v>
      </c>
      <c r="O7" s="655" t="s">
        <v>978</v>
      </c>
      <c r="P7" s="450">
        <v>5000</v>
      </c>
      <c r="Q7" s="450">
        <v>300</v>
      </c>
      <c r="R7" s="579">
        <f>R6-P7</f>
        <v>15000</v>
      </c>
    </row>
    <row r="8" spans="1:18" ht="15" customHeight="1">
      <c r="A8" s="1576">
        <v>44663</v>
      </c>
      <c r="B8" s="43"/>
      <c r="C8" s="43"/>
      <c r="D8" s="151"/>
      <c r="E8" s="57">
        <v>2</v>
      </c>
      <c r="F8" s="2229">
        <v>74210</v>
      </c>
      <c r="G8" s="43">
        <v>8333.33</v>
      </c>
      <c r="H8" s="43">
        <v>1660</v>
      </c>
      <c r="I8" s="43">
        <f t="shared" ref="I8:I19" si="0">I7-G8</f>
        <v>183333.34000000003</v>
      </c>
    </row>
    <row r="9" spans="1:18" ht="15" customHeight="1">
      <c r="A9" s="1576">
        <v>44695</v>
      </c>
      <c r="B9" s="43"/>
      <c r="C9" s="43"/>
      <c r="D9" s="151"/>
      <c r="E9" s="57">
        <v>3</v>
      </c>
      <c r="F9" s="2229">
        <v>74555</v>
      </c>
      <c r="G9" s="43">
        <v>8333.33</v>
      </c>
      <c r="H9" s="43">
        <v>1660</v>
      </c>
      <c r="I9" s="43">
        <f t="shared" si="0"/>
        <v>175000.01000000004</v>
      </c>
    </row>
    <row r="10" spans="1:18" ht="15" customHeight="1">
      <c r="A10" s="50">
        <v>44719</v>
      </c>
      <c r="B10" s="43"/>
      <c r="C10" s="43"/>
      <c r="D10" s="151"/>
      <c r="E10" s="57">
        <v>4</v>
      </c>
      <c r="F10" s="2229">
        <v>74918</v>
      </c>
      <c r="G10" s="43">
        <v>8333.33</v>
      </c>
      <c r="H10" s="43">
        <v>1660</v>
      </c>
      <c r="I10" s="43">
        <f t="shared" si="0"/>
        <v>166666.68000000005</v>
      </c>
      <c r="L10" s="255"/>
    </row>
    <row r="11" spans="1:18" ht="15" customHeight="1">
      <c r="A11" s="50">
        <v>44755</v>
      </c>
      <c r="B11" s="43"/>
      <c r="C11" s="43"/>
      <c r="D11" s="151"/>
      <c r="E11" s="57">
        <v>5</v>
      </c>
      <c r="F11" s="2229">
        <v>75306</v>
      </c>
      <c r="G11" s="43">
        <v>8333.33</v>
      </c>
      <c r="H11" s="43">
        <v>1660</v>
      </c>
      <c r="I11" s="43">
        <f t="shared" si="0"/>
        <v>158333.35000000006</v>
      </c>
    </row>
    <row r="12" spans="1:18" ht="15" customHeight="1">
      <c r="A12" s="50">
        <v>44779</v>
      </c>
      <c r="B12" s="43"/>
      <c r="C12" s="43"/>
      <c r="D12" s="151"/>
      <c r="E12" s="57">
        <v>6</v>
      </c>
      <c r="F12" s="2229">
        <v>75621</v>
      </c>
      <c r="G12" s="43">
        <v>8333.33</v>
      </c>
      <c r="H12" s="43">
        <v>1660</v>
      </c>
      <c r="I12" s="43">
        <f t="shared" si="0"/>
        <v>150000.02000000008</v>
      </c>
    </row>
    <row r="13" spans="1:18" ht="15" customHeight="1">
      <c r="A13" s="167">
        <v>44818</v>
      </c>
      <c r="B13" s="43"/>
      <c r="C13" s="43"/>
      <c r="D13" s="151"/>
      <c r="E13" s="57">
        <v>7</v>
      </c>
      <c r="F13" s="2229">
        <v>76008</v>
      </c>
      <c r="G13" s="43">
        <v>8333.33</v>
      </c>
      <c r="H13" s="43">
        <v>1660</v>
      </c>
      <c r="I13" s="43">
        <f t="shared" si="0"/>
        <v>141666.69000000009</v>
      </c>
    </row>
    <row r="14" spans="1:18" ht="15" customHeight="1">
      <c r="A14" s="167">
        <v>44853</v>
      </c>
      <c r="B14" s="43"/>
      <c r="C14" s="43"/>
      <c r="D14" s="151"/>
      <c r="E14" s="57">
        <v>8</v>
      </c>
      <c r="F14" s="2229">
        <v>76354</v>
      </c>
      <c r="G14" s="43">
        <v>8333.33</v>
      </c>
      <c r="H14" s="43">
        <v>1660</v>
      </c>
      <c r="I14" s="43">
        <f t="shared" si="0"/>
        <v>133333.3600000001</v>
      </c>
    </row>
    <row r="15" spans="1:18" ht="15" customHeight="1">
      <c r="A15" s="167">
        <v>44877</v>
      </c>
      <c r="B15" s="43"/>
      <c r="C15" s="43"/>
      <c r="D15" s="151"/>
      <c r="E15" s="57">
        <v>9</v>
      </c>
      <c r="F15" s="2229">
        <v>76636</v>
      </c>
      <c r="G15" s="43">
        <v>8333.33</v>
      </c>
      <c r="H15" s="43">
        <v>1660</v>
      </c>
      <c r="I15" s="43">
        <f t="shared" si="0"/>
        <v>125000.0300000001</v>
      </c>
    </row>
    <row r="16" spans="1:18" ht="15" customHeight="1">
      <c r="A16" s="167">
        <v>44910</v>
      </c>
      <c r="B16" s="43"/>
      <c r="C16" s="43"/>
      <c r="D16" s="151"/>
      <c r="E16" s="57">
        <v>10</v>
      </c>
      <c r="F16" s="2229">
        <v>77029</v>
      </c>
      <c r="G16" s="43">
        <v>8333.33</v>
      </c>
      <c r="H16" s="43">
        <v>1660</v>
      </c>
      <c r="I16" s="43">
        <f t="shared" si="0"/>
        <v>116666.7000000001</v>
      </c>
    </row>
    <row r="17" spans="1:9" ht="15" customHeight="1">
      <c r="A17" s="50">
        <v>44945</v>
      </c>
      <c r="B17" s="43"/>
      <c r="C17" s="43"/>
      <c r="D17" s="151"/>
      <c r="E17" s="57">
        <v>11</v>
      </c>
      <c r="F17" s="2229">
        <v>77402</v>
      </c>
      <c r="G17" s="43">
        <v>8333.33</v>
      </c>
      <c r="H17" s="43">
        <v>1660</v>
      </c>
      <c r="I17" s="43">
        <f t="shared" si="0"/>
        <v>108333.3700000001</v>
      </c>
    </row>
    <row r="18" spans="1:9" ht="15" customHeight="1">
      <c r="A18" s="50">
        <v>44975</v>
      </c>
      <c r="B18" s="43"/>
      <c r="C18" s="43"/>
      <c r="D18" s="151"/>
      <c r="E18" s="57"/>
      <c r="F18" s="2229">
        <v>77687</v>
      </c>
      <c r="G18" s="43">
        <v>8333.33</v>
      </c>
      <c r="H18" s="43">
        <v>1660</v>
      </c>
      <c r="I18" s="43">
        <f t="shared" si="0"/>
        <v>100000.0400000001</v>
      </c>
    </row>
    <row r="19" spans="1:9" ht="15" customHeight="1">
      <c r="A19" s="50">
        <v>44981</v>
      </c>
      <c r="B19" s="43"/>
      <c r="C19" s="43"/>
      <c r="D19" s="151"/>
      <c r="E19" s="57"/>
      <c r="F19" s="2229">
        <v>30791</v>
      </c>
      <c r="G19" s="43">
        <v>100000.04</v>
      </c>
      <c r="H19" s="43"/>
      <c r="I19" s="43">
        <f t="shared" si="0"/>
        <v>0</v>
      </c>
    </row>
    <row r="20" spans="1:9" ht="15" customHeight="1">
      <c r="A20" s="228"/>
      <c r="B20" s="7"/>
      <c r="C20" s="7"/>
      <c r="D20" s="132"/>
      <c r="E20" s="133"/>
      <c r="F20" s="2308"/>
      <c r="G20" s="7"/>
      <c r="H20" s="7"/>
      <c r="I20" s="7"/>
    </row>
    <row r="21" spans="1:9" ht="15" customHeight="1">
      <c r="A21" s="228"/>
      <c r="B21" s="7"/>
      <c r="C21" s="7"/>
      <c r="D21" s="132"/>
      <c r="E21" s="133"/>
      <c r="F21" s="2308"/>
      <c r="G21" s="7"/>
      <c r="H21" s="7"/>
      <c r="I21" s="7"/>
    </row>
    <row r="22" spans="1:9" ht="15" customHeight="1">
      <c r="A22" s="3200" t="s">
        <v>1</v>
      </c>
      <c r="B22" s="3200"/>
      <c r="C22" s="3200"/>
      <c r="D22" s="3200"/>
      <c r="E22" s="3200"/>
      <c r="F22" s="3200"/>
      <c r="G22" s="3200"/>
      <c r="H22" s="3200"/>
      <c r="I22" s="3365"/>
    </row>
    <row r="23" spans="1:9" ht="15" customHeight="1">
      <c r="A23" s="141" t="s">
        <v>2</v>
      </c>
      <c r="B23" s="146" t="s">
        <v>96</v>
      </c>
      <c r="C23" s="146" t="s">
        <v>4</v>
      </c>
      <c r="D23" s="144" t="s">
        <v>5</v>
      </c>
      <c r="E23" s="144" t="s">
        <v>6</v>
      </c>
      <c r="F23" s="2504" t="s">
        <v>36</v>
      </c>
      <c r="G23" s="146" t="s">
        <v>37</v>
      </c>
      <c r="H23" s="146" t="s">
        <v>38</v>
      </c>
      <c r="I23" s="146" t="s">
        <v>87</v>
      </c>
    </row>
    <row r="24" spans="1:9" ht="15" customHeight="1">
      <c r="A24" s="162">
        <v>44981</v>
      </c>
      <c r="B24" s="21">
        <v>140000</v>
      </c>
      <c r="C24" s="21">
        <f>B24*0.02</f>
        <v>2800</v>
      </c>
      <c r="D24" s="23"/>
      <c r="E24" s="25">
        <v>24</v>
      </c>
      <c r="F24" s="2248">
        <v>30791</v>
      </c>
      <c r="G24" s="21">
        <f>+B24/E24</f>
        <v>5833.333333333333</v>
      </c>
      <c r="H24" s="21">
        <f>B24*0.0083</f>
        <v>1162</v>
      </c>
      <c r="I24" s="21">
        <f>B24</f>
        <v>140000</v>
      </c>
    </row>
    <row r="25" spans="1:9" ht="15" customHeight="1">
      <c r="A25" s="50">
        <v>45028</v>
      </c>
      <c r="B25" s="43"/>
      <c r="C25" s="43"/>
      <c r="D25" s="151"/>
      <c r="E25" s="57"/>
      <c r="F25" s="2229">
        <v>78287</v>
      </c>
      <c r="G25" s="43">
        <v>5833.33</v>
      </c>
      <c r="H25" s="43">
        <v>1162</v>
      </c>
      <c r="I25" s="43">
        <f>I24-G25</f>
        <v>134166.67000000001</v>
      </c>
    </row>
    <row r="26" spans="1:9" ht="15" customHeight="1">
      <c r="A26" s="50">
        <v>45058</v>
      </c>
      <c r="B26" s="43"/>
      <c r="C26" s="43"/>
      <c r="D26" s="151"/>
      <c r="E26" s="57"/>
      <c r="F26" s="2229">
        <v>78629</v>
      </c>
      <c r="G26" s="43">
        <v>5833.33</v>
      </c>
      <c r="H26" s="43">
        <v>1162</v>
      </c>
      <c r="I26" s="43">
        <f t="shared" ref="I26:I35" si="1">I25-G26</f>
        <v>128333.34000000001</v>
      </c>
    </row>
    <row r="27" spans="1:9" ht="15" customHeight="1">
      <c r="A27" s="50">
        <v>45085</v>
      </c>
      <c r="B27" s="43"/>
      <c r="C27" s="43"/>
      <c r="D27" s="151"/>
      <c r="E27" s="57"/>
      <c r="F27" s="2229">
        <v>79064</v>
      </c>
      <c r="G27" s="189">
        <v>5833.33</v>
      </c>
      <c r="H27" s="43">
        <v>1162</v>
      </c>
      <c r="I27" s="43">
        <f t="shared" si="1"/>
        <v>122500.01000000001</v>
      </c>
    </row>
    <row r="28" spans="1:9" ht="15" customHeight="1">
      <c r="A28" s="50">
        <v>45118</v>
      </c>
      <c r="B28" s="43"/>
      <c r="C28" s="43"/>
      <c r="D28" s="151"/>
      <c r="E28" s="57"/>
      <c r="F28" s="2229">
        <v>79446</v>
      </c>
      <c r="G28" s="1401">
        <v>5833.33</v>
      </c>
      <c r="H28" s="59">
        <v>1162</v>
      </c>
      <c r="I28" s="43">
        <f t="shared" si="1"/>
        <v>116666.68000000001</v>
      </c>
    </row>
    <row r="29" spans="1:9" ht="15" customHeight="1">
      <c r="A29" s="50">
        <v>45156</v>
      </c>
      <c r="B29" s="43"/>
      <c r="C29" s="43"/>
      <c r="D29" s="151"/>
      <c r="E29" s="57"/>
      <c r="F29" s="2229">
        <v>79909</v>
      </c>
      <c r="G29" s="1577">
        <v>5833.33</v>
      </c>
      <c r="H29" s="30">
        <v>1162</v>
      </c>
      <c r="I29" s="43">
        <f t="shared" si="1"/>
        <v>110833.35</v>
      </c>
    </row>
    <row r="30" spans="1:9" ht="15" customHeight="1">
      <c r="A30" s="50">
        <v>45176</v>
      </c>
      <c r="B30" s="178"/>
      <c r="C30" s="45"/>
      <c r="D30" s="45"/>
      <c r="E30" s="57"/>
      <c r="F30" s="2229">
        <v>80158</v>
      </c>
      <c r="G30" s="1578">
        <v>5833.33</v>
      </c>
      <c r="H30" s="45">
        <v>1162</v>
      </c>
      <c r="I30" s="43">
        <f t="shared" si="1"/>
        <v>105000.02</v>
      </c>
    </row>
    <row r="31" spans="1:9" ht="15" customHeight="1">
      <c r="A31" s="50">
        <v>45213</v>
      </c>
      <c r="B31" s="178"/>
      <c r="C31" s="45"/>
      <c r="D31" s="45"/>
      <c r="E31" s="57"/>
      <c r="F31" s="2229">
        <v>80570</v>
      </c>
      <c r="G31" s="1578">
        <v>5833.33</v>
      </c>
      <c r="H31" s="45">
        <v>1162</v>
      </c>
      <c r="I31" s="43">
        <f t="shared" si="1"/>
        <v>99166.69</v>
      </c>
    </row>
    <row r="32" spans="1:9" ht="15" customHeight="1">
      <c r="A32" s="50">
        <v>45239</v>
      </c>
      <c r="B32" s="43"/>
      <c r="C32" s="43"/>
      <c r="D32" s="151"/>
      <c r="E32" s="57"/>
      <c r="F32" s="2229">
        <v>80863</v>
      </c>
      <c r="G32" s="43">
        <v>5833.33</v>
      </c>
      <c r="H32" s="43">
        <v>1162</v>
      </c>
      <c r="I32" s="43">
        <f t="shared" si="1"/>
        <v>93333.36</v>
      </c>
    </row>
    <row r="33" spans="1:11" ht="15" customHeight="1">
      <c r="A33" s="50">
        <v>45273</v>
      </c>
      <c r="B33" s="43"/>
      <c r="C33" s="43"/>
      <c r="D33" s="151"/>
      <c r="E33" s="57"/>
      <c r="F33" s="2229">
        <v>81356</v>
      </c>
      <c r="G33" s="43">
        <v>5833.33</v>
      </c>
      <c r="H33" s="43">
        <v>1162</v>
      </c>
      <c r="I33" s="43">
        <f t="shared" si="1"/>
        <v>87500.03</v>
      </c>
    </row>
    <row r="34" spans="1:11" ht="15" customHeight="1">
      <c r="A34" s="50">
        <v>45281</v>
      </c>
      <c r="B34" s="43"/>
      <c r="C34" s="43"/>
      <c r="D34" s="151"/>
      <c r="E34" s="57"/>
      <c r="F34" s="2229">
        <v>32581</v>
      </c>
      <c r="G34" s="43">
        <v>87500.03</v>
      </c>
      <c r="H34" s="43"/>
      <c r="I34" s="43">
        <f t="shared" si="1"/>
        <v>0</v>
      </c>
    </row>
    <row r="35" spans="1:11" ht="15" customHeight="1">
      <c r="A35" s="228"/>
      <c r="B35" s="7"/>
      <c r="C35" s="7"/>
      <c r="D35" s="132"/>
      <c r="E35" s="133"/>
      <c r="F35" s="2308"/>
      <c r="G35" s="7"/>
      <c r="H35" s="7"/>
      <c r="I35" s="264">
        <f t="shared" si="1"/>
        <v>0</v>
      </c>
    </row>
    <row r="36" spans="1:11" ht="15" customHeight="1">
      <c r="A36" s="228"/>
      <c r="B36" s="7"/>
      <c r="C36" s="7"/>
      <c r="D36" s="132"/>
      <c r="E36" s="133"/>
      <c r="F36" s="2308"/>
      <c r="G36" s="7"/>
      <c r="H36" s="7"/>
      <c r="I36" s="7"/>
    </row>
    <row r="37" spans="1:11" ht="15" customHeight="1">
      <c r="A37" s="3200" t="s">
        <v>1</v>
      </c>
      <c r="B37" s="3200"/>
      <c r="C37" s="3200"/>
      <c r="D37" s="3200"/>
      <c r="E37" s="3200"/>
      <c r="F37" s="3200"/>
      <c r="G37" s="3200"/>
      <c r="H37" s="3200"/>
      <c r="I37" s="3365"/>
    </row>
    <row r="38" spans="1:11" ht="15" customHeight="1">
      <c r="A38" s="141" t="s">
        <v>2</v>
      </c>
      <c r="B38" s="146" t="s">
        <v>96</v>
      </c>
      <c r="C38" s="146" t="s">
        <v>4</v>
      </c>
      <c r="D38" s="144" t="s">
        <v>5</v>
      </c>
      <c r="E38" s="144" t="s">
        <v>6</v>
      </c>
      <c r="F38" s="2504" t="s">
        <v>36</v>
      </c>
      <c r="G38" s="146" t="s">
        <v>37</v>
      </c>
      <c r="H38" s="146" t="s">
        <v>38</v>
      </c>
      <c r="I38" s="146" t="s">
        <v>87</v>
      </c>
    </row>
    <row r="39" spans="1:11" ht="15" customHeight="1">
      <c r="A39" s="162">
        <v>45281</v>
      </c>
      <c r="B39" s="55">
        <v>170000</v>
      </c>
      <c r="C39" s="55">
        <f>B39*0.02</f>
        <v>3400</v>
      </c>
      <c r="D39" s="25"/>
      <c r="E39" s="25">
        <v>24</v>
      </c>
      <c r="F39" s="2248">
        <v>32581</v>
      </c>
      <c r="G39" s="55">
        <f>+B39/E39</f>
        <v>7083.333333333333</v>
      </c>
      <c r="H39" s="55">
        <f>B39*0.0083</f>
        <v>1411</v>
      </c>
      <c r="I39" s="55">
        <f>B39</f>
        <v>170000</v>
      </c>
    </row>
    <row r="40" spans="1:11" ht="15" customHeight="1">
      <c r="A40" s="50">
        <v>45300</v>
      </c>
      <c r="B40" s="62"/>
      <c r="C40" s="62"/>
      <c r="D40" s="57"/>
      <c r="E40" s="57">
        <v>1</v>
      </c>
      <c r="F40" s="2229">
        <v>81695</v>
      </c>
      <c r="G40" s="59">
        <v>5833.33</v>
      </c>
      <c r="H40" s="59">
        <v>1162</v>
      </c>
      <c r="I40" s="62">
        <f>I39-G40</f>
        <v>164166.67000000001</v>
      </c>
    </row>
    <row r="41" spans="1:11" ht="15" customHeight="1">
      <c r="A41" s="50">
        <v>45336</v>
      </c>
      <c r="B41" s="62"/>
      <c r="C41" s="62"/>
      <c r="D41" s="57"/>
      <c r="E41" s="57">
        <v>2</v>
      </c>
      <c r="F41" s="2229">
        <v>82058</v>
      </c>
      <c r="G41" s="59">
        <v>7083.33</v>
      </c>
      <c r="H41" s="59">
        <v>1411</v>
      </c>
      <c r="I41" s="62">
        <f t="shared" ref="I41:I58" si="2">I40-G41</f>
        <v>157083.34000000003</v>
      </c>
    </row>
    <row r="42" spans="1:11" ht="15" customHeight="1">
      <c r="A42" s="50">
        <v>45372</v>
      </c>
      <c r="B42" s="62"/>
      <c r="C42" s="62"/>
      <c r="D42" s="57"/>
      <c r="E42" s="57">
        <v>3</v>
      </c>
      <c r="F42" s="2229">
        <v>82501</v>
      </c>
      <c r="G42" s="59">
        <v>7083.33</v>
      </c>
      <c r="H42" s="59">
        <v>1411</v>
      </c>
      <c r="I42" s="62">
        <f t="shared" si="2"/>
        <v>150000.01000000004</v>
      </c>
    </row>
    <row r="43" spans="1:11" ht="15" customHeight="1">
      <c r="A43" s="50">
        <v>45408</v>
      </c>
      <c r="B43" s="62"/>
      <c r="C43" s="62"/>
      <c r="D43" s="57"/>
      <c r="E43" s="57">
        <v>4</v>
      </c>
      <c r="F43" s="2229">
        <v>82893</v>
      </c>
      <c r="G43" s="59">
        <v>7083.33</v>
      </c>
      <c r="H43" s="59">
        <v>1411</v>
      </c>
      <c r="I43" s="62">
        <f t="shared" si="2"/>
        <v>142916.68000000005</v>
      </c>
    </row>
    <row r="44" spans="1:11" ht="15" customHeight="1">
      <c r="A44" s="50">
        <v>45454</v>
      </c>
      <c r="B44" s="62"/>
      <c r="C44" s="62"/>
      <c r="D44" s="57"/>
      <c r="E44" s="57">
        <v>5</v>
      </c>
      <c r="F44" s="2229">
        <v>83559</v>
      </c>
      <c r="G44" s="59">
        <v>7083.33</v>
      </c>
      <c r="H44" s="59">
        <v>1411</v>
      </c>
      <c r="I44" s="62">
        <f t="shared" si="2"/>
        <v>135833.35000000006</v>
      </c>
    </row>
    <row r="45" spans="1:11" ht="15" customHeight="1">
      <c r="A45" s="50">
        <v>45478</v>
      </c>
      <c r="B45" s="62"/>
      <c r="C45" s="62"/>
      <c r="D45" s="57"/>
      <c r="E45" s="57">
        <v>6</v>
      </c>
      <c r="F45" s="2229">
        <v>83843</v>
      </c>
      <c r="G45" s="62">
        <v>7083.33</v>
      </c>
      <c r="H45" s="62">
        <v>1411</v>
      </c>
      <c r="I45" s="62">
        <f t="shared" si="2"/>
        <v>128750.02000000006</v>
      </c>
    </row>
    <row r="46" spans="1:11" ht="15" customHeight="1">
      <c r="A46" s="50" t="s">
        <v>120</v>
      </c>
      <c r="B46" s="178"/>
      <c r="C46" s="329"/>
      <c r="D46" s="329"/>
      <c r="E46" s="57">
        <v>7</v>
      </c>
      <c r="F46" s="2229"/>
      <c r="G46" s="62"/>
      <c r="H46" s="62"/>
      <c r="I46" s="62">
        <f t="shared" si="2"/>
        <v>128750.02000000006</v>
      </c>
    </row>
    <row r="47" spans="1:11" ht="15" customHeight="1">
      <c r="A47" s="50" t="s">
        <v>741</v>
      </c>
      <c r="B47" s="62"/>
      <c r="C47" s="62"/>
      <c r="D47" s="57"/>
      <c r="E47" s="57">
        <v>8</v>
      </c>
      <c r="F47" s="2229"/>
      <c r="G47" s="62"/>
      <c r="H47" s="62"/>
      <c r="I47" s="62">
        <f t="shared" si="2"/>
        <v>128750.02000000006</v>
      </c>
      <c r="K47" s="540"/>
    </row>
    <row r="48" spans="1:11" ht="15" customHeight="1">
      <c r="A48" s="50" t="s">
        <v>736</v>
      </c>
      <c r="B48" s="62"/>
      <c r="C48" s="62"/>
      <c r="D48" s="57"/>
      <c r="E48" s="57">
        <v>9</v>
      </c>
      <c r="F48" s="2229"/>
      <c r="G48" s="62"/>
      <c r="H48" s="62"/>
      <c r="I48" s="62">
        <f t="shared" si="2"/>
        <v>128750.02000000006</v>
      </c>
    </row>
    <row r="49" spans="1:18" ht="15" customHeight="1">
      <c r="A49" s="50" t="s">
        <v>737</v>
      </c>
      <c r="B49" s="62"/>
      <c r="C49" s="62"/>
      <c r="D49" s="57"/>
      <c r="E49" s="57">
        <v>10</v>
      </c>
      <c r="F49" s="2229"/>
      <c r="G49" s="62"/>
      <c r="H49" s="62"/>
      <c r="I49" s="62">
        <f t="shared" si="2"/>
        <v>128750.02000000006</v>
      </c>
    </row>
    <row r="50" spans="1:18" ht="15" customHeight="1">
      <c r="A50" s="50" t="s">
        <v>738</v>
      </c>
      <c r="B50" s="62"/>
      <c r="C50" s="62"/>
      <c r="D50" s="57"/>
      <c r="E50" s="57">
        <v>11</v>
      </c>
      <c r="F50" s="2229"/>
      <c r="G50" s="62"/>
      <c r="H50" s="62"/>
      <c r="I50" s="62">
        <f t="shared" si="2"/>
        <v>128750.02000000006</v>
      </c>
    </row>
    <row r="51" spans="1:18" ht="15" customHeight="1">
      <c r="A51" s="50">
        <v>45665</v>
      </c>
      <c r="B51" s="62"/>
      <c r="C51" s="62"/>
      <c r="D51" s="57"/>
      <c r="E51" s="57">
        <v>12</v>
      </c>
      <c r="F51" s="2229">
        <v>86103</v>
      </c>
      <c r="G51" s="62">
        <v>7083.33</v>
      </c>
      <c r="H51" s="62">
        <v>1411</v>
      </c>
      <c r="I51" s="62">
        <f t="shared" si="2"/>
        <v>121666.69000000006</v>
      </c>
      <c r="K51" s="575"/>
      <c r="L51" s="576"/>
      <c r="M51" s="125"/>
      <c r="N51" s="577"/>
      <c r="O51" s="577"/>
      <c r="P51" s="577"/>
      <c r="Q51" s="728"/>
      <c r="R51" s="728"/>
    </row>
    <row r="52" spans="1:18" ht="15" customHeight="1">
      <c r="A52" s="50">
        <v>45700</v>
      </c>
      <c r="B52" s="62"/>
      <c r="C52" s="62"/>
      <c r="D52" s="57"/>
      <c r="E52" s="57">
        <v>13</v>
      </c>
      <c r="F52" s="2229">
        <v>86417</v>
      </c>
      <c r="G52" s="62">
        <v>7083.33</v>
      </c>
      <c r="H52" s="62">
        <v>1411</v>
      </c>
      <c r="I52" s="62">
        <f t="shared" si="2"/>
        <v>114583.36000000006</v>
      </c>
      <c r="K52" s="575"/>
      <c r="L52" s="576"/>
      <c r="M52" s="125"/>
      <c r="N52" s="577"/>
      <c r="O52" s="577"/>
      <c r="P52" s="577"/>
      <c r="Q52" s="728"/>
      <c r="R52" s="728"/>
    </row>
    <row r="53" spans="1:18" ht="15" customHeight="1">
      <c r="A53" s="50">
        <v>45724</v>
      </c>
      <c r="B53" s="62"/>
      <c r="C53" s="62"/>
      <c r="D53" s="57"/>
      <c r="E53" s="57">
        <v>14</v>
      </c>
      <c r="F53" s="2229">
        <v>86796</v>
      </c>
      <c r="G53" s="62">
        <v>7083.33</v>
      </c>
      <c r="H53" s="62">
        <v>1411</v>
      </c>
      <c r="I53" s="62">
        <f t="shared" si="2"/>
        <v>107500.03000000006</v>
      </c>
      <c r="K53" s="575"/>
      <c r="L53" s="576"/>
      <c r="M53" s="126"/>
      <c r="N53" s="577"/>
      <c r="O53" s="577"/>
      <c r="P53" s="577"/>
      <c r="Q53" s="728"/>
      <c r="R53" s="728"/>
    </row>
    <row r="54" spans="1:18" ht="15" customHeight="1">
      <c r="A54" s="50">
        <v>45736</v>
      </c>
      <c r="B54" s="62"/>
      <c r="C54" s="62"/>
      <c r="D54" s="57"/>
      <c r="E54" s="57">
        <v>15</v>
      </c>
      <c r="F54" s="2229">
        <v>86859</v>
      </c>
      <c r="G54" s="62">
        <v>7083.33</v>
      </c>
      <c r="H54" s="62">
        <v>1411</v>
      </c>
      <c r="I54" s="62">
        <f t="shared" si="2"/>
        <v>100416.70000000006</v>
      </c>
      <c r="K54" s="575"/>
      <c r="L54" s="576"/>
      <c r="M54" s="126"/>
      <c r="N54" s="122"/>
      <c r="O54" s="122"/>
      <c r="P54" s="122"/>
      <c r="Q54" s="728"/>
      <c r="R54" s="728"/>
    </row>
    <row r="55" spans="1:18" ht="15" customHeight="1">
      <c r="A55" s="50">
        <v>45755</v>
      </c>
      <c r="B55" s="62"/>
      <c r="C55" s="62"/>
      <c r="D55" s="57"/>
      <c r="E55" s="57">
        <v>16</v>
      </c>
      <c r="F55" s="2229">
        <v>87165</v>
      </c>
      <c r="G55" s="62">
        <v>7083.33</v>
      </c>
      <c r="H55" s="62">
        <v>1411</v>
      </c>
      <c r="I55" s="62">
        <f t="shared" si="2"/>
        <v>93333.370000000054</v>
      </c>
      <c r="K55" s="575"/>
      <c r="L55" s="576"/>
      <c r="M55" s="126"/>
      <c r="N55" s="577"/>
      <c r="O55" s="577"/>
      <c r="P55" s="577"/>
      <c r="Q55" s="728"/>
      <c r="R55" s="728"/>
    </row>
    <row r="56" spans="1:18" ht="15" customHeight="1">
      <c r="A56" s="50">
        <v>45779</v>
      </c>
      <c r="B56" s="62"/>
      <c r="C56" s="62"/>
      <c r="D56" s="57"/>
      <c r="E56" s="57">
        <v>17</v>
      </c>
      <c r="F56" s="2229">
        <v>87469</v>
      </c>
      <c r="G56" s="62">
        <v>7083.33</v>
      </c>
      <c r="H56" s="62">
        <v>1411</v>
      </c>
      <c r="I56" s="62">
        <f t="shared" si="2"/>
        <v>86250.040000000052</v>
      </c>
      <c r="K56" s="575"/>
      <c r="L56" s="576"/>
      <c r="M56" s="126"/>
      <c r="N56" s="577"/>
      <c r="O56" s="577"/>
      <c r="P56" s="577"/>
      <c r="Q56" s="728"/>
      <c r="R56" s="728"/>
    </row>
    <row r="57" spans="1:18" ht="15" customHeight="1">
      <c r="A57" s="50">
        <v>45780</v>
      </c>
      <c r="B57" s="62"/>
      <c r="C57" s="62"/>
      <c r="D57" s="57"/>
      <c r="E57" s="57">
        <v>18</v>
      </c>
      <c r="F57" s="2229">
        <v>35544</v>
      </c>
      <c r="G57" s="62">
        <v>86250.04</v>
      </c>
      <c r="H57" s="62"/>
      <c r="I57" s="62">
        <f t="shared" si="2"/>
        <v>0</v>
      </c>
      <c r="K57" s="575"/>
      <c r="L57" s="576"/>
      <c r="M57" s="120"/>
      <c r="N57" s="577"/>
      <c r="O57" s="577"/>
      <c r="P57" s="577"/>
      <c r="Q57" s="728"/>
      <c r="R57" s="728"/>
    </row>
    <row r="58" spans="1:18" ht="15" customHeight="1">
      <c r="A58" s="50">
        <v>45784</v>
      </c>
      <c r="B58" s="62"/>
      <c r="C58" s="62"/>
      <c r="D58" s="57"/>
      <c r="E58" s="57">
        <v>19</v>
      </c>
      <c r="F58" s="2229" t="s">
        <v>979</v>
      </c>
      <c r="G58" s="62"/>
      <c r="H58" s="62">
        <v>7304</v>
      </c>
      <c r="I58" s="62">
        <f t="shared" si="2"/>
        <v>0</v>
      </c>
      <c r="K58" s="575"/>
      <c r="L58" s="576"/>
      <c r="M58" s="161"/>
      <c r="N58" s="122"/>
      <c r="O58" s="122"/>
      <c r="P58" s="122"/>
      <c r="Q58" s="604"/>
      <c r="R58" s="604"/>
    </row>
    <row r="59" spans="1:18" ht="15" customHeight="1">
      <c r="K59" s="575"/>
      <c r="L59" s="576"/>
      <c r="M59" s="120"/>
      <c r="N59" s="577"/>
      <c r="O59" s="577"/>
      <c r="P59" s="577"/>
      <c r="Q59" s="728"/>
      <c r="R59" s="728"/>
    </row>
    <row r="60" spans="1:18" ht="20.100000000000001" customHeight="1">
      <c r="A60" s="3200" t="s">
        <v>1</v>
      </c>
      <c r="B60" s="3200"/>
      <c r="C60" s="3200"/>
      <c r="D60" s="3200"/>
      <c r="E60" s="3200"/>
      <c r="F60" s="3200"/>
      <c r="G60" s="3200"/>
      <c r="H60" s="3200"/>
      <c r="I60" s="3365"/>
      <c r="K60" s="575"/>
      <c r="L60" s="576"/>
      <c r="M60" s="120"/>
      <c r="N60" s="577"/>
      <c r="O60" s="577"/>
      <c r="P60" s="577"/>
      <c r="Q60" s="728"/>
      <c r="R60" s="728"/>
    </row>
    <row r="61" spans="1:18" ht="15" customHeight="1">
      <c r="A61" s="141" t="s">
        <v>2</v>
      </c>
      <c r="B61" s="146" t="s">
        <v>96</v>
      </c>
      <c r="C61" s="146" t="s">
        <v>4</v>
      </c>
      <c r="D61" s="144" t="s">
        <v>5</v>
      </c>
      <c r="E61" s="144" t="s">
        <v>6</v>
      </c>
      <c r="F61" s="2504" t="s">
        <v>36</v>
      </c>
      <c r="G61" s="146" t="s">
        <v>37</v>
      </c>
      <c r="H61" s="146" t="s">
        <v>38</v>
      </c>
      <c r="I61" s="146" t="s">
        <v>87</v>
      </c>
      <c r="K61" s="575"/>
      <c r="L61" s="576"/>
      <c r="M61" s="2178"/>
      <c r="N61" s="122"/>
      <c r="O61" s="122"/>
      <c r="P61" s="122"/>
      <c r="Q61" s="728"/>
      <c r="R61" s="728"/>
    </row>
    <row r="62" spans="1:18" ht="15" customHeight="1">
      <c r="A62" s="162">
        <v>45780</v>
      </c>
      <c r="B62" s="55">
        <v>230000</v>
      </c>
      <c r="C62" s="55">
        <f>B62*0.02</f>
        <v>4600</v>
      </c>
      <c r="D62" s="25"/>
      <c r="E62" s="25">
        <v>24</v>
      </c>
      <c r="F62" s="2248">
        <v>35544</v>
      </c>
      <c r="G62" s="55">
        <f>+B62/E62</f>
        <v>9583.3333333333339</v>
      </c>
      <c r="H62" s="55">
        <f>B62*0.0083</f>
        <v>1909</v>
      </c>
      <c r="I62" s="55">
        <f>B62</f>
        <v>230000</v>
      </c>
      <c r="K62" s="575"/>
      <c r="L62" s="576"/>
      <c r="M62" s="120"/>
      <c r="N62" s="122"/>
      <c r="O62" s="122"/>
      <c r="P62" s="577"/>
      <c r="Q62" s="728"/>
      <c r="R62" s="728"/>
    </row>
    <row r="63" spans="1:18" ht="15" customHeight="1">
      <c r="A63" s="167">
        <v>45818</v>
      </c>
      <c r="B63" s="52"/>
      <c r="C63" s="168"/>
      <c r="D63" s="168"/>
      <c r="E63" s="57">
        <v>1</v>
      </c>
      <c r="F63" s="2229" t="s">
        <v>980</v>
      </c>
      <c r="G63" s="168">
        <v>9583.33</v>
      </c>
      <c r="H63" s="168">
        <v>1909</v>
      </c>
      <c r="I63" s="62">
        <f>I62-G63</f>
        <v>220416.67</v>
      </c>
      <c r="K63" s="575"/>
      <c r="L63" s="576"/>
      <c r="M63" s="120"/>
      <c r="N63" s="122"/>
      <c r="O63" s="122"/>
      <c r="P63" s="122"/>
      <c r="Q63" s="728"/>
      <c r="R63" s="728"/>
    </row>
    <row r="64" spans="1:18" ht="15" customHeight="1">
      <c r="A64" s="167">
        <v>45846</v>
      </c>
      <c r="B64" s="52"/>
      <c r="C64" s="168"/>
      <c r="D64" s="168"/>
      <c r="E64" s="57">
        <v>2</v>
      </c>
      <c r="F64" s="2229" t="s">
        <v>981</v>
      </c>
      <c r="G64" s="168">
        <v>9583.33</v>
      </c>
      <c r="H64" s="168">
        <v>1909</v>
      </c>
      <c r="I64" s="62">
        <f>I63-G64</f>
        <v>210833.34000000003</v>
      </c>
      <c r="K64" s="575"/>
      <c r="L64" s="576"/>
      <c r="M64" s="120"/>
      <c r="N64" s="577"/>
      <c r="O64" s="577"/>
      <c r="P64" s="577"/>
      <c r="Q64" s="728"/>
      <c r="R64" s="728"/>
    </row>
    <row r="65" spans="1:9" ht="15" customHeight="1">
      <c r="A65" s="167">
        <v>45878</v>
      </c>
      <c r="B65" s="358"/>
      <c r="C65" s="450"/>
      <c r="D65" s="450"/>
      <c r="E65" s="57">
        <v>3</v>
      </c>
      <c r="F65" s="2253" t="s">
        <v>982</v>
      </c>
      <c r="G65" s="450">
        <v>9583.33</v>
      </c>
      <c r="H65" s="450">
        <v>1909</v>
      </c>
      <c r="I65" s="62">
        <f t="shared" ref="I65:I72" si="3">I64-G65</f>
        <v>201250.01000000004</v>
      </c>
    </row>
    <row r="66" spans="1:9" ht="15" customHeight="1">
      <c r="A66" s="167">
        <v>45909</v>
      </c>
      <c r="B66" s="52"/>
      <c r="C66" s="450"/>
      <c r="D66" s="450"/>
      <c r="E66" s="57">
        <v>4</v>
      </c>
      <c r="F66" s="2229" t="s">
        <v>983</v>
      </c>
      <c r="G66" s="450">
        <v>9583.33</v>
      </c>
      <c r="H66" s="450">
        <v>1909</v>
      </c>
      <c r="I66" s="62">
        <f t="shared" si="3"/>
        <v>191666.68000000005</v>
      </c>
    </row>
    <row r="67" spans="1:9" ht="15" customHeight="1">
      <c r="A67" s="167">
        <v>45938</v>
      </c>
      <c r="B67" s="52"/>
      <c r="C67" s="450"/>
      <c r="D67" s="450"/>
      <c r="E67" s="57">
        <v>5</v>
      </c>
      <c r="F67" s="2229" t="s">
        <v>984</v>
      </c>
      <c r="G67" s="450">
        <v>9583.33</v>
      </c>
      <c r="H67" s="450">
        <v>1909</v>
      </c>
      <c r="I67" s="62">
        <f t="shared" si="3"/>
        <v>182083.35000000006</v>
      </c>
    </row>
    <row r="68" spans="1:9" ht="15" customHeight="1">
      <c r="A68" s="167">
        <v>45972</v>
      </c>
      <c r="B68" s="52"/>
      <c r="C68" s="168"/>
      <c r="D68" s="168"/>
      <c r="E68" s="57">
        <v>6</v>
      </c>
      <c r="F68" s="2229" t="s">
        <v>985</v>
      </c>
      <c r="G68" s="168">
        <v>9583.33</v>
      </c>
      <c r="H68" s="168">
        <v>1909</v>
      </c>
      <c r="I68" s="62">
        <f t="shared" si="3"/>
        <v>172500.02000000008</v>
      </c>
    </row>
    <row r="69" spans="1:9" ht="15" customHeight="1">
      <c r="A69" s="167"/>
      <c r="E69" s="57"/>
      <c r="F69" s="2229"/>
      <c r="G69" s="450"/>
      <c r="H69" s="450"/>
      <c r="I69" s="62">
        <f t="shared" si="3"/>
        <v>172500.02000000008</v>
      </c>
    </row>
    <row r="70" spans="1:9" ht="15" customHeight="1">
      <c r="A70" s="50"/>
      <c r="B70" s="62"/>
      <c r="C70" s="62"/>
      <c r="D70" s="57"/>
      <c r="E70" s="57"/>
      <c r="F70" s="2229"/>
      <c r="G70" s="62"/>
      <c r="H70" s="62"/>
      <c r="I70" s="62">
        <f t="shared" si="3"/>
        <v>172500.02000000008</v>
      </c>
    </row>
    <row r="71" spans="1:9" ht="15" customHeight="1">
      <c r="A71" s="50"/>
      <c r="B71" s="62"/>
      <c r="C71" s="62"/>
      <c r="D71" s="57"/>
      <c r="E71" s="57"/>
      <c r="F71" s="2229"/>
      <c r="G71" s="62"/>
      <c r="H71" s="62"/>
      <c r="I71" s="62">
        <f t="shared" si="3"/>
        <v>172500.02000000008</v>
      </c>
    </row>
    <row r="72" spans="1:9" ht="13.5" customHeight="1">
      <c r="A72" s="50"/>
      <c r="B72" s="62"/>
      <c r="C72" s="62"/>
      <c r="D72" s="57"/>
      <c r="E72" s="57">
        <v>10</v>
      </c>
      <c r="F72" s="2229"/>
      <c r="G72" s="62"/>
      <c r="H72" s="62"/>
      <c r="I72" s="62">
        <f t="shared" si="3"/>
        <v>172500.02000000008</v>
      </c>
    </row>
    <row r="73" spans="1:9" ht="15" customHeight="1"/>
    <row r="74" spans="1:9" ht="15" customHeight="1"/>
    <row r="75" spans="1:9" ht="15" customHeight="1"/>
    <row r="76" spans="1:9" ht="15" customHeight="1"/>
    <row r="77" spans="1:9" ht="15" customHeight="1"/>
    <row r="78" spans="1:9" ht="15" customHeight="1"/>
  </sheetData>
  <mergeCells count="6">
    <mergeCell ref="A60:I60"/>
    <mergeCell ref="A1:D1"/>
    <mergeCell ref="A4:I4"/>
    <mergeCell ref="K4:R4"/>
    <mergeCell ref="A22:I22"/>
    <mergeCell ref="A37:I37"/>
  </mergeCells>
  <pageMargins left="0.28000000000000003" right="0.12" top="0.5" bottom="0.26" header="0.5" footer="0.5"/>
  <pageSetup paperSize="5" orientation="portrait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94">
    <tabColor rgb="FFFFFF00"/>
  </sheetPr>
  <dimension ref="A1:R51"/>
  <sheetViews>
    <sheetView zoomScale="130" zoomScaleNormal="130" workbookViewId="0">
      <selection sqref="A1:C1"/>
    </sheetView>
  </sheetViews>
  <sheetFormatPr defaultColWidth="9.109375" defaultRowHeight="13.2"/>
  <cols>
    <col min="1" max="1" width="14.109375" style="228" customWidth="1"/>
    <col min="2" max="5" width="14.109375" style="132" customWidth="1"/>
    <col min="6" max="6" width="14.109375" style="2394" customWidth="1"/>
    <col min="7" max="9" width="14.109375" style="132" customWidth="1"/>
    <col min="10" max="10" width="9.109375" style="3"/>
    <col min="11" max="18" width="11.109375" style="3" customWidth="1"/>
    <col min="19" max="16384" width="9.109375" style="3"/>
  </cols>
  <sheetData>
    <row r="1" spans="1:18" ht="24">
      <c r="A1" s="3333" t="s">
        <v>986</v>
      </c>
      <c r="B1" s="3333"/>
      <c r="C1" s="3333"/>
      <c r="E1" s="133"/>
      <c r="F1" s="2280"/>
      <c r="G1" s="7"/>
      <c r="H1" s="7"/>
      <c r="I1" s="7"/>
    </row>
    <row r="2" spans="1:18">
      <c r="B2" s="7"/>
      <c r="C2" s="7"/>
      <c r="E2" s="133"/>
      <c r="F2" s="2280"/>
      <c r="G2" s="7"/>
      <c r="H2" s="7"/>
      <c r="I2" s="7"/>
    </row>
    <row r="3" spans="1:18" ht="20.399999999999999">
      <c r="A3" s="3200" t="s">
        <v>1</v>
      </c>
      <c r="B3" s="3200"/>
      <c r="C3" s="3200"/>
      <c r="D3" s="3200"/>
      <c r="E3" s="3200"/>
      <c r="F3" s="3200"/>
      <c r="G3" s="3200"/>
      <c r="H3" s="3200"/>
      <c r="I3" s="3365"/>
      <c r="K3" s="3343" t="s">
        <v>20</v>
      </c>
      <c r="L3" s="3344"/>
      <c r="M3" s="3344"/>
      <c r="N3" s="3344"/>
      <c r="O3" s="3344"/>
      <c r="P3" s="3344"/>
      <c r="Q3" s="3344"/>
      <c r="R3" s="3345"/>
    </row>
    <row r="4" spans="1:18" ht="25.2">
      <c r="A4" s="141" t="s">
        <v>2</v>
      </c>
      <c r="B4" s="146" t="s">
        <v>96</v>
      </c>
      <c r="C4" s="146" t="s">
        <v>4</v>
      </c>
      <c r="D4" s="144" t="s">
        <v>5</v>
      </c>
      <c r="E4" s="144" t="s">
        <v>6</v>
      </c>
      <c r="F4" s="2503" t="s">
        <v>36</v>
      </c>
      <c r="G4" s="146" t="s">
        <v>37</v>
      </c>
      <c r="H4" s="146" t="s">
        <v>38</v>
      </c>
      <c r="I4" s="146" t="s">
        <v>87</v>
      </c>
      <c r="K4" s="102" t="s">
        <v>21</v>
      </c>
      <c r="L4" s="70" t="s">
        <v>22</v>
      </c>
      <c r="M4" s="70" t="s">
        <v>5</v>
      </c>
      <c r="N4" s="70" t="s">
        <v>23</v>
      </c>
      <c r="O4" s="1572" t="s">
        <v>7</v>
      </c>
      <c r="P4" s="103" t="s">
        <v>622</v>
      </c>
      <c r="Q4" s="103" t="s">
        <v>25</v>
      </c>
      <c r="R4" s="1574" t="s">
        <v>26</v>
      </c>
    </row>
    <row r="5" spans="1:18" ht="15">
      <c r="A5" s="162">
        <v>44873</v>
      </c>
      <c r="B5" s="21">
        <v>40000</v>
      </c>
      <c r="C5" s="21">
        <f>B5*0.02</f>
        <v>800</v>
      </c>
      <c r="D5" s="23"/>
      <c r="E5" s="25">
        <v>24</v>
      </c>
      <c r="F5" s="2193">
        <v>30158</v>
      </c>
      <c r="G5" s="21">
        <f>B5/E5</f>
        <v>1666.6666666666699</v>
      </c>
      <c r="H5" s="21">
        <f>B5*0.83%</f>
        <v>332</v>
      </c>
      <c r="I5" s="21">
        <f>B5</f>
        <v>40000</v>
      </c>
      <c r="K5" s="50">
        <v>45938</v>
      </c>
      <c r="L5" s="21">
        <v>10000</v>
      </c>
      <c r="M5" s="21"/>
      <c r="N5" s="73">
        <v>12</v>
      </c>
      <c r="O5" s="255">
        <v>36537</v>
      </c>
      <c r="P5" s="21">
        <f>L5/N5</f>
        <v>833.33333333333303</v>
      </c>
      <c r="Q5" s="21">
        <f>L5*0.02</f>
        <v>200</v>
      </c>
      <c r="R5" s="92">
        <f>L5</f>
        <v>10000</v>
      </c>
    </row>
    <row r="6" spans="1:18" ht="15">
      <c r="A6" s="167">
        <v>44898</v>
      </c>
      <c r="B6" s="32"/>
      <c r="C6" s="284"/>
      <c r="D6" s="284"/>
      <c r="E6" s="57">
        <v>1</v>
      </c>
      <c r="F6" s="2191">
        <v>76987</v>
      </c>
      <c r="G6" s="284">
        <v>1666.67</v>
      </c>
      <c r="H6" s="284">
        <v>332</v>
      </c>
      <c r="I6" s="43">
        <f t="shared" ref="I6:I22" si="0">I5-G6</f>
        <v>38333.33</v>
      </c>
      <c r="K6" s="50">
        <v>45967</v>
      </c>
      <c r="L6" s="27"/>
      <c r="M6" s="27"/>
      <c r="N6" s="27"/>
      <c r="O6" s="655" t="s">
        <v>987</v>
      </c>
      <c r="P6" s="654">
        <v>833.33</v>
      </c>
      <c r="Q6" s="654">
        <v>183.33</v>
      </c>
      <c r="R6" s="43">
        <f>R5-P6</f>
        <v>9166.67</v>
      </c>
    </row>
    <row r="7" spans="1:18" ht="15">
      <c r="A7" s="50">
        <v>44936</v>
      </c>
      <c r="B7" s="151"/>
      <c r="C7" s="151"/>
      <c r="D7" s="151"/>
      <c r="E7" s="57">
        <v>2</v>
      </c>
      <c r="F7" s="2191">
        <v>77337</v>
      </c>
      <c r="G7" s="284">
        <v>1666.67</v>
      </c>
      <c r="H7" s="284">
        <v>332</v>
      </c>
      <c r="I7" s="43">
        <f t="shared" si="0"/>
        <v>36666.660000000003</v>
      </c>
      <c r="K7" s="50">
        <v>45996</v>
      </c>
      <c r="L7" s="27"/>
      <c r="M7" s="27"/>
      <c r="N7" s="27"/>
      <c r="O7" s="655" t="s">
        <v>988</v>
      </c>
      <c r="P7" s="654">
        <v>833.33</v>
      </c>
      <c r="Q7" s="654">
        <v>166.67</v>
      </c>
      <c r="R7" s="43">
        <f>R6-P7</f>
        <v>8333.34</v>
      </c>
    </row>
    <row r="8" spans="1:18" ht="15">
      <c r="A8" s="50">
        <v>44994</v>
      </c>
      <c r="B8" s="151"/>
      <c r="C8" s="151"/>
      <c r="D8" s="151"/>
      <c r="E8" s="57">
        <v>3</v>
      </c>
      <c r="F8" s="2191">
        <v>77924</v>
      </c>
      <c r="G8" s="284">
        <v>1666.67</v>
      </c>
      <c r="H8" s="284">
        <v>332</v>
      </c>
      <c r="I8" s="43">
        <f t="shared" si="0"/>
        <v>34999.99</v>
      </c>
      <c r="K8" s="50">
        <v>46041</v>
      </c>
      <c r="L8" s="27"/>
      <c r="M8" s="27"/>
      <c r="N8" s="27"/>
      <c r="O8" s="655" t="s">
        <v>989</v>
      </c>
      <c r="P8" s="654">
        <v>833.33</v>
      </c>
      <c r="Q8" s="1575">
        <v>150</v>
      </c>
      <c r="R8" s="43">
        <f>R7-P8</f>
        <v>7500.01</v>
      </c>
    </row>
    <row r="9" spans="1:18" ht="15">
      <c r="A9" s="50">
        <v>44994</v>
      </c>
      <c r="B9" s="151"/>
      <c r="C9" s="151"/>
      <c r="D9" s="151"/>
      <c r="E9" s="57">
        <v>4</v>
      </c>
      <c r="F9" s="2191">
        <v>77925</v>
      </c>
      <c r="G9" s="284">
        <v>1666.67</v>
      </c>
      <c r="H9" s="284">
        <v>332</v>
      </c>
      <c r="I9" s="43">
        <f t="shared" si="0"/>
        <v>33333.32</v>
      </c>
      <c r="K9" s="27"/>
      <c r="L9" s="27"/>
      <c r="M9" s="27"/>
      <c r="N9" s="27"/>
      <c r="O9" s="655"/>
      <c r="P9" s="654">
        <v>833.33</v>
      </c>
      <c r="Q9" s="27"/>
      <c r="R9" s="43">
        <f>R8-P9</f>
        <v>6666.68</v>
      </c>
    </row>
    <row r="10" spans="1:18" ht="13.8">
      <c r="A10" s="50">
        <v>45034</v>
      </c>
      <c r="B10" s="151"/>
      <c r="C10" s="151"/>
      <c r="D10" s="151"/>
      <c r="E10" s="57">
        <v>5</v>
      </c>
      <c r="F10" s="2191">
        <v>78327</v>
      </c>
      <c r="G10" s="284">
        <v>1666.67</v>
      </c>
      <c r="H10" s="284">
        <v>332</v>
      </c>
      <c r="I10" s="43">
        <f t="shared" si="0"/>
        <v>31666.65</v>
      </c>
      <c r="K10" s="27"/>
      <c r="L10" s="27"/>
      <c r="M10" s="27"/>
      <c r="N10" s="27"/>
      <c r="O10" s="27"/>
      <c r="P10" s="27"/>
      <c r="Q10" s="27"/>
      <c r="R10" s="43">
        <f>R9-P10</f>
        <v>6666.68</v>
      </c>
    </row>
    <row r="11" spans="1:18" ht="13.8">
      <c r="A11" s="50">
        <v>45065</v>
      </c>
      <c r="B11" s="151"/>
      <c r="C11" s="151"/>
      <c r="D11" s="151"/>
      <c r="E11" s="57">
        <v>6</v>
      </c>
      <c r="F11" s="2191">
        <v>78743</v>
      </c>
      <c r="G11" s="284">
        <v>1666.67</v>
      </c>
      <c r="H11" s="284">
        <v>332</v>
      </c>
      <c r="I11" s="43">
        <f t="shared" si="0"/>
        <v>29999.98</v>
      </c>
      <c r="K11" s="27"/>
      <c r="L11" s="27"/>
      <c r="M11" s="27"/>
      <c r="N11" s="27"/>
      <c r="O11" s="27"/>
      <c r="P11" s="27"/>
      <c r="Q11" s="27"/>
      <c r="R11" s="27"/>
    </row>
    <row r="12" spans="1:18" ht="13.8">
      <c r="A12" s="50">
        <v>45085</v>
      </c>
      <c r="B12" s="151"/>
      <c r="C12" s="151"/>
      <c r="D12" s="151"/>
      <c r="E12" s="57">
        <v>7</v>
      </c>
      <c r="F12" s="2191">
        <v>79068</v>
      </c>
      <c r="G12" s="43">
        <v>1666.67</v>
      </c>
      <c r="H12" s="284">
        <v>332</v>
      </c>
      <c r="I12" s="43">
        <f t="shared" si="0"/>
        <v>28333.31</v>
      </c>
      <c r="K12" s="27"/>
      <c r="L12" s="27"/>
      <c r="M12" s="27"/>
      <c r="N12" s="27"/>
      <c r="O12" s="27"/>
      <c r="P12" s="27"/>
      <c r="Q12" s="27"/>
      <c r="R12" s="27"/>
    </row>
    <row r="13" spans="1:18" ht="15">
      <c r="A13" s="50">
        <v>45135</v>
      </c>
      <c r="B13" s="151"/>
      <c r="C13" s="151"/>
      <c r="D13" s="151"/>
      <c r="E13" s="57">
        <v>8</v>
      </c>
      <c r="F13" s="2191">
        <v>79588</v>
      </c>
      <c r="G13" s="43">
        <v>1666.67</v>
      </c>
      <c r="H13" s="284">
        <v>332</v>
      </c>
      <c r="I13" s="43">
        <f t="shared" si="0"/>
        <v>26666.639999999999</v>
      </c>
      <c r="L13" s="744"/>
    </row>
    <row r="14" spans="1:18">
      <c r="A14" s="50">
        <v>45189</v>
      </c>
      <c r="B14" s="151"/>
      <c r="C14" s="35"/>
      <c r="D14" s="35"/>
      <c r="E14" s="57">
        <v>9</v>
      </c>
      <c r="F14" s="2192">
        <v>80270</v>
      </c>
      <c r="G14" s="43">
        <v>1666.67</v>
      </c>
      <c r="H14" s="284">
        <v>332</v>
      </c>
      <c r="I14" s="43">
        <f t="shared" si="0"/>
        <v>24999.97</v>
      </c>
    </row>
    <row r="15" spans="1:18">
      <c r="A15" s="50">
        <v>45213</v>
      </c>
      <c r="B15" s="151"/>
      <c r="C15" s="151"/>
      <c r="D15" s="151"/>
      <c r="E15" s="57">
        <v>10</v>
      </c>
      <c r="F15" s="2192">
        <v>80575</v>
      </c>
      <c r="G15" s="43">
        <v>1666.67</v>
      </c>
      <c r="H15" s="284">
        <v>332</v>
      </c>
      <c r="I15" s="43">
        <f t="shared" si="0"/>
        <v>23333.3</v>
      </c>
    </row>
    <row r="16" spans="1:18">
      <c r="A16" s="167">
        <v>45240</v>
      </c>
      <c r="B16" s="178"/>
      <c r="C16" s="45"/>
      <c r="D16" s="45"/>
      <c r="E16" s="57">
        <v>11</v>
      </c>
      <c r="F16" s="2192">
        <v>80879</v>
      </c>
      <c r="G16" s="45">
        <v>1666.67</v>
      </c>
      <c r="H16" s="45">
        <v>332</v>
      </c>
      <c r="I16" s="43">
        <f t="shared" si="0"/>
        <v>21666.63</v>
      </c>
    </row>
    <row r="17" spans="1:9">
      <c r="A17" s="167">
        <v>45287</v>
      </c>
      <c r="B17" s="178"/>
      <c r="C17" s="35"/>
      <c r="D17" s="35"/>
      <c r="E17" s="57">
        <v>12</v>
      </c>
      <c r="F17" s="2192">
        <v>81495</v>
      </c>
      <c r="G17" s="35">
        <v>1666.67</v>
      </c>
      <c r="H17" s="35">
        <v>332</v>
      </c>
      <c r="I17" s="43">
        <f t="shared" si="0"/>
        <v>19999.96</v>
      </c>
    </row>
    <row r="18" spans="1:9" ht="13.8">
      <c r="A18" s="235">
        <v>45297</v>
      </c>
      <c r="E18" s="57">
        <v>13</v>
      </c>
      <c r="F18" s="2191">
        <v>81684</v>
      </c>
      <c r="G18" s="256">
        <v>1666.67</v>
      </c>
      <c r="H18" s="256">
        <v>332</v>
      </c>
      <c r="I18" s="43">
        <f t="shared" si="0"/>
        <v>18333.29</v>
      </c>
    </row>
    <row r="19" spans="1:9" ht="13.8">
      <c r="A19" s="235">
        <v>45342</v>
      </c>
      <c r="E19" s="57">
        <v>14</v>
      </c>
      <c r="F19" s="2191">
        <v>82110</v>
      </c>
      <c r="G19" s="47">
        <v>1666.67</v>
      </c>
      <c r="H19" s="47">
        <v>332</v>
      </c>
      <c r="I19" s="43">
        <f t="shared" si="0"/>
        <v>16666.62</v>
      </c>
    </row>
    <row r="20" spans="1:9" ht="13.8">
      <c r="A20" s="235">
        <v>45350</v>
      </c>
      <c r="E20" s="57">
        <v>15</v>
      </c>
      <c r="F20" s="2191">
        <v>82216</v>
      </c>
      <c r="G20" s="47">
        <v>1666.67</v>
      </c>
      <c r="H20" s="47">
        <v>332</v>
      </c>
      <c r="I20" s="43">
        <f t="shared" si="0"/>
        <v>14999.95</v>
      </c>
    </row>
    <row r="21" spans="1:9" ht="13.8">
      <c r="A21" s="235">
        <v>45360</v>
      </c>
      <c r="D21" s="151"/>
      <c r="E21" s="151"/>
      <c r="F21" s="2191">
        <v>33046</v>
      </c>
      <c r="G21" s="35">
        <v>14999.95</v>
      </c>
      <c r="H21" s="151"/>
      <c r="I21" s="43">
        <f t="shared" si="0"/>
        <v>2.3646862246096099E-11</v>
      </c>
    </row>
    <row r="22" spans="1:9">
      <c r="A22" s="50"/>
      <c r="B22" s="151"/>
      <c r="C22" s="151"/>
      <c r="D22" s="151"/>
      <c r="E22" s="151"/>
      <c r="F22" s="2285"/>
      <c r="G22" s="151"/>
      <c r="H22" s="151"/>
      <c r="I22" s="43">
        <f t="shared" si="0"/>
        <v>2.3646862246096099E-11</v>
      </c>
    </row>
    <row r="23" spans="1:9" ht="20.399999999999999">
      <c r="A23" s="3200" t="s">
        <v>1</v>
      </c>
      <c r="B23" s="3200"/>
      <c r="C23" s="3200"/>
      <c r="D23" s="3200"/>
      <c r="E23" s="3200"/>
      <c r="F23" s="3200"/>
      <c r="G23" s="3200"/>
      <c r="H23" s="3200"/>
      <c r="I23" s="3365"/>
    </row>
    <row r="24" spans="1:9" ht="25.2">
      <c r="A24" s="141" t="s">
        <v>2</v>
      </c>
      <c r="B24" s="146" t="s">
        <v>96</v>
      </c>
      <c r="C24" s="146" t="s">
        <v>4</v>
      </c>
      <c r="D24" s="144" t="s">
        <v>5</v>
      </c>
      <c r="E24" s="144" t="s">
        <v>6</v>
      </c>
      <c r="F24" s="2503" t="s">
        <v>36</v>
      </c>
      <c r="G24" s="146" t="s">
        <v>37</v>
      </c>
      <c r="H24" s="146" t="s">
        <v>38</v>
      </c>
      <c r="I24" s="146" t="s">
        <v>87</v>
      </c>
    </row>
    <row r="25" spans="1:9">
      <c r="A25" s="162">
        <v>45360</v>
      </c>
      <c r="B25" s="21">
        <v>50000</v>
      </c>
      <c r="C25" s="21">
        <f>B25*0.02</f>
        <v>1000</v>
      </c>
      <c r="D25" s="23"/>
      <c r="E25" s="25">
        <v>24</v>
      </c>
      <c r="F25" s="2193">
        <v>33046</v>
      </c>
      <c r="G25" s="21">
        <f>B25/E25</f>
        <v>2083.3333333333298</v>
      </c>
      <c r="H25" s="21">
        <f>B25*0.83%</f>
        <v>415</v>
      </c>
      <c r="I25" s="21">
        <f>B25</f>
        <v>50000</v>
      </c>
    </row>
    <row r="26" spans="1:9" ht="13.8">
      <c r="A26" s="235">
        <v>45399</v>
      </c>
      <c r="B26" s="151"/>
      <c r="C26" s="151"/>
      <c r="D26" s="151"/>
      <c r="E26" s="57">
        <v>1</v>
      </c>
      <c r="F26" s="2191">
        <v>82803</v>
      </c>
      <c r="G26" s="47">
        <v>2083.33</v>
      </c>
      <c r="H26" s="47">
        <v>415</v>
      </c>
      <c r="I26" s="1573">
        <f>I25-G26</f>
        <v>47916.67</v>
      </c>
    </row>
    <row r="27" spans="1:9" ht="13.8">
      <c r="A27" s="235">
        <v>45429</v>
      </c>
      <c r="B27" s="151"/>
      <c r="C27" s="151"/>
      <c r="D27" s="151"/>
      <c r="E27" s="57">
        <v>2</v>
      </c>
      <c r="F27" s="2191">
        <v>83159</v>
      </c>
      <c r="G27" s="47">
        <v>2083.33</v>
      </c>
      <c r="H27" s="47">
        <v>415</v>
      </c>
      <c r="I27" s="1573">
        <f t="shared" ref="I27:I51" si="1">I26-G27</f>
        <v>45833.34</v>
      </c>
    </row>
    <row r="28" spans="1:9" ht="15">
      <c r="A28" s="50">
        <v>45471</v>
      </c>
      <c r="B28" s="151"/>
      <c r="C28" s="151"/>
      <c r="D28" s="151"/>
      <c r="E28" s="57">
        <v>3</v>
      </c>
      <c r="F28" s="2194">
        <v>83718</v>
      </c>
      <c r="G28" s="51">
        <v>2083.33</v>
      </c>
      <c r="H28" s="51">
        <v>415</v>
      </c>
      <c r="I28" s="1573">
        <f t="shared" si="1"/>
        <v>43750.01</v>
      </c>
    </row>
    <row r="29" spans="1:9" ht="13.8">
      <c r="A29" s="53">
        <v>45505</v>
      </c>
      <c r="B29" s="151"/>
      <c r="C29" s="151"/>
      <c r="D29" s="151"/>
      <c r="E29" s="57">
        <v>4</v>
      </c>
      <c r="F29" s="2191">
        <v>84145</v>
      </c>
      <c r="G29" s="670">
        <v>2083.33</v>
      </c>
      <c r="H29" s="670">
        <v>415</v>
      </c>
      <c r="I29" s="1573">
        <f t="shared" si="1"/>
        <v>41666.68</v>
      </c>
    </row>
    <row r="30" spans="1:9" ht="13.8">
      <c r="A30" s="53">
        <v>45532</v>
      </c>
      <c r="B30" s="151"/>
      <c r="C30" s="151"/>
      <c r="D30" s="151"/>
      <c r="E30" s="57">
        <v>5</v>
      </c>
      <c r="F30" s="2191">
        <v>84362</v>
      </c>
      <c r="G30" s="327">
        <v>2083.33</v>
      </c>
      <c r="H30" s="327">
        <v>415</v>
      </c>
      <c r="I30" s="1573">
        <f t="shared" si="1"/>
        <v>39583.35</v>
      </c>
    </row>
    <row r="31" spans="1:9" ht="13.8">
      <c r="A31" s="53">
        <v>45547</v>
      </c>
      <c r="B31" s="151"/>
      <c r="C31" s="151"/>
      <c r="D31" s="151"/>
      <c r="E31" s="57">
        <v>6</v>
      </c>
      <c r="F31" s="2191">
        <v>84593</v>
      </c>
      <c r="G31" s="670">
        <v>2083.33</v>
      </c>
      <c r="H31" s="670">
        <v>415</v>
      </c>
      <c r="I31" s="1573">
        <f t="shared" si="1"/>
        <v>37500.019999999997</v>
      </c>
    </row>
    <row r="32" spans="1:9" ht="13.8">
      <c r="A32" s="167">
        <v>45588</v>
      </c>
      <c r="B32" s="151"/>
      <c r="C32" s="151"/>
      <c r="D32" s="151"/>
      <c r="E32" s="151"/>
      <c r="F32" s="2191">
        <v>85123</v>
      </c>
      <c r="G32" s="327">
        <v>2083.33</v>
      </c>
      <c r="H32" s="327">
        <v>415</v>
      </c>
      <c r="I32" s="1573">
        <f t="shared" si="1"/>
        <v>35416.69</v>
      </c>
    </row>
    <row r="33" spans="1:18" ht="13.8">
      <c r="A33" s="167">
        <v>45601</v>
      </c>
      <c r="B33" s="151"/>
      <c r="C33" s="151"/>
      <c r="D33" s="151"/>
      <c r="E33" s="151"/>
      <c r="F33" s="2191">
        <v>85249</v>
      </c>
      <c r="G33" s="671">
        <v>2083.33</v>
      </c>
      <c r="H33" s="671">
        <v>415</v>
      </c>
      <c r="I33" s="1573">
        <f t="shared" si="1"/>
        <v>33333.360000000001</v>
      </c>
    </row>
    <row r="34" spans="1:18" ht="19.5" customHeight="1">
      <c r="A34" s="167">
        <v>45602</v>
      </c>
      <c r="B34" s="151"/>
      <c r="C34" s="151"/>
      <c r="D34" s="151"/>
      <c r="E34" s="151"/>
      <c r="F34" s="2191">
        <v>85272</v>
      </c>
      <c r="G34" s="671">
        <v>33333.360000000001</v>
      </c>
      <c r="H34" s="671">
        <v>415</v>
      </c>
      <c r="I34" s="1573">
        <f t="shared" si="1"/>
        <v>0</v>
      </c>
    </row>
    <row r="35" spans="1:18" ht="19.5" customHeight="1">
      <c r="A35" s="167"/>
      <c r="B35" s="151"/>
      <c r="C35" s="151"/>
      <c r="D35" s="151"/>
      <c r="F35" s="2191"/>
      <c r="G35" s="671"/>
      <c r="H35" s="671"/>
      <c r="I35" s="1573"/>
    </row>
    <row r="36" spans="1:18" ht="19.5" customHeight="1">
      <c r="A36" s="3200" t="s">
        <v>1</v>
      </c>
      <c r="B36" s="3200"/>
      <c r="C36" s="3200"/>
      <c r="D36" s="3200"/>
      <c r="E36" s="3200"/>
      <c r="F36" s="3200"/>
      <c r="G36" s="3200"/>
      <c r="H36" s="3200"/>
      <c r="I36" s="3365"/>
    </row>
    <row r="37" spans="1:18" ht="19.5" customHeight="1">
      <c r="A37" s="141" t="s">
        <v>2</v>
      </c>
      <c r="B37" s="146" t="s">
        <v>96</v>
      </c>
      <c r="C37" s="146" t="s">
        <v>4</v>
      </c>
      <c r="D37" s="144" t="s">
        <v>5</v>
      </c>
      <c r="E37" s="144" t="s">
        <v>6</v>
      </c>
      <c r="F37" s="2503" t="s">
        <v>36</v>
      </c>
      <c r="G37" s="146" t="s">
        <v>37</v>
      </c>
      <c r="H37" s="146" t="s">
        <v>38</v>
      </c>
      <c r="I37" s="146" t="s">
        <v>87</v>
      </c>
    </row>
    <row r="38" spans="1:18">
      <c r="A38" s="50">
        <v>45645</v>
      </c>
      <c r="B38" s="55">
        <v>10000</v>
      </c>
      <c r="C38" s="55">
        <f>B38*0.02</f>
        <v>200</v>
      </c>
      <c r="D38" s="25"/>
      <c r="E38" s="25">
        <v>12</v>
      </c>
      <c r="F38" s="2708">
        <v>34762</v>
      </c>
      <c r="G38" s="55">
        <f>B38/E38</f>
        <v>833.33333333333303</v>
      </c>
      <c r="H38" s="55">
        <f>B38*0.83%</f>
        <v>83</v>
      </c>
      <c r="I38" s="55">
        <f>B38</f>
        <v>10000</v>
      </c>
    </row>
    <row r="39" spans="1:18" ht="15">
      <c r="A39" s="167">
        <v>45680</v>
      </c>
      <c r="B39" s="57"/>
      <c r="C39" s="57"/>
      <c r="D39" s="57"/>
      <c r="E39" s="57">
        <v>1</v>
      </c>
      <c r="F39" s="2194">
        <v>86239</v>
      </c>
      <c r="G39" s="450">
        <v>833.33</v>
      </c>
      <c r="H39" s="450">
        <v>83</v>
      </c>
      <c r="I39" s="62">
        <f t="shared" si="1"/>
        <v>9166.67</v>
      </c>
      <c r="K39" s="575"/>
      <c r="L39" s="576"/>
      <c r="M39" s="125"/>
      <c r="N39" s="122"/>
      <c r="O39" s="122"/>
      <c r="P39" s="122"/>
      <c r="Q39" s="728"/>
      <c r="R39" s="728"/>
    </row>
    <row r="40" spans="1:18" ht="13.8">
      <c r="A40" s="167">
        <v>45736</v>
      </c>
      <c r="B40" s="57"/>
      <c r="C40" s="59"/>
      <c r="D40" s="57"/>
      <c r="E40" s="57">
        <v>2</v>
      </c>
      <c r="F40" s="2191">
        <v>86868</v>
      </c>
      <c r="G40" s="450">
        <v>833.33</v>
      </c>
      <c r="H40" s="450">
        <v>83</v>
      </c>
      <c r="I40" s="62">
        <f t="shared" si="1"/>
        <v>8333.34</v>
      </c>
      <c r="K40" s="575"/>
      <c r="L40" s="576"/>
      <c r="M40" s="126"/>
      <c r="N40" s="122"/>
      <c r="O40" s="122"/>
      <c r="P40" s="122"/>
      <c r="Q40" s="728"/>
      <c r="R40" s="728"/>
    </row>
    <row r="41" spans="1:18" ht="13.8">
      <c r="A41" s="167">
        <v>45750</v>
      </c>
      <c r="B41" s="57"/>
      <c r="C41" s="57"/>
      <c r="D41" s="57"/>
      <c r="E41" s="57">
        <v>3</v>
      </c>
      <c r="F41" s="2191">
        <v>87120</v>
      </c>
      <c r="G41" s="168">
        <v>833.33</v>
      </c>
      <c r="H41" s="168">
        <v>83.33</v>
      </c>
      <c r="I41" s="62">
        <f t="shared" si="1"/>
        <v>7500.01</v>
      </c>
      <c r="K41" s="575"/>
      <c r="L41" s="576"/>
      <c r="M41" s="126"/>
      <c r="N41" s="577"/>
      <c r="O41" s="577"/>
      <c r="P41" s="577"/>
      <c r="Q41" s="728"/>
      <c r="R41" s="728"/>
    </row>
    <row r="42" spans="1:18" ht="13.8">
      <c r="A42" s="167">
        <v>45777</v>
      </c>
      <c r="B42" s="57"/>
      <c r="C42" s="57"/>
      <c r="D42" s="57"/>
      <c r="E42" s="57">
        <v>4</v>
      </c>
      <c r="F42" s="2191">
        <v>87435</v>
      </c>
      <c r="G42" s="450">
        <v>833.33</v>
      </c>
      <c r="H42" s="450">
        <v>83</v>
      </c>
      <c r="I42" s="62">
        <f t="shared" si="1"/>
        <v>6666.68</v>
      </c>
      <c r="K42" s="575"/>
      <c r="L42" s="576"/>
      <c r="M42" s="126"/>
      <c r="N42" s="122"/>
      <c r="O42" s="122"/>
      <c r="P42" s="122"/>
      <c r="Q42" s="728"/>
      <c r="R42" s="728"/>
    </row>
    <row r="43" spans="1:18" ht="13.8">
      <c r="A43" s="167">
        <v>45811</v>
      </c>
      <c r="B43" s="57"/>
      <c r="C43" s="57"/>
      <c r="D43" s="57"/>
      <c r="E43" s="57">
        <v>5</v>
      </c>
      <c r="F43" s="2195" t="s">
        <v>990</v>
      </c>
      <c r="G43" s="168">
        <v>833.33</v>
      </c>
      <c r="H43" s="168">
        <v>83</v>
      </c>
      <c r="I43" s="62">
        <f t="shared" si="1"/>
        <v>5833.35</v>
      </c>
      <c r="K43" s="575"/>
      <c r="L43" s="576"/>
      <c r="M43" s="120"/>
      <c r="N43" s="577"/>
      <c r="O43" s="577"/>
      <c r="P43" s="577"/>
      <c r="Q43" s="728"/>
      <c r="R43" s="728"/>
    </row>
    <row r="44" spans="1:18" ht="13.8">
      <c r="A44" s="167">
        <v>45840</v>
      </c>
      <c r="B44" s="151"/>
      <c r="C44" s="151"/>
      <c r="D44" s="151"/>
      <c r="E44" s="57">
        <v>6</v>
      </c>
      <c r="F44" s="2195" t="s">
        <v>991</v>
      </c>
      <c r="G44" s="168">
        <v>833.33</v>
      </c>
      <c r="H44" s="168">
        <v>83</v>
      </c>
      <c r="I44" s="62">
        <f t="shared" si="1"/>
        <v>5000.0200000000004</v>
      </c>
      <c r="K44" s="575"/>
      <c r="L44" s="576"/>
      <c r="M44" s="120"/>
      <c r="N44" s="577"/>
      <c r="O44" s="577"/>
      <c r="P44" s="577"/>
      <c r="Q44" s="728"/>
      <c r="R44" s="728"/>
    </row>
    <row r="45" spans="1:18" ht="13.8">
      <c r="A45" s="167">
        <v>45875</v>
      </c>
      <c r="B45" s="151"/>
      <c r="C45" s="151"/>
      <c r="D45" s="151"/>
      <c r="E45" s="57">
        <v>7</v>
      </c>
      <c r="F45" s="2196" t="s">
        <v>992</v>
      </c>
      <c r="G45" s="168">
        <v>833.33</v>
      </c>
      <c r="H45" s="168">
        <v>83</v>
      </c>
      <c r="I45" s="62">
        <f t="shared" si="1"/>
        <v>4166.6899999999996</v>
      </c>
      <c r="K45" s="575"/>
      <c r="L45" s="576"/>
      <c r="M45" s="126"/>
      <c r="N45" s="577"/>
      <c r="O45" s="577"/>
      <c r="P45" s="577"/>
      <c r="Q45" s="728"/>
      <c r="R45" s="728"/>
    </row>
    <row r="46" spans="1:18" ht="13.8">
      <c r="A46" s="167">
        <v>45884</v>
      </c>
      <c r="B46" s="151"/>
      <c r="C46" s="151"/>
      <c r="D46" s="151"/>
      <c r="E46" s="57">
        <v>8</v>
      </c>
      <c r="F46" s="2196" t="s">
        <v>993</v>
      </c>
      <c r="G46" s="450">
        <v>833.33</v>
      </c>
      <c r="H46" s="450">
        <v>83</v>
      </c>
      <c r="I46" s="62">
        <f t="shared" si="1"/>
        <v>3333.36</v>
      </c>
      <c r="K46" s="575"/>
      <c r="L46" s="576"/>
      <c r="M46" s="126"/>
      <c r="N46" s="122"/>
      <c r="O46" s="122"/>
      <c r="P46" s="122"/>
      <c r="Q46" s="728"/>
      <c r="R46" s="728"/>
    </row>
    <row r="47" spans="1:18" ht="13.8">
      <c r="A47" s="167">
        <v>45913</v>
      </c>
      <c r="B47" s="151"/>
      <c r="C47" s="151"/>
      <c r="D47" s="151"/>
      <c r="E47" s="57">
        <v>9</v>
      </c>
      <c r="F47" s="2195" t="s">
        <v>994</v>
      </c>
      <c r="G47" s="168">
        <v>833.33</v>
      </c>
      <c r="H47" s="168">
        <v>83</v>
      </c>
      <c r="I47" s="62">
        <f t="shared" si="1"/>
        <v>2500.0300000000002</v>
      </c>
      <c r="K47" s="575"/>
      <c r="L47" s="576"/>
      <c r="M47" s="120"/>
      <c r="N47" s="577"/>
      <c r="O47" s="577"/>
      <c r="P47" s="577"/>
      <c r="Q47" s="728"/>
      <c r="R47" s="728"/>
    </row>
    <row r="48" spans="1:18" ht="13.8">
      <c r="A48" s="167">
        <v>45933</v>
      </c>
      <c r="B48" s="151"/>
      <c r="C48" s="151"/>
      <c r="D48" s="151"/>
      <c r="E48" s="57">
        <v>10</v>
      </c>
      <c r="F48" s="2195" t="s">
        <v>995</v>
      </c>
      <c r="G48" s="168">
        <v>833.33</v>
      </c>
      <c r="H48" s="168">
        <v>83</v>
      </c>
      <c r="I48" s="62">
        <f t="shared" si="1"/>
        <v>1666.7</v>
      </c>
      <c r="K48" s="575"/>
      <c r="L48" s="805"/>
      <c r="M48" s="120"/>
      <c r="N48" s="577"/>
      <c r="O48" s="577"/>
      <c r="P48" s="577"/>
      <c r="Q48" s="728"/>
      <c r="R48" s="728"/>
    </row>
    <row r="49" spans="1:18" ht="13.8">
      <c r="A49" s="167">
        <v>45967</v>
      </c>
      <c r="B49" s="151"/>
      <c r="C49" s="151"/>
      <c r="D49" s="151"/>
      <c r="E49" s="57">
        <v>11</v>
      </c>
      <c r="F49" s="2195" t="s">
        <v>987</v>
      </c>
      <c r="G49" s="168">
        <v>833.33</v>
      </c>
      <c r="H49" s="168">
        <v>83</v>
      </c>
      <c r="I49" s="62">
        <f t="shared" si="1"/>
        <v>833.37000000000103</v>
      </c>
      <c r="K49" s="575"/>
      <c r="L49" s="576"/>
      <c r="M49" s="120"/>
      <c r="N49" s="577"/>
      <c r="O49" s="577"/>
      <c r="P49" s="577"/>
      <c r="Q49" s="728"/>
      <c r="R49" s="728"/>
    </row>
    <row r="50" spans="1:18" ht="13.8">
      <c r="A50" s="167">
        <v>45996</v>
      </c>
      <c r="B50" s="151"/>
      <c r="C50" s="151"/>
      <c r="D50" s="151"/>
      <c r="E50" s="57">
        <v>12</v>
      </c>
      <c r="F50" s="2195" t="s">
        <v>988</v>
      </c>
      <c r="G50" s="168">
        <v>833.33</v>
      </c>
      <c r="H50" s="168">
        <v>83</v>
      </c>
      <c r="I50" s="62">
        <f t="shared" si="1"/>
        <v>4.00000000006457E-2</v>
      </c>
      <c r="K50" s="575"/>
      <c r="L50" s="576"/>
      <c r="M50" s="120"/>
      <c r="N50" s="577"/>
      <c r="O50" s="577"/>
      <c r="P50" s="577"/>
      <c r="Q50" s="728"/>
      <c r="R50" s="728"/>
    </row>
    <row r="51" spans="1:18">
      <c r="A51" s="50"/>
      <c r="B51" s="151"/>
      <c r="C51" s="151"/>
      <c r="D51" s="151"/>
      <c r="E51" s="151"/>
      <c r="F51" s="2285"/>
      <c r="G51" s="151"/>
      <c r="H51" s="151"/>
      <c r="I51" s="62">
        <f t="shared" si="1"/>
        <v>4.00000000006457E-2</v>
      </c>
    </row>
  </sheetData>
  <mergeCells count="5">
    <mergeCell ref="A1:C1"/>
    <mergeCell ref="A3:I3"/>
    <mergeCell ref="K3:R3"/>
    <mergeCell ref="A23:I23"/>
    <mergeCell ref="A36:I36"/>
  </mergeCells>
  <pageMargins left="0.7" right="0.7" top="0.75" bottom="0.75" header="0.3" footer="0.3"/>
  <pageSetup orientation="portrait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4">
    <tabColor rgb="FFFFFF00"/>
  </sheetPr>
  <dimension ref="A1:T73"/>
  <sheetViews>
    <sheetView topLeftCell="A9" zoomScale="82" zoomScaleNormal="130" workbookViewId="0">
      <selection activeCell="B34" sqref="B34"/>
    </sheetView>
  </sheetViews>
  <sheetFormatPr defaultColWidth="9.109375" defaultRowHeight="13.2"/>
  <cols>
    <col min="1" max="1" width="13.44140625" style="3" bestFit="1" customWidth="1"/>
    <col min="2" max="2" width="12.5546875" style="228" customWidth="1"/>
    <col min="3" max="3" width="17.44140625" style="3" customWidth="1"/>
    <col min="4" max="4" width="13.33203125" style="3" customWidth="1"/>
    <col min="5" max="5" width="9.21875" style="3" bestFit="1" customWidth="1"/>
    <col min="6" max="6" width="9.33203125" style="5" customWidth="1"/>
    <col min="7" max="7" width="10.5546875" style="2308" customWidth="1"/>
    <col min="8" max="8" width="13.88671875" style="6" customWidth="1"/>
    <col min="9" max="9" width="12.33203125" style="6" customWidth="1"/>
    <col min="10" max="10" width="15" style="6" customWidth="1"/>
    <col min="11" max="11" width="11.33203125" style="100" customWidth="1"/>
    <col min="12" max="12" width="11.33203125" style="6" customWidth="1"/>
    <col min="13" max="13" width="13.109375" style="5" customWidth="1"/>
    <col min="14" max="14" width="9.5546875" style="5" customWidth="1"/>
    <col min="15" max="15" width="12" style="2709" customWidth="1"/>
    <col min="16" max="16" width="13" style="502" customWidth="1"/>
    <col min="17" max="17" width="12.109375" style="6" customWidth="1"/>
    <col min="18" max="18" width="12.109375" style="100" customWidth="1"/>
    <col min="19" max="19" width="12.109375" style="6" customWidth="1"/>
    <col min="20" max="20" width="10" style="6" customWidth="1"/>
    <col min="21" max="21" width="7.88671875" style="3" customWidth="1"/>
    <col min="22" max="16384" width="9.109375" style="3"/>
  </cols>
  <sheetData>
    <row r="1" spans="1:20" ht="24.6" thickBot="1">
      <c r="A1" s="11"/>
      <c r="B1" s="3368" t="s">
        <v>996</v>
      </c>
      <c r="C1" s="3368"/>
      <c r="D1" s="3368"/>
    </row>
    <row r="2" spans="1:20" ht="34.5" customHeight="1" thickTop="1">
      <c r="A2" s="3240" t="s">
        <v>1</v>
      </c>
      <c r="B2" s="3240"/>
      <c r="C2" s="3240"/>
      <c r="D2" s="3240"/>
      <c r="E2" s="3240"/>
      <c r="F2" s="3240"/>
      <c r="G2" s="3240"/>
      <c r="H2" s="3240"/>
      <c r="I2" s="3241"/>
      <c r="K2" s="3366" t="s">
        <v>20</v>
      </c>
      <c r="L2" s="3094"/>
      <c r="M2" s="3094"/>
      <c r="N2" s="3094"/>
      <c r="O2" s="3094"/>
      <c r="P2" s="3094"/>
      <c r="Q2" s="3094"/>
      <c r="R2" s="3367"/>
      <c r="S2" s="3"/>
      <c r="T2" s="3"/>
    </row>
    <row r="3" spans="1:20" ht="15" customHeight="1">
      <c r="A3" s="141" t="s">
        <v>2</v>
      </c>
      <c r="B3" s="1567" t="s">
        <v>96</v>
      </c>
      <c r="C3" s="143" t="s">
        <v>4</v>
      </c>
      <c r="D3" s="144" t="s">
        <v>5</v>
      </c>
      <c r="E3" s="144" t="s">
        <v>6</v>
      </c>
      <c r="F3" s="2504" t="s">
        <v>36</v>
      </c>
      <c r="G3" s="146" t="s">
        <v>37</v>
      </c>
      <c r="H3" s="146" t="s">
        <v>38</v>
      </c>
      <c r="I3" s="146" t="s">
        <v>87</v>
      </c>
      <c r="K3" s="2390" t="s">
        <v>21</v>
      </c>
      <c r="L3" s="2327" t="s">
        <v>22</v>
      </c>
      <c r="M3" s="2224"/>
      <c r="N3" s="2335" t="s">
        <v>187</v>
      </c>
      <c r="O3" s="2660" t="s">
        <v>997</v>
      </c>
      <c r="P3" s="2717" t="s">
        <v>241</v>
      </c>
      <c r="Q3" s="2378" t="s">
        <v>25</v>
      </c>
      <c r="R3" s="2378" t="s">
        <v>26</v>
      </c>
      <c r="S3" s="3"/>
      <c r="T3" s="3"/>
    </row>
    <row r="4" spans="1:20" ht="15" customHeight="1">
      <c r="A4" s="162">
        <v>44692</v>
      </c>
      <c r="B4" s="21">
        <v>500000</v>
      </c>
      <c r="C4" s="1566">
        <f>B4*0.02</f>
        <v>10000</v>
      </c>
      <c r="D4" s="23"/>
      <c r="E4" s="25">
        <v>60</v>
      </c>
      <c r="F4" s="2248">
        <v>28948</v>
      </c>
      <c r="G4" s="21">
        <f>B4/E4</f>
        <v>8333.3333333333339</v>
      </c>
      <c r="H4" s="21">
        <f>B4*0.83%</f>
        <v>4150</v>
      </c>
      <c r="I4" s="21">
        <f>B4</f>
        <v>500000</v>
      </c>
      <c r="K4" s="2718">
        <v>45016</v>
      </c>
      <c r="L4" s="2352">
        <v>20000</v>
      </c>
      <c r="M4" s="2225"/>
      <c r="N4" s="2689">
        <v>30980</v>
      </c>
      <c r="O4" s="2719">
        <v>12</v>
      </c>
      <c r="P4" s="2711">
        <v>1666.67</v>
      </c>
      <c r="Q4" s="2329">
        <v>400</v>
      </c>
      <c r="R4" s="2352">
        <v>20000</v>
      </c>
      <c r="S4" s="3"/>
      <c r="T4" s="3"/>
    </row>
    <row r="5" spans="1:20" ht="15" customHeight="1">
      <c r="A5" s="324">
        <v>44712</v>
      </c>
      <c r="B5" s="27"/>
      <c r="C5" s="27"/>
      <c r="D5" s="27"/>
      <c r="E5" s="29">
        <v>1</v>
      </c>
      <c r="F5" s="2229">
        <v>72975</v>
      </c>
      <c r="G5" s="43">
        <v>8333.33</v>
      </c>
      <c r="H5" s="43">
        <v>4150</v>
      </c>
      <c r="I5" s="43">
        <f>I4-G5</f>
        <v>491666.67</v>
      </c>
      <c r="K5" s="2720">
        <v>45065</v>
      </c>
      <c r="L5" s="2219"/>
      <c r="M5" s="2225"/>
      <c r="N5" s="2337">
        <v>78742</v>
      </c>
      <c r="O5" s="2225"/>
      <c r="P5" s="2721">
        <v>1666.67</v>
      </c>
      <c r="Q5" s="2226">
        <v>366.67</v>
      </c>
      <c r="R5" s="2219">
        <f>R4-P5</f>
        <v>18333.330000000002</v>
      </c>
      <c r="S5" s="3"/>
      <c r="T5" s="3"/>
    </row>
    <row r="6" spans="1:20" ht="15" customHeight="1">
      <c r="A6" s="324">
        <v>44743</v>
      </c>
      <c r="B6" s="27"/>
      <c r="C6" s="27"/>
      <c r="D6" s="27"/>
      <c r="E6" s="29">
        <v>2</v>
      </c>
      <c r="F6" s="2229">
        <v>74831</v>
      </c>
      <c r="G6" s="43">
        <v>8333.33</v>
      </c>
      <c r="H6" s="43">
        <v>4150</v>
      </c>
      <c r="I6" s="43">
        <f t="shared" ref="I6:I19" si="0">I5-G6</f>
        <v>483333.33999999997</v>
      </c>
      <c r="K6" s="2720">
        <v>45085</v>
      </c>
      <c r="L6" s="2219"/>
      <c r="M6" s="2225"/>
      <c r="N6" s="2337">
        <v>79067</v>
      </c>
      <c r="O6" s="2225"/>
      <c r="P6" s="2721">
        <v>1666.67</v>
      </c>
      <c r="Q6" s="2226">
        <v>300</v>
      </c>
      <c r="R6" s="2219">
        <f>R5-P6</f>
        <v>16666.660000000003</v>
      </c>
      <c r="S6" s="3"/>
      <c r="T6" s="3"/>
    </row>
    <row r="7" spans="1:20" ht="15" customHeight="1">
      <c r="A7" s="324">
        <v>44771</v>
      </c>
      <c r="B7" s="27"/>
      <c r="C7" s="27"/>
      <c r="D7" s="27"/>
      <c r="E7" s="29">
        <v>3</v>
      </c>
      <c r="F7" s="2229">
        <v>75206</v>
      </c>
      <c r="G7" s="43">
        <v>8333.33</v>
      </c>
      <c r="H7" s="43">
        <v>4150</v>
      </c>
      <c r="I7" s="43">
        <f t="shared" si="0"/>
        <v>475000.00999999995</v>
      </c>
      <c r="K7" s="2720">
        <v>45114</v>
      </c>
      <c r="L7" s="2219"/>
      <c r="M7" s="2225"/>
      <c r="N7" s="2225">
        <v>79418</v>
      </c>
      <c r="O7" s="2225"/>
      <c r="P7" s="2721">
        <v>16666.66</v>
      </c>
      <c r="Q7" s="2226"/>
      <c r="R7" s="2219">
        <f>R6-P7</f>
        <v>0</v>
      </c>
      <c r="S7" s="3"/>
      <c r="T7" s="3"/>
    </row>
    <row r="8" spans="1:20" ht="15" customHeight="1">
      <c r="A8" s="324">
        <v>44804</v>
      </c>
      <c r="B8" s="27"/>
      <c r="C8" s="27"/>
      <c r="D8" s="27"/>
      <c r="E8" s="29">
        <v>4</v>
      </c>
      <c r="F8" s="2229">
        <v>75534</v>
      </c>
      <c r="G8" s="43">
        <v>8333.33</v>
      </c>
      <c r="H8" s="43">
        <v>4150</v>
      </c>
      <c r="I8" s="43">
        <f t="shared" si="0"/>
        <v>466666.67999999993</v>
      </c>
      <c r="K8" s="2720"/>
      <c r="L8" s="2219"/>
      <c r="M8" s="2225"/>
      <c r="N8" s="2225"/>
      <c r="O8" s="2721"/>
      <c r="P8" s="2226"/>
      <c r="Q8" s="2219">
        <f>R7-O8</f>
        <v>0</v>
      </c>
      <c r="R8" s="2271"/>
      <c r="S8" s="3"/>
      <c r="T8" s="3"/>
    </row>
    <row r="9" spans="1:20" ht="15" customHeight="1">
      <c r="A9" s="324">
        <v>44834</v>
      </c>
      <c r="B9" s="32"/>
      <c r="C9" s="33"/>
      <c r="D9" s="33"/>
      <c r="E9" s="29">
        <v>5</v>
      </c>
      <c r="F9" s="2229">
        <v>76207</v>
      </c>
      <c r="G9" s="33">
        <v>8333.33</v>
      </c>
      <c r="H9" s="33">
        <v>4150</v>
      </c>
      <c r="I9" s="43">
        <f t="shared" si="0"/>
        <v>458333.34999999992</v>
      </c>
      <c r="K9" s="352"/>
      <c r="L9" s="39"/>
      <c r="M9" s="29"/>
      <c r="N9" s="29"/>
      <c r="O9" s="2710"/>
      <c r="P9" s="564"/>
      <c r="Q9" s="39">
        <f>Q8-O9</f>
        <v>0</v>
      </c>
      <c r="R9" s="3"/>
      <c r="S9" s="3"/>
      <c r="T9" s="3"/>
    </row>
    <row r="10" spans="1:20" ht="15" customHeight="1" thickBot="1">
      <c r="A10" s="324">
        <v>44867</v>
      </c>
      <c r="B10" s="32"/>
      <c r="C10" s="284"/>
      <c r="D10" s="284"/>
      <c r="E10" s="29">
        <v>6</v>
      </c>
      <c r="F10" s="2229">
        <v>76540</v>
      </c>
      <c r="G10" s="284">
        <v>8333.33</v>
      </c>
      <c r="H10" s="284">
        <v>4150</v>
      </c>
      <c r="I10" s="43">
        <f t="shared" si="0"/>
        <v>450000.0199999999</v>
      </c>
      <c r="R10" s="3"/>
      <c r="S10" s="1"/>
      <c r="T10" s="1"/>
    </row>
    <row r="11" spans="1:20" ht="15" customHeight="1" thickTop="1">
      <c r="A11" s="324">
        <v>44898</v>
      </c>
      <c r="B11" s="32"/>
      <c r="C11" s="284"/>
      <c r="D11" s="284"/>
      <c r="E11" s="29">
        <v>7</v>
      </c>
      <c r="F11" s="2229">
        <v>76988</v>
      </c>
      <c r="G11" s="284">
        <v>8333.33</v>
      </c>
      <c r="H11" s="284">
        <v>4150</v>
      </c>
      <c r="I11" s="43">
        <f t="shared" si="0"/>
        <v>441666.68999999989</v>
      </c>
      <c r="K11" s="3366" t="s">
        <v>20</v>
      </c>
      <c r="L11" s="3094"/>
      <c r="M11" s="3094"/>
      <c r="N11" s="3094"/>
      <c r="O11" s="3094"/>
      <c r="P11" s="3094"/>
      <c r="Q11" s="3094"/>
      <c r="R11" s="3367"/>
      <c r="S11" s="3"/>
      <c r="T11" s="3"/>
    </row>
    <row r="12" spans="1:20" ht="15" customHeight="1">
      <c r="A12" s="324">
        <v>44932</v>
      </c>
      <c r="B12" s="27"/>
      <c r="C12" s="27"/>
      <c r="D12" s="27"/>
      <c r="E12" s="29">
        <v>8</v>
      </c>
      <c r="F12" s="2229">
        <v>77315</v>
      </c>
      <c r="G12" s="284">
        <v>8333.33</v>
      </c>
      <c r="H12" s="284">
        <v>4150</v>
      </c>
      <c r="I12" s="43">
        <f t="shared" si="0"/>
        <v>433333.35999999987</v>
      </c>
      <c r="K12" s="1522" t="s">
        <v>21</v>
      </c>
      <c r="L12" s="314" t="s">
        <v>22</v>
      </c>
      <c r="M12" s="27"/>
      <c r="N12" s="1261" t="s">
        <v>187</v>
      </c>
      <c r="O12" s="2712" t="s">
        <v>997</v>
      </c>
      <c r="P12" s="19" t="s">
        <v>241</v>
      </c>
      <c r="Q12" s="332" t="s">
        <v>25</v>
      </c>
      <c r="R12" s="332" t="s">
        <v>26</v>
      </c>
      <c r="S12" s="3"/>
      <c r="T12" s="3"/>
    </row>
    <row r="13" spans="1:20" ht="15" customHeight="1">
      <c r="A13" s="324">
        <v>44967</v>
      </c>
      <c r="B13" s="27"/>
      <c r="C13" s="27"/>
      <c r="D13" s="27"/>
      <c r="E13" s="29">
        <v>9</v>
      </c>
      <c r="F13" s="2229">
        <v>77633</v>
      </c>
      <c r="G13" s="284">
        <v>8333.33</v>
      </c>
      <c r="H13" s="284">
        <v>4150</v>
      </c>
      <c r="I13" s="43">
        <f t="shared" si="0"/>
        <v>425000.02999999985</v>
      </c>
      <c r="K13" s="167"/>
      <c r="L13" s="179">
        <v>20000</v>
      </c>
      <c r="M13" s="27"/>
      <c r="N13" s="698">
        <v>12</v>
      </c>
      <c r="O13" s="2194">
        <v>33251</v>
      </c>
      <c r="P13" s="190">
        <v>1666.67</v>
      </c>
      <c r="Q13" s="190">
        <v>400</v>
      </c>
      <c r="R13" s="179">
        <v>20000</v>
      </c>
      <c r="S13" s="540"/>
      <c r="T13" s="3"/>
    </row>
    <row r="14" spans="1:20" ht="15" customHeight="1">
      <c r="A14" s="324">
        <v>44994</v>
      </c>
      <c r="B14" s="27"/>
      <c r="C14" s="27"/>
      <c r="D14" s="27"/>
      <c r="E14" s="29">
        <v>10</v>
      </c>
      <c r="F14" s="2229">
        <v>77926</v>
      </c>
      <c r="G14" s="284">
        <v>8333.33</v>
      </c>
      <c r="H14" s="284">
        <v>4150</v>
      </c>
      <c r="I14" s="43">
        <f t="shared" si="0"/>
        <v>416666.69999999984</v>
      </c>
      <c r="K14" s="50"/>
      <c r="L14" s="62"/>
      <c r="M14" s="57"/>
      <c r="N14" s="538">
        <v>1</v>
      </c>
      <c r="O14" s="2192">
        <v>82915</v>
      </c>
      <c r="P14" s="62">
        <v>1666.67</v>
      </c>
      <c r="Q14" s="59">
        <v>366.67</v>
      </c>
      <c r="R14" s="62">
        <f>R13-P14</f>
        <v>18333.330000000002</v>
      </c>
      <c r="S14" s="540"/>
      <c r="T14" s="3"/>
    </row>
    <row r="15" spans="1:20" ht="15" customHeight="1">
      <c r="A15" s="324">
        <v>45021</v>
      </c>
      <c r="B15" s="27"/>
      <c r="C15" s="27"/>
      <c r="D15" s="27"/>
      <c r="E15" s="29">
        <v>11</v>
      </c>
      <c r="F15" s="2229">
        <v>78246</v>
      </c>
      <c r="G15" s="284">
        <v>8333.33</v>
      </c>
      <c r="H15" s="284">
        <v>4150</v>
      </c>
      <c r="I15" s="43">
        <f t="shared" si="0"/>
        <v>408333.36999999982</v>
      </c>
      <c r="K15" s="50"/>
      <c r="L15" s="57"/>
      <c r="M15" s="57"/>
      <c r="N15" s="538">
        <v>2</v>
      </c>
      <c r="O15" s="2192">
        <v>83374</v>
      </c>
      <c r="P15" s="62">
        <v>1666.67</v>
      </c>
      <c r="Q15" s="59">
        <v>333.33</v>
      </c>
      <c r="R15" s="62">
        <f t="shared" ref="R15:R25" si="1">R14-P15</f>
        <v>16666.660000000003</v>
      </c>
      <c r="S15" s="540"/>
      <c r="T15" s="3"/>
    </row>
    <row r="16" spans="1:20" ht="15" customHeight="1">
      <c r="A16" s="324">
        <v>45065</v>
      </c>
      <c r="B16" s="27"/>
      <c r="C16" s="27"/>
      <c r="D16" s="27"/>
      <c r="E16" s="29">
        <v>12</v>
      </c>
      <c r="F16" s="2229">
        <v>78742</v>
      </c>
      <c r="G16" s="284">
        <v>8333.33</v>
      </c>
      <c r="H16" s="284">
        <v>4150</v>
      </c>
      <c r="I16" s="43">
        <f t="shared" si="0"/>
        <v>400000.0399999998</v>
      </c>
      <c r="K16" s="50"/>
      <c r="L16" s="57"/>
      <c r="M16" s="57"/>
      <c r="N16" s="538">
        <v>3</v>
      </c>
      <c r="O16" s="2192">
        <v>833714</v>
      </c>
      <c r="P16" s="62">
        <v>1666.67</v>
      </c>
      <c r="Q16" s="62">
        <v>300</v>
      </c>
      <c r="R16" s="62">
        <f t="shared" si="1"/>
        <v>14999.990000000003</v>
      </c>
      <c r="S16" s="540"/>
      <c r="T16" s="3"/>
    </row>
    <row r="17" spans="1:20" ht="15" customHeight="1">
      <c r="A17" s="50">
        <v>45085</v>
      </c>
      <c r="B17" s="27"/>
      <c r="C17" s="27"/>
      <c r="D17" s="27"/>
      <c r="E17" s="29">
        <v>13</v>
      </c>
      <c r="F17" s="2195">
        <v>79067</v>
      </c>
      <c r="G17" s="43">
        <v>8333.33</v>
      </c>
      <c r="H17" s="43">
        <v>4150</v>
      </c>
      <c r="I17" s="43">
        <f t="shared" si="0"/>
        <v>391666.70999999979</v>
      </c>
      <c r="K17" s="50"/>
      <c r="L17" s="57"/>
      <c r="M17" s="57"/>
      <c r="N17" s="538">
        <v>4</v>
      </c>
      <c r="O17" s="2192">
        <v>84080</v>
      </c>
      <c r="P17" s="62">
        <v>1666.67</v>
      </c>
      <c r="Q17" s="62">
        <v>266.67</v>
      </c>
      <c r="R17" s="62">
        <f t="shared" si="1"/>
        <v>13333.320000000003</v>
      </c>
      <c r="S17" s="540"/>
      <c r="T17" s="3"/>
    </row>
    <row r="18" spans="1:20" ht="15" customHeight="1">
      <c r="A18" s="50">
        <v>45113</v>
      </c>
      <c r="B18" s="27"/>
      <c r="C18" s="27"/>
      <c r="D18" s="27"/>
      <c r="E18" s="29">
        <v>14</v>
      </c>
      <c r="F18" s="2195">
        <v>79410</v>
      </c>
      <c r="G18" s="43">
        <v>8333.33</v>
      </c>
      <c r="H18" s="43">
        <v>4150</v>
      </c>
      <c r="I18" s="43">
        <f t="shared" si="0"/>
        <v>383333.37999999977</v>
      </c>
      <c r="K18" s="50"/>
      <c r="L18" s="57"/>
      <c r="M18" s="57"/>
      <c r="N18" s="538">
        <v>5</v>
      </c>
      <c r="O18" s="2192">
        <v>84430</v>
      </c>
      <c r="P18" s="59">
        <v>1666.67</v>
      </c>
      <c r="Q18" s="59">
        <v>233.33</v>
      </c>
      <c r="R18" s="62">
        <f t="shared" si="1"/>
        <v>11666.650000000003</v>
      </c>
      <c r="S18" s="540"/>
      <c r="T18" s="3"/>
    </row>
    <row r="19" spans="1:20" ht="15" customHeight="1">
      <c r="A19" s="50">
        <v>45114</v>
      </c>
      <c r="B19" s="27"/>
      <c r="C19" s="27"/>
      <c r="D19" s="27"/>
      <c r="E19" s="29"/>
      <c r="F19" s="2229">
        <v>31590</v>
      </c>
      <c r="G19" s="30">
        <v>383333.38</v>
      </c>
      <c r="H19" s="43"/>
      <c r="I19" s="43">
        <f t="shared" si="0"/>
        <v>0</v>
      </c>
      <c r="K19" s="50"/>
      <c r="L19" s="57"/>
      <c r="M19" s="57"/>
      <c r="N19" s="538">
        <v>6</v>
      </c>
      <c r="O19" s="2192">
        <v>84759</v>
      </c>
      <c r="P19" s="59">
        <v>1666.67</v>
      </c>
      <c r="Q19" s="59">
        <v>200</v>
      </c>
      <c r="R19" s="62">
        <f t="shared" si="1"/>
        <v>9999.9800000000032</v>
      </c>
      <c r="S19" s="540"/>
      <c r="T19" s="3"/>
    </row>
    <row r="20" spans="1:20" ht="15" customHeight="1">
      <c r="A20" s="228"/>
      <c r="B20" s="3"/>
      <c r="E20" s="5"/>
      <c r="F20" s="2308"/>
      <c r="G20" s="6"/>
      <c r="K20" s="50"/>
      <c r="L20" s="57"/>
      <c r="M20" s="57"/>
      <c r="N20" s="538">
        <v>7</v>
      </c>
      <c r="O20" s="2192">
        <v>85188</v>
      </c>
      <c r="P20" s="59">
        <v>1666.67</v>
      </c>
      <c r="Q20" s="59">
        <v>166.67</v>
      </c>
      <c r="R20" s="62">
        <f t="shared" si="1"/>
        <v>8333.3100000000031</v>
      </c>
      <c r="S20" s="540"/>
      <c r="T20" s="3"/>
    </row>
    <row r="21" spans="1:20" ht="15" customHeight="1">
      <c r="A21" s="3200" t="s">
        <v>1</v>
      </c>
      <c r="B21" s="3200"/>
      <c r="C21" s="3200"/>
      <c r="D21" s="3200"/>
      <c r="E21" s="3200"/>
      <c r="F21" s="3200"/>
      <c r="G21" s="3200"/>
      <c r="H21" s="3200"/>
      <c r="I21" s="3365"/>
      <c r="K21" s="50"/>
      <c r="L21" s="57"/>
      <c r="M21" s="57"/>
      <c r="N21" s="538">
        <v>8</v>
      </c>
      <c r="O21" s="2192">
        <v>85585</v>
      </c>
      <c r="P21" s="59">
        <v>1666.67</v>
      </c>
      <c r="Q21" s="59">
        <v>133.33000000000001</v>
      </c>
      <c r="R21" s="62">
        <f t="shared" si="1"/>
        <v>6666.6400000000031</v>
      </c>
      <c r="S21" s="540"/>
      <c r="T21" s="3"/>
    </row>
    <row r="22" spans="1:20" ht="15" customHeight="1">
      <c r="A22" s="141" t="s">
        <v>2</v>
      </c>
      <c r="B22" s="1567" t="s">
        <v>96</v>
      </c>
      <c r="C22" s="143" t="s">
        <v>4</v>
      </c>
      <c r="D22" s="144" t="s">
        <v>5</v>
      </c>
      <c r="E22" s="144" t="s">
        <v>6</v>
      </c>
      <c r="F22" s="2504" t="s">
        <v>36</v>
      </c>
      <c r="G22" s="146" t="s">
        <v>37</v>
      </c>
      <c r="H22" s="146" t="s">
        <v>38</v>
      </c>
      <c r="I22" s="146" t="s">
        <v>87</v>
      </c>
      <c r="K22" s="60"/>
      <c r="L22" s="57"/>
      <c r="M22" s="57"/>
      <c r="N22" s="538">
        <v>9</v>
      </c>
      <c r="O22" s="2192">
        <v>86021</v>
      </c>
      <c r="P22" s="59">
        <v>1666.67</v>
      </c>
      <c r="Q22" s="59">
        <v>100</v>
      </c>
      <c r="R22" s="62">
        <f t="shared" si="1"/>
        <v>4999.970000000003</v>
      </c>
      <c r="S22" s="540"/>
      <c r="T22" s="3"/>
    </row>
    <row r="23" spans="1:20" ht="15" customHeight="1">
      <c r="A23" s="162">
        <v>45114</v>
      </c>
      <c r="B23" s="21">
        <v>500000</v>
      </c>
      <c r="C23" s="1566">
        <f>B23*0.02</f>
        <v>10000</v>
      </c>
      <c r="D23" s="23"/>
      <c r="E23" s="25">
        <v>60</v>
      </c>
      <c r="F23" s="2248">
        <v>31590</v>
      </c>
      <c r="G23" s="21">
        <f>B23/E23</f>
        <v>8333.3333333333339</v>
      </c>
      <c r="H23" s="21">
        <f>B23*0.83%</f>
        <v>4150</v>
      </c>
      <c r="I23" s="21">
        <f>B23</f>
        <v>500000</v>
      </c>
      <c r="K23" s="50"/>
      <c r="L23" s="57"/>
      <c r="M23" s="57"/>
      <c r="N23" s="538">
        <v>10</v>
      </c>
      <c r="O23" s="2192">
        <v>86290</v>
      </c>
      <c r="P23" s="62">
        <v>1666.67</v>
      </c>
      <c r="Q23" s="62">
        <v>66.67</v>
      </c>
      <c r="R23" s="62">
        <f t="shared" si="1"/>
        <v>3333.3000000000029</v>
      </c>
      <c r="S23" s="540"/>
      <c r="T23" s="3"/>
    </row>
    <row r="24" spans="1:20" ht="15" customHeight="1">
      <c r="A24" s="50">
        <v>45150</v>
      </c>
      <c r="B24" s="27"/>
      <c r="C24" s="27"/>
      <c r="D24" s="27"/>
      <c r="E24" s="29">
        <v>1</v>
      </c>
      <c r="F24" s="2229">
        <v>79852</v>
      </c>
      <c r="G24" s="30">
        <v>8333.33</v>
      </c>
      <c r="H24" s="30">
        <v>4150</v>
      </c>
      <c r="I24" s="43">
        <f>I23-G24</f>
        <v>491666.67</v>
      </c>
      <c r="K24" s="50"/>
      <c r="L24" s="57"/>
      <c r="M24" s="57"/>
      <c r="N24" s="538">
        <v>11</v>
      </c>
      <c r="O24" s="2192">
        <v>86603</v>
      </c>
      <c r="P24" s="62">
        <v>1666.67</v>
      </c>
      <c r="Q24" s="62">
        <v>33.33</v>
      </c>
      <c r="R24" s="62">
        <f t="shared" si="1"/>
        <v>1666.6300000000028</v>
      </c>
      <c r="S24" s="540"/>
      <c r="T24" s="3"/>
    </row>
    <row r="25" spans="1:20" ht="15" customHeight="1">
      <c r="A25" s="50">
        <v>45184</v>
      </c>
      <c r="B25" s="178"/>
      <c r="C25" s="35"/>
      <c r="D25" s="35"/>
      <c r="E25" s="29">
        <v>2</v>
      </c>
      <c r="F25" s="2229">
        <v>80232</v>
      </c>
      <c r="G25" s="30">
        <v>8333.33</v>
      </c>
      <c r="H25" s="30">
        <v>4150</v>
      </c>
      <c r="I25" s="43">
        <f t="shared" ref="I25:I40" si="2">I24-G25</f>
        <v>483333.33999999997</v>
      </c>
      <c r="K25" s="50"/>
      <c r="L25" s="57"/>
      <c r="M25" s="57"/>
      <c r="N25" s="57">
        <v>12</v>
      </c>
      <c r="O25" s="2192">
        <v>87022</v>
      </c>
      <c r="P25" s="62">
        <v>1666.67</v>
      </c>
      <c r="Q25" s="62"/>
      <c r="R25" s="62">
        <f t="shared" si="1"/>
        <v>-3.9999999997235136E-2</v>
      </c>
      <c r="S25" s="3"/>
      <c r="T25" s="3"/>
    </row>
    <row r="26" spans="1:20" ht="15" customHeight="1">
      <c r="A26" s="50">
        <v>45213</v>
      </c>
      <c r="B26" s="178"/>
      <c r="C26" s="35"/>
      <c r="D26" s="35"/>
      <c r="E26" s="29">
        <v>3</v>
      </c>
      <c r="F26" s="2229">
        <v>80574</v>
      </c>
      <c r="G26" s="59">
        <v>8333.33</v>
      </c>
      <c r="H26" s="59">
        <v>4150</v>
      </c>
      <c r="I26" s="43">
        <f t="shared" si="2"/>
        <v>475000.00999999995</v>
      </c>
      <c r="K26" s="2"/>
      <c r="L26" s="3"/>
      <c r="M26" s="3"/>
      <c r="N26" s="3"/>
      <c r="O26" s="2289"/>
      <c r="P26" s="6"/>
      <c r="Q26" s="3"/>
      <c r="R26" s="3"/>
      <c r="S26" s="3"/>
      <c r="T26" s="3"/>
    </row>
    <row r="27" spans="1:20" ht="15" customHeight="1" thickBot="1">
      <c r="A27" s="50">
        <v>45240</v>
      </c>
      <c r="B27" s="178"/>
      <c r="C27" s="45"/>
      <c r="D27" s="45"/>
      <c r="E27" s="29">
        <v>4</v>
      </c>
      <c r="F27" s="2229">
        <v>80878</v>
      </c>
      <c r="G27" s="59">
        <v>8333.33</v>
      </c>
      <c r="H27" s="59">
        <v>4150</v>
      </c>
      <c r="I27" s="43">
        <f t="shared" si="2"/>
        <v>466666.67999999993</v>
      </c>
      <c r="Q27" s="3"/>
      <c r="R27" s="3"/>
      <c r="S27" s="3"/>
      <c r="T27" s="3"/>
    </row>
    <row r="28" spans="1:20" ht="15" customHeight="1" thickTop="1">
      <c r="A28" s="50">
        <v>45276</v>
      </c>
      <c r="B28" s="178"/>
      <c r="C28" s="35"/>
      <c r="D28" s="35"/>
      <c r="E28" s="29">
        <v>5</v>
      </c>
      <c r="F28" s="2229">
        <v>81405</v>
      </c>
      <c r="G28" s="30">
        <v>8333.33</v>
      </c>
      <c r="H28" s="30">
        <v>4150</v>
      </c>
      <c r="I28" s="43">
        <f t="shared" si="2"/>
        <v>458333.34999999992</v>
      </c>
      <c r="K28" s="3366" t="s">
        <v>20</v>
      </c>
      <c r="L28" s="3094"/>
      <c r="M28" s="3094"/>
      <c r="N28" s="3094"/>
      <c r="O28" s="3094"/>
      <c r="P28" s="3094"/>
      <c r="Q28" s="3094"/>
      <c r="R28" s="3367"/>
      <c r="S28" s="3"/>
      <c r="T28" s="3"/>
    </row>
    <row r="29" spans="1:20" ht="15" customHeight="1">
      <c r="A29" s="50">
        <v>45297</v>
      </c>
      <c r="B29" s="27"/>
      <c r="C29" s="27"/>
      <c r="D29" s="27"/>
      <c r="E29" s="29">
        <v>6</v>
      </c>
      <c r="F29" s="2195">
        <v>81683</v>
      </c>
      <c r="G29" s="59">
        <v>8333.33</v>
      </c>
      <c r="H29" s="30">
        <v>4150</v>
      </c>
      <c r="I29" s="43">
        <f t="shared" si="2"/>
        <v>450000.0199999999</v>
      </c>
      <c r="K29" s="1522" t="s">
        <v>21</v>
      </c>
      <c r="L29" s="314" t="s">
        <v>22</v>
      </c>
      <c r="M29" s="27"/>
      <c r="N29" s="1261" t="s">
        <v>187</v>
      </c>
      <c r="O29" s="2712" t="s">
        <v>997</v>
      </c>
      <c r="P29" s="19" t="s">
        <v>241</v>
      </c>
      <c r="Q29" s="332" t="s">
        <v>25</v>
      </c>
      <c r="R29" s="332" t="s">
        <v>26</v>
      </c>
      <c r="S29" s="3"/>
      <c r="T29" s="3"/>
    </row>
    <row r="30" spans="1:20" ht="15" customHeight="1">
      <c r="A30" s="50">
        <v>45330</v>
      </c>
      <c r="B30" s="27"/>
      <c r="C30" s="27"/>
      <c r="D30" s="27"/>
      <c r="E30" s="29">
        <v>7</v>
      </c>
      <c r="F30" s="2195">
        <v>82020</v>
      </c>
      <c r="G30" s="59">
        <v>8333.33</v>
      </c>
      <c r="H30" s="30">
        <v>4150</v>
      </c>
      <c r="I30" s="43">
        <f t="shared" si="2"/>
        <v>441666.68999999989</v>
      </c>
      <c r="K30" s="167">
        <v>45787</v>
      </c>
      <c r="L30" s="179">
        <v>20000</v>
      </c>
      <c r="M30" s="27"/>
      <c r="N30" s="698">
        <v>12</v>
      </c>
      <c r="O30" s="2194">
        <v>35598</v>
      </c>
      <c r="P30" s="190">
        <v>1666.67</v>
      </c>
      <c r="Q30" s="190">
        <v>400</v>
      </c>
      <c r="R30" s="179">
        <v>20000</v>
      </c>
      <c r="S30" s="3"/>
      <c r="T30" s="3"/>
    </row>
    <row r="31" spans="1:20" ht="15" customHeight="1">
      <c r="A31" s="50">
        <v>45360</v>
      </c>
      <c r="B31" s="27"/>
      <c r="C31" s="27"/>
      <c r="D31" s="27"/>
      <c r="E31" s="29">
        <v>8</v>
      </c>
      <c r="F31" s="2195">
        <v>82376</v>
      </c>
      <c r="G31" s="59">
        <v>8333.33</v>
      </c>
      <c r="H31" s="30">
        <v>4150</v>
      </c>
      <c r="I31" s="43">
        <f t="shared" si="2"/>
        <v>433333.35999999987</v>
      </c>
      <c r="K31" s="167">
        <v>45875</v>
      </c>
      <c r="L31" s="39"/>
      <c r="M31" s="29"/>
      <c r="N31" s="29"/>
      <c r="O31" s="2713" t="s">
        <v>998</v>
      </c>
      <c r="P31" s="45">
        <v>1666.67</v>
      </c>
      <c r="Q31" s="45">
        <v>366.67</v>
      </c>
      <c r="R31" s="62">
        <f>R30-P31</f>
        <v>18333.330000000002</v>
      </c>
      <c r="S31" s="3"/>
      <c r="T31" s="3"/>
    </row>
    <row r="32" spans="1:20" ht="15" customHeight="1">
      <c r="A32" s="50">
        <v>45384</v>
      </c>
      <c r="B32" s="27"/>
      <c r="C32" s="27"/>
      <c r="D32" s="27"/>
      <c r="E32" s="29">
        <v>9</v>
      </c>
      <c r="F32" s="2195">
        <v>82658</v>
      </c>
      <c r="G32" s="59">
        <v>8333.33</v>
      </c>
      <c r="H32" s="30">
        <v>4150</v>
      </c>
      <c r="I32" s="43">
        <f t="shared" si="2"/>
        <v>425000.02999999985</v>
      </c>
      <c r="K32" s="167">
        <v>45884</v>
      </c>
      <c r="L32" s="39"/>
      <c r="M32" s="29"/>
      <c r="N32" s="29"/>
      <c r="O32" s="2713" t="s">
        <v>999</v>
      </c>
      <c r="P32" s="35">
        <v>1666.67</v>
      </c>
      <c r="Q32" s="35">
        <v>366.67</v>
      </c>
      <c r="R32" s="62">
        <f t="shared" ref="R32:R42" si="3">R31-P32</f>
        <v>16666.660000000003</v>
      </c>
      <c r="S32" s="3"/>
      <c r="T32" s="3"/>
    </row>
    <row r="33" spans="1:20" ht="15" customHeight="1">
      <c r="A33" s="50">
        <v>45429</v>
      </c>
      <c r="B33" s="27"/>
      <c r="C33" s="27"/>
      <c r="D33" s="27"/>
      <c r="E33" s="29">
        <v>10</v>
      </c>
      <c r="F33" s="2195">
        <v>83158</v>
      </c>
      <c r="G33" s="30">
        <v>8333.33</v>
      </c>
      <c r="H33" s="30">
        <v>4150</v>
      </c>
      <c r="I33" s="43">
        <f t="shared" si="2"/>
        <v>416666.69999999984</v>
      </c>
      <c r="K33" s="167">
        <v>45902</v>
      </c>
      <c r="L33" s="39"/>
      <c r="M33" s="29"/>
      <c r="N33" s="29"/>
      <c r="O33" s="2714" t="s">
        <v>1000</v>
      </c>
      <c r="P33" s="45">
        <v>1666.67</v>
      </c>
      <c r="Q33" s="45">
        <v>333.33</v>
      </c>
      <c r="R33" s="62">
        <f t="shared" si="3"/>
        <v>14999.990000000003</v>
      </c>
      <c r="S33" s="3"/>
      <c r="T33" s="3"/>
    </row>
    <row r="34" spans="1:20" ht="15" customHeight="1">
      <c r="A34" s="50">
        <v>45444</v>
      </c>
      <c r="B34" s="27"/>
      <c r="C34" s="27"/>
      <c r="D34" s="27"/>
      <c r="E34" s="29">
        <v>11</v>
      </c>
      <c r="F34" s="2195">
        <v>83456</v>
      </c>
      <c r="G34" s="59">
        <v>8333.33</v>
      </c>
      <c r="H34" s="30">
        <v>4150</v>
      </c>
      <c r="I34" s="43">
        <f t="shared" si="2"/>
        <v>408333.36999999982</v>
      </c>
      <c r="K34" s="167">
        <v>45933</v>
      </c>
      <c r="L34" s="39"/>
      <c r="M34" s="29"/>
      <c r="N34" s="29"/>
      <c r="O34" s="2714" t="s">
        <v>1001</v>
      </c>
      <c r="P34" s="45">
        <v>1666.67</v>
      </c>
      <c r="Q34" s="45">
        <v>300</v>
      </c>
      <c r="R34" s="62">
        <f t="shared" si="3"/>
        <v>13333.320000000003</v>
      </c>
      <c r="S34" s="3"/>
      <c r="T34" s="3"/>
    </row>
    <row r="35" spans="1:20" ht="15" customHeight="1">
      <c r="A35" s="50">
        <v>45475</v>
      </c>
      <c r="B35" s="27"/>
      <c r="C35" s="27"/>
      <c r="D35" s="27"/>
      <c r="E35" s="29">
        <v>12</v>
      </c>
      <c r="F35" s="2229">
        <v>83790</v>
      </c>
      <c r="G35" s="43">
        <v>8333.33</v>
      </c>
      <c r="H35" s="43">
        <v>4150</v>
      </c>
      <c r="I35" s="43">
        <f t="shared" si="2"/>
        <v>400000.0399999998</v>
      </c>
      <c r="K35" s="167">
        <v>45967</v>
      </c>
      <c r="L35" s="39"/>
      <c r="M35" s="29"/>
      <c r="N35" s="29"/>
      <c r="O35" s="2715" t="s">
        <v>1002</v>
      </c>
      <c r="P35" s="1380">
        <v>1666.67</v>
      </c>
      <c r="Q35" s="1380">
        <v>266.67</v>
      </c>
      <c r="R35" s="62">
        <f t="shared" si="3"/>
        <v>11666.650000000003</v>
      </c>
      <c r="S35" s="3"/>
      <c r="T35" s="3"/>
    </row>
    <row r="36" spans="1:20" ht="15" customHeight="1">
      <c r="A36" s="50">
        <v>45520</v>
      </c>
      <c r="B36" s="27"/>
      <c r="C36" s="27"/>
      <c r="D36" s="27"/>
      <c r="E36" s="29">
        <v>13</v>
      </c>
      <c r="F36" s="2195">
        <v>84288</v>
      </c>
      <c r="G36" s="43">
        <v>8333.33</v>
      </c>
      <c r="H36" s="43">
        <v>4150</v>
      </c>
      <c r="I36" s="43">
        <f t="shared" si="2"/>
        <v>391666.70999999979</v>
      </c>
      <c r="K36" s="167">
        <v>45996</v>
      </c>
      <c r="L36" s="39"/>
      <c r="M36" s="29"/>
      <c r="N36" s="29"/>
      <c r="O36" s="2714" t="s">
        <v>1003</v>
      </c>
      <c r="P36" s="45">
        <v>1666.67</v>
      </c>
      <c r="Q36" s="45">
        <v>233.33</v>
      </c>
      <c r="R36" s="62">
        <f t="shared" si="3"/>
        <v>9999.9800000000032</v>
      </c>
      <c r="S36" s="3"/>
      <c r="T36" s="3"/>
    </row>
    <row r="37" spans="1:20" ht="15" customHeight="1">
      <c r="A37" s="53">
        <v>45552</v>
      </c>
      <c r="B37" s="27"/>
      <c r="C37" s="27"/>
      <c r="D37" s="27"/>
      <c r="E37" s="29"/>
      <c r="F37" s="2195">
        <v>84637</v>
      </c>
      <c r="G37" s="327">
        <v>8333.33</v>
      </c>
      <c r="H37" s="327">
        <v>4150</v>
      </c>
      <c r="I37" s="43">
        <f t="shared" si="2"/>
        <v>383333.37999999977</v>
      </c>
      <c r="K37" s="167">
        <v>46041</v>
      </c>
      <c r="L37" s="57"/>
      <c r="M37" s="57"/>
      <c r="N37" s="538">
        <v>7</v>
      </c>
      <c r="O37" s="2714" t="s">
        <v>1004</v>
      </c>
      <c r="P37" s="45">
        <v>1666.67</v>
      </c>
      <c r="Q37" s="59">
        <v>200</v>
      </c>
      <c r="R37" s="62">
        <f t="shared" si="3"/>
        <v>8333.3100000000031</v>
      </c>
      <c r="S37" s="3"/>
      <c r="T37" s="3"/>
    </row>
    <row r="38" spans="1:20" ht="15" customHeight="1">
      <c r="A38" s="53">
        <v>45555</v>
      </c>
      <c r="B38" s="3"/>
      <c r="D38" s="27"/>
      <c r="E38" s="29"/>
      <c r="F38" s="2195">
        <v>34225</v>
      </c>
      <c r="G38" s="327">
        <v>383333.38</v>
      </c>
      <c r="H38" s="39"/>
      <c r="I38" s="43">
        <f t="shared" si="2"/>
        <v>0</v>
      </c>
      <c r="K38" s="50"/>
      <c r="L38" s="57"/>
      <c r="M38" s="57"/>
      <c r="N38" s="538">
        <v>8</v>
      </c>
      <c r="O38" s="2716"/>
      <c r="P38" s="45"/>
      <c r="Q38" s="59"/>
      <c r="R38" s="62">
        <f t="shared" si="3"/>
        <v>8333.3100000000031</v>
      </c>
      <c r="S38" s="3"/>
      <c r="T38" s="3"/>
    </row>
    <row r="39" spans="1:20" ht="15" customHeight="1">
      <c r="A39" s="50"/>
      <c r="B39" s="27"/>
      <c r="C39" s="27"/>
      <c r="D39" s="27"/>
      <c r="E39" s="29"/>
      <c r="F39" s="2229"/>
      <c r="G39" s="39"/>
      <c r="H39" s="39"/>
      <c r="I39" s="43">
        <f t="shared" si="2"/>
        <v>0</v>
      </c>
      <c r="K39" s="60"/>
      <c r="L39" s="57"/>
      <c r="M39" s="57"/>
      <c r="N39" s="538">
        <v>9</v>
      </c>
      <c r="O39" s="2192"/>
      <c r="P39" s="59"/>
      <c r="Q39" s="59"/>
      <c r="R39" s="62">
        <f t="shared" si="3"/>
        <v>8333.3100000000031</v>
      </c>
      <c r="S39" s="3"/>
      <c r="T39" s="3"/>
    </row>
    <row r="40" spans="1:20" ht="15" customHeight="1">
      <c r="A40" s="50"/>
      <c r="B40" s="27"/>
      <c r="C40" s="27"/>
      <c r="D40" s="27"/>
      <c r="E40" s="29"/>
      <c r="F40" s="2229"/>
      <c r="G40" s="39"/>
      <c r="H40" s="39"/>
      <c r="I40" s="43">
        <f t="shared" si="2"/>
        <v>0</v>
      </c>
      <c r="K40" s="50"/>
      <c r="L40" s="57"/>
      <c r="M40" s="57"/>
      <c r="N40" s="538">
        <v>10</v>
      </c>
      <c r="O40" s="2192"/>
      <c r="P40" s="62"/>
      <c r="Q40" s="62"/>
      <c r="R40" s="62">
        <f t="shared" si="3"/>
        <v>8333.3100000000031</v>
      </c>
      <c r="S40" s="3"/>
      <c r="T40" s="3"/>
    </row>
    <row r="41" spans="1:20" ht="15" customHeight="1">
      <c r="K41" s="50"/>
      <c r="L41" s="57"/>
      <c r="M41" s="57"/>
      <c r="N41" s="538">
        <v>11</v>
      </c>
      <c r="O41" s="2192"/>
      <c r="P41" s="62"/>
      <c r="Q41" s="62"/>
      <c r="R41" s="62">
        <f t="shared" si="3"/>
        <v>8333.3100000000031</v>
      </c>
      <c r="S41" s="3"/>
      <c r="T41" s="3"/>
    </row>
    <row r="42" spans="1:20" ht="15" customHeight="1">
      <c r="K42" s="50"/>
      <c r="L42" s="57"/>
      <c r="M42" s="57"/>
      <c r="N42" s="57">
        <v>12</v>
      </c>
      <c r="O42" s="2192"/>
      <c r="P42" s="62"/>
      <c r="Q42" s="62"/>
      <c r="R42" s="62">
        <f t="shared" si="3"/>
        <v>8333.3100000000031</v>
      </c>
      <c r="S42" s="3"/>
      <c r="T42" s="3"/>
    </row>
    <row r="43" spans="1:20" ht="15" customHeight="1">
      <c r="A43" s="3240" t="s">
        <v>1</v>
      </c>
      <c r="B43" s="3240"/>
      <c r="C43" s="3240"/>
      <c r="D43" s="3240"/>
      <c r="E43" s="3240"/>
      <c r="F43" s="3240"/>
      <c r="G43" s="3240"/>
      <c r="H43" s="3240"/>
      <c r="I43" s="3241"/>
      <c r="Q43" s="99"/>
      <c r="R43" s="3"/>
      <c r="S43" s="3"/>
      <c r="T43" s="3"/>
    </row>
    <row r="44" spans="1:20" ht="15" customHeight="1">
      <c r="A44" s="141" t="s">
        <v>2</v>
      </c>
      <c r="B44" s="1567" t="s">
        <v>96</v>
      </c>
      <c r="C44" s="143" t="s">
        <v>4</v>
      </c>
      <c r="D44" s="144" t="s">
        <v>5</v>
      </c>
      <c r="E44" s="144" t="s">
        <v>6</v>
      </c>
      <c r="F44" s="2504" t="s">
        <v>36</v>
      </c>
      <c r="G44" s="146" t="s">
        <v>37</v>
      </c>
      <c r="H44" s="146" t="s">
        <v>38</v>
      </c>
      <c r="I44" s="146" t="s">
        <v>87</v>
      </c>
      <c r="Q44" s="3"/>
      <c r="R44" s="3"/>
      <c r="S44" s="3"/>
      <c r="T44" s="3"/>
    </row>
    <row r="45" spans="1:20" ht="15" customHeight="1">
      <c r="A45" s="50">
        <v>45555</v>
      </c>
      <c r="B45" s="55">
        <v>500000</v>
      </c>
      <c r="C45" s="1568">
        <f>B45*0.02</f>
        <v>10000</v>
      </c>
      <c r="D45" s="25"/>
      <c r="E45" s="25">
        <v>60</v>
      </c>
      <c r="F45" s="2248">
        <v>34225</v>
      </c>
      <c r="G45" s="55">
        <f>B45/E45</f>
        <v>8333.3333333333339</v>
      </c>
      <c r="H45" s="55">
        <f>B45*0.83%</f>
        <v>4150</v>
      </c>
      <c r="I45" s="55">
        <f>B45</f>
        <v>500000</v>
      </c>
      <c r="Q45" s="3"/>
      <c r="R45" s="3"/>
      <c r="S45" s="3"/>
      <c r="T45" s="3"/>
    </row>
    <row r="46" spans="1:20" ht="15" customHeight="1">
      <c r="A46" s="50">
        <v>45569</v>
      </c>
      <c r="B46" s="57"/>
      <c r="C46" s="57"/>
      <c r="D46" s="57"/>
      <c r="E46" s="57">
        <v>1</v>
      </c>
      <c r="F46" s="2229">
        <v>84888</v>
      </c>
      <c r="G46" s="329">
        <v>8333.33</v>
      </c>
      <c r="H46" s="329">
        <v>4150</v>
      </c>
      <c r="I46" s="62">
        <f>I45-G46</f>
        <v>491666.67</v>
      </c>
      <c r="Q46" s="3"/>
      <c r="R46" s="3"/>
      <c r="S46" s="3"/>
      <c r="T46" s="3"/>
    </row>
    <row r="47" spans="1:20" ht="15" customHeight="1">
      <c r="A47" s="50">
        <v>45601</v>
      </c>
      <c r="B47" s="57"/>
      <c r="C47" s="57"/>
      <c r="D47" s="57"/>
      <c r="E47" s="57">
        <v>2</v>
      </c>
      <c r="F47" s="2229">
        <v>85248</v>
      </c>
      <c r="G47" s="59">
        <v>8333.33</v>
      </c>
      <c r="H47" s="59">
        <v>4150</v>
      </c>
      <c r="I47" s="62">
        <f>I46-G47</f>
        <v>483333.33999999997</v>
      </c>
      <c r="Q47" s="3"/>
      <c r="R47" s="3"/>
      <c r="S47" s="3"/>
      <c r="T47" s="3"/>
    </row>
    <row r="48" spans="1:20" ht="15" customHeight="1">
      <c r="A48" s="50">
        <v>45629</v>
      </c>
      <c r="B48" s="57"/>
      <c r="C48" s="57"/>
      <c r="D48" s="57"/>
      <c r="E48" s="57">
        <v>3</v>
      </c>
      <c r="F48" s="2229">
        <v>85712</v>
      </c>
      <c r="G48" s="59">
        <v>8333.33</v>
      </c>
      <c r="H48" s="59">
        <v>4150</v>
      </c>
      <c r="I48" s="62">
        <f>I47-G48</f>
        <v>475000.00999999995</v>
      </c>
      <c r="Q48" s="3"/>
      <c r="R48" s="3"/>
      <c r="S48" s="3"/>
      <c r="T48" s="3"/>
    </row>
    <row r="49" spans="1:20" ht="15" customHeight="1">
      <c r="A49" s="50">
        <v>45666</v>
      </c>
      <c r="B49" s="57"/>
      <c r="C49" s="57"/>
      <c r="D49" s="57"/>
      <c r="E49" s="57">
        <v>4</v>
      </c>
      <c r="F49" s="2229">
        <v>86124</v>
      </c>
      <c r="G49" s="59">
        <v>8333.33</v>
      </c>
      <c r="H49" s="59">
        <v>4150</v>
      </c>
      <c r="I49" s="62">
        <f>I48-G49</f>
        <v>466666.67999999993</v>
      </c>
      <c r="Q49" s="3"/>
      <c r="R49" s="3"/>
      <c r="S49" s="3"/>
      <c r="T49" s="3"/>
    </row>
    <row r="50" spans="1:20" ht="15" customHeight="1">
      <c r="A50" s="575">
        <v>45678</v>
      </c>
      <c r="B50" s="57"/>
      <c r="C50" s="57"/>
      <c r="D50" s="57"/>
      <c r="E50" s="57"/>
      <c r="F50" s="2424">
        <v>34957</v>
      </c>
      <c r="G50" s="62">
        <v>466666.68</v>
      </c>
      <c r="H50" s="62"/>
      <c r="I50" s="62">
        <f>I49-G50</f>
        <v>0</v>
      </c>
      <c r="Q50" s="3"/>
      <c r="R50" s="3"/>
      <c r="S50" s="3"/>
      <c r="T50" s="3"/>
    </row>
    <row r="51" spans="1:20" ht="15" customHeight="1">
      <c r="A51" s="100"/>
      <c r="B51" s="6"/>
      <c r="C51" s="5"/>
      <c r="D51" s="5"/>
      <c r="E51" s="626"/>
      <c r="F51" s="2541"/>
      <c r="G51" s="6"/>
      <c r="H51" s="3"/>
      <c r="I51" s="3"/>
      <c r="L51" s="787"/>
      <c r="P51" s="1227"/>
      <c r="Q51" s="3"/>
      <c r="R51" s="3"/>
      <c r="S51" s="3"/>
      <c r="T51" s="3"/>
    </row>
    <row r="52" spans="1:20" ht="15" customHeight="1">
      <c r="A52" s="3200" t="s">
        <v>1</v>
      </c>
      <c r="B52" s="3200"/>
      <c r="C52" s="3200"/>
      <c r="D52" s="3200"/>
      <c r="E52" s="3200"/>
      <c r="F52" s="3200"/>
      <c r="G52" s="3200"/>
      <c r="H52" s="3200"/>
      <c r="I52" s="3365"/>
      <c r="K52" s="3"/>
      <c r="L52" s="3"/>
      <c r="M52" s="3"/>
      <c r="N52" s="3"/>
      <c r="O52" s="2289"/>
      <c r="P52" s="3"/>
      <c r="Q52" s="3"/>
      <c r="R52" s="3"/>
      <c r="S52" s="3"/>
      <c r="T52" s="3"/>
    </row>
    <row r="53" spans="1:20" ht="15" customHeight="1">
      <c r="A53" s="141" t="s">
        <v>2</v>
      </c>
      <c r="B53" s="1567" t="s">
        <v>96</v>
      </c>
      <c r="C53" s="143" t="s">
        <v>4</v>
      </c>
      <c r="D53" s="144" t="s">
        <v>5</v>
      </c>
      <c r="E53" s="144" t="s">
        <v>6</v>
      </c>
      <c r="F53" s="2504" t="s">
        <v>36</v>
      </c>
      <c r="G53" s="146" t="s">
        <v>37</v>
      </c>
      <c r="H53" s="146" t="s">
        <v>38</v>
      </c>
      <c r="I53" s="146" t="s">
        <v>87</v>
      </c>
      <c r="K53" s="3"/>
      <c r="L53" s="3"/>
      <c r="M53" s="3"/>
      <c r="N53" s="3"/>
      <c r="O53" s="2289"/>
      <c r="P53" s="3"/>
      <c r="Q53" s="3"/>
      <c r="R53" s="3"/>
      <c r="S53" s="3"/>
      <c r="T53" s="3"/>
    </row>
    <row r="54" spans="1:20" ht="15" customHeight="1">
      <c r="A54" s="162">
        <v>45678</v>
      </c>
      <c r="B54" s="55">
        <v>600000</v>
      </c>
      <c r="C54" s="1568">
        <f>B54*0.02</f>
        <v>12000</v>
      </c>
      <c r="D54" s="25"/>
      <c r="E54" s="25">
        <v>60</v>
      </c>
      <c r="F54" s="2248">
        <v>34957</v>
      </c>
      <c r="G54" s="55">
        <f>B54/E54</f>
        <v>10000</v>
      </c>
      <c r="H54" s="55">
        <f>B54*0.83%</f>
        <v>4980</v>
      </c>
      <c r="I54" s="55">
        <f>B54</f>
        <v>600000</v>
      </c>
      <c r="K54" s="3"/>
      <c r="L54" s="3"/>
      <c r="M54" s="3"/>
      <c r="N54" s="3"/>
      <c r="O54" s="2289"/>
      <c r="P54" s="3"/>
      <c r="Q54" s="3"/>
      <c r="R54" s="3"/>
      <c r="S54" s="728"/>
      <c r="T54" s="3"/>
    </row>
    <row r="55" spans="1:20" ht="15" customHeight="1">
      <c r="A55" s="167">
        <v>45700</v>
      </c>
      <c r="B55" s="167"/>
      <c r="C55" s="574"/>
      <c r="D55" s="57"/>
      <c r="E55" s="57">
        <v>1</v>
      </c>
      <c r="F55" s="2194">
        <v>86418</v>
      </c>
      <c r="G55" s="168">
        <v>10000</v>
      </c>
      <c r="H55" s="168">
        <v>4980</v>
      </c>
      <c r="I55" s="62">
        <f>I54-G55</f>
        <v>590000</v>
      </c>
      <c r="K55" s="3"/>
      <c r="L55" s="575"/>
      <c r="M55" s="576"/>
      <c r="N55" s="125"/>
      <c r="O55" s="2232"/>
      <c r="P55" s="577"/>
      <c r="Q55" s="577"/>
      <c r="R55" s="728"/>
      <c r="S55" s="604"/>
      <c r="T55" s="3"/>
    </row>
    <row r="56" spans="1:20" ht="15" customHeight="1">
      <c r="A56" s="167">
        <v>45736</v>
      </c>
      <c r="B56" s="167"/>
      <c r="C56" s="358"/>
      <c r="D56" s="57"/>
      <c r="E56" s="57">
        <v>2</v>
      </c>
      <c r="F56" s="2191">
        <v>86867</v>
      </c>
      <c r="G56" s="450">
        <v>10000</v>
      </c>
      <c r="H56" s="450">
        <v>4980</v>
      </c>
      <c r="I56" s="62">
        <f t="shared" ref="I56:I73" si="4">I55-G56</f>
        <v>580000</v>
      </c>
      <c r="K56" s="3"/>
      <c r="L56" s="575"/>
      <c r="M56" s="805"/>
      <c r="N56" s="161"/>
      <c r="O56" s="2231"/>
      <c r="P56" s="122"/>
      <c r="Q56" s="122"/>
      <c r="R56" s="604"/>
      <c r="S56" s="728"/>
      <c r="T56" s="3"/>
    </row>
    <row r="57" spans="1:20" ht="15" customHeight="1">
      <c r="A57" s="167">
        <v>45750</v>
      </c>
      <c r="B57" s="167"/>
      <c r="C57" s="358"/>
      <c r="D57" s="27"/>
      <c r="E57" s="57">
        <v>3</v>
      </c>
      <c r="F57" s="2191">
        <v>87119</v>
      </c>
      <c r="G57" s="168"/>
      <c r="H57" s="168">
        <v>4980</v>
      </c>
      <c r="I57" s="62">
        <f t="shared" si="4"/>
        <v>580000</v>
      </c>
      <c r="K57" s="3"/>
      <c r="L57" s="575"/>
      <c r="M57" s="576"/>
      <c r="N57" s="125"/>
      <c r="O57" s="2232"/>
      <c r="P57" s="577"/>
      <c r="Q57" s="577"/>
      <c r="R57" s="728"/>
      <c r="S57" s="728"/>
      <c r="T57" s="3"/>
    </row>
    <row r="58" spans="1:20" ht="15" customHeight="1">
      <c r="A58" s="167">
        <v>45771</v>
      </c>
      <c r="B58" s="167"/>
      <c r="C58" s="358"/>
      <c r="D58" s="57"/>
      <c r="E58" s="57">
        <v>4</v>
      </c>
      <c r="F58" s="2191">
        <v>87293</v>
      </c>
      <c r="G58" s="450">
        <v>10000</v>
      </c>
      <c r="H58" s="450"/>
      <c r="I58" s="62">
        <f t="shared" si="4"/>
        <v>570000</v>
      </c>
      <c r="K58" s="3"/>
      <c r="L58" s="575"/>
      <c r="M58" s="576"/>
      <c r="N58" s="126"/>
      <c r="O58" s="2231"/>
      <c r="P58" s="122"/>
      <c r="Q58" s="122"/>
      <c r="R58" s="728"/>
      <c r="S58" s="728"/>
      <c r="T58" s="3"/>
    </row>
    <row r="59" spans="1:20" ht="15" customHeight="1">
      <c r="A59" s="167">
        <v>45777</v>
      </c>
      <c r="B59" s="167"/>
      <c r="C59" s="358"/>
      <c r="D59" s="27"/>
      <c r="E59" s="57">
        <v>5</v>
      </c>
      <c r="F59" s="2191">
        <v>87434</v>
      </c>
      <c r="G59" s="168"/>
      <c r="H59" s="450">
        <v>4980</v>
      </c>
      <c r="I59" s="62">
        <f t="shared" si="4"/>
        <v>570000</v>
      </c>
      <c r="K59" s="3"/>
      <c r="L59" s="575"/>
      <c r="M59" s="576"/>
      <c r="N59" s="126"/>
      <c r="O59" s="2232"/>
      <c r="P59" s="577"/>
      <c r="Q59" s="577"/>
      <c r="R59" s="728"/>
      <c r="S59" s="728"/>
      <c r="T59" s="3"/>
    </row>
    <row r="60" spans="1:20" ht="15" customHeight="1">
      <c r="A60" s="167">
        <v>45793</v>
      </c>
      <c r="B60" s="167"/>
      <c r="C60" s="52"/>
      <c r="D60" s="151"/>
      <c r="E60" s="57">
        <v>6</v>
      </c>
      <c r="F60" s="2195" t="s">
        <v>1005</v>
      </c>
      <c r="G60" s="450">
        <v>10000</v>
      </c>
      <c r="H60" s="450"/>
      <c r="I60" s="62">
        <f t="shared" si="4"/>
        <v>560000</v>
      </c>
      <c r="K60" s="3"/>
      <c r="L60" s="575"/>
      <c r="M60" s="576"/>
      <c r="N60" s="126"/>
      <c r="O60" s="2231"/>
      <c r="P60" s="122"/>
      <c r="Q60" s="122"/>
      <c r="R60" s="728"/>
      <c r="S60" s="728"/>
      <c r="T60" s="3"/>
    </row>
    <row r="61" spans="1:20" ht="15" customHeight="1">
      <c r="A61" s="167">
        <v>45811</v>
      </c>
      <c r="B61" s="167"/>
      <c r="C61" s="52"/>
      <c r="D61" s="151"/>
      <c r="E61" s="57">
        <v>7</v>
      </c>
      <c r="F61" s="2195" t="s">
        <v>1006</v>
      </c>
      <c r="G61" s="450"/>
      <c r="H61" s="168">
        <v>4980</v>
      </c>
      <c r="I61" s="62">
        <f t="shared" si="4"/>
        <v>560000</v>
      </c>
      <c r="K61" s="3"/>
      <c r="L61" s="575"/>
      <c r="M61" s="576"/>
      <c r="N61" s="126"/>
      <c r="O61" s="2232"/>
      <c r="P61" s="122"/>
      <c r="Q61" s="122"/>
      <c r="R61" s="728"/>
      <c r="S61" s="728"/>
      <c r="T61" s="3"/>
    </row>
    <row r="62" spans="1:20" ht="15" customHeight="1">
      <c r="A62" s="167">
        <v>45826</v>
      </c>
      <c r="B62" s="167"/>
      <c r="C62" s="52"/>
      <c r="D62" s="151"/>
      <c r="E62" s="57">
        <v>8</v>
      </c>
      <c r="F62" s="2195" t="s">
        <v>1007</v>
      </c>
      <c r="G62" s="450">
        <v>10000</v>
      </c>
      <c r="H62" s="450"/>
      <c r="I62" s="62">
        <f t="shared" si="4"/>
        <v>550000</v>
      </c>
      <c r="K62" s="3"/>
      <c r="L62" s="575"/>
      <c r="M62" s="576"/>
      <c r="N62" s="120"/>
      <c r="O62" s="2231"/>
      <c r="P62" s="122"/>
      <c r="Q62" s="122"/>
      <c r="R62" s="728"/>
      <c r="S62" s="728"/>
      <c r="T62" s="3"/>
    </row>
    <row r="63" spans="1:20" ht="15" customHeight="1">
      <c r="A63" s="167">
        <v>45875</v>
      </c>
      <c r="B63" s="167"/>
      <c r="C63" s="358"/>
      <c r="D63" s="151"/>
      <c r="E63" s="57">
        <v>9</v>
      </c>
      <c r="F63" s="2196" t="s">
        <v>998</v>
      </c>
      <c r="G63" s="168">
        <v>10000</v>
      </c>
      <c r="H63" s="168">
        <v>4980</v>
      </c>
      <c r="I63" s="62">
        <f t="shared" si="4"/>
        <v>540000</v>
      </c>
      <c r="K63" s="3"/>
      <c r="L63" s="575"/>
      <c r="M63" s="576"/>
      <c r="N63" s="120"/>
      <c r="O63" s="2231"/>
      <c r="P63" s="577"/>
      <c r="Q63" s="577"/>
      <c r="R63" s="728"/>
      <c r="S63" s="728"/>
      <c r="T63" s="3"/>
    </row>
    <row r="64" spans="1:20" ht="15" customHeight="1">
      <c r="A64" s="167">
        <v>45883</v>
      </c>
      <c r="B64" s="167"/>
      <c r="C64" s="358"/>
      <c r="D64" s="151"/>
      <c r="E64" s="57">
        <v>10</v>
      </c>
      <c r="F64" s="2196" t="s">
        <v>1008</v>
      </c>
      <c r="G64" s="450">
        <v>10000</v>
      </c>
      <c r="H64" s="450"/>
      <c r="I64" s="62">
        <f t="shared" si="4"/>
        <v>530000</v>
      </c>
      <c r="K64" s="3"/>
      <c r="L64" s="575"/>
      <c r="M64" s="576"/>
      <c r="N64" s="120"/>
      <c r="O64" s="2231"/>
      <c r="P64" s="122"/>
      <c r="Q64" s="122"/>
      <c r="R64" s="728"/>
      <c r="S64" s="728"/>
      <c r="T64" s="3"/>
    </row>
    <row r="65" spans="1:20" ht="15" customHeight="1">
      <c r="A65" s="167">
        <v>45884</v>
      </c>
      <c r="B65" s="167"/>
      <c r="C65" s="358"/>
      <c r="D65" s="151"/>
      <c r="E65" s="57">
        <v>11</v>
      </c>
      <c r="F65" s="2196" t="s">
        <v>999</v>
      </c>
      <c r="G65" s="168"/>
      <c r="H65" s="450">
        <v>4980</v>
      </c>
      <c r="I65" s="62">
        <f t="shared" si="4"/>
        <v>530000</v>
      </c>
      <c r="K65" s="3"/>
      <c r="L65" s="575"/>
      <c r="M65" s="576"/>
      <c r="N65" s="2178"/>
      <c r="O65" s="2232"/>
      <c r="P65" s="577"/>
      <c r="Q65" s="577"/>
      <c r="R65" s="728"/>
      <c r="S65" s="728"/>
      <c r="T65" s="3"/>
    </row>
    <row r="66" spans="1:20" ht="15" customHeight="1">
      <c r="A66" s="167">
        <v>45902</v>
      </c>
      <c r="B66" s="167"/>
      <c r="C66" s="52"/>
      <c r="D66" s="27"/>
      <c r="E66" s="29"/>
      <c r="F66" s="2195" t="s">
        <v>1000</v>
      </c>
      <c r="G66" s="168">
        <v>10000</v>
      </c>
      <c r="H66" s="168">
        <v>4980</v>
      </c>
      <c r="I66" s="62">
        <f t="shared" si="4"/>
        <v>520000</v>
      </c>
      <c r="K66" s="3"/>
      <c r="L66" s="575"/>
      <c r="M66" s="576"/>
      <c r="N66" s="2178"/>
      <c r="O66" s="2231"/>
      <c r="P66" s="122"/>
      <c r="Q66" s="122"/>
      <c r="R66" s="728"/>
      <c r="S66" s="728"/>
      <c r="T66" s="3"/>
    </row>
    <row r="67" spans="1:20" ht="15" customHeight="1">
      <c r="A67" s="167">
        <v>45933</v>
      </c>
      <c r="B67" s="167"/>
      <c r="C67" s="52"/>
      <c r="D67" s="27"/>
      <c r="E67" s="29"/>
      <c r="F67" s="2195" t="s">
        <v>1001</v>
      </c>
      <c r="G67" s="168"/>
      <c r="H67" s="168">
        <v>4980</v>
      </c>
      <c r="I67" s="62">
        <f t="shared" si="4"/>
        <v>520000</v>
      </c>
      <c r="K67" s="3"/>
      <c r="L67" s="575"/>
      <c r="M67" s="576"/>
      <c r="N67" s="2178"/>
      <c r="O67" s="2232"/>
      <c r="P67" s="122"/>
      <c r="Q67" s="122"/>
      <c r="R67" s="728"/>
      <c r="S67" s="728"/>
      <c r="T67" s="637"/>
    </row>
    <row r="68" spans="1:20" ht="15" customHeight="1">
      <c r="A68" s="167">
        <v>45947</v>
      </c>
      <c r="B68" s="167"/>
      <c r="C68" s="52"/>
      <c r="D68" s="27"/>
      <c r="E68" s="29"/>
      <c r="F68" s="2195" t="s">
        <v>1009</v>
      </c>
      <c r="G68" s="450">
        <v>10000</v>
      </c>
      <c r="H68" s="450"/>
      <c r="I68" s="62">
        <f t="shared" si="4"/>
        <v>510000</v>
      </c>
      <c r="L68" s="575"/>
      <c r="M68" s="576"/>
      <c r="N68" s="120"/>
      <c r="O68" s="2232"/>
      <c r="P68" s="577"/>
      <c r="Q68" s="577"/>
      <c r="R68" s="728"/>
      <c r="S68" s="728"/>
      <c r="T68" s="637"/>
    </row>
    <row r="69" spans="1:20" ht="15" customHeight="1">
      <c r="A69" s="167">
        <v>45969</v>
      </c>
      <c r="B69" s="167"/>
      <c r="C69" s="52"/>
      <c r="D69" s="27"/>
      <c r="E69" s="29"/>
      <c r="F69" s="2195" t="s">
        <v>1010</v>
      </c>
      <c r="G69" s="168">
        <v>10000</v>
      </c>
      <c r="H69" s="168">
        <v>4980</v>
      </c>
      <c r="I69" s="62">
        <f t="shared" si="4"/>
        <v>500000</v>
      </c>
      <c r="L69" s="575"/>
      <c r="M69" s="805"/>
      <c r="N69" s="120"/>
      <c r="O69" s="2232"/>
      <c r="P69" s="577"/>
      <c r="Q69" s="577"/>
      <c r="R69" s="728"/>
      <c r="S69" s="728"/>
      <c r="T69" s="637"/>
    </row>
    <row r="70" spans="1:20" ht="15" customHeight="1">
      <c r="A70" s="167">
        <v>45996</v>
      </c>
      <c r="B70" s="167"/>
      <c r="C70" s="52"/>
      <c r="D70" s="27"/>
      <c r="E70" s="29"/>
      <c r="F70" s="2195" t="s">
        <v>1003</v>
      </c>
      <c r="G70" s="168">
        <v>10000</v>
      </c>
      <c r="H70" s="168">
        <v>4980</v>
      </c>
      <c r="I70" s="62">
        <f t="shared" si="4"/>
        <v>490000</v>
      </c>
      <c r="L70" s="575"/>
      <c r="M70" s="576"/>
      <c r="N70" s="120"/>
      <c r="O70" s="2231"/>
      <c r="P70" s="122"/>
      <c r="Q70" s="122"/>
      <c r="R70" s="728"/>
      <c r="S70" s="728"/>
      <c r="T70" s="637"/>
    </row>
    <row r="71" spans="1:20" ht="15" customHeight="1">
      <c r="A71" s="1570">
        <v>46041</v>
      </c>
      <c r="B71" s="27"/>
      <c r="C71" s="27"/>
      <c r="D71" s="27"/>
      <c r="E71" s="29"/>
      <c r="F71" s="2649" t="s">
        <v>1004</v>
      </c>
      <c r="G71" s="1571">
        <v>10000</v>
      </c>
      <c r="H71" s="1571">
        <v>4980</v>
      </c>
      <c r="I71" s="62">
        <f t="shared" si="4"/>
        <v>480000</v>
      </c>
      <c r="L71" s="575"/>
      <c r="M71" s="576"/>
      <c r="N71" s="120"/>
      <c r="O71" s="2232"/>
      <c r="P71" s="577"/>
      <c r="Q71" s="577"/>
      <c r="R71" s="728"/>
      <c r="S71" s="728"/>
      <c r="T71" s="787"/>
    </row>
    <row r="72" spans="1:20" ht="15" customHeight="1">
      <c r="A72" s="50">
        <v>46066</v>
      </c>
      <c r="B72" s="27"/>
      <c r="C72" s="27"/>
      <c r="D72" s="27"/>
      <c r="E72" s="29"/>
      <c r="F72" s="2308" t="s">
        <v>1011</v>
      </c>
      <c r="G72" s="6"/>
      <c r="H72" s="43">
        <v>4980</v>
      </c>
      <c r="I72" s="62">
        <f t="shared" si="4"/>
        <v>480000</v>
      </c>
      <c r="L72" s="575"/>
      <c r="M72" s="576"/>
      <c r="N72" s="120"/>
      <c r="O72" s="2232"/>
      <c r="P72" s="577"/>
      <c r="Q72" s="577"/>
      <c r="R72" s="728"/>
      <c r="S72" s="728"/>
      <c r="T72" s="787"/>
    </row>
    <row r="73" spans="1:20" ht="15" customHeight="1">
      <c r="A73" s="50">
        <v>46066</v>
      </c>
      <c r="B73" s="27"/>
      <c r="C73" s="27"/>
      <c r="D73" s="27"/>
      <c r="E73" s="29"/>
      <c r="F73" s="2229" t="s">
        <v>1012</v>
      </c>
      <c r="G73" s="43">
        <v>10000</v>
      </c>
      <c r="H73" s="39"/>
      <c r="I73" s="62">
        <f t="shared" si="4"/>
        <v>470000</v>
      </c>
      <c r="L73" s="575"/>
      <c r="M73" s="576"/>
      <c r="N73" s="120"/>
      <c r="O73" s="2232"/>
      <c r="P73" s="577"/>
      <c r="Q73" s="577"/>
      <c r="R73" s="728"/>
      <c r="S73" s="787"/>
      <c r="T73" s="787"/>
    </row>
  </sheetData>
  <mergeCells count="8">
    <mergeCell ref="A43:I43"/>
    <mergeCell ref="A21:I21"/>
    <mergeCell ref="A52:I52"/>
    <mergeCell ref="K2:R2"/>
    <mergeCell ref="B1:D1"/>
    <mergeCell ref="K11:R11"/>
    <mergeCell ref="K28:R28"/>
    <mergeCell ref="A2:I2"/>
  </mergeCells>
  <pageMargins left="0.5" right="0.5" top="1" bottom="1" header="0.5" footer="0.5"/>
  <pageSetup paperSize="5" orientation="landscape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FFFF00"/>
  </sheetPr>
  <dimension ref="A1:R17"/>
  <sheetViews>
    <sheetView zoomScale="130" zoomScaleNormal="130" workbookViewId="0">
      <selection activeCell="H19" sqref="H19"/>
    </sheetView>
  </sheetViews>
  <sheetFormatPr defaultColWidth="9" defaultRowHeight="13.2"/>
  <cols>
    <col min="1" max="1" width="13.5546875" customWidth="1"/>
    <col min="2" max="2" width="15.5546875" customWidth="1"/>
    <col min="3" max="3" width="14.109375" customWidth="1"/>
    <col min="4" max="4" width="11.5546875" customWidth="1"/>
    <col min="5" max="5" width="13.109375" customWidth="1"/>
    <col min="6" max="6" width="11.33203125" style="2362" customWidth="1"/>
    <col min="7" max="7" width="15.33203125" customWidth="1"/>
    <col min="8" max="8" width="13.5546875" customWidth="1"/>
    <col min="9" max="9" width="14.33203125" customWidth="1"/>
  </cols>
  <sheetData>
    <row r="1" spans="1:18" ht="24">
      <c r="A1" s="3368" t="s">
        <v>1013</v>
      </c>
      <c r="B1" s="3368"/>
      <c r="C1" s="3368"/>
      <c r="D1" s="3"/>
      <c r="E1" s="5"/>
      <c r="F1" s="2308"/>
      <c r="G1" s="6"/>
      <c r="H1" s="6"/>
      <c r="I1" s="6"/>
    </row>
    <row r="2" spans="1:18" ht="20.399999999999999">
      <c r="A2" s="3240" t="s">
        <v>1</v>
      </c>
      <c r="B2" s="3240"/>
      <c r="C2" s="3240"/>
      <c r="D2" s="3240"/>
      <c r="E2" s="3240"/>
      <c r="F2" s="3240"/>
      <c r="G2" s="3240"/>
      <c r="H2" s="3240"/>
      <c r="I2" s="3241"/>
    </row>
    <row r="3" spans="1:18" ht="25.2">
      <c r="A3" s="141" t="s">
        <v>2</v>
      </c>
      <c r="B3" s="142" t="s">
        <v>96</v>
      </c>
      <c r="C3" s="143" t="s">
        <v>4</v>
      </c>
      <c r="D3" s="144" t="s">
        <v>5</v>
      </c>
      <c r="E3" s="144" t="s">
        <v>6</v>
      </c>
      <c r="F3" s="2504" t="s">
        <v>36</v>
      </c>
      <c r="G3" s="146" t="s">
        <v>37</v>
      </c>
      <c r="H3" s="146" t="s">
        <v>38</v>
      </c>
      <c r="I3" s="146" t="s">
        <v>87</v>
      </c>
    </row>
    <row r="4" spans="1:18">
      <c r="A4" s="162">
        <v>45733</v>
      </c>
      <c r="B4" s="21">
        <v>50000</v>
      </c>
      <c r="C4" s="1566">
        <f>B4*0.02</f>
        <v>1000</v>
      </c>
      <c r="D4" s="23"/>
      <c r="E4" s="25">
        <v>12</v>
      </c>
      <c r="F4" s="2248">
        <v>35251</v>
      </c>
      <c r="G4" s="21">
        <f>B4/E4</f>
        <v>4166.6666666666697</v>
      </c>
      <c r="H4" s="21">
        <f>B4*0.83%</f>
        <v>415</v>
      </c>
      <c r="I4" s="21">
        <f>B4</f>
        <v>50000</v>
      </c>
    </row>
    <row r="5" spans="1:18">
      <c r="A5" s="324">
        <v>45752</v>
      </c>
      <c r="B5" s="27"/>
      <c r="C5" s="27"/>
      <c r="D5" s="27"/>
      <c r="E5" s="57">
        <v>1</v>
      </c>
      <c r="F5" s="2229">
        <v>87153</v>
      </c>
      <c r="G5" s="168">
        <v>4166.67</v>
      </c>
      <c r="H5" s="168">
        <v>415</v>
      </c>
      <c r="I5" s="43">
        <f>I4-G5</f>
        <v>45833.33</v>
      </c>
      <c r="K5" s="339"/>
      <c r="L5" s="616"/>
      <c r="M5" s="467"/>
      <c r="N5" s="615"/>
      <c r="O5" s="615"/>
      <c r="P5" s="615"/>
      <c r="Q5" s="618"/>
      <c r="R5" s="617"/>
    </row>
    <row r="6" spans="1:18">
      <c r="A6" s="324">
        <v>45786</v>
      </c>
      <c r="B6" s="27"/>
      <c r="C6" s="27"/>
      <c r="D6" s="27"/>
      <c r="E6" s="57">
        <v>2</v>
      </c>
      <c r="F6" s="2229" t="s">
        <v>1014</v>
      </c>
      <c r="G6" s="168">
        <v>4166.67</v>
      </c>
      <c r="H6" s="168">
        <v>415</v>
      </c>
      <c r="I6" s="43">
        <f t="shared" ref="I6:I16" si="0">I5-G6</f>
        <v>41666.660000000003</v>
      </c>
      <c r="K6" s="339"/>
      <c r="L6" s="613"/>
      <c r="M6" s="464"/>
      <c r="N6" s="614"/>
      <c r="O6" s="614"/>
      <c r="P6" s="614"/>
      <c r="Q6" s="617"/>
      <c r="R6" s="617"/>
    </row>
    <row r="7" spans="1:18">
      <c r="A7" s="324">
        <v>45818</v>
      </c>
      <c r="B7" s="27"/>
      <c r="C7" s="27"/>
      <c r="D7" s="27"/>
      <c r="E7" s="57">
        <v>3</v>
      </c>
      <c r="F7" s="2229" t="s">
        <v>1015</v>
      </c>
      <c r="G7" s="168">
        <v>4166.67</v>
      </c>
      <c r="H7" s="168">
        <v>415</v>
      </c>
      <c r="I7" s="43">
        <f t="shared" si="0"/>
        <v>37499.99</v>
      </c>
      <c r="K7" s="339"/>
      <c r="L7" s="613"/>
      <c r="M7" s="340"/>
      <c r="N7" s="614"/>
      <c r="O7" s="614"/>
      <c r="P7" s="614"/>
      <c r="Q7" s="617"/>
      <c r="R7" s="617"/>
    </row>
    <row r="8" spans="1:18">
      <c r="A8" s="324">
        <v>45854</v>
      </c>
      <c r="B8" s="27"/>
      <c r="C8" s="27"/>
      <c r="D8" s="27"/>
      <c r="E8" s="57">
        <v>4</v>
      </c>
      <c r="F8" s="2229" t="s">
        <v>1016</v>
      </c>
      <c r="G8" s="450">
        <v>4166.67</v>
      </c>
      <c r="H8" s="450">
        <v>415</v>
      </c>
      <c r="I8" s="43">
        <f t="shared" si="0"/>
        <v>33333.32</v>
      </c>
      <c r="K8" s="339"/>
      <c r="L8" s="616"/>
      <c r="M8" s="340"/>
      <c r="N8" s="614"/>
      <c r="O8" s="614"/>
      <c r="P8" s="614"/>
      <c r="Q8" s="617"/>
      <c r="R8" s="617"/>
    </row>
    <row r="9" spans="1:18" ht="13.8">
      <c r="A9" s="1478">
        <v>45885</v>
      </c>
      <c r="B9" s="32"/>
      <c r="C9" s="33"/>
      <c r="D9" s="33"/>
      <c r="E9" s="522">
        <v>5</v>
      </c>
      <c r="F9" s="2229" t="s">
        <v>1017</v>
      </c>
      <c r="G9" s="450">
        <v>4166.67</v>
      </c>
      <c r="H9" s="450">
        <v>415</v>
      </c>
      <c r="I9" s="43">
        <f t="shared" si="0"/>
        <v>29166.65</v>
      </c>
      <c r="K9" s="339"/>
      <c r="L9" s="613"/>
      <c r="M9" s="340"/>
      <c r="N9" s="615"/>
      <c r="O9" s="615"/>
      <c r="P9" s="615"/>
      <c r="Q9" s="617"/>
      <c r="R9" s="617"/>
    </row>
    <row r="10" spans="1:18" ht="13.8">
      <c r="A10" s="1093">
        <v>45918</v>
      </c>
      <c r="B10" s="326"/>
      <c r="C10" s="326"/>
      <c r="D10" s="326"/>
      <c r="E10" s="522">
        <v>6</v>
      </c>
      <c r="F10" s="2195" t="s">
        <v>1018</v>
      </c>
      <c r="G10" s="450">
        <v>4166.67</v>
      </c>
      <c r="H10" s="450">
        <v>415</v>
      </c>
      <c r="I10" s="43">
        <f t="shared" si="0"/>
        <v>24999.98</v>
      </c>
      <c r="K10" s="339"/>
      <c r="L10" s="613"/>
      <c r="M10" s="464"/>
      <c r="N10" s="615"/>
      <c r="O10" s="615"/>
      <c r="P10" s="615"/>
      <c r="Q10" s="617"/>
      <c r="R10" s="617"/>
    </row>
    <row r="11" spans="1:18" ht="13.8">
      <c r="A11" s="1093">
        <v>45947</v>
      </c>
      <c r="B11" s="326"/>
      <c r="C11" s="326"/>
      <c r="D11" s="326"/>
      <c r="E11" s="522">
        <v>7</v>
      </c>
      <c r="F11" s="2195" t="s">
        <v>1019</v>
      </c>
      <c r="G11" s="450">
        <v>4166.67</v>
      </c>
      <c r="H11" s="450">
        <v>415</v>
      </c>
      <c r="I11" s="43">
        <f t="shared" si="0"/>
        <v>20833.310000000001</v>
      </c>
      <c r="K11" s="339"/>
      <c r="L11" s="613"/>
      <c r="M11" s="340"/>
      <c r="N11" s="615"/>
      <c r="O11" s="615"/>
      <c r="P11" s="615"/>
      <c r="Q11" s="617"/>
      <c r="R11" s="617"/>
    </row>
    <row r="12" spans="1:18" ht="13.8">
      <c r="A12" s="1093">
        <v>45979</v>
      </c>
      <c r="B12" s="326"/>
      <c r="C12" s="326"/>
      <c r="D12" s="326"/>
      <c r="E12" s="522">
        <v>8</v>
      </c>
      <c r="F12" s="2195" t="s">
        <v>1020</v>
      </c>
      <c r="G12" s="450">
        <v>4166.67</v>
      </c>
      <c r="H12" s="450">
        <v>415</v>
      </c>
      <c r="I12" s="43">
        <f t="shared" si="0"/>
        <v>16666.64</v>
      </c>
      <c r="K12" s="339"/>
      <c r="L12" s="613"/>
      <c r="M12" s="340"/>
      <c r="N12" s="615"/>
      <c r="O12" s="615"/>
      <c r="P12" s="615"/>
      <c r="Q12" s="617"/>
      <c r="R12" s="617"/>
    </row>
    <row r="13" spans="1:18">
      <c r="A13" s="1478"/>
      <c r="B13" s="27"/>
      <c r="C13" s="27"/>
      <c r="D13" s="27"/>
      <c r="E13" s="522">
        <v>9</v>
      </c>
      <c r="F13" s="2229"/>
      <c r="G13" s="284"/>
      <c r="H13" s="284"/>
      <c r="I13" s="43">
        <f t="shared" si="0"/>
        <v>16666.64</v>
      </c>
      <c r="K13" s="339"/>
      <c r="L13" s="613"/>
      <c r="M13" s="340"/>
      <c r="N13" s="615"/>
      <c r="O13" s="615"/>
      <c r="P13" s="615"/>
      <c r="Q13" s="617"/>
      <c r="R13" s="618"/>
    </row>
    <row r="14" spans="1:18">
      <c r="A14" s="1478"/>
      <c r="B14" s="27"/>
      <c r="C14" s="27"/>
      <c r="D14" s="27"/>
      <c r="E14" s="522">
        <v>10</v>
      </c>
      <c r="F14" s="2229"/>
      <c r="G14" s="284"/>
      <c r="H14" s="284"/>
      <c r="I14" s="43">
        <f t="shared" si="0"/>
        <v>16666.64</v>
      </c>
    </row>
    <row r="15" spans="1:18">
      <c r="A15" s="1478"/>
      <c r="B15" s="27"/>
      <c r="C15" s="27"/>
      <c r="D15" s="27"/>
      <c r="E15" s="522">
        <v>11</v>
      </c>
      <c r="F15" s="2229"/>
      <c r="G15" s="284"/>
      <c r="H15" s="284"/>
      <c r="I15" s="43">
        <f t="shared" si="0"/>
        <v>16666.64</v>
      </c>
    </row>
    <row r="16" spans="1:18">
      <c r="A16" s="1478"/>
      <c r="B16" s="27"/>
      <c r="C16" s="27"/>
      <c r="D16" s="27"/>
      <c r="E16" s="522">
        <v>12</v>
      </c>
      <c r="F16" s="2229"/>
      <c r="G16" s="284"/>
      <c r="H16" s="284"/>
      <c r="I16" s="43">
        <f t="shared" si="0"/>
        <v>16666.64</v>
      </c>
    </row>
    <row r="17" spans="2:4">
      <c r="B17" s="326"/>
      <c r="C17" s="326"/>
      <c r="D17" s="326"/>
    </row>
  </sheetData>
  <mergeCells count="2">
    <mergeCell ref="A1:C1"/>
    <mergeCell ref="A2:I2"/>
  </mergeCells>
  <pageMargins left="0.7" right="0.7" top="0.75" bottom="0.75" header="0.3" footer="0.3"/>
  <pageSetup orientation="portrait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49">
    <tabColor rgb="FFFFFF00"/>
  </sheetPr>
  <dimension ref="A1:S70"/>
  <sheetViews>
    <sheetView topLeftCell="C1" zoomScale="130" zoomScaleNormal="130" workbookViewId="0">
      <selection activeCell="K26" sqref="K26"/>
    </sheetView>
  </sheetViews>
  <sheetFormatPr defaultColWidth="9.109375" defaultRowHeight="13.2"/>
  <cols>
    <col min="1" max="1" width="13.6640625" style="131" customWidth="1"/>
    <col min="2" max="2" width="12.6640625" style="6" customWidth="1"/>
    <col min="3" max="3" width="10.88671875" style="6" customWidth="1"/>
    <col min="4" max="4" width="9.109375" style="3"/>
    <col min="5" max="5" width="13.109375" style="2281" customWidth="1"/>
    <col min="6" max="6" width="9.33203125" style="5" customWidth="1"/>
    <col min="7" max="7" width="14" style="6" customWidth="1"/>
    <col min="8" max="8" width="11.33203125" style="6" customWidth="1"/>
    <col min="9" max="9" width="15.109375" style="6" customWidth="1"/>
    <col min="10" max="10" width="9.109375" style="3"/>
    <col min="11" max="11" width="17.6640625" style="2" customWidth="1"/>
    <col min="12" max="12" width="12.6640625" style="3" customWidth="1"/>
    <col min="13" max="13" width="9.109375" style="3"/>
    <col min="14" max="14" width="9.33203125" style="3" customWidth="1"/>
    <col min="15" max="15" width="12.5546875" style="2289" customWidth="1"/>
    <col min="16" max="16" width="13.6640625" style="6" customWidth="1"/>
    <col min="17" max="17" width="9.44140625" style="6" customWidth="1"/>
    <col min="18" max="18" width="13.88671875" style="6" customWidth="1"/>
    <col min="19" max="16384" width="9.109375" style="3"/>
  </cols>
  <sheetData>
    <row r="1" spans="1:19" ht="29.4">
      <c r="A1" s="443" t="s">
        <v>1021</v>
      </c>
    </row>
    <row r="2" spans="1:19" ht="15" customHeight="1"/>
    <row r="3" spans="1:19" s="1" customFormat="1" ht="15">
      <c r="A3" s="3334" t="s">
        <v>1</v>
      </c>
      <c r="B3" s="3335"/>
      <c r="C3" s="3335"/>
      <c r="D3" s="3335"/>
      <c r="E3" s="3335"/>
      <c r="F3" s="3335"/>
      <c r="G3" s="3335"/>
      <c r="H3" s="3335"/>
      <c r="I3" s="3346"/>
      <c r="K3" s="3369" t="s">
        <v>20</v>
      </c>
      <c r="L3" s="3370"/>
      <c r="M3" s="3370"/>
      <c r="N3" s="3370"/>
      <c r="O3" s="3370"/>
      <c r="P3" s="3370"/>
      <c r="Q3" s="3370"/>
      <c r="R3" s="3371"/>
    </row>
    <row r="4" spans="1:19" ht="29.1" customHeight="1">
      <c r="A4" s="1173" t="s">
        <v>2</v>
      </c>
      <c r="B4" s="1168" t="s">
        <v>240</v>
      </c>
      <c r="C4" s="1168" t="s">
        <v>4</v>
      </c>
      <c r="D4" s="354" t="s">
        <v>5</v>
      </c>
      <c r="E4" s="2726" t="s">
        <v>7</v>
      </c>
      <c r="F4" s="354" t="s">
        <v>6</v>
      </c>
      <c r="G4" s="1168" t="s">
        <v>241</v>
      </c>
      <c r="H4" s="1168" t="s">
        <v>242</v>
      </c>
      <c r="I4" s="1175" t="s">
        <v>243</v>
      </c>
      <c r="K4" s="1522" t="s">
        <v>21</v>
      </c>
      <c r="L4" s="314" t="s">
        <v>22</v>
      </c>
      <c r="M4" s="27"/>
      <c r="N4" s="1261" t="s">
        <v>187</v>
      </c>
      <c r="O4" s="2712" t="s">
        <v>997</v>
      </c>
      <c r="P4" s="19" t="s">
        <v>241</v>
      </c>
      <c r="Q4" s="332" t="s">
        <v>25</v>
      </c>
      <c r="R4" s="332" t="s">
        <v>26</v>
      </c>
    </row>
    <row r="5" spans="1:19" ht="15" customHeight="1">
      <c r="A5" s="147">
        <v>44519</v>
      </c>
      <c r="B5" s="21">
        <v>150000</v>
      </c>
      <c r="C5" s="21">
        <v>3000</v>
      </c>
      <c r="D5" s="23"/>
      <c r="E5" s="2193">
        <v>27833</v>
      </c>
      <c r="F5" s="25">
        <v>18</v>
      </c>
      <c r="G5" s="21">
        <f>B5/F5</f>
        <v>8333.3333333333303</v>
      </c>
      <c r="H5" s="21">
        <v>1245</v>
      </c>
      <c r="I5" s="21">
        <v>150000</v>
      </c>
      <c r="K5" s="1367">
        <v>45398</v>
      </c>
      <c r="L5" s="1544">
        <v>20000</v>
      </c>
      <c r="M5" s="1545"/>
      <c r="N5" s="1546">
        <v>12</v>
      </c>
      <c r="O5" s="2722">
        <v>33251</v>
      </c>
      <c r="P5" s="1547">
        <v>1666.67</v>
      </c>
      <c r="Q5" s="1562">
        <v>400</v>
      </c>
      <c r="R5" s="1544">
        <v>20000</v>
      </c>
    </row>
    <row r="6" spans="1:19" ht="15" customHeight="1">
      <c r="A6" s="160">
        <v>44550</v>
      </c>
      <c r="B6" s="39"/>
      <c r="C6" s="39"/>
      <c r="D6" s="27"/>
      <c r="E6" s="2192">
        <v>72968</v>
      </c>
      <c r="F6" s="29">
        <v>1</v>
      </c>
      <c r="G6" s="39">
        <v>8333.33</v>
      </c>
      <c r="H6" s="39">
        <v>1245</v>
      </c>
      <c r="I6" s="39">
        <f t="shared" ref="I6:I11" si="0">I5-G6</f>
        <v>141666.67000000001</v>
      </c>
      <c r="K6" s="1367">
        <v>45409</v>
      </c>
      <c r="L6" s="1548"/>
      <c r="M6" s="1545"/>
      <c r="N6" s="1549">
        <v>1</v>
      </c>
      <c r="O6" s="2723">
        <v>82915</v>
      </c>
      <c r="P6" s="1550">
        <v>1666.67</v>
      </c>
      <c r="Q6" s="1552">
        <v>366.67</v>
      </c>
      <c r="R6" s="1563">
        <f>R5-P6</f>
        <v>18333.330000000002</v>
      </c>
      <c r="S6" s="540"/>
    </row>
    <row r="7" spans="1:19" ht="15" customHeight="1">
      <c r="A7" s="160">
        <v>44581</v>
      </c>
      <c r="B7" s="39"/>
      <c r="C7" s="39"/>
      <c r="D7" s="27"/>
      <c r="E7" s="2192">
        <v>73294</v>
      </c>
      <c r="F7" s="29">
        <v>2</v>
      </c>
      <c r="G7" s="39">
        <v>8333.33</v>
      </c>
      <c r="H7" s="39">
        <v>1245</v>
      </c>
      <c r="I7" s="39">
        <f t="shared" si="0"/>
        <v>133333.34</v>
      </c>
      <c r="K7" s="1367">
        <v>45442</v>
      </c>
      <c r="L7" s="1545"/>
      <c r="M7" s="1545"/>
      <c r="N7" s="1549">
        <v>2</v>
      </c>
      <c r="O7" s="2723">
        <v>83374</v>
      </c>
      <c r="P7" s="1550">
        <v>1666.67</v>
      </c>
      <c r="Q7" s="1552">
        <v>333.33</v>
      </c>
      <c r="R7" s="1563">
        <f t="shared" ref="R7:R17" si="1">R6-P7</f>
        <v>16666.66</v>
      </c>
      <c r="S7" s="540"/>
    </row>
    <row r="8" spans="1:19" ht="15" customHeight="1">
      <c r="A8" s="160">
        <v>44621</v>
      </c>
      <c r="B8" s="39"/>
      <c r="C8" s="39"/>
      <c r="D8" s="27"/>
      <c r="E8" s="2192">
        <v>73774</v>
      </c>
      <c r="F8" s="29">
        <v>3</v>
      </c>
      <c r="G8" s="39">
        <v>8333.33</v>
      </c>
      <c r="H8" s="39">
        <v>1245</v>
      </c>
      <c r="I8" s="39">
        <f t="shared" si="0"/>
        <v>125000.01</v>
      </c>
      <c r="K8" s="1551">
        <v>45471</v>
      </c>
      <c r="L8" s="1545"/>
      <c r="M8" s="1545"/>
      <c r="N8" s="1549">
        <v>3</v>
      </c>
      <c r="O8" s="2724">
        <v>833714</v>
      </c>
      <c r="P8" s="1552">
        <v>1666.67</v>
      </c>
      <c r="Q8" s="1552">
        <v>300</v>
      </c>
      <c r="R8" s="1563">
        <f t="shared" si="1"/>
        <v>14999.99</v>
      </c>
      <c r="S8" s="540"/>
    </row>
    <row r="9" spans="1:19" ht="15" customHeight="1">
      <c r="A9" s="50">
        <v>44649</v>
      </c>
      <c r="B9" s="39"/>
      <c r="C9" s="39"/>
      <c r="D9" s="27"/>
      <c r="E9" s="2192">
        <v>74029</v>
      </c>
      <c r="F9" s="29">
        <v>4</v>
      </c>
      <c r="G9" s="149">
        <v>8333.33</v>
      </c>
      <c r="H9" s="39">
        <v>1245</v>
      </c>
      <c r="I9" s="39">
        <f t="shared" si="0"/>
        <v>116666.68</v>
      </c>
      <c r="K9" s="1551">
        <v>45504</v>
      </c>
      <c r="L9" s="1545"/>
      <c r="M9" s="1545"/>
      <c r="N9" s="1549">
        <v>4</v>
      </c>
      <c r="O9" s="2723">
        <v>84080</v>
      </c>
      <c r="P9" s="1552">
        <v>1666.67</v>
      </c>
      <c r="Q9" s="1552">
        <v>266.67</v>
      </c>
      <c r="R9" s="1563">
        <f t="shared" si="1"/>
        <v>13333.32</v>
      </c>
      <c r="S9" s="540"/>
    </row>
    <row r="10" spans="1:19" ht="15" customHeight="1">
      <c r="A10" s="50">
        <v>44679</v>
      </c>
      <c r="B10" s="39"/>
      <c r="C10" s="39"/>
      <c r="D10" s="27"/>
      <c r="E10" s="2192">
        <v>74354</v>
      </c>
      <c r="F10" s="29">
        <v>5</v>
      </c>
      <c r="G10" s="149">
        <v>8333.33</v>
      </c>
      <c r="H10" s="39">
        <v>1245</v>
      </c>
      <c r="I10" s="39">
        <f t="shared" si="0"/>
        <v>108333.35</v>
      </c>
      <c r="K10" s="1367">
        <v>45534</v>
      </c>
      <c r="L10" s="1545"/>
      <c r="M10" s="1545"/>
      <c r="N10" s="1549">
        <v>5</v>
      </c>
      <c r="O10" s="2723">
        <v>84430</v>
      </c>
      <c r="P10" s="1553">
        <v>1666.67</v>
      </c>
      <c r="Q10" s="1553">
        <v>233.33</v>
      </c>
      <c r="R10" s="1563">
        <f t="shared" si="1"/>
        <v>11666.65</v>
      </c>
      <c r="S10" s="540"/>
    </row>
    <row r="11" spans="1:19" ht="15" customHeight="1">
      <c r="A11" s="50">
        <v>44685</v>
      </c>
      <c r="B11" s="39"/>
      <c r="C11" s="39"/>
      <c r="D11" s="27"/>
      <c r="E11" s="2192">
        <v>28895</v>
      </c>
      <c r="F11" s="29">
        <v>6</v>
      </c>
      <c r="G11" s="149">
        <v>108333.35</v>
      </c>
      <c r="H11" s="39"/>
      <c r="I11" s="39">
        <f t="shared" si="0"/>
        <v>0</v>
      </c>
      <c r="K11" s="1367">
        <v>45561</v>
      </c>
      <c r="L11" s="1545"/>
      <c r="M11" s="1545"/>
      <c r="N11" s="1549">
        <v>6</v>
      </c>
      <c r="O11" s="2723">
        <v>84759</v>
      </c>
      <c r="P11" s="1553">
        <v>1666.67</v>
      </c>
      <c r="Q11" s="1553">
        <v>200</v>
      </c>
      <c r="R11" s="1563">
        <f t="shared" si="1"/>
        <v>9999.98</v>
      </c>
      <c r="S11" s="540"/>
    </row>
    <row r="12" spans="1:19" ht="15" customHeight="1">
      <c r="A12" s="50"/>
      <c r="B12" s="39"/>
      <c r="C12" s="39"/>
      <c r="D12" s="27"/>
      <c r="E12" s="2192"/>
      <c r="F12" s="29"/>
      <c r="G12" s="149"/>
      <c r="H12" s="39"/>
      <c r="I12" s="39"/>
      <c r="K12" s="1554">
        <v>45594</v>
      </c>
      <c r="L12" s="1555"/>
      <c r="M12" s="1555"/>
      <c r="N12" s="1556">
        <v>7</v>
      </c>
      <c r="O12" s="2725">
        <v>85188</v>
      </c>
      <c r="P12" s="1557">
        <v>1666.67</v>
      </c>
      <c r="Q12" s="1557">
        <v>166.67</v>
      </c>
      <c r="R12" s="1564">
        <f t="shared" si="1"/>
        <v>8333.31</v>
      </c>
      <c r="S12" s="540"/>
    </row>
    <row r="13" spans="1:19" ht="15" customHeight="1">
      <c r="A13" s="3334" t="s">
        <v>1</v>
      </c>
      <c r="B13" s="3335"/>
      <c r="C13" s="3335"/>
      <c r="D13" s="3335"/>
      <c r="E13" s="3335"/>
      <c r="F13" s="3335"/>
      <c r="G13" s="3335"/>
      <c r="H13" s="3335"/>
      <c r="I13" s="3346"/>
      <c r="K13" s="163">
        <v>45623</v>
      </c>
      <c r="L13" s="1558"/>
      <c r="M13" s="1558"/>
      <c r="N13" s="1559">
        <v>8</v>
      </c>
      <c r="O13" s="2191">
        <v>85585</v>
      </c>
      <c r="P13" s="1560">
        <v>1666.67</v>
      </c>
      <c r="Q13" s="1560">
        <v>133.33000000000001</v>
      </c>
      <c r="R13" s="1565">
        <f t="shared" si="1"/>
        <v>6666.64</v>
      </c>
      <c r="S13" s="540"/>
    </row>
    <row r="14" spans="1:19" ht="15" customHeight="1">
      <c r="A14" s="1173" t="s">
        <v>2</v>
      </c>
      <c r="B14" s="1168" t="s">
        <v>240</v>
      </c>
      <c r="C14" s="1168" t="s">
        <v>4</v>
      </c>
      <c r="D14" s="354" t="s">
        <v>5</v>
      </c>
      <c r="E14" s="2726" t="s">
        <v>7</v>
      </c>
      <c r="F14" s="354" t="s">
        <v>6</v>
      </c>
      <c r="G14" s="1168" t="s">
        <v>241</v>
      </c>
      <c r="H14" s="1168" t="s">
        <v>242</v>
      </c>
      <c r="I14" s="1175" t="s">
        <v>243</v>
      </c>
      <c r="K14" s="1561">
        <v>45654</v>
      </c>
      <c r="L14" s="1558"/>
      <c r="M14" s="1558"/>
      <c r="N14" s="1559">
        <v>9</v>
      </c>
      <c r="O14" s="2192">
        <v>86021</v>
      </c>
      <c r="P14" s="1560">
        <v>1666.67</v>
      </c>
      <c r="Q14" s="1560">
        <v>100</v>
      </c>
      <c r="R14" s="1565">
        <f t="shared" si="1"/>
        <v>4999.97</v>
      </c>
      <c r="S14" s="540"/>
    </row>
    <row r="15" spans="1:19" ht="15" customHeight="1">
      <c r="A15" s="162">
        <v>44685</v>
      </c>
      <c r="B15" s="55">
        <v>320000</v>
      </c>
      <c r="C15" s="55">
        <v>3000</v>
      </c>
      <c r="D15" s="25"/>
      <c r="E15" s="2193">
        <v>28895</v>
      </c>
      <c r="F15" s="25">
        <v>36</v>
      </c>
      <c r="G15" s="55">
        <f>B15/F15</f>
        <v>8888.8888888888905</v>
      </c>
      <c r="H15" s="55">
        <f>B15*0.83%</f>
        <v>2656</v>
      </c>
      <c r="I15" s="55">
        <f>B15</f>
        <v>320000</v>
      </c>
      <c r="K15" s="50">
        <v>45685</v>
      </c>
      <c r="L15" s="27"/>
      <c r="M15" s="27"/>
      <c r="N15" s="27"/>
      <c r="O15" s="2194">
        <v>86290</v>
      </c>
      <c r="P15" s="200">
        <v>1666.67</v>
      </c>
      <c r="Q15" s="200">
        <v>66.67</v>
      </c>
      <c r="R15" s="1565">
        <f t="shared" si="1"/>
        <v>3333.3</v>
      </c>
      <c r="S15" s="540"/>
    </row>
    <row r="16" spans="1:19" ht="15" customHeight="1">
      <c r="A16" s="50"/>
      <c r="B16" s="59"/>
      <c r="C16" s="59"/>
      <c r="D16" s="57"/>
      <c r="E16" s="2192">
        <v>74762</v>
      </c>
      <c r="F16" s="57">
        <v>1</v>
      </c>
      <c r="G16" s="59">
        <v>8888.89</v>
      </c>
      <c r="H16" s="59">
        <v>2650</v>
      </c>
      <c r="I16" s="59">
        <f>I15-G16</f>
        <v>311111.11</v>
      </c>
      <c r="K16" s="50">
        <v>45715</v>
      </c>
      <c r="L16" s="27"/>
      <c r="M16" s="27"/>
      <c r="N16" s="27"/>
      <c r="O16" s="2194">
        <v>86603</v>
      </c>
      <c r="P16" s="200">
        <v>1666.67</v>
      </c>
      <c r="Q16" s="200">
        <v>33.33</v>
      </c>
      <c r="R16" s="1565">
        <f t="shared" si="1"/>
        <v>1666.63</v>
      </c>
      <c r="S16" s="540"/>
    </row>
    <row r="17" spans="1:19" ht="15" customHeight="1">
      <c r="A17" s="50">
        <v>44740</v>
      </c>
      <c r="B17" s="62"/>
      <c r="C17" s="62"/>
      <c r="D17" s="57"/>
      <c r="E17" s="2192">
        <v>75093</v>
      </c>
      <c r="F17" s="57">
        <v>2</v>
      </c>
      <c r="G17" s="329">
        <v>8888.89</v>
      </c>
      <c r="H17" s="62">
        <v>2656</v>
      </c>
      <c r="I17" s="59">
        <f t="shared" ref="I17:I51" si="2">I16-G17</f>
        <v>302222.21999999997</v>
      </c>
      <c r="K17" s="50">
        <v>45744</v>
      </c>
      <c r="L17" s="27"/>
      <c r="M17" s="27"/>
      <c r="N17" s="27"/>
      <c r="O17" s="2194">
        <v>87022</v>
      </c>
      <c r="P17" s="200">
        <v>1666.67</v>
      </c>
      <c r="Q17" s="200"/>
      <c r="R17" s="1565">
        <f t="shared" si="1"/>
        <v>-3.9999999997235101E-2</v>
      </c>
      <c r="S17" s="540"/>
    </row>
    <row r="18" spans="1:19" ht="15" customHeight="1">
      <c r="A18" s="50">
        <v>44769</v>
      </c>
      <c r="B18" s="62"/>
      <c r="C18" s="62"/>
      <c r="D18" s="57"/>
      <c r="E18" s="2192">
        <v>75439</v>
      </c>
      <c r="F18" s="57">
        <v>3</v>
      </c>
      <c r="G18" s="329">
        <v>8888.89</v>
      </c>
      <c r="H18" s="62">
        <v>2656</v>
      </c>
      <c r="I18" s="59">
        <f t="shared" si="2"/>
        <v>293333.33</v>
      </c>
      <c r="K18" s="36"/>
      <c r="L18" s="27"/>
      <c r="M18" s="27"/>
      <c r="N18" s="27"/>
      <c r="O18" s="2300"/>
      <c r="P18" s="39"/>
      <c r="Q18" s="39"/>
      <c r="R18" s="1565"/>
    </row>
    <row r="19" spans="1:19" ht="15" customHeight="1">
      <c r="A19" s="50">
        <v>44800</v>
      </c>
      <c r="B19" s="62"/>
      <c r="C19" s="62"/>
      <c r="D19" s="57"/>
      <c r="E19" s="2192">
        <v>75840</v>
      </c>
      <c r="F19" s="57">
        <v>4</v>
      </c>
      <c r="G19" s="329">
        <v>8888.89</v>
      </c>
      <c r="H19" s="62">
        <v>2656</v>
      </c>
      <c r="I19" s="59">
        <f t="shared" si="2"/>
        <v>284444.44</v>
      </c>
      <c r="K19" s="36"/>
      <c r="L19" s="27"/>
      <c r="M19" s="27"/>
      <c r="N19" s="27"/>
      <c r="O19" s="2300"/>
      <c r="P19" s="39"/>
      <c r="Q19" s="39"/>
      <c r="R19" s="1565"/>
    </row>
    <row r="20" spans="1:19" ht="15" customHeight="1">
      <c r="A20" s="50">
        <v>44832</v>
      </c>
      <c r="B20" s="148"/>
      <c r="C20" s="329"/>
      <c r="D20" s="329"/>
      <c r="E20" s="2192">
        <v>76147</v>
      </c>
      <c r="F20" s="57">
        <v>5</v>
      </c>
      <c r="G20" s="329">
        <v>8888.8799999999992</v>
      </c>
      <c r="H20" s="329">
        <v>2656</v>
      </c>
      <c r="I20" s="59">
        <f t="shared" si="2"/>
        <v>275555.56</v>
      </c>
      <c r="K20" s="36"/>
      <c r="L20" s="27"/>
      <c r="M20" s="27"/>
      <c r="N20" s="27"/>
      <c r="O20" s="2300"/>
      <c r="P20" s="39"/>
      <c r="Q20" s="39"/>
      <c r="R20" s="39"/>
    </row>
    <row r="21" spans="1:19" ht="15" customHeight="1">
      <c r="A21" s="50">
        <v>44863</v>
      </c>
      <c r="B21" s="148"/>
      <c r="C21" s="329"/>
      <c r="D21" s="329"/>
      <c r="E21" s="2192">
        <v>76515</v>
      </c>
      <c r="F21" s="57">
        <v>6</v>
      </c>
      <c r="G21" s="329">
        <v>8888.89</v>
      </c>
      <c r="H21" s="329">
        <v>2656</v>
      </c>
      <c r="I21" s="59">
        <f t="shared" si="2"/>
        <v>266666.67</v>
      </c>
    </row>
    <row r="22" spans="1:19" ht="15" customHeight="1">
      <c r="A22" s="50">
        <v>44891</v>
      </c>
      <c r="B22" s="148"/>
      <c r="C22" s="329"/>
      <c r="D22" s="329"/>
      <c r="E22" s="2192">
        <v>76878</v>
      </c>
      <c r="F22" s="57">
        <v>7</v>
      </c>
      <c r="G22" s="329">
        <v>8888.89</v>
      </c>
      <c r="H22" s="329">
        <v>2656</v>
      </c>
      <c r="I22" s="59">
        <f t="shared" si="2"/>
        <v>257777.78</v>
      </c>
    </row>
    <row r="23" spans="1:19" ht="15" customHeight="1">
      <c r="A23" s="50">
        <v>44921</v>
      </c>
      <c r="B23" s="148"/>
      <c r="C23" s="329"/>
      <c r="D23" s="329"/>
      <c r="E23" s="2192">
        <v>77159</v>
      </c>
      <c r="F23" s="57">
        <v>8</v>
      </c>
      <c r="G23" s="329">
        <v>8888.89</v>
      </c>
      <c r="H23" s="329">
        <v>2656</v>
      </c>
      <c r="I23" s="59">
        <f t="shared" si="2"/>
        <v>248888.89</v>
      </c>
    </row>
    <row r="24" spans="1:19" ht="15" customHeight="1">
      <c r="A24" s="50">
        <v>44953</v>
      </c>
      <c r="B24" s="62"/>
      <c r="C24" s="62"/>
      <c r="D24" s="57"/>
      <c r="E24" s="2192">
        <v>77474</v>
      </c>
      <c r="F24" s="57">
        <v>9</v>
      </c>
      <c r="G24" s="329">
        <v>8888.89</v>
      </c>
      <c r="H24" s="329">
        <v>2656</v>
      </c>
      <c r="I24" s="59">
        <f t="shared" si="2"/>
        <v>240000</v>
      </c>
    </row>
    <row r="25" spans="1:19" ht="15" customHeight="1">
      <c r="A25" s="50">
        <v>44982</v>
      </c>
      <c r="B25" s="62"/>
      <c r="C25" s="62"/>
      <c r="D25" s="57"/>
      <c r="E25" s="2192">
        <v>77872</v>
      </c>
      <c r="F25" s="57">
        <v>10</v>
      </c>
      <c r="G25" s="329">
        <v>8888.89</v>
      </c>
      <c r="H25" s="329">
        <v>2656</v>
      </c>
      <c r="I25" s="59">
        <f t="shared" si="2"/>
        <v>231111.11</v>
      </c>
    </row>
    <row r="26" spans="1:19" ht="15" customHeight="1">
      <c r="A26" s="50">
        <v>45015</v>
      </c>
      <c r="B26" s="62"/>
      <c r="C26" s="62"/>
      <c r="D26" s="57"/>
      <c r="E26" s="2192">
        <v>78115</v>
      </c>
      <c r="F26" s="57">
        <v>11</v>
      </c>
      <c r="G26" s="329">
        <v>8888.89</v>
      </c>
      <c r="H26" s="329">
        <v>2656</v>
      </c>
      <c r="I26" s="59">
        <f t="shared" si="2"/>
        <v>222222.22</v>
      </c>
    </row>
    <row r="27" spans="1:19" ht="15" customHeight="1">
      <c r="A27" s="50">
        <v>45044</v>
      </c>
      <c r="B27" s="62"/>
      <c r="C27" s="62"/>
      <c r="D27" s="57"/>
      <c r="E27" s="2192">
        <v>78471</v>
      </c>
      <c r="F27" s="57">
        <v>12</v>
      </c>
      <c r="G27" s="329">
        <v>8888.89</v>
      </c>
      <c r="H27" s="329">
        <v>2656</v>
      </c>
      <c r="I27" s="59">
        <f t="shared" si="2"/>
        <v>213333.33</v>
      </c>
    </row>
    <row r="28" spans="1:19" ht="15" customHeight="1">
      <c r="A28" s="50">
        <v>45077</v>
      </c>
      <c r="B28" s="62"/>
      <c r="C28" s="62"/>
      <c r="D28" s="57"/>
      <c r="E28" s="2192">
        <v>78937</v>
      </c>
      <c r="F28" s="57">
        <v>13</v>
      </c>
      <c r="G28" s="329">
        <v>8888.89</v>
      </c>
      <c r="H28" s="329">
        <v>2656</v>
      </c>
      <c r="I28" s="59">
        <f t="shared" si="2"/>
        <v>204444.44</v>
      </c>
    </row>
    <row r="29" spans="1:19" ht="15" customHeight="1">
      <c r="A29" s="50">
        <v>45105</v>
      </c>
      <c r="B29" s="62"/>
      <c r="C29" s="62"/>
      <c r="D29" s="57"/>
      <c r="E29" s="2192">
        <v>79285</v>
      </c>
      <c r="F29" s="57">
        <v>14</v>
      </c>
      <c r="G29" s="329">
        <v>8888.89</v>
      </c>
      <c r="H29" s="329">
        <v>2656</v>
      </c>
      <c r="I29" s="59">
        <f t="shared" si="2"/>
        <v>195555.55</v>
      </c>
    </row>
    <row r="30" spans="1:19" ht="15" customHeight="1">
      <c r="A30" s="50">
        <v>45134</v>
      </c>
      <c r="B30" s="62"/>
      <c r="C30" s="62"/>
      <c r="D30" s="57"/>
      <c r="E30" s="2192">
        <v>79628</v>
      </c>
      <c r="F30" s="57">
        <v>15</v>
      </c>
      <c r="G30" s="59">
        <v>8888.89</v>
      </c>
      <c r="H30" s="59">
        <v>2656</v>
      </c>
      <c r="I30" s="59">
        <f t="shared" si="2"/>
        <v>186666.66</v>
      </c>
    </row>
    <row r="31" spans="1:19" ht="15" customHeight="1">
      <c r="A31" s="50">
        <v>45169</v>
      </c>
      <c r="B31" s="62"/>
      <c r="C31" s="62"/>
      <c r="D31" s="57"/>
      <c r="E31" s="2192">
        <v>80051</v>
      </c>
      <c r="F31" s="57">
        <v>16</v>
      </c>
      <c r="G31" s="59">
        <v>8888.89</v>
      </c>
      <c r="H31" s="59">
        <v>2656</v>
      </c>
      <c r="I31" s="59">
        <f t="shared" si="2"/>
        <v>177777.77</v>
      </c>
    </row>
    <row r="32" spans="1:19" ht="16.5" customHeight="1">
      <c r="A32" s="50">
        <v>45196</v>
      </c>
      <c r="B32" s="62"/>
      <c r="C32" s="59"/>
      <c r="D32" s="59"/>
      <c r="E32" s="2192">
        <v>80354</v>
      </c>
      <c r="F32" s="57">
        <v>17</v>
      </c>
      <c r="G32" s="59">
        <v>8888.89</v>
      </c>
      <c r="H32" s="59">
        <v>2656</v>
      </c>
      <c r="I32" s="59">
        <f t="shared" si="2"/>
        <v>168888.88</v>
      </c>
    </row>
    <row r="33" spans="1:18" ht="15" customHeight="1">
      <c r="A33" s="50">
        <v>45226</v>
      </c>
      <c r="B33" s="62"/>
      <c r="C33" s="59"/>
      <c r="D33" s="59"/>
      <c r="E33" s="2192">
        <v>80700</v>
      </c>
      <c r="F33" s="57">
        <v>18</v>
      </c>
      <c r="G33" s="59">
        <v>8888.89</v>
      </c>
      <c r="H33" s="59">
        <v>2656</v>
      </c>
      <c r="I33" s="59">
        <f t="shared" si="2"/>
        <v>159999.99</v>
      </c>
    </row>
    <row r="34" spans="1:18" ht="15" customHeight="1">
      <c r="A34" s="50">
        <v>45259</v>
      </c>
      <c r="B34" s="178"/>
      <c r="C34" s="59"/>
      <c r="D34" s="59"/>
      <c r="E34" s="2192">
        <v>81159</v>
      </c>
      <c r="F34" s="57">
        <v>19</v>
      </c>
      <c r="G34" s="59">
        <v>8888.89</v>
      </c>
      <c r="H34" s="59">
        <v>2656</v>
      </c>
      <c r="I34" s="59">
        <f t="shared" si="2"/>
        <v>151111.1</v>
      </c>
    </row>
    <row r="35" spans="1:18" ht="15" customHeight="1">
      <c r="A35" s="50">
        <v>45289</v>
      </c>
      <c r="B35" s="178"/>
      <c r="C35" s="59"/>
      <c r="D35" s="59"/>
      <c r="E35" s="2192">
        <v>81563</v>
      </c>
      <c r="F35" s="57">
        <v>20</v>
      </c>
      <c r="G35" s="59">
        <v>8888.89</v>
      </c>
      <c r="H35" s="59">
        <v>2656</v>
      </c>
      <c r="I35" s="59">
        <f t="shared" si="2"/>
        <v>142222.21</v>
      </c>
    </row>
    <row r="36" spans="1:18" ht="15" customHeight="1">
      <c r="A36" s="50">
        <v>45316</v>
      </c>
      <c r="B36" s="62"/>
      <c r="C36" s="62"/>
      <c r="D36" s="57"/>
      <c r="E36" s="2192">
        <v>81819</v>
      </c>
      <c r="F36" s="57">
        <v>21</v>
      </c>
      <c r="G36" s="59">
        <v>8888.89</v>
      </c>
      <c r="H36" s="59">
        <v>2656</v>
      </c>
      <c r="I36" s="59">
        <f t="shared" si="2"/>
        <v>133333.32</v>
      </c>
    </row>
    <row r="37" spans="1:18" ht="15" customHeight="1">
      <c r="A37" s="50">
        <v>45351</v>
      </c>
      <c r="B37" s="62"/>
      <c r="C37" s="62"/>
      <c r="D37" s="57"/>
      <c r="E37" s="2192">
        <v>82254</v>
      </c>
      <c r="F37" s="57">
        <v>22</v>
      </c>
      <c r="G37" s="59">
        <v>8888.89</v>
      </c>
      <c r="H37" s="59">
        <v>2656</v>
      </c>
      <c r="I37" s="59">
        <f t="shared" si="2"/>
        <v>124444.43</v>
      </c>
    </row>
    <row r="38" spans="1:18" ht="15" customHeight="1">
      <c r="A38" s="50">
        <v>45385</v>
      </c>
      <c r="B38" s="62"/>
      <c r="C38" s="62"/>
      <c r="D38" s="57"/>
      <c r="E38" s="2192">
        <v>82661</v>
      </c>
      <c r="F38" s="57">
        <v>23</v>
      </c>
      <c r="G38" s="59">
        <v>8888.89</v>
      </c>
      <c r="H38" s="59">
        <v>2656</v>
      </c>
      <c r="I38" s="59">
        <f t="shared" si="2"/>
        <v>115555.54</v>
      </c>
    </row>
    <row r="39" spans="1:18" ht="15" customHeight="1">
      <c r="A39" s="50">
        <v>45409</v>
      </c>
      <c r="B39" s="62"/>
      <c r="C39" s="62"/>
      <c r="D39" s="57"/>
      <c r="E39" s="2192">
        <v>82915</v>
      </c>
      <c r="F39" s="57">
        <v>24</v>
      </c>
      <c r="G39" s="59">
        <v>8888.89</v>
      </c>
      <c r="H39" s="59">
        <v>2656</v>
      </c>
      <c r="I39" s="59">
        <f t="shared" si="2"/>
        <v>106666.65</v>
      </c>
    </row>
    <row r="40" spans="1:18" ht="15" customHeight="1">
      <c r="A40" s="50">
        <v>45442</v>
      </c>
      <c r="B40" s="62"/>
      <c r="C40" s="62"/>
      <c r="D40" s="57"/>
      <c r="E40" s="2192">
        <v>83374</v>
      </c>
      <c r="F40" s="57">
        <v>25</v>
      </c>
      <c r="G40" s="59">
        <v>8888.89</v>
      </c>
      <c r="H40" s="59">
        <v>2656</v>
      </c>
      <c r="I40" s="59">
        <f t="shared" si="2"/>
        <v>97777.759999999704</v>
      </c>
    </row>
    <row r="41" spans="1:18" ht="15" customHeight="1">
      <c r="A41" s="50">
        <v>45471</v>
      </c>
      <c r="B41" s="62"/>
      <c r="C41" s="62"/>
      <c r="D41" s="57"/>
      <c r="E41" s="2192">
        <v>83714</v>
      </c>
      <c r="F41" s="57">
        <v>26</v>
      </c>
      <c r="G41" s="62">
        <v>8888.89</v>
      </c>
      <c r="H41" s="62">
        <v>2656</v>
      </c>
      <c r="I41" s="59">
        <f t="shared" si="2"/>
        <v>88888.869999999704</v>
      </c>
    </row>
    <row r="42" spans="1:18" ht="15" customHeight="1">
      <c r="A42" s="50">
        <v>45504</v>
      </c>
      <c r="B42" s="62"/>
      <c r="C42" s="62"/>
      <c r="D42" s="57"/>
      <c r="E42" s="2192">
        <v>84080</v>
      </c>
      <c r="F42" s="57">
        <v>27</v>
      </c>
      <c r="G42" s="329">
        <v>8888.89</v>
      </c>
      <c r="H42" s="329">
        <v>2656</v>
      </c>
      <c r="I42" s="59">
        <f t="shared" si="2"/>
        <v>79999.979999999705</v>
      </c>
    </row>
    <row r="43" spans="1:18" ht="15" customHeight="1">
      <c r="A43" s="50">
        <v>45534</v>
      </c>
      <c r="B43" s="62"/>
      <c r="C43" s="62"/>
      <c r="D43" s="57"/>
      <c r="E43" s="2192">
        <v>84430</v>
      </c>
      <c r="F43" s="57">
        <v>28</v>
      </c>
      <c r="G43" s="329">
        <v>8888.89</v>
      </c>
      <c r="H43" s="329">
        <v>2656</v>
      </c>
      <c r="I43" s="59">
        <f t="shared" si="2"/>
        <v>71111.089999999705</v>
      </c>
    </row>
    <row r="44" spans="1:18" ht="15" customHeight="1">
      <c r="A44" s="50">
        <v>45561</v>
      </c>
      <c r="B44" s="57"/>
      <c r="C44" s="57"/>
      <c r="D44" s="57"/>
      <c r="E44" s="2192">
        <v>84759</v>
      </c>
      <c r="F44" s="57">
        <v>29</v>
      </c>
      <c r="G44" s="329">
        <v>8888.89</v>
      </c>
      <c r="H44" s="329">
        <v>2656</v>
      </c>
      <c r="I44" s="59">
        <f t="shared" si="2"/>
        <v>62222.199999999699</v>
      </c>
    </row>
    <row r="45" spans="1:18" ht="15" customHeight="1">
      <c r="A45" s="50">
        <v>45594</v>
      </c>
      <c r="B45" s="62"/>
      <c r="C45" s="62"/>
      <c r="D45" s="57"/>
      <c r="E45" s="2192">
        <v>85188</v>
      </c>
      <c r="F45" s="57">
        <v>30</v>
      </c>
      <c r="G45" s="329">
        <v>8888.89</v>
      </c>
      <c r="H45" s="329">
        <v>2656</v>
      </c>
      <c r="I45" s="59">
        <f t="shared" si="2"/>
        <v>53333.309999999699</v>
      </c>
    </row>
    <row r="46" spans="1:18" ht="15" customHeight="1">
      <c r="A46" s="50">
        <v>45623</v>
      </c>
      <c r="B46" s="62"/>
      <c r="C46" s="62"/>
      <c r="D46" s="57"/>
      <c r="E46" s="2192">
        <v>85585</v>
      </c>
      <c r="F46" s="57">
        <v>31</v>
      </c>
      <c r="G46" s="59">
        <v>8888.89</v>
      </c>
      <c r="H46" s="59">
        <v>2656</v>
      </c>
      <c r="I46" s="59">
        <f t="shared" si="2"/>
        <v>44444.4199999997</v>
      </c>
    </row>
    <row r="47" spans="1:18" ht="15" customHeight="1">
      <c r="A47" s="60">
        <v>45654</v>
      </c>
      <c r="B47" s="62"/>
      <c r="C47" s="62"/>
      <c r="D47" s="57"/>
      <c r="E47" s="2192">
        <v>86021</v>
      </c>
      <c r="F47" s="57">
        <v>32</v>
      </c>
      <c r="G47" s="59">
        <v>8888.89</v>
      </c>
      <c r="H47" s="59">
        <v>2656</v>
      </c>
      <c r="I47" s="59">
        <f t="shared" si="2"/>
        <v>35555.529999999701</v>
      </c>
    </row>
    <row r="48" spans="1:18" ht="15" customHeight="1">
      <c r="A48" s="50">
        <v>45685</v>
      </c>
      <c r="B48" s="62"/>
      <c r="C48" s="62"/>
      <c r="D48" s="57"/>
      <c r="E48" s="2192">
        <v>86290</v>
      </c>
      <c r="F48" s="57">
        <v>33</v>
      </c>
      <c r="G48" s="59">
        <v>8888.89</v>
      </c>
      <c r="H48" s="59">
        <v>2656</v>
      </c>
      <c r="I48" s="59">
        <f t="shared" si="2"/>
        <v>26666.639999999701</v>
      </c>
      <c r="K48" s="575"/>
      <c r="L48" s="576"/>
      <c r="M48" s="126"/>
      <c r="N48" s="122"/>
      <c r="O48" s="2231"/>
      <c r="P48" s="122"/>
      <c r="Q48" s="728"/>
      <c r="R48" s="728"/>
    </row>
    <row r="49" spans="1:18" ht="15" customHeight="1">
      <c r="A49" s="50">
        <v>45715</v>
      </c>
      <c r="B49" s="62"/>
      <c r="C49" s="62"/>
      <c r="D49" s="57"/>
      <c r="E49" s="2192">
        <v>86603</v>
      </c>
      <c r="F49" s="57">
        <v>34</v>
      </c>
      <c r="G49" s="59">
        <v>8888.89</v>
      </c>
      <c r="H49" s="59">
        <v>2656</v>
      </c>
      <c r="I49" s="59">
        <f t="shared" si="2"/>
        <v>17777.749999999702</v>
      </c>
      <c r="K49" s="575"/>
      <c r="L49" s="576"/>
      <c r="M49" s="126"/>
      <c r="N49" s="122"/>
      <c r="O49" s="2231"/>
      <c r="P49" s="122"/>
      <c r="Q49" s="728"/>
      <c r="R49" s="728"/>
    </row>
    <row r="50" spans="1:18" ht="15" customHeight="1">
      <c r="A50" s="50">
        <v>45744</v>
      </c>
      <c r="B50" s="62"/>
      <c r="C50" s="62"/>
      <c r="D50" s="57"/>
      <c r="E50" s="2192">
        <v>87022</v>
      </c>
      <c r="F50" s="57">
        <v>35</v>
      </c>
      <c r="G50" s="62">
        <v>8888.89</v>
      </c>
      <c r="H50" s="62">
        <v>2656</v>
      </c>
      <c r="I50" s="59">
        <f t="shared" si="2"/>
        <v>8888.8599999997205</v>
      </c>
      <c r="K50" s="575"/>
      <c r="L50" s="576"/>
      <c r="M50" s="125"/>
      <c r="N50" s="122"/>
      <c r="O50" s="2231"/>
      <c r="P50" s="122"/>
      <c r="Q50" s="728"/>
      <c r="R50" s="728"/>
    </row>
    <row r="51" spans="1:18" ht="15" customHeight="1">
      <c r="A51" s="50">
        <v>45776</v>
      </c>
      <c r="B51" s="62"/>
      <c r="C51" s="62"/>
      <c r="D51" s="57"/>
      <c r="E51" s="2192">
        <v>87359</v>
      </c>
      <c r="F51" s="57">
        <v>36</v>
      </c>
      <c r="G51" s="62">
        <v>8888.89</v>
      </c>
      <c r="H51" s="62">
        <v>2656</v>
      </c>
      <c r="I51" s="59">
        <f t="shared" si="2"/>
        <v>-3.0000000275322201E-2</v>
      </c>
      <c r="K51" s="575"/>
      <c r="L51" s="576"/>
      <c r="M51" s="125"/>
      <c r="N51" s="122"/>
      <c r="O51" s="2231"/>
      <c r="P51" s="122"/>
      <c r="Q51" s="728"/>
      <c r="R51" s="728"/>
    </row>
    <row r="52" spans="1:18" ht="15" customHeight="1"/>
    <row r="53" spans="1:18" ht="15" customHeight="1"/>
    <row r="54" spans="1:18" ht="15" customHeight="1"/>
    <row r="55" spans="1:18" ht="15" customHeight="1"/>
    <row r="56" spans="1:18" ht="15" customHeight="1"/>
    <row r="57" spans="1:18" ht="15" customHeight="1"/>
    <row r="58" spans="1:18" ht="22.5" customHeight="1"/>
    <row r="59" spans="1:18" ht="15" customHeight="1"/>
    <row r="60" spans="1:18" ht="15" customHeight="1"/>
    <row r="61" spans="1:18" ht="15" customHeight="1"/>
    <row r="62" spans="1:18" ht="15" customHeight="1"/>
    <row r="63" spans="1:18" ht="15" customHeight="1"/>
    <row r="64" spans="1:1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 count="3">
    <mergeCell ref="A3:I3"/>
    <mergeCell ref="K3:R3"/>
    <mergeCell ref="A13:I13"/>
  </mergeCells>
  <pageMargins left="0.5" right="0.5" top="1" bottom="1" header="0.5" footer="0.5"/>
  <pageSetup paperSize="5" orientation="landscape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FFFF00"/>
  </sheetPr>
  <dimension ref="A1:I28"/>
  <sheetViews>
    <sheetView zoomScale="120" zoomScaleNormal="120" workbookViewId="0">
      <selection activeCell="G13" sqref="G13"/>
    </sheetView>
  </sheetViews>
  <sheetFormatPr defaultColWidth="9" defaultRowHeight="13.2"/>
  <cols>
    <col min="1" max="9" width="16" customWidth="1"/>
  </cols>
  <sheetData>
    <row r="1" spans="1:9" ht="24">
      <c r="A1" s="11" t="s">
        <v>1022</v>
      </c>
      <c r="B1" s="3"/>
      <c r="C1" s="3"/>
      <c r="D1" s="3"/>
      <c r="E1" s="5"/>
      <c r="F1" s="4"/>
      <c r="G1" s="502"/>
      <c r="H1" s="502"/>
      <c r="I1" s="502"/>
    </row>
    <row r="2" spans="1:9" ht="23.4">
      <c r="A2" s="1527"/>
      <c r="B2" s="3"/>
      <c r="C2" s="3"/>
      <c r="D2" s="3"/>
      <c r="E2" s="5"/>
      <c r="F2" s="4"/>
      <c r="G2" s="502"/>
      <c r="H2" s="502"/>
      <c r="I2" s="502"/>
    </row>
    <row r="3" spans="1:9">
      <c r="A3" s="36"/>
      <c r="B3" s="27"/>
      <c r="C3" s="27"/>
      <c r="D3" s="27"/>
      <c r="E3" s="29"/>
      <c r="F3" s="38"/>
      <c r="G3" s="39"/>
      <c r="H3" s="39"/>
      <c r="I3" s="39"/>
    </row>
    <row r="4" spans="1:9" ht="15">
      <c r="A4" s="3284" t="s">
        <v>1</v>
      </c>
      <c r="B4" s="3372"/>
      <c r="C4" s="3372"/>
      <c r="D4" s="3372"/>
      <c r="E4" s="3372"/>
      <c r="F4" s="3372"/>
      <c r="G4" s="3372"/>
      <c r="H4" s="3372"/>
      <c r="I4" s="3373"/>
    </row>
    <row r="5" spans="1:9" ht="15">
      <c r="A5" s="1528" t="s">
        <v>2</v>
      </c>
      <c r="B5" s="1529" t="s">
        <v>35</v>
      </c>
      <c r="C5" s="1529" t="s">
        <v>4</v>
      </c>
      <c r="D5" s="1529" t="s">
        <v>5</v>
      </c>
      <c r="E5" s="1529" t="s">
        <v>6</v>
      </c>
      <c r="F5" s="1530" t="s">
        <v>36</v>
      </c>
      <c r="G5" s="1531" t="s">
        <v>1023</v>
      </c>
      <c r="H5" s="1531" t="s">
        <v>802</v>
      </c>
      <c r="I5" s="1531" t="s">
        <v>39</v>
      </c>
    </row>
    <row r="6" spans="1:9">
      <c r="A6" s="451">
        <v>45806</v>
      </c>
      <c r="B6" s="526">
        <v>30000</v>
      </c>
      <c r="C6" s="847">
        <f>B6*2%</f>
        <v>600</v>
      </c>
      <c r="D6" s="454"/>
      <c r="E6" s="454">
        <v>12</v>
      </c>
      <c r="F6" s="1533" t="s">
        <v>1024</v>
      </c>
      <c r="G6" s="452">
        <f>B6/E6</f>
        <v>2500</v>
      </c>
      <c r="H6" s="452">
        <f>B6*0.83%</f>
        <v>249</v>
      </c>
      <c r="I6" s="55">
        <f>B6</f>
        <v>30000</v>
      </c>
    </row>
    <row r="7" spans="1:9" ht="13.8">
      <c r="A7" s="167">
        <v>45826</v>
      </c>
      <c r="B7" s="57"/>
      <c r="C7" s="57"/>
      <c r="D7" s="57"/>
      <c r="E7" s="57">
        <v>1</v>
      </c>
      <c r="F7" s="52" t="s">
        <v>1025</v>
      </c>
      <c r="G7" s="450">
        <v>2500</v>
      </c>
      <c r="H7" s="450">
        <v>249</v>
      </c>
      <c r="I7" s="62">
        <f>I6-G7</f>
        <v>27500</v>
      </c>
    </row>
    <row r="8" spans="1:9" ht="13.8">
      <c r="A8" s="167">
        <v>45857</v>
      </c>
      <c r="B8" s="57"/>
      <c r="C8" s="57"/>
      <c r="D8" s="57"/>
      <c r="E8" s="57">
        <v>2</v>
      </c>
      <c r="F8" s="52" t="s">
        <v>1026</v>
      </c>
      <c r="G8" s="450">
        <v>2500</v>
      </c>
      <c r="H8" s="450">
        <v>249</v>
      </c>
      <c r="I8" s="62">
        <f t="shared" ref="I8:I18" si="0">I7-G8</f>
        <v>25000</v>
      </c>
    </row>
    <row r="9" spans="1:9" ht="13.8">
      <c r="A9" s="167">
        <v>45896</v>
      </c>
      <c r="B9" s="57"/>
      <c r="C9" s="57"/>
      <c r="D9" s="57"/>
      <c r="E9" s="57">
        <v>3</v>
      </c>
      <c r="F9" s="2177" t="s">
        <v>1027</v>
      </c>
      <c r="G9" s="450">
        <v>2500</v>
      </c>
      <c r="H9" s="450">
        <v>249</v>
      </c>
      <c r="I9" s="62">
        <f t="shared" si="0"/>
        <v>22500</v>
      </c>
    </row>
    <row r="10" spans="1:9" ht="13.8">
      <c r="A10" s="167">
        <v>45927</v>
      </c>
      <c r="B10" s="57"/>
      <c r="C10" s="57"/>
      <c r="D10" s="57"/>
      <c r="E10" s="57">
        <v>4</v>
      </c>
      <c r="F10" s="52" t="s">
        <v>1028</v>
      </c>
      <c r="G10" s="450">
        <v>2500</v>
      </c>
      <c r="H10" s="450">
        <v>249</v>
      </c>
      <c r="I10" s="62">
        <f t="shared" si="0"/>
        <v>20000</v>
      </c>
    </row>
    <row r="11" spans="1:9" ht="13.8">
      <c r="A11" s="167">
        <v>45959</v>
      </c>
      <c r="B11" s="57"/>
      <c r="C11" s="57"/>
      <c r="D11" s="57"/>
      <c r="E11" s="57">
        <v>5</v>
      </c>
      <c r="F11" s="52" t="s">
        <v>1029</v>
      </c>
      <c r="G11" s="450">
        <v>2500</v>
      </c>
      <c r="H11" s="450">
        <v>249</v>
      </c>
      <c r="I11" s="62">
        <f t="shared" si="0"/>
        <v>17500</v>
      </c>
    </row>
    <row r="12" spans="1:9" ht="13.8">
      <c r="A12" s="167">
        <v>45987</v>
      </c>
      <c r="B12" s="57"/>
      <c r="C12" s="57"/>
      <c r="D12" s="57"/>
      <c r="E12" s="57">
        <v>6</v>
      </c>
      <c r="F12" s="52" t="s">
        <v>1030</v>
      </c>
      <c r="G12" s="450">
        <v>2500</v>
      </c>
      <c r="H12" s="450">
        <v>249</v>
      </c>
      <c r="I12" s="62">
        <f t="shared" si="0"/>
        <v>15000</v>
      </c>
    </row>
    <row r="13" spans="1:9" ht="13.8">
      <c r="A13" s="167">
        <v>46018</v>
      </c>
      <c r="B13" s="57"/>
      <c r="C13" s="57"/>
      <c r="D13" s="57"/>
      <c r="E13" s="57">
        <v>7</v>
      </c>
      <c r="F13" s="52" t="s">
        <v>1031</v>
      </c>
      <c r="G13" s="450">
        <v>2500</v>
      </c>
      <c r="H13" s="450">
        <v>249</v>
      </c>
      <c r="I13" s="62">
        <f t="shared" si="0"/>
        <v>12500</v>
      </c>
    </row>
    <row r="14" spans="1:9">
      <c r="A14" s="50"/>
      <c r="B14" s="57"/>
      <c r="C14" s="57"/>
      <c r="D14" s="57"/>
      <c r="E14" s="57">
        <v>8</v>
      </c>
      <c r="F14" s="61"/>
      <c r="G14" s="62"/>
      <c r="H14" s="62"/>
      <c r="I14" s="62">
        <f t="shared" si="0"/>
        <v>12500</v>
      </c>
    </row>
    <row r="15" spans="1:9">
      <c r="A15" s="50"/>
      <c r="B15" s="57"/>
      <c r="C15" s="57"/>
      <c r="D15" s="57"/>
      <c r="E15" s="57">
        <v>9</v>
      </c>
      <c r="F15" s="61"/>
      <c r="G15" s="62"/>
      <c r="H15" s="62"/>
      <c r="I15" s="62">
        <f t="shared" si="0"/>
        <v>12500</v>
      </c>
    </row>
    <row r="16" spans="1:9">
      <c r="A16" s="50"/>
      <c r="B16" s="57"/>
      <c r="C16" s="57"/>
      <c r="D16" s="57"/>
      <c r="E16" s="57">
        <v>10</v>
      </c>
      <c r="F16" s="61"/>
      <c r="G16" s="62"/>
      <c r="H16" s="62"/>
      <c r="I16" s="62">
        <f t="shared" si="0"/>
        <v>12500</v>
      </c>
    </row>
    <row r="17" spans="1:9">
      <c r="A17" s="50"/>
      <c r="B17" s="57"/>
      <c r="C17" s="57"/>
      <c r="D17" s="57"/>
      <c r="E17" s="57">
        <v>11</v>
      </c>
      <c r="F17" s="61"/>
      <c r="G17" s="62"/>
      <c r="H17" s="62"/>
      <c r="I17" s="62">
        <f t="shared" si="0"/>
        <v>12500</v>
      </c>
    </row>
    <row r="18" spans="1:9">
      <c r="A18" s="50"/>
      <c r="B18" s="57"/>
      <c r="C18" s="57"/>
      <c r="D18" s="57"/>
      <c r="E18" s="57">
        <v>12</v>
      </c>
      <c r="F18" s="61"/>
      <c r="G18" s="62"/>
      <c r="H18" s="62"/>
      <c r="I18" s="62">
        <f t="shared" si="0"/>
        <v>12500</v>
      </c>
    </row>
    <row r="21" spans="1:9">
      <c r="A21" s="575"/>
      <c r="B21" s="805"/>
      <c r="C21" s="161"/>
      <c r="D21" s="122"/>
      <c r="E21" s="122"/>
      <c r="F21" s="122"/>
      <c r="G21" s="604"/>
    </row>
    <row r="22" spans="1:9" ht="13.8">
      <c r="A22" s="575"/>
      <c r="B22" s="576"/>
      <c r="C22" s="120"/>
      <c r="D22" s="122"/>
      <c r="E22" s="122"/>
      <c r="F22" s="122"/>
      <c r="G22" s="728"/>
    </row>
    <row r="23" spans="1:9" ht="13.8">
      <c r="A23" s="575"/>
      <c r="B23" s="576"/>
      <c r="C23" s="120"/>
      <c r="D23" s="122"/>
      <c r="E23" s="122"/>
      <c r="F23" s="122"/>
      <c r="G23" s="728"/>
    </row>
    <row r="24" spans="1:9" ht="13.8">
      <c r="A24" s="575"/>
      <c r="B24" s="576"/>
      <c r="C24" s="126"/>
      <c r="D24" s="122"/>
      <c r="E24" s="122"/>
      <c r="F24" s="122"/>
      <c r="G24" s="728"/>
    </row>
    <row r="25" spans="1:9" ht="13.8">
      <c r="A25" s="575"/>
      <c r="B25" s="576"/>
      <c r="C25" s="120"/>
      <c r="D25" s="122"/>
      <c r="E25" s="122"/>
      <c r="F25" s="122"/>
      <c r="G25" s="728"/>
    </row>
    <row r="26" spans="1:9" ht="13.8">
      <c r="A26" s="575"/>
      <c r="B26" s="576"/>
      <c r="C26" s="120"/>
      <c r="D26" s="122"/>
      <c r="E26" s="122"/>
      <c r="F26" s="122"/>
      <c r="G26" s="728"/>
    </row>
    <row r="27" spans="1:9" ht="13.8">
      <c r="A27" s="575"/>
      <c r="B27" s="576"/>
      <c r="C27" s="120"/>
      <c r="D27" s="122"/>
      <c r="E27" s="122"/>
      <c r="F27" s="122"/>
      <c r="G27" s="728"/>
    </row>
    <row r="28" spans="1:9" ht="13.8">
      <c r="A28" s="575"/>
      <c r="B28" s="576"/>
      <c r="C28" s="120"/>
      <c r="D28" s="122"/>
      <c r="E28" s="122"/>
      <c r="F28" s="122"/>
      <c r="G28" s="728"/>
    </row>
  </sheetData>
  <mergeCells count="1">
    <mergeCell ref="A4:I4"/>
  </mergeCells>
  <pageMargins left="0.7" right="0.7" top="0.75" bottom="0.75" header="0.3" footer="0.3"/>
  <pageSetup orientation="portrait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3">
    <tabColor rgb="FFFFFF00"/>
  </sheetPr>
  <dimension ref="A1:R75"/>
  <sheetViews>
    <sheetView zoomScale="130" zoomScaleNormal="130" workbookViewId="0">
      <pane ySplit="4" topLeftCell="A62" activePane="bottomLeft" state="frozen"/>
      <selection pane="bottomLeft" activeCell="C73" sqref="C73"/>
    </sheetView>
  </sheetViews>
  <sheetFormatPr defaultColWidth="9.109375" defaultRowHeight="13.2"/>
  <cols>
    <col min="1" max="1" width="14.109375" style="228" customWidth="1"/>
    <col min="2" max="2" width="19" style="3" customWidth="1"/>
    <col min="3" max="3" width="11.109375" style="3" customWidth="1"/>
    <col min="4" max="4" width="9.109375" style="3"/>
    <col min="5" max="5" width="9.6640625" style="5" customWidth="1"/>
    <col min="6" max="6" width="11.33203125" style="556" customWidth="1"/>
    <col min="7" max="7" width="13.5546875" style="135" customWidth="1"/>
    <col min="8" max="8" width="12.33203125" style="135" customWidth="1"/>
    <col min="9" max="9" width="13.6640625" style="135" customWidth="1"/>
    <col min="10" max="10" width="12.109375" style="1538" customWidth="1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8" width="9.88671875" style="3" customWidth="1"/>
    <col min="19" max="16384" width="9.109375" style="3"/>
  </cols>
  <sheetData>
    <row r="1" spans="1:10" ht="27.6">
      <c r="A1" s="3374" t="s">
        <v>1032</v>
      </c>
      <c r="B1" s="3374"/>
      <c r="C1" s="3374"/>
      <c r="J1" s="1468"/>
    </row>
    <row r="2" spans="1:10" ht="20.399999999999999">
      <c r="A2" s="3284" t="s">
        <v>1</v>
      </c>
      <c r="B2" s="3372"/>
      <c r="C2" s="3372"/>
      <c r="D2" s="3372"/>
      <c r="E2" s="3372"/>
      <c r="F2" s="3372"/>
      <c r="G2" s="3372"/>
      <c r="H2" s="3372"/>
      <c r="I2" s="3373"/>
      <c r="J2" s="1228"/>
    </row>
    <row r="3" spans="1:10" s="1" customFormat="1" ht="15">
      <c r="A3" s="612" t="s">
        <v>2</v>
      </c>
      <c r="B3" s="1529" t="s">
        <v>35</v>
      </c>
      <c r="C3" s="1529" t="s">
        <v>4</v>
      </c>
      <c r="D3" s="1529" t="s">
        <v>5</v>
      </c>
      <c r="E3" s="1529" t="s">
        <v>6</v>
      </c>
      <c r="F3" s="737" t="s">
        <v>36</v>
      </c>
      <c r="G3" s="1532" t="s">
        <v>1023</v>
      </c>
      <c r="H3" s="1532" t="s">
        <v>802</v>
      </c>
      <c r="I3" s="1532" t="s">
        <v>39</v>
      </c>
      <c r="J3" s="1539"/>
    </row>
    <row r="4" spans="1:10" ht="19.5" customHeight="1">
      <c r="A4" s="162">
        <v>44799</v>
      </c>
      <c r="B4" s="834">
        <v>275000</v>
      </c>
      <c r="C4" s="834">
        <v>4000</v>
      </c>
      <c r="D4" s="25"/>
      <c r="E4" s="25">
        <v>48</v>
      </c>
      <c r="F4" s="518">
        <v>29719</v>
      </c>
      <c r="G4" s="55">
        <f>+B4/E4</f>
        <v>5729.1666666666697</v>
      </c>
      <c r="H4" s="55">
        <f>B4*0.83%</f>
        <v>2282.5</v>
      </c>
      <c r="I4" s="55">
        <f>B4</f>
        <v>275000</v>
      </c>
      <c r="J4" s="1540"/>
    </row>
    <row r="5" spans="1:10" ht="15" customHeight="1">
      <c r="A5" s="167">
        <v>44821</v>
      </c>
      <c r="B5" s="32"/>
      <c r="C5" s="33"/>
      <c r="D5" s="33"/>
      <c r="E5" s="29">
        <v>1</v>
      </c>
      <c r="F5" s="42">
        <v>76047</v>
      </c>
      <c r="G5" s="35">
        <v>5729.17</v>
      </c>
      <c r="H5" s="35">
        <v>2282.5</v>
      </c>
      <c r="I5" s="62">
        <f>I4-G5</f>
        <v>269270.83</v>
      </c>
      <c r="J5" s="1541"/>
    </row>
    <row r="6" spans="1:10" ht="15" customHeight="1">
      <c r="A6" s="167">
        <v>44852</v>
      </c>
      <c r="B6" s="32"/>
      <c r="C6" s="33"/>
      <c r="D6" s="33"/>
      <c r="E6" s="29">
        <v>2</v>
      </c>
      <c r="F6" s="42">
        <v>76332</v>
      </c>
      <c r="G6" s="35">
        <v>5729.17</v>
      </c>
      <c r="H6" s="35">
        <v>2182.5</v>
      </c>
      <c r="I6" s="62">
        <f t="shared" ref="I6:I11" si="0">I5-G6</f>
        <v>263541.65999999997</v>
      </c>
      <c r="J6" s="1542"/>
    </row>
    <row r="7" spans="1:10" ht="15" customHeight="1">
      <c r="A7" s="167">
        <v>44883</v>
      </c>
      <c r="B7" s="32"/>
      <c r="C7" s="33"/>
      <c r="D7" s="33"/>
      <c r="E7" s="29">
        <v>3</v>
      </c>
      <c r="F7" s="42">
        <v>76757</v>
      </c>
      <c r="G7" s="35">
        <v>5729.17</v>
      </c>
      <c r="H7" s="35">
        <v>2182.5</v>
      </c>
      <c r="I7" s="62">
        <f t="shared" si="0"/>
        <v>257812.49</v>
      </c>
    </row>
    <row r="8" spans="1:10" ht="15" customHeight="1">
      <c r="A8" s="167">
        <v>44917</v>
      </c>
      <c r="B8" s="32"/>
      <c r="C8" s="33"/>
      <c r="D8" s="33"/>
      <c r="E8" s="29">
        <v>4</v>
      </c>
      <c r="F8" s="42">
        <v>77126</v>
      </c>
      <c r="G8" s="35">
        <v>5729.17</v>
      </c>
      <c r="H8" s="35">
        <v>2182.5</v>
      </c>
      <c r="I8" s="62">
        <f t="shared" si="0"/>
        <v>252083.32</v>
      </c>
      <c r="J8" s="1543"/>
    </row>
    <row r="9" spans="1:10" ht="15" customHeight="1">
      <c r="A9" s="50">
        <v>44946</v>
      </c>
      <c r="B9" s="27"/>
      <c r="C9" s="27"/>
      <c r="D9" s="27"/>
      <c r="E9" s="29">
        <v>5</v>
      </c>
      <c r="F9" s="42">
        <v>77411</v>
      </c>
      <c r="G9" s="35">
        <v>5729.17</v>
      </c>
      <c r="H9" s="35">
        <v>2182.5</v>
      </c>
      <c r="I9" s="62">
        <f t="shared" si="0"/>
        <v>246354.15</v>
      </c>
      <c r="J9" s="1514"/>
    </row>
    <row r="10" spans="1:10" ht="20.25" customHeight="1">
      <c r="A10" s="50">
        <v>44974</v>
      </c>
      <c r="B10" s="27"/>
      <c r="C10" s="27"/>
      <c r="D10" s="27"/>
      <c r="E10" s="29">
        <v>6</v>
      </c>
      <c r="F10" s="42">
        <v>77675</v>
      </c>
      <c r="G10" s="35">
        <v>5729.17</v>
      </c>
      <c r="H10" s="35">
        <v>2182.5</v>
      </c>
      <c r="I10" s="62">
        <f t="shared" si="0"/>
        <v>240624.98</v>
      </c>
      <c r="J10" s="1514"/>
    </row>
    <row r="11" spans="1:10" ht="24.75" customHeight="1">
      <c r="A11" s="50">
        <v>44985</v>
      </c>
      <c r="B11" s="27"/>
      <c r="C11" s="27"/>
      <c r="D11" s="27"/>
      <c r="E11" s="29">
        <v>7</v>
      </c>
      <c r="F11" s="42">
        <v>30807</v>
      </c>
      <c r="G11" s="62">
        <v>240624.98</v>
      </c>
      <c r="H11" s="62"/>
      <c r="I11" s="62">
        <f t="shared" si="0"/>
        <v>0</v>
      </c>
      <c r="J11" s="1514"/>
    </row>
    <row r="12" spans="1:10" ht="23.25" customHeight="1">
      <c r="J12" s="1514"/>
    </row>
    <row r="13" spans="1:10" ht="15" customHeight="1">
      <c r="J13" s="1514"/>
    </row>
    <row r="14" spans="1:10" ht="15" customHeight="1">
      <c r="A14" s="3284" t="s">
        <v>1</v>
      </c>
      <c r="B14" s="3372"/>
      <c r="C14" s="3372"/>
      <c r="D14" s="3372"/>
      <c r="E14" s="3372"/>
      <c r="F14" s="3372"/>
      <c r="G14" s="3372"/>
      <c r="H14" s="3372"/>
      <c r="I14" s="3373"/>
      <c r="J14" s="1514"/>
    </row>
    <row r="15" spans="1:10" ht="15" customHeight="1">
      <c r="A15" s="612" t="s">
        <v>2</v>
      </c>
      <c r="B15" s="1529" t="s">
        <v>35</v>
      </c>
      <c r="C15" s="1529" t="s">
        <v>4</v>
      </c>
      <c r="D15" s="1529" t="s">
        <v>5</v>
      </c>
      <c r="E15" s="1529" t="s">
        <v>6</v>
      </c>
      <c r="F15" s="737" t="s">
        <v>36</v>
      </c>
      <c r="G15" s="1532" t="s">
        <v>1023</v>
      </c>
      <c r="H15" s="1532" t="s">
        <v>802</v>
      </c>
      <c r="I15" s="1532" t="s">
        <v>39</v>
      </c>
      <c r="J15" s="1514"/>
    </row>
    <row r="16" spans="1:10" ht="15" customHeight="1">
      <c r="A16" s="162">
        <v>44985</v>
      </c>
      <c r="B16" s="834">
        <v>275000</v>
      </c>
      <c r="C16" s="834">
        <v>4000</v>
      </c>
      <c r="D16" s="25"/>
      <c r="E16" s="25">
        <v>48</v>
      </c>
      <c r="F16" s="154">
        <v>30807</v>
      </c>
      <c r="G16" s="55">
        <f>+B16/E16</f>
        <v>5729.1666666666697</v>
      </c>
      <c r="H16" s="55">
        <f>B16*0.83%</f>
        <v>2282.5</v>
      </c>
      <c r="I16" s="55">
        <f>B16</f>
        <v>275000</v>
      </c>
      <c r="J16" s="1514"/>
    </row>
    <row r="17" spans="1:10" ht="15" customHeight="1">
      <c r="A17" s="50">
        <v>45006</v>
      </c>
      <c r="B17" s="27"/>
      <c r="C17" s="27"/>
      <c r="D17" s="27"/>
      <c r="E17" s="29">
        <v>1</v>
      </c>
      <c r="F17" s="42">
        <v>78013</v>
      </c>
      <c r="G17" s="62">
        <v>5729.17</v>
      </c>
      <c r="H17" s="62">
        <v>2182.5</v>
      </c>
      <c r="I17" s="62">
        <f>I16-G17</f>
        <v>269270.83</v>
      </c>
      <c r="J17" s="1514"/>
    </row>
    <row r="18" spans="1:10" ht="15" customHeight="1">
      <c r="A18" s="50">
        <v>45034</v>
      </c>
      <c r="B18" s="27"/>
      <c r="C18" s="27"/>
      <c r="D18" s="27"/>
      <c r="E18" s="29">
        <v>2</v>
      </c>
      <c r="F18" s="42">
        <v>78339</v>
      </c>
      <c r="G18" s="62">
        <v>5729.17</v>
      </c>
      <c r="H18" s="62">
        <v>2182.5</v>
      </c>
      <c r="I18" s="62">
        <f t="shared" ref="I18:I24" si="1">I17-G18</f>
        <v>263541.65999999997</v>
      </c>
      <c r="J18" s="1514"/>
    </row>
    <row r="19" spans="1:10" ht="15" customHeight="1">
      <c r="A19" s="50">
        <v>45070</v>
      </c>
      <c r="B19" s="27"/>
      <c r="C19" s="27"/>
      <c r="D19" s="27"/>
      <c r="E19" s="29">
        <v>3</v>
      </c>
      <c r="F19" s="42">
        <v>78805</v>
      </c>
      <c r="G19" s="62">
        <v>5729.17</v>
      </c>
      <c r="H19" s="62">
        <v>2182.5</v>
      </c>
      <c r="I19" s="62">
        <f t="shared" si="1"/>
        <v>257812.49</v>
      </c>
      <c r="J19" s="1514"/>
    </row>
    <row r="20" spans="1:10" ht="15" customHeight="1">
      <c r="A20" s="50">
        <v>45107</v>
      </c>
      <c r="B20" s="27"/>
      <c r="C20" s="27"/>
      <c r="D20" s="27"/>
      <c r="E20" s="29">
        <v>4</v>
      </c>
      <c r="F20" s="42">
        <v>79352</v>
      </c>
      <c r="G20" s="62">
        <v>5729.17</v>
      </c>
      <c r="H20" s="62">
        <v>2182.5</v>
      </c>
      <c r="I20" s="62">
        <f t="shared" si="1"/>
        <v>252083.32</v>
      </c>
      <c r="J20" s="1514"/>
    </row>
    <row r="21" spans="1:10" ht="24.75" customHeight="1">
      <c r="A21" s="50">
        <v>45136</v>
      </c>
      <c r="B21" s="27"/>
      <c r="C21" s="27"/>
      <c r="D21" s="27"/>
      <c r="E21" s="29">
        <v>5</v>
      </c>
      <c r="F21" s="42">
        <v>79669</v>
      </c>
      <c r="G21" s="62">
        <v>5729.17</v>
      </c>
      <c r="H21" s="62">
        <v>2182.5</v>
      </c>
      <c r="I21" s="62">
        <f t="shared" si="1"/>
        <v>246354.15</v>
      </c>
      <c r="J21" s="1514"/>
    </row>
    <row r="22" spans="1:10" ht="23.25" customHeight="1">
      <c r="A22" s="50">
        <v>45154</v>
      </c>
      <c r="B22" s="27"/>
      <c r="C22" s="30"/>
      <c r="D22" s="30"/>
      <c r="E22" s="29">
        <v>6</v>
      </c>
      <c r="F22" s="42">
        <v>79887</v>
      </c>
      <c r="G22" s="62">
        <v>5729.17</v>
      </c>
      <c r="H22" s="62">
        <v>2182.5</v>
      </c>
      <c r="I22" s="62">
        <f t="shared" si="1"/>
        <v>240624.98</v>
      </c>
      <c r="J22" s="1514"/>
    </row>
    <row r="23" spans="1:10" ht="15" customHeight="1">
      <c r="A23" s="50">
        <v>45161</v>
      </c>
      <c r="B23" s="27"/>
      <c r="C23" s="30"/>
      <c r="D23" s="27"/>
      <c r="E23" s="29"/>
      <c r="F23" s="42">
        <v>79944</v>
      </c>
      <c r="G23" s="62"/>
      <c r="H23" s="30">
        <v>600</v>
      </c>
      <c r="I23" s="62">
        <f t="shared" si="1"/>
        <v>240624.98</v>
      </c>
      <c r="J23" s="1514"/>
    </row>
    <row r="24" spans="1:10" ht="15" customHeight="1">
      <c r="A24" s="50">
        <v>45161</v>
      </c>
      <c r="B24" s="27"/>
      <c r="C24" s="27"/>
      <c r="D24" s="27"/>
      <c r="E24" s="29"/>
      <c r="F24" s="42">
        <v>31874</v>
      </c>
      <c r="G24" s="30">
        <v>240624.98</v>
      </c>
      <c r="H24" s="62"/>
      <c r="I24" s="62">
        <f t="shared" si="1"/>
        <v>0</v>
      </c>
      <c r="J24" s="1514"/>
    </row>
    <row r="25" spans="1:10" ht="15" customHeight="1">
      <c r="J25" s="1514"/>
    </row>
    <row r="26" spans="1:10" ht="15" customHeight="1">
      <c r="J26" s="1514"/>
    </row>
    <row r="27" spans="1:10" ht="15" customHeight="1">
      <c r="J27" s="1514"/>
    </row>
    <row r="28" spans="1:10" ht="15" customHeight="1">
      <c r="A28" s="3284" t="s">
        <v>1</v>
      </c>
      <c r="B28" s="3372"/>
      <c r="C28" s="3372"/>
      <c r="D28" s="3372"/>
      <c r="E28" s="3372"/>
      <c r="F28" s="3372"/>
      <c r="G28" s="3372"/>
      <c r="H28" s="3372"/>
      <c r="I28" s="3373"/>
      <c r="J28" s="1514"/>
    </row>
    <row r="29" spans="1:10" ht="15" customHeight="1">
      <c r="A29" s="612" t="s">
        <v>2</v>
      </c>
      <c r="B29" s="1529" t="s">
        <v>35</v>
      </c>
      <c r="C29" s="1529" t="s">
        <v>4</v>
      </c>
      <c r="D29" s="1529" t="s">
        <v>5</v>
      </c>
      <c r="E29" s="1529" t="s">
        <v>6</v>
      </c>
      <c r="F29" s="737" t="s">
        <v>36</v>
      </c>
      <c r="G29" s="1532" t="s">
        <v>1023</v>
      </c>
      <c r="H29" s="1532" t="s">
        <v>802</v>
      </c>
      <c r="I29" s="1532" t="s">
        <v>39</v>
      </c>
      <c r="J29" s="1514"/>
    </row>
    <row r="30" spans="1:10" ht="15" customHeight="1">
      <c r="A30" s="162">
        <v>45161</v>
      </c>
      <c r="B30" s="834">
        <v>275000</v>
      </c>
      <c r="C30" s="834">
        <v>4000</v>
      </c>
      <c r="D30" s="25"/>
      <c r="E30" s="25">
        <v>48</v>
      </c>
      <c r="F30" s="154">
        <v>31874</v>
      </c>
      <c r="G30" s="55">
        <f>+B30/E30</f>
        <v>5729.1666666666697</v>
      </c>
      <c r="H30" s="55">
        <f>B30*0.83%</f>
        <v>2282.5</v>
      </c>
      <c r="I30" s="55">
        <f>B30</f>
        <v>275000</v>
      </c>
      <c r="J30" s="1514"/>
    </row>
    <row r="31" spans="1:10" ht="21" customHeight="1">
      <c r="A31" s="50">
        <v>45197</v>
      </c>
      <c r="B31" s="27"/>
      <c r="C31" s="27"/>
      <c r="D31" s="27"/>
      <c r="E31" s="29">
        <v>1</v>
      </c>
      <c r="F31" s="42">
        <v>80382</v>
      </c>
      <c r="G31" s="35">
        <v>5729.17</v>
      </c>
      <c r="H31" s="35">
        <v>2282.5</v>
      </c>
      <c r="I31" s="62">
        <f>I30-G31</f>
        <v>269270.83</v>
      </c>
      <c r="J31" s="1514"/>
    </row>
    <row r="32" spans="1:10" ht="15" customHeight="1">
      <c r="A32" s="50">
        <v>45217</v>
      </c>
      <c r="B32" s="27"/>
      <c r="C32" s="27"/>
      <c r="D32" s="27"/>
      <c r="E32" s="29">
        <v>2</v>
      </c>
      <c r="F32" s="42">
        <v>80587</v>
      </c>
      <c r="G32" s="35">
        <v>5729.17</v>
      </c>
      <c r="H32" s="35">
        <v>2282.5</v>
      </c>
      <c r="I32" s="62">
        <f t="shared" ref="I32:I38" si="2">I31-G32</f>
        <v>263541.65999999997</v>
      </c>
      <c r="J32" s="1514"/>
    </row>
    <row r="33" spans="1:10" ht="15" customHeight="1">
      <c r="A33" s="167">
        <v>45251</v>
      </c>
      <c r="B33" s="178"/>
      <c r="C33" s="35"/>
      <c r="D33" s="35"/>
      <c r="E33" s="29">
        <v>3</v>
      </c>
      <c r="F33" s="42">
        <v>81043</v>
      </c>
      <c r="G33" s="35">
        <v>5729.17</v>
      </c>
      <c r="H33" s="35">
        <v>2282.5</v>
      </c>
      <c r="I33" s="62">
        <f t="shared" si="2"/>
        <v>257812.49</v>
      </c>
      <c r="J33" s="1514"/>
    </row>
    <row r="34" spans="1:10" ht="15" customHeight="1">
      <c r="A34" s="167">
        <v>45276</v>
      </c>
      <c r="B34" s="178"/>
      <c r="C34" s="35"/>
      <c r="D34" s="35"/>
      <c r="E34" s="29">
        <v>4</v>
      </c>
      <c r="F34" s="42">
        <v>81394</v>
      </c>
      <c r="G34" s="35">
        <v>5729.17</v>
      </c>
      <c r="H34" s="35">
        <v>2282.5</v>
      </c>
      <c r="I34" s="62">
        <f t="shared" si="2"/>
        <v>252083.32</v>
      </c>
      <c r="J34" s="1514"/>
    </row>
    <row r="35" spans="1:10" ht="15" customHeight="1">
      <c r="A35" s="235">
        <v>45310</v>
      </c>
      <c r="E35" s="29">
        <v>5</v>
      </c>
      <c r="F35" s="42">
        <v>81769</v>
      </c>
      <c r="G35" s="47">
        <v>5729.17</v>
      </c>
      <c r="H35" s="47">
        <v>2282.5</v>
      </c>
      <c r="I35" s="62">
        <f t="shared" si="2"/>
        <v>246354.15</v>
      </c>
      <c r="J35" s="1514"/>
    </row>
    <row r="36" spans="1:10" ht="15" customHeight="1">
      <c r="A36" s="235">
        <v>45339</v>
      </c>
      <c r="E36" s="29">
        <v>6</v>
      </c>
      <c r="F36" s="42">
        <v>82080</v>
      </c>
      <c r="G36" s="47">
        <v>5729.17</v>
      </c>
      <c r="H36" s="47">
        <v>2282.5</v>
      </c>
      <c r="I36" s="62">
        <f t="shared" si="2"/>
        <v>240624.98</v>
      </c>
      <c r="J36" s="1514"/>
    </row>
    <row r="37" spans="1:10" ht="15" customHeight="1">
      <c r="A37" s="235">
        <v>45339</v>
      </c>
      <c r="F37" s="42">
        <v>32916</v>
      </c>
      <c r="G37" s="35">
        <v>240624.98</v>
      </c>
      <c r="I37" s="62">
        <f t="shared" si="2"/>
        <v>0</v>
      </c>
      <c r="J37" s="1514"/>
    </row>
    <row r="38" spans="1:10">
      <c r="I38" s="62">
        <f t="shared" si="2"/>
        <v>0</v>
      </c>
      <c r="J38" s="1514"/>
    </row>
    <row r="39" spans="1:10" ht="15">
      <c r="A39" s="3284" t="s">
        <v>1</v>
      </c>
      <c r="B39" s="3372"/>
      <c r="C39" s="3372"/>
      <c r="D39" s="3372"/>
      <c r="E39" s="3372"/>
      <c r="F39" s="3372"/>
      <c r="G39" s="3372"/>
      <c r="H39" s="3372"/>
      <c r="I39" s="3373"/>
      <c r="J39" s="1514"/>
    </row>
    <row r="40" spans="1:10" ht="15">
      <c r="A40" s="612" t="s">
        <v>2</v>
      </c>
      <c r="B40" s="1529" t="s">
        <v>35</v>
      </c>
      <c r="C40" s="1529" t="s">
        <v>4</v>
      </c>
      <c r="D40" s="1529" t="s">
        <v>5</v>
      </c>
      <c r="E40" s="1529" t="s">
        <v>6</v>
      </c>
      <c r="F40" s="737" t="s">
        <v>36</v>
      </c>
      <c r="G40" s="1532" t="s">
        <v>1023</v>
      </c>
      <c r="H40" s="1532" t="s">
        <v>802</v>
      </c>
      <c r="I40" s="1532" t="s">
        <v>39</v>
      </c>
      <c r="J40" s="1514"/>
    </row>
    <row r="41" spans="1:10">
      <c r="A41" s="162">
        <v>45339</v>
      </c>
      <c r="B41" s="834">
        <v>275000</v>
      </c>
      <c r="C41" s="834">
        <v>4000</v>
      </c>
      <c r="D41" s="25"/>
      <c r="E41" s="25">
        <v>48</v>
      </c>
      <c r="F41" s="154">
        <v>32916</v>
      </c>
      <c r="G41" s="55">
        <f>+B41/E41</f>
        <v>5729.1666666666697</v>
      </c>
      <c r="H41" s="55">
        <f>B41*0.83%</f>
        <v>2282.5</v>
      </c>
      <c r="I41" s="55">
        <f>B41</f>
        <v>275000</v>
      </c>
      <c r="J41" s="1514"/>
    </row>
    <row r="42" spans="1:10" ht="13.8">
      <c r="A42" s="235">
        <v>45371</v>
      </c>
      <c r="B42" s="27"/>
      <c r="C42" s="27"/>
      <c r="D42" s="27"/>
      <c r="E42" s="29">
        <v>1</v>
      </c>
      <c r="F42" s="42">
        <v>82478</v>
      </c>
      <c r="G42" s="47">
        <v>5729.17</v>
      </c>
      <c r="H42" s="47">
        <v>2282.5</v>
      </c>
      <c r="I42" s="62">
        <f>I41-G42</f>
        <v>269270.83</v>
      </c>
      <c r="J42" s="1514"/>
    </row>
    <row r="43" spans="1:10" ht="13.8">
      <c r="A43" s="235">
        <v>45399</v>
      </c>
      <c r="B43" s="27"/>
      <c r="C43" s="27"/>
      <c r="D43" s="27"/>
      <c r="E43" s="29">
        <v>2</v>
      </c>
      <c r="F43" s="42">
        <v>82815</v>
      </c>
      <c r="G43" s="47">
        <v>5729.17</v>
      </c>
      <c r="H43" s="47">
        <v>2282.5</v>
      </c>
      <c r="I43" s="62">
        <f t="shared" ref="I43:I50" si="3">I42-G43</f>
        <v>263541.65999999997</v>
      </c>
      <c r="J43" s="1514"/>
    </row>
    <row r="44" spans="1:10" ht="13.8">
      <c r="A44" s="235">
        <v>45429</v>
      </c>
      <c r="B44" s="27"/>
      <c r="C44" s="27"/>
      <c r="D44" s="27"/>
      <c r="E44" s="29">
        <v>3</v>
      </c>
      <c r="F44" s="42">
        <v>83171</v>
      </c>
      <c r="G44" s="47">
        <v>5729.17</v>
      </c>
      <c r="H44" s="47">
        <v>2282.5</v>
      </c>
      <c r="I44" s="62">
        <f t="shared" si="3"/>
        <v>257812.49</v>
      </c>
      <c r="J44" s="1514"/>
    </row>
    <row r="45" spans="1:10" ht="13.8">
      <c r="A45" s="235">
        <v>45462</v>
      </c>
      <c r="B45" s="27"/>
      <c r="C45" s="27"/>
      <c r="D45" s="27"/>
      <c r="E45" s="29">
        <v>4</v>
      </c>
      <c r="F45" s="42">
        <v>83602</v>
      </c>
      <c r="G45" s="47">
        <v>5729.17</v>
      </c>
      <c r="H45" s="47">
        <v>2282.5</v>
      </c>
      <c r="I45" s="62">
        <f t="shared" si="3"/>
        <v>252083.32</v>
      </c>
      <c r="J45" s="1514"/>
    </row>
    <row r="46" spans="1:10" ht="13.8">
      <c r="A46" s="50">
        <v>45490</v>
      </c>
      <c r="B46" s="27"/>
      <c r="C46" s="27"/>
      <c r="D46" s="27"/>
      <c r="E46" s="29">
        <v>5</v>
      </c>
      <c r="F46" s="42">
        <v>83936</v>
      </c>
      <c r="G46" s="991">
        <v>5729.17</v>
      </c>
      <c r="H46" s="991">
        <v>2282.5</v>
      </c>
      <c r="I46" s="62">
        <f t="shared" si="3"/>
        <v>246354.15</v>
      </c>
    </row>
    <row r="47" spans="1:10" ht="13.8">
      <c r="A47" s="50">
        <v>45534</v>
      </c>
      <c r="B47" s="27"/>
      <c r="C47" s="27"/>
      <c r="D47" s="27"/>
      <c r="E47" s="29">
        <v>6</v>
      </c>
      <c r="F47" s="52">
        <v>84426</v>
      </c>
      <c r="G47" s="54">
        <v>5729.17</v>
      </c>
      <c r="H47" s="54">
        <v>2282.5</v>
      </c>
      <c r="I47" s="62">
        <f t="shared" si="3"/>
        <v>240624.98</v>
      </c>
    </row>
    <row r="48" spans="1:10" ht="13.8">
      <c r="A48" s="53">
        <v>45545</v>
      </c>
      <c r="D48" s="27"/>
      <c r="E48" s="29">
        <v>7</v>
      </c>
      <c r="F48" s="41">
        <v>34184</v>
      </c>
      <c r="G48" s="54">
        <v>240624.98</v>
      </c>
      <c r="H48" s="62"/>
      <c r="I48" s="62">
        <f t="shared" si="3"/>
        <v>0</v>
      </c>
    </row>
    <row r="49" spans="1:18">
      <c r="A49" s="50"/>
      <c r="B49" s="27"/>
      <c r="C49" s="27"/>
      <c r="D49" s="27"/>
      <c r="E49" s="29">
        <v>8</v>
      </c>
      <c r="F49" s="42"/>
      <c r="G49" s="62"/>
      <c r="H49" s="62"/>
      <c r="I49" s="62">
        <f t="shared" si="3"/>
        <v>0</v>
      </c>
    </row>
    <row r="50" spans="1:18">
      <c r="A50" s="50"/>
      <c r="B50" s="27"/>
      <c r="C50" s="27"/>
      <c r="D50" s="27"/>
      <c r="E50" s="29">
        <v>9</v>
      </c>
      <c r="F50" s="42"/>
      <c r="G50" s="62"/>
      <c r="H50" s="62"/>
      <c r="I50" s="62">
        <f t="shared" si="3"/>
        <v>0</v>
      </c>
    </row>
    <row r="51" spans="1:18" ht="15">
      <c r="A51" s="3284" t="s">
        <v>1</v>
      </c>
      <c r="B51" s="3372"/>
      <c r="C51" s="3372"/>
      <c r="D51" s="3372"/>
      <c r="E51" s="3372"/>
      <c r="F51" s="3372"/>
      <c r="G51" s="3372"/>
      <c r="H51" s="3372"/>
      <c r="I51" s="3373"/>
    </row>
    <row r="52" spans="1:18" ht="15">
      <c r="A52" s="612" t="s">
        <v>2</v>
      </c>
      <c r="B52" s="1529" t="s">
        <v>35</v>
      </c>
      <c r="C52" s="1529" t="s">
        <v>4</v>
      </c>
      <c r="D52" s="1529" t="s">
        <v>5</v>
      </c>
      <c r="E52" s="1529" t="s">
        <v>6</v>
      </c>
      <c r="F52" s="42" t="s">
        <v>36</v>
      </c>
      <c r="G52" s="1532" t="s">
        <v>1023</v>
      </c>
      <c r="H52" s="1532" t="s">
        <v>802</v>
      </c>
      <c r="I52" s="1532" t="s">
        <v>39</v>
      </c>
    </row>
    <row r="53" spans="1:18">
      <c r="A53" s="162">
        <v>45545</v>
      </c>
      <c r="B53" s="834">
        <v>275000</v>
      </c>
      <c r="C53" s="834">
        <v>4000</v>
      </c>
      <c r="D53" s="25"/>
      <c r="E53" s="25">
        <v>48</v>
      </c>
      <c r="F53" s="42">
        <v>34184</v>
      </c>
      <c r="G53" s="55">
        <f>+B53/E53</f>
        <v>5729.1666666666697</v>
      </c>
      <c r="H53" s="55">
        <f>B53*0.83%</f>
        <v>2282.5</v>
      </c>
      <c r="I53" s="55">
        <f>B53</f>
        <v>275000</v>
      </c>
    </row>
    <row r="54" spans="1:18">
      <c r="A54" s="50">
        <v>45553</v>
      </c>
      <c r="B54" s="57"/>
      <c r="C54" s="57"/>
      <c r="D54" s="57"/>
      <c r="E54" s="57">
        <v>1</v>
      </c>
      <c r="F54" s="42">
        <v>84655</v>
      </c>
      <c r="G54" s="59">
        <v>5729.17</v>
      </c>
      <c r="H54" s="59">
        <v>2282.5</v>
      </c>
      <c r="I54" s="62">
        <f>I53-G54</f>
        <v>269270.83</v>
      </c>
    </row>
    <row r="55" spans="1:18">
      <c r="A55" s="50">
        <v>45583</v>
      </c>
      <c r="B55" s="57"/>
      <c r="C55" s="57"/>
      <c r="D55" s="57"/>
      <c r="E55" s="57">
        <v>2</v>
      </c>
      <c r="F55" s="58">
        <v>85079</v>
      </c>
      <c r="G55" s="59">
        <v>5729.17</v>
      </c>
      <c r="H55" s="59">
        <v>2282.5</v>
      </c>
      <c r="I55" s="62">
        <f t="shared" ref="I55:I61" si="4">I54-G55</f>
        <v>263541.65999999997</v>
      </c>
    </row>
    <row r="56" spans="1:18">
      <c r="A56" s="50">
        <v>45611</v>
      </c>
      <c r="B56" s="57"/>
      <c r="C56" s="57"/>
      <c r="D56" s="57"/>
      <c r="E56" s="57">
        <v>3</v>
      </c>
      <c r="F56" s="58">
        <v>85457</v>
      </c>
      <c r="G56" s="59">
        <v>5729.17</v>
      </c>
      <c r="H56" s="59">
        <v>2282.5</v>
      </c>
      <c r="I56" s="62">
        <f t="shared" si="4"/>
        <v>257812.49</v>
      </c>
    </row>
    <row r="57" spans="1:18">
      <c r="A57" s="50">
        <v>45643</v>
      </c>
      <c r="B57" s="57"/>
      <c r="C57" s="57"/>
      <c r="D57" s="57"/>
      <c r="E57" s="57">
        <v>4</v>
      </c>
      <c r="F57" s="58">
        <v>85850</v>
      </c>
      <c r="G57" s="59">
        <v>5729.17</v>
      </c>
      <c r="H57" s="59">
        <v>2282.5</v>
      </c>
      <c r="I57" s="62">
        <f t="shared" si="4"/>
        <v>252083.32</v>
      </c>
    </row>
    <row r="58" spans="1:18">
      <c r="A58" s="50">
        <v>45678</v>
      </c>
      <c r="B58" s="57"/>
      <c r="C58" s="57"/>
      <c r="D58" s="57"/>
      <c r="E58" s="57">
        <v>5</v>
      </c>
      <c r="F58" s="42">
        <v>86223</v>
      </c>
      <c r="G58" s="59">
        <v>5729.17</v>
      </c>
      <c r="H58" s="59">
        <v>2282.5</v>
      </c>
      <c r="I58" s="62">
        <f t="shared" si="4"/>
        <v>246354.15</v>
      </c>
      <c r="K58" s="339"/>
      <c r="L58" s="613"/>
      <c r="M58" s="464"/>
      <c r="N58" s="615"/>
      <c r="O58" s="615"/>
      <c r="P58" s="615"/>
      <c r="Q58" s="617"/>
      <c r="R58" s="617"/>
    </row>
    <row r="59" spans="1:18">
      <c r="A59" s="50">
        <v>45706</v>
      </c>
      <c r="B59" s="57"/>
      <c r="C59" s="57"/>
      <c r="D59" s="57"/>
      <c r="E59" s="57">
        <v>6</v>
      </c>
      <c r="F59" s="42">
        <v>86512</v>
      </c>
      <c r="G59" s="59">
        <v>5729.17</v>
      </c>
      <c r="H59" s="59">
        <v>2282.5</v>
      </c>
      <c r="I59" s="62">
        <f t="shared" si="4"/>
        <v>240624.98</v>
      </c>
      <c r="K59" s="339"/>
      <c r="L59" s="613"/>
      <c r="M59" s="464"/>
      <c r="N59" s="615"/>
      <c r="O59" s="615"/>
      <c r="P59" s="615"/>
      <c r="Q59" s="617"/>
      <c r="R59" s="617"/>
    </row>
    <row r="60" spans="1:18">
      <c r="A60" s="50">
        <v>45737</v>
      </c>
      <c r="B60" s="57"/>
      <c r="C60" s="57"/>
      <c r="D60" s="57"/>
      <c r="E60" s="57">
        <v>7</v>
      </c>
      <c r="F60" s="42">
        <v>86895</v>
      </c>
      <c r="G60" s="59">
        <v>5729.17</v>
      </c>
      <c r="H60" s="59">
        <v>2282.5</v>
      </c>
      <c r="I60" s="62">
        <f t="shared" si="4"/>
        <v>234895.81</v>
      </c>
      <c r="K60" s="339"/>
      <c r="L60" s="613"/>
      <c r="M60" s="464"/>
      <c r="N60" s="615"/>
      <c r="O60" s="615"/>
      <c r="P60" s="615"/>
      <c r="Q60" s="617"/>
      <c r="R60" s="617"/>
    </row>
    <row r="61" spans="1:18">
      <c r="A61" s="50">
        <v>45755</v>
      </c>
      <c r="B61" s="57"/>
      <c r="C61" s="57"/>
      <c r="D61" s="57"/>
      <c r="E61" s="57">
        <v>8</v>
      </c>
      <c r="F61" s="42">
        <v>35393</v>
      </c>
      <c r="G61" s="62">
        <v>234895.81</v>
      </c>
      <c r="H61" s="62"/>
      <c r="I61" s="62">
        <f t="shared" si="4"/>
        <v>0</v>
      </c>
      <c r="K61" s="339"/>
      <c r="L61" s="616"/>
      <c r="M61" s="467"/>
      <c r="N61" s="615"/>
      <c r="O61" s="615"/>
      <c r="P61" s="615"/>
      <c r="Q61" s="618"/>
      <c r="R61" s="618"/>
    </row>
    <row r="62" spans="1:18">
      <c r="K62" s="339"/>
      <c r="L62" s="613"/>
      <c r="M62" s="464"/>
      <c r="N62" s="615"/>
      <c r="O62" s="615"/>
      <c r="P62" s="615"/>
      <c r="Q62" s="617"/>
      <c r="R62" s="617"/>
    </row>
    <row r="63" spans="1:18" ht="15">
      <c r="A63" s="3284" t="s">
        <v>1</v>
      </c>
      <c r="B63" s="3372"/>
      <c r="C63" s="3372"/>
      <c r="D63" s="3372"/>
      <c r="E63" s="3372"/>
      <c r="F63" s="3372"/>
      <c r="G63" s="3372"/>
      <c r="H63" s="3372"/>
      <c r="I63" s="3373"/>
      <c r="K63" s="339"/>
      <c r="L63" s="613"/>
      <c r="M63" s="340"/>
      <c r="N63" s="615"/>
      <c r="O63" s="615"/>
      <c r="P63" s="615"/>
      <c r="Q63" s="617"/>
      <c r="R63" s="617"/>
    </row>
    <row r="64" spans="1:18" ht="15">
      <c r="A64" s="612" t="s">
        <v>2</v>
      </c>
      <c r="B64" s="1529" t="s">
        <v>35</v>
      </c>
      <c r="C64" s="1529" t="s">
        <v>4</v>
      </c>
      <c r="D64" s="1529" t="s">
        <v>5</v>
      </c>
      <c r="E64" s="1529" t="s">
        <v>6</v>
      </c>
      <c r="F64" s="42" t="s">
        <v>36</v>
      </c>
      <c r="G64" s="1532" t="s">
        <v>1023</v>
      </c>
      <c r="H64" s="1532" t="s">
        <v>802</v>
      </c>
      <c r="I64" s="1532" t="s">
        <v>39</v>
      </c>
      <c r="K64" s="339"/>
      <c r="L64" s="613"/>
      <c r="M64" s="340"/>
      <c r="N64" s="615"/>
      <c r="O64" s="615"/>
      <c r="P64" s="615"/>
      <c r="Q64" s="617"/>
      <c r="R64" s="617"/>
    </row>
    <row r="65" spans="1:18">
      <c r="A65" s="162">
        <v>45755</v>
      </c>
      <c r="B65" s="834">
        <v>300000</v>
      </c>
      <c r="C65" s="834">
        <f>B65*2%</f>
        <v>6000</v>
      </c>
      <c r="D65" s="25"/>
      <c r="E65" s="25">
        <v>48</v>
      </c>
      <c r="F65" s="518">
        <v>35393</v>
      </c>
      <c r="G65" s="55">
        <f>+B65/E65</f>
        <v>6250</v>
      </c>
      <c r="H65" s="55">
        <f>B65*0.83%</f>
        <v>2490</v>
      </c>
      <c r="I65" s="55">
        <f>B65</f>
        <v>300000</v>
      </c>
      <c r="K65" s="339"/>
      <c r="L65" s="613"/>
      <c r="M65" s="340"/>
      <c r="N65" s="615"/>
      <c r="O65" s="615"/>
      <c r="P65" s="615"/>
      <c r="Q65" s="617"/>
      <c r="R65" s="617"/>
    </row>
    <row r="66" spans="1:18">
      <c r="A66" s="194">
        <v>45766</v>
      </c>
      <c r="B66" s="57"/>
      <c r="C66" s="57"/>
      <c r="D66" s="57"/>
      <c r="E66" s="57">
        <v>1</v>
      </c>
      <c r="F66" s="483">
        <v>87259</v>
      </c>
      <c r="G66" s="450">
        <v>6250</v>
      </c>
      <c r="H66" s="450">
        <v>2490</v>
      </c>
      <c r="I66" s="62">
        <f>I65-G66</f>
        <v>293750</v>
      </c>
      <c r="K66" s="339"/>
      <c r="L66" s="613"/>
      <c r="M66" s="464"/>
      <c r="N66" s="615"/>
      <c r="O66" s="615"/>
      <c r="P66" s="615"/>
      <c r="Q66" s="617"/>
      <c r="R66" s="617"/>
    </row>
    <row r="67" spans="1:18">
      <c r="A67" s="194">
        <v>45793</v>
      </c>
      <c r="B67" s="57"/>
      <c r="C67" s="57"/>
      <c r="D67" s="57"/>
      <c r="E67" s="57">
        <v>2</v>
      </c>
      <c r="F67" s="482" t="s">
        <v>1033</v>
      </c>
      <c r="G67" s="450">
        <v>6250</v>
      </c>
      <c r="H67" s="450">
        <v>2490</v>
      </c>
      <c r="I67" s="62">
        <f t="shared" ref="I67:I75" si="5">I66-G67</f>
        <v>287500</v>
      </c>
      <c r="K67" s="339"/>
      <c r="L67" s="613"/>
      <c r="M67" s="340"/>
      <c r="N67" s="615"/>
      <c r="O67" s="615"/>
      <c r="P67" s="615"/>
      <c r="Q67" s="617"/>
      <c r="R67" s="617"/>
    </row>
    <row r="68" spans="1:18">
      <c r="A68" s="194">
        <v>45833</v>
      </c>
      <c r="B68" s="57"/>
      <c r="C68" s="57"/>
      <c r="D68" s="57"/>
      <c r="E68" s="57">
        <v>3</v>
      </c>
      <c r="F68" s="482" t="s">
        <v>1034</v>
      </c>
      <c r="G68" s="450">
        <v>6250</v>
      </c>
      <c r="H68" s="450">
        <v>2490</v>
      </c>
      <c r="I68" s="62">
        <f t="shared" si="5"/>
        <v>281250</v>
      </c>
      <c r="K68" s="339"/>
      <c r="L68" s="613"/>
      <c r="M68" s="340"/>
      <c r="N68" s="615"/>
      <c r="O68" s="615"/>
      <c r="P68" s="615"/>
      <c r="Q68" s="617"/>
      <c r="R68" s="617"/>
    </row>
    <row r="69" spans="1:18">
      <c r="A69" s="194">
        <v>45854</v>
      </c>
      <c r="B69" s="57"/>
      <c r="C69" s="57"/>
      <c r="D69" s="57"/>
      <c r="E69" s="57">
        <v>4</v>
      </c>
      <c r="F69" s="482" t="s">
        <v>1035</v>
      </c>
      <c r="G69" s="450">
        <v>6250</v>
      </c>
      <c r="H69" s="450">
        <v>2490</v>
      </c>
      <c r="I69" s="62">
        <f t="shared" si="5"/>
        <v>275000</v>
      </c>
      <c r="K69" s="339"/>
      <c r="L69" s="613"/>
      <c r="M69" s="340"/>
      <c r="N69" s="615"/>
      <c r="O69" s="615"/>
      <c r="P69" s="615"/>
      <c r="Q69" s="617"/>
      <c r="R69" s="617"/>
    </row>
    <row r="70" spans="1:18">
      <c r="A70" s="194">
        <v>45884</v>
      </c>
      <c r="B70" s="57"/>
      <c r="C70" s="57"/>
      <c r="D70" s="57"/>
      <c r="E70" s="57">
        <v>5</v>
      </c>
      <c r="F70" s="2181" t="s">
        <v>1036</v>
      </c>
      <c r="G70" s="450">
        <v>6250</v>
      </c>
      <c r="H70" s="450">
        <v>2490</v>
      </c>
      <c r="I70" s="62">
        <f t="shared" si="5"/>
        <v>268750</v>
      </c>
      <c r="K70" s="339"/>
      <c r="L70" s="613"/>
      <c r="M70" s="340"/>
      <c r="N70" s="615"/>
      <c r="O70" s="615"/>
      <c r="P70" s="615"/>
      <c r="Q70" s="617"/>
      <c r="R70" s="617"/>
    </row>
    <row r="71" spans="1:18">
      <c r="A71" s="194">
        <v>45917</v>
      </c>
      <c r="B71" s="27"/>
      <c r="C71" s="27"/>
      <c r="D71" s="27"/>
      <c r="E71" s="57">
        <v>6</v>
      </c>
      <c r="F71" s="482" t="s">
        <v>1037</v>
      </c>
      <c r="G71" s="450">
        <v>6250</v>
      </c>
      <c r="H71" s="450">
        <v>2490</v>
      </c>
      <c r="I71" s="62">
        <f t="shared" si="5"/>
        <v>262500</v>
      </c>
    </row>
    <row r="72" spans="1:18">
      <c r="A72" s="194">
        <v>45946</v>
      </c>
      <c r="B72" s="27"/>
      <c r="C72" s="27"/>
      <c r="D72" s="27"/>
      <c r="E72" s="57">
        <v>7</v>
      </c>
      <c r="F72" s="482" t="s">
        <v>1038</v>
      </c>
      <c r="G72" s="450">
        <v>6250</v>
      </c>
      <c r="H72" s="450">
        <v>2490</v>
      </c>
      <c r="I72" s="62">
        <f t="shared" si="5"/>
        <v>256250</v>
      </c>
    </row>
    <row r="73" spans="1:18">
      <c r="A73" s="194">
        <v>45976</v>
      </c>
      <c r="B73" s="27"/>
      <c r="C73" s="27"/>
      <c r="D73" s="27"/>
      <c r="E73" s="57">
        <v>8</v>
      </c>
      <c r="F73" s="482" t="s">
        <v>1039</v>
      </c>
      <c r="G73" s="450">
        <v>6250</v>
      </c>
      <c r="H73" s="450">
        <v>2490</v>
      </c>
      <c r="I73" s="62">
        <f t="shared" si="5"/>
        <v>250000</v>
      </c>
    </row>
    <row r="74" spans="1:18">
      <c r="A74" s="194">
        <v>46007</v>
      </c>
      <c r="B74" s="27"/>
      <c r="C74" s="27"/>
      <c r="D74" s="27"/>
      <c r="E74" s="29">
        <v>9</v>
      </c>
      <c r="F74" s="482" t="s">
        <v>1040</v>
      </c>
      <c r="G74" s="450">
        <v>6250</v>
      </c>
      <c r="H74" s="450">
        <v>2490</v>
      </c>
      <c r="I74" s="62">
        <f t="shared" si="5"/>
        <v>243750</v>
      </c>
    </row>
    <row r="75" spans="1:18">
      <c r="E75" s="5">
        <v>10</v>
      </c>
      <c r="G75" s="135">
        <v>6250</v>
      </c>
      <c r="H75" s="135">
        <v>2490</v>
      </c>
      <c r="I75" s="250">
        <f t="shared" si="5"/>
        <v>237500</v>
      </c>
    </row>
  </sheetData>
  <mergeCells count="7">
    <mergeCell ref="A51:I51"/>
    <mergeCell ref="A63:I63"/>
    <mergeCell ref="A1:C1"/>
    <mergeCell ref="A2:I2"/>
    <mergeCell ref="A14:I14"/>
    <mergeCell ref="A28:I28"/>
    <mergeCell ref="A39:I39"/>
  </mergeCells>
  <pageMargins left="0.5" right="0.5" top="1" bottom="1" header="0.5" footer="0.5"/>
  <pageSetup paperSize="5" orientation="landscape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FFFF00"/>
  </sheetPr>
  <dimension ref="A1:Q24"/>
  <sheetViews>
    <sheetView zoomScale="130" zoomScaleNormal="130" workbookViewId="0">
      <selection activeCell="F28" sqref="F28"/>
    </sheetView>
  </sheetViews>
  <sheetFormatPr defaultColWidth="9" defaultRowHeight="13.2"/>
  <cols>
    <col min="1" max="1" width="13.5546875" style="902" customWidth="1"/>
    <col min="2" max="2" width="17.88671875" customWidth="1"/>
    <col min="3" max="3" width="13.6640625" customWidth="1"/>
    <col min="5" max="5" width="14.6640625" customWidth="1"/>
    <col min="6" max="6" width="17" style="543" customWidth="1"/>
    <col min="7" max="9" width="17" style="840" customWidth="1"/>
  </cols>
  <sheetData>
    <row r="1" spans="1:17" ht="24">
      <c r="A1" s="11" t="s">
        <v>1041</v>
      </c>
      <c r="B1" s="3"/>
      <c r="C1" s="3"/>
      <c r="D1" s="3"/>
      <c r="E1" s="5"/>
      <c r="F1" s="4"/>
      <c r="G1" s="502"/>
      <c r="H1" s="502"/>
      <c r="I1" s="502"/>
    </row>
    <row r="2" spans="1:17" ht="23.4">
      <c r="A2" s="1527"/>
      <c r="B2" s="3"/>
      <c r="C2" s="3"/>
      <c r="D2" s="3"/>
      <c r="E2" s="5"/>
      <c r="F2" s="4"/>
      <c r="G2" s="502"/>
      <c r="H2" s="502"/>
      <c r="I2" s="502"/>
    </row>
    <row r="3" spans="1:17">
      <c r="A3" s="36"/>
      <c r="B3" s="27"/>
      <c r="C3" s="27"/>
      <c r="D3" s="27"/>
      <c r="E3" s="29"/>
      <c r="F3" s="38"/>
      <c r="G3" s="39"/>
      <c r="H3" s="39"/>
      <c r="I3" s="39"/>
    </row>
    <row r="4" spans="1:17" ht="15">
      <c r="A4" s="3284" t="s">
        <v>1</v>
      </c>
      <c r="B4" s="3372"/>
      <c r="C4" s="3372"/>
      <c r="D4" s="3372"/>
      <c r="E4" s="3372"/>
      <c r="F4" s="3372"/>
      <c r="G4" s="3372"/>
      <c r="H4" s="3372"/>
      <c r="I4" s="3373"/>
    </row>
    <row r="5" spans="1:17" ht="15">
      <c r="A5" s="1528" t="s">
        <v>2</v>
      </c>
      <c r="B5" s="1529" t="s">
        <v>35</v>
      </c>
      <c r="C5" s="1529" t="s">
        <v>4</v>
      </c>
      <c r="D5" s="1529" t="s">
        <v>5</v>
      </c>
      <c r="E5" s="1529" t="s">
        <v>6</v>
      </c>
      <c r="F5" s="1530" t="s">
        <v>36</v>
      </c>
      <c r="G5" s="1531" t="s">
        <v>1023</v>
      </c>
      <c r="H5" s="1531" t="s">
        <v>802</v>
      </c>
      <c r="I5" s="1531" t="s">
        <v>39</v>
      </c>
    </row>
    <row r="6" spans="1:17">
      <c r="A6" s="451">
        <v>45532</v>
      </c>
      <c r="B6" s="526">
        <v>40000</v>
      </c>
      <c r="C6" s="847">
        <f>B6*2%</f>
        <v>800</v>
      </c>
      <c r="D6" s="454"/>
      <c r="E6" s="454">
        <v>24</v>
      </c>
      <c r="F6" s="1533">
        <v>34093</v>
      </c>
      <c r="G6" s="452">
        <f>B6/E6</f>
        <v>1666.6666666666699</v>
      </c>
      <c r="H6" s="452">
        <f>B6*0.83%</f>
        <v>332</v>
      </c>
      <c r="I6" s="55">
        <f>B6</f>
        <v>40000</v>
      </c>
    </row>
    <row r="7" spans="1:17">
      <c r="A7" s="50">
        <v>45559</v>
      </c>
      <c r="B7" s="57"/>
      <c r="C7" s="57"/>
      <c r="D7" s="57"/>
      <c r="E7" s="57">
        <v>1</v>
      </c>
      <c r="F7" s="58">
        <v>84697</v>
      </c>
      <c r="G7" s="59">
        <v>1666.67</v>
      </c>
      <c r="H7" s="59">
        <v>332</v>
      </c>
      <c r="I7" s="62">
        <f>I6-G7</f>
        <v>38333.33</v>
      </c>
    </row>
    <row r="8" spans="1:17">
      <c r="A8" s="50">
        <v>45601</v>
      </c>
      <c r="B8" s="57"/>
      <c r="C8" s="57"/>
      <c r="D8" s="57"/>
      <c r="E8" s="57">
        <v>2</v>
      </c>
      <c r="F8" s="58">
        <v>85263</v>
      </c>
      <c r="G8" s="59">
        <v>1666.67</v>
      </c>
      <c r="H8" s="59">
        <v>332</v>
      </c>
      <c r="I8" s="62">
        <f t="shared" ref="I8:I22" si="0">I7-G8</f>
        <v>36666.660000000003</v>
      </c>
    </row>
    <row r="9" spans="1:17">
      <c r="A9" s="50">
        <v>45622</v>
      </c>
      <c r="B9" s="57"/>
      <c r="C9" s="57"/>
      <c r="D9" s="57"/>
      <c r="E9" s="57">
        <v>3</v>
      </c>
      <c r="F9" s="58">
        <v>85573</v>
      </c>
      <c r="G9" s="59">
        <v>1666.67</v>
      </c>
      <c r="H9" s="59">
        <v>332</v>
      </c>
      <c r="I9" s="62">
        <f t="shared" si="0"/>
        <v>34999.99</v>
      </c>
    </row>
    <row r="10" spans="1:17">
      <c r="A10" s="50">
        <v>45650</v>
      </c>
      <c r="B10" s="57"/>
      <c r="C10" s="57"/>
      <c r="D10" s="57"/>
      <c r="E10" s="57">
        <v>4</v>
      </c>
      <c r="F10" s="58">
        <v>85921</v>
      </c>
      <c r="G10" s="59">
        <v>1666.67</v>
      </c>
      <c r="H10" s="59">
        <v>332</v>
      </c>
      <c r="I10" s="62">
        <f t="shared" si="0"/>
        <v>33333.32</v>
      </c>
    </row>
    <row r="11" spans="1:17">
      <c r="A11" s="2221">
        <v>45685</v>
      </c>
      <c r="B11" s="57"/>
      <c r="C11" s="57"/>
      <c r="D11" s="57"/>
      <c r="E11" s="57">
        <v>5</v>
      </c>
      <c r="F11" s="483">
        <v>86271</v>
      </c>
      <c r="G11" s="555">
        <v>1666.67</v>
      </c>
      <c r="H11" s="555">
        <v>332</v>
      </c>
      <c r="I11" s="62">
        <f t="shared" si="0"/>
        <v>31666.65</v>
      </c>
      <c r="J11" s="339"/>
      <c r="K11" s="613"/>
      <c r="L11" s="464"/>
      <c r="M11" s="1536"/>
      <c r="N11" s="1536"/>
      <c r="O11" s="1536"/>
      <c r="P11" s="617"/>
      <c r="Q11" s="617"/>
    </row>
    <row r="12" spans="1:17">
      <c r="A12" s="2221">
        <v>45708</v>
      </c>
      <c r="B12" s="57"/>
      <c r="C12" s="57"/>
      <c r="D12" s="57"/>
      <c r="E12" s="57">
        <v>6</v>
      </c>
      <c r="F12" s="483">
        <v>86548</v>
      </c>
      <c r="G12" s="555">
        <v>1666.67</v>
      </c>
      <c r="H12" s="555">
        <v>332</v>
      </c>
      <c r="I12" s="62">
        <f t="shared" si="0"/>
        <v>29999.98</v>
      </c>
      <c r="J12" s="339"/>
      <c r="K12" s="613"/>
      <c r="L12" s="464"/>
      <c r="M12" s="1536"/>
      <c r="N12" s="1536"/>
      <c r="O12" s="1536"/>
      <c r="P12" s="617"/>
      <c r="Q12" s="617"/>
    </row>
    <row r="13" spans="1:17">
      <c r="A13" s="2221">
        <v>45737</v>
      </c>
      <c r="B13" s="57"/>
      <c r="C13" s="57"/>
      <c r="D13" s="57"/>
      <c r="E13" s="57">
        <v>7</v>
      </c>
      <c r="F13" s="483">
        <v>86872</v>
      </c>
      <c r="G13" s="555">
        <v>1666.67</v>
      </c>
      <c r="H13" s="555">
        <v>332</v>
      </c>
      <c r="I13" s="62">
        <f t="shared" si="0"/>
        <v>28333.31</v>
      </c>
      <c r="J13" s="339"/>
      <c r="K13" s="613"/>
      <c r="L13" s="464"/>
      <c r="M13" s="1536"/>
      <c r="N13" s="1536"/>
      <c r="O13" s="1536"/>
      <c r="P13" s="617"/>
      <c r="Q13" s="617"/>
    </row>
    <row r="14" spans="1:17">
      <c r="A14" s="2221">
        <v>45772</v>
      </c>
      <c r="B14" s="57"/>
      <c r="C14" s="57"/>
      <c r="D14" s="57"/>
      <c r="E14" s="57">
        <v>8</v>
      </c>
      <c r="F14" s="483">
        <v>87308</v>
      </c>
      <c r="G14" s="555">
        <v>1666.67</v>
      </c>
      <c r="H14" s="555">
        <v>332</v>
      </c>
      <c r="I14" s="62">
        <f t="shared" si="0"/>
        <v>26666.639999999999</v>
      </c>
      <c r="J14" s="339"/>
      <c r="K14" s="613"/>
      <c r="L14" s="464"/>
      <c r="M14" s="1536"/>
      <c r="N14" s="1536"/>
      <c r="O14" s="1536"/>
      <c r="P14" s="617"/>
      <c r="Q14" s="617"/>
    </row>
    <row r="15" spans="1:17">
      <c r="A15" s="2221">
        <v>45799</v>
      </c>
      <c r="B15" s="57"/>
      <c r="C15" s="57"/>
      <c r="D15" s="57"/>
      <c r="E15" s="57">
        <v>9</v>
      </c>
      <c r="F15" s="482" t="s">
        <v>1042</v>
      </c>
      <c r="G15" s="555">
        <v>1666.67</v>
      </c>
      <c r="H15" s="555">
        <v>332</v>
      </c>
      <c r="I15" s="62">
        <f t="shared" si="0"/>
        <v>24999.97</v>
      </c>
      <c r="J15" s="339"/>
      <c r="K15" s="613"/>
      <c r="L15" s="340"/>
      <c r="M15" s="1536"/>
      <c r="N15" s="1536"/>
      <c r="O15" s="1536"/>
      <c r="P15" s="617"/>
      <c r="Q15" s="617"/>
    </row>
    <row r="16" spans="1:17">
      <c r="A16" s="2221">
        <v>45826</v>
      </c>
      <c r="B16" s="57"/>
      <c r="C16" s="57"/>
      <c r="D16" s="57"/>
      <c r="E16" s="57">
        <v>10</v>
      </c>
      <c r="F16" s="482" t="s">
        <v>1043</v>
      </c>
      <c r="G16" s="555">
        <v>1666.67</v>
      </c>
      <c r="H16" s="555">
        <v>332</v>
      </c>
      <c r="I16" s="62">
        <f t="shared" si="0"/>
        <v>23333.3</v>
      </c>
      <c r="J16" s="339"/>
      <c r="K16" s="613"/>
      <c r="L16" s="340"/>
      <c r="M16" s="1536"/>
      <c r="N16" s="1536"/>
      <c r="O16" s="1536"/>
      <c r="P16" s="617"/>
      <c r="Q16" s="617"/>
    </row>
    <row r="17" spans="1:17">
      <c r="A17" s="2221">
        <v>45857</v>
      </c>
      <c r="B17" s="57"/>
      <c r="C17" s="57"/>
      <c r="D17" s="57"/>
      <c r="E17" s="57">
        <v>11</v>
      </c>
      <c r="F17" s="482" t="s">
        <v>1044</v>
      </c>
      <c r="G17" s="555">
        <v>1666.67</v>
      </c>
      <c r="H17" s="555">
        <v>332</v>
      </c>
      <c r="I17" s="62">
        <f t="shared" si="0"/>
        <v>21666.63</v>
      </c>
      <c r="J17" s="339"/>
      <c r="K17" s="613"/>
      <c r="L17" s="340"/>
      <c r="M17" s="1536"/>
      <c r="N17" s="1536"/>
      <c r="O17" s="1536"/>
      <c r="P17" s="617"/>
      <c r="Q17" s="617"/>
    </row>
    <row r="18" spans="1:17">
      <c r="A18" s="2221">
        <v>45896</v>
      </c>
      <c r="B18" s="57"/>
      <c r="C18" s="57"/>
      <c r="D18" s="57"/>
      <c r="E18" s="57">
        <v>12</v>
      </c>
      <c r="F18" s="2181" t="s">
        <v>1045</v>
      </c>
      <c r="G18" s="555">
        <v>1666.67</v>
      </c>
      <c r="H18" s="555">
        <v>332</v>
      </c>
      <c r="I18" s="62">
        <f t="shared" si="0"/>
        <v>19999.96</v>
      </c>
      <c r="J18" s="339"/>
      <c r="K18" s="613"/>
      <c r="L18" s="464"/>
      <c r="M18" s="1536"/>
      <c r="N18" s="1536"/>
      <c r="O18" s="1536"/>
      <c r="P18" s="617"/>
      <c r="Q18" s="617"/>
    </row>
    <row r="19" spans="1:17">
      <c r="A19" s="2221">
        <v>45927</v>
      </c>
      <c r="B19" s="326"/>
      <c r="C19" s="326"/>
      <c r="D19" s="326"/>
      <c r="E19" s="57">
        <v>13</v>
      </c>
      <c r="F19" s="482" t="s">
        <v>1046</v>
      </c>
      <c r="G19" s="555">
        <v>1666.67</v>
      </c>
      <c r="H19" s="555">
        <v>332</v>
      </c>
      <c r="I19" s="62">
        <f t="shared" si="0"/>
        <v>18333.29</v>
      </c>
      <c r="J19" s="339"/>
      <c r="K19" s="613"/>
      <c r="L19" s="340"/>
      <c r="M19" s="1536"/>
      <c r="N19" s="1536"/>
      <c r="O19" s="1536"/>
      <c r="P19" s="617"/>
      <c r="Q19" s="617"/>
    </row>
    <row r="20" spans="1:17">
      <c r="A20" s="2221">
        <v>45959</v>
      </c>
      <c r="B20" s="326"/>
      <c r="C20" s="326"/>
      <c r="D20" s="326"/>
      <c r="E20" s="57">
        <v>14</v>
      </c>
      <c r="F20" s="482" t="s">
        <v>1047</v>
      </c>
      <c r="G20" s="555">
        <v>1666.67</v>
      </c>
      <c r="H20" s="555">
        <v>332</v>
      </c>
      <c r="I20" s="62">
        <f t="shared" si="0"/>
        <v>16666.62</v>
      </c>
      <c r="J20" s="339"/>
      <c r="K20" s="613"/>
      <c r="L20" s="340"/>
      <c r="M20" s="1536"/>
      <c r="N20" s="1536"/>
      <c r="O20" s="1536"/>
      <c r="P20" s="617"/>
      <c r="Q20" s="617"/>
    </row>
    <row r="21" spans="1:17">
      <c r="A21" s="2221">
        <v>45987</v>
      </c>
      <c r="B21" s="326"/>
      <c r="C21" s="326"/>
      <c r="D21" s="326"/>
      <c r="E21" s="57">
        <v>15</v>
      </c>
      <c r="F21" s="482" t="s">
        <v>1048</v>
      </c>
      <c r="G21" s="555">
        <v>1666.67</v>
      </c>
      <c r="H21" s="555">
        <v>332</v>
      </c>
      <c r="I21" s="62">
        <f t="shared" si="0"/>
        <v>14999.95</v>
      </c>
      <c r="J21" s="339"/>
      <c r="K21" s="613"/>
      <c r="L21" s="340"/>
      <c r="M21" s="1536"/>
      <c r="N21" s="1536"/>
      <c r="O21" s="1536"/>
      <c r="P21" s="617"/>
      <c r="Q21" s="617"/>
    </row>
    <row r="22" spans="1:17">
      <c r="A22" s="2221">
        <v>46018</v>
      </c>
      <c r="B22" s="1003"/>
      <c r="C22" s="1003"/>
      <c r="D22" s="1003"/>
      <c r="E22" s="57">
        <v>16</v>
      </c>
      <c r="F22" s="482" t="s">
        <v>1049</v>
      </c>
      <c r="G22" s="555">
        <v>1666.67</v>
      </c>
      <c r="H22" s="555">
        <v>332</v>
      </c>
      <c r="I22" s="1537">
        <f t="shared" si="0"/>
        <v>13333.28</v>
      </c>
      <c r="J22" s="339"/>
      <c r="K22" s="613"/>
      <c r="L22" s="340"/>
      <c r="M22" s="1536"/>
      <c r="N22" s="1536"/>
      <c r="O22" s="1536"/>
      <c r="P22" s="617"/>
      <c r="Q22" s="617"/>
    </row>
    <row r="23" spans="1:17">
      <c r="A23" s="2727"/>
      <c r="B23" s="1003"/>
      <c r="C23" s="1003"/>
      <c r="D23" s="1003"/>
      <c r="E23" s="57"/>
      <c r="F23" s="1535"/>
      <c r="G23" s="555"/>
      <c r="H23" s="1007"/>
      <c r="I23" s="1537"/>
    </row>
    <row r="24" spans="1:17">
      <c r="A24" s="1534"/>
      <c r="B24" s="1003"/>
      <c r="C24" s="1003"/>
      <c r="D24" s="1003"/>
      <c r="E24" s="1003"/>
      <c r="F24" s="1535"/>
      <c r="G24" s="1007"/>
      <c r="H24" s="1007"/>
    </row>
  </sheetData>
  <mergeCells count="1">
    <mergeCell ref="A4:I4"/>
  </mergeCells>
  <pageMargins left="0.7" right="0.7" top="0.75" bottom="0.75" header="0.3" footer="0.3"/>
  <pageSetup orientation="portrait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FFFF00"/>
  </sheetPr>
  <dimension ref="A1:Q15"/>
  <sheetViews>
    <sheetView zoomScale="120" zoomScaleNormal="120" workbookViewId="0">
      <selection activeCell="H21" sqref="H21"/>
    </sheetView>
  </sheetViews>
  <sheetFormatPr defaultColWidth="9" defaultRowHeight="13.8"/>
  <cols>
    <col min="1" max="1" width="13.5546875" customWidth="1"/>
    <col min="2" max="2" width="21.5546875" customWidth="1"/>
    <col min="3" max="4" width="13.5546875" customWidth="1"/>
    <col min="5" max="5" width="13.5546875" style="437" customWidth="1"/>
    <col min="6" max="6" width="13.5546875" style="2729" customWidth="1"/>
    <col min="7" max="9" width="13.5546875" customWidth="1"/>
  </cols>
  <sheetData>
    <row r="1" spans="1:17" ht="24">
      <c r="A1" s="3375" t="s">
        <v>1050</v>
      </c>
      <c r="B1" s="3375"/>
      <c r="C1" s="3375"/>
      <c r="D1" s="3"/>
      <c r="E1" s="133"/>
      <c r="F1" s="2256"/>
      <c r="G1" s="135"/>
      <c r="H1" s="135"/>
      <c r="I1" s="135"/>
    </row>
    <row r="2" spans="1:17" ht="15">
      <c r="A2" s="3284" t="s">
        <v>1</v>
      </c>
      <c r="B2" s="3372"/>
      <c r="C2" s="3372"/>
      <c r="D2" s="3372"/>
      <c r="E2" s="3372"/>
      <c r="F2" s="3372"/>
      <c r="G2" s="3372"/>
      <c r="H2" s="3372"/>
      <c r="I2" s="3373"/>
    </row>
    <row r="3" spans="1:17" ht="15">
      <c r="A3" s="612" t="s">
        <v>2</v>
      </c>
      <c r="B3" s="1529" t="s">
        <v>35</v>
      </c>
      <c r="C3" s="1529" t="s">
        <v>4</v>
      </c>
      <c r="D3" s="1529" t="s">
        <v>5</v>
      </c>
      <c r="E3" s="596" t="s">
        <v>6</v>
      </c>
      <c r="F3" s="2238" t="s">
        <v>36</v>
      </c>
      <c r="G3" s="1532" t="s">
        <v>1023</v>
      </c>
      <c r="H3" s="1532" t="s">
        <v>802</v>
      </c>
      <c r="I3" s="1532" t="s">
        <v>39</v>
      </c>
    </row>
    <row r="4" spans="1:17">
      <c r="A4" s="162">
        <v>45759</v>
      </c>
      <c r="B4" s="834">
        <v>50000</v>
      </c>
      <c r="C4" s="834">
        <f>B4*2%</f>
        <v>1000</v>
      </c>
      <c r="D4" s="25"/>
      <c r="E4" s="25">
        <v>24</v>
      </c>
      <c r="F4" s="2257">
        <v>35425</v>
      </c>
      <c r="G4" s="55">
        <f>+B4/E4</f>
        <v>2083.3333333333298</v>
      </c>
      <c r="H4" s="55">
        <f>B4*0.83%</f>
        <v>415</v>
      </c>
      <c r="I4" s="55">
        <f>B4</f>
        <v>50000</v>
      </c>
    </row>
    <row r="5" spans="1:17" ht="21" customHeight="1">
      <c r="A5" s="167">
        <v>45766</v>
      </c>
      <c r="B5" s="148"/>
      <c r="C5" s="149"/>
      <c r="D5" s="149"/>
      <c r="E5" s="57">
        <v>1</v>
      </c>
      <c r="F5" s="2606">
        <v>87260</v>
      </c>
      <c r="G5" s="450">
        <v>2083.33</v>
      </c>
      <c r="H5" s="450">
        <v>415</v>
      </c>
      <c r="I5" s="62">
        <f>I4-G5</f>
        <v>47916.67</v>
      </c>
      <c r="K5" s="339"/>
      <c r="L5" s="616"/>
      <c r="M5" s="467"/>
      <c r="N5" s="615"/>
      <c r="O5" s="615"/>
      <c r="P5" s="615"/>
      <c r="Q5" s="618"/>
    </row>
    <row r="6" spans="1:17" ht="21" customHeight="1">
      <c r="A6" s="167">
        <v>45805</v>
      </c>
      <c r="B6" s="148"/>
      <c r="C6" s="149"/>
      <c r="D6" s="149"/>
      <c r="E6" s="57">
        <v>2</v>
      </c>
      <c r="F6" s="2240" t="s">
        <v>1051</v>
      </c>
      <c r="G6" s="450">
        <v>2083.33</v>
      </c>
      <c r="H6" s="450">
        <v>415</v>
      </c>
      <c r="I6" s="62">
        <f t="shared" ref="I6:I15" si="0">I5-G6</f>
        <v>45833.34</v>
      </c>
      <c r="K6" s="339"/>
      <c r="L6" s="613"/>
      <c r="M6" s="464"/>
      <c r="N6" s="615"/>
      <c r="O6" s="615"/>
      <c r="P6" s="615"/>
      <c r="Q6" s="617"/>
    </row>
    <row r="7" spans="1:17" ht="21" customHeight="1">
      <c r="A7" s="167">
        <v>45843</v>
      </c>
      <c r="B7" s="148"/>
      <c r="C7" s="149"/>
      <c r="D7" s="149"/>
      <c r="E7" s="57">
        <v>3</v>
      </c>
      <c r="F7" s="2240" t="s">
        <v>1052</v>
      </c>
      <c r="G7" s="168">
        <v>2083.33</v>
      </c>
      <c r="H7" s="168">
        <v>415</v>
      </c>
      <c r="I7" s="62">
        <f t="shared" si="0"/>
        <v>43750.01</v>
      </c>
      <c r="K7" s="339"/>
      <c r="L7" s="613"/>
      <c r="M7" s="340"/>
      <c r="N7" s="615"/>
      <c r="O7" s="615"/>
      <c r="P7" s="615"/>
      <c r="Q7" s="617"/>
    </row>
    <row r="8" spans="1:17" ht="21" customHeight="1">
      <c r="A8" s="167">
        <v>45868</v>
      </c>
      <c r="B8" s="148"/>
      <c r="C8" s="149"/>
      <c r="D8" s="149"/>
      <c r="E8" s="57">
        <v>4</v>
      </c>
      <c r="F8" s="2240" t="s">
        <v>1053</v>
      </c>
      <c r="G8" s="450">
        <v>2083.33</v>
      </c>
      <c r="H8" s="450">
        <v>415</v>
      </c>
      <c r="I8" s="62">
        <f t="shared" si="0"/>
        <v>41666.68</v>
      </c>
      <c r="K8" s="339"/>
      <c r="L8" s="613"/>
      <c r="M8" s="340"/>
      <c r="N8" s="614"/>
      <c r="O8" s="614"/>
      <c r="P8" s="614"/>
      <c r="Q8" s="617"/>
    </row>
    <row r="9" spans="1:17" ht="21" customHeight="1">
      <c r="A9" s="167">
        <v>45898</v>
      </c>
      <c r="B9" s="326"/>
      <c r="C9" s="326"/>
      <c r="D9" s="326"/>
      <c r="E9" s="57">
        <v>5</v>
      </c>
      <c r="F9" s="2404" t="s">
        <v>1054</v>
      </c>
      <c r="G9" s="450">
        <v>2083.33</v>
      </c>
      <c r="H9" s="450">
        <v>415</v>
      </c>
      <c r="I9" s="62">
        <f t="shared" si="0"/>
        <v>39583.35</v>
      </c>
      <c r="K9" s="339"/>
      <c r="L9" s="613"/>
      <c r="M9" s="340"/>
      <c r="N9" s="615"/>
      <c r="O9" s="615"/>
      <c r="P9" s="615"/>
      <c r="Q9" s="617"/>
    </row>
    <row r="10" spans="1:17" ht="21" customHeight="1">
      <c r="A10" s="167">
        <v>45933</v>
      </c>
      <c r="B10" s="326"/>
      <c r="C10" s="326"/>
      <c r="D10" s="326"/>
      <c r="E10" s="57">
        <v>6</v>
      </c>
      <c r="F10" s="2240" t="s">
        <v>1055</v>
      </c>
      <c r="G10" s="168">
        <v>2083.33</v>
      </c>
      <c r="H10" s="168">
        <v>415</v>
      </c>
      <c r="I10" s="62">
        <f t="shared" si="0"/>
        <v>37500.019999999997</v>
      </c>
      <c r="K10" s="339"/>
      <c r="L10" s="613"/>
      <c r="M10" s="464"/>
      <c r="N10" s="615"/>
      <c r="O10" s="615"/>
      <c r="P10" s="615"/>
      <c r="Q10" s="617"/>
    </row>
    <row r="11" spans="1:17" ht="21" customHeight="1">
      <c r="A11" s="167">
        <v>45966</v>
      </c>
      <c r="B11" s="326"/>
      <c r="C11" s="326"/>
      <c r="D11" s="326"/>
      <c r="E11" s="57">
        <v>7</v>
      </c>
      <c r="F11" s="2240" t="s">
        <v>1056</v>
      </c>
      <c r="G11" s="168">
        <v>2083.33</v>
      </c>
      <c r="H11" s="168">
        <v>415</v>
      </c>
      <c r="I11" s="62">
        <f t="shared" si="0"/>
        <v>35416.69</v>
      </c>
      <c r="K11" s="339"/>
      <c r="L11" s="613"/>
      <c r="M11" s="340"/>
      <c r="N11" s="614"/>
      <c r="O11" s="614"/>
      <c r="P11" s="614"/>
      <c r="Q11" s="617"/>
    </row>
    <row r="12" spans="1:17" ht="21" customHeight="1">
      <c r="A12" s="167">
        <v>45988</v>
      </c>
      <c r="B12" s="326"/>
      <c r="C12" s="326"/>
      <c r="D12" s="326"/>
      <c r="E12" s="57">
        <v>8</v>
      </c>
      <c r="F12" s="2240" t="s">
        <v>1057</v>
      </c>
      <c r="G12" s="450">
        <v>2083.33</v>
      </c>
      <c r="H12" s="450">
        <v>415</v>
      </c>
      <c r="I12" s="62">
        <f t="shared" si="0"/>
        <v>33333.360000000001</v>
      </c>
      <c r="K12" s="339"/>
      <c r="L12" s="613"/>
      <c r="M12" s="340"/>
      <c r="N12" s="614"/>
      <c r="O12" s="614"/>
      <c r="P12" s="614"/>
      <c r="Q12" s="617"/>
    </row>
    <row r="13" spans="1:17" ht="21" customHeight="1">
      <c r="A13" s="167">
        <v>46007</v>
      </c>
      <c r="B13" s="326"/>
      <c r="C13" s="326"/>
      <c r="D13" s="326"/>
      <c r="E13" s="57">
        <v>9</v>
      </c>
      <c r="F13" s="2240" t="s">
        <v>1058</v>
      </c>
      <c r="G13" s="450">
        <v>2083.33</v>
      </c>
      <c r="H13" s="450">
        <v>415</v>
      </c>
      <c r="I13" s="62">
        <f t="shared" si="0"/>
        <v>31250.03</v>
      </c>
      <c r="K13" s="339"/>
      <c r="L13" s="613"/>
      <c r="M13" s="340"/>
      <c r="N13" s="615"/>
      <c r="O13" s="615"/>
      <c r="P13" s="615"/>
      <c r="Q13" s="617"/>
    </row>
    <row r="14" spans="1:17" ht="21" customHeight="1">
      <c r="A14" s="326"/>
      <c r="B14" s="326"/>
      <c r="C14" s="326"/>
      <c r="D14" s="326"/>
      <c r="E14" s="57">
        <v>10</v>
      </c>
      <c r="F14" s="2728"/>
      <c r="G14" s="326"/>
      <c r="H14" s="326"/>
      <c r="I14" s="62">
        <f t="shared" si="0"/>
        <v>31250.03</v>
      </c>
      <c r="K14" s="339"/>
      <c r="L14" s="613"/>
      <c r="M14" s="340"/>
      <c r="N14" s="615"/>
      <c r="O14" s="615"/>
      <c r="P14" s="615"/>
      <c r="Q14" s="617"/>
    </row>
    <row r="15" spans="1:17" ht="21" customHeight="1">
      <c r="A15" s="326"/>
      <c r="B15" s="326"/>
      <c r="C15" s="326"/>
      <c r="D15" s="326"/>
      <c r="E15" s="1003"/>
      <c r="F15" s="2728"/>
      <c r="G15" s="326"/>
      <c r="H15" s="326"/>
      <c r="I15" s="62">
        <f t="shared" si="0"/>
        <v>31250.03</v>
      </c>
    </row>
  </sheetData>
  <mergeCells count="2">
    <mergeCell ref="A1:C1"/>
    <mergeCell ref="A2:I2"/>
  </mergeCells>
  <pageMargins left="0.7" right="0.7" top="0.75" bottom="0.75" header="0.3" footer="0.3"/>
  <pageSetup orientation="portrait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86">
    <tabColor rgb="FFFFFF00"/>
  </sheetPr>
  <dimension ref="A1:J53"/>
  <sheetViews>
    <sheetView topLeftCell="A16" zoomScale="130" zoomScaleNormal="130" workbookViewId="0">
      <selection activeCell="F23" sqref="F23:I30"/>
    </sheetView>
  </sheetViews>
  <sheetFormatPr defaultColWidth="9.109375" defaultRowHeight="13.2"/>
  <cols>
    <col min="1" max="1" width="14.44140625" style="2" customWidth="1"/>
    <col min="2" max="3" width="14.44140625" style="3" customWidth="1"/>
    <col min="4" max="4" width="7.44140625" style="3" customWidth="1"/>
    <col min="5" max="5" width="9.5546875" style="5" customWidth="1"/>
    <col min="6" max="6" width="13.5546875" style="2233" customWidth="1"/>
    <col min="7" max="7" width="11.109375" style="6" customWidth="1"/>
    <col min="8" max="9" width="14.44140625" style="6" customWidth="1"/>
    <col min="10" max="16384" width="9.109375" style="3"/>
  </cols>
  <sheetData>
    <row r="1" spans="1:9" ht="24">
      <c r="A1" s="3134" t="s">
        <v>1059</v>
      </c>
      <c r="B1" s="3134"/>
      <c r="C1" s="3134"/>
      <c r="D1" s="3134"/>
      <c r="G1" s="502"/>
      <c r="H1" s="502"/>
      <c r="I1" s="502"/>
    </row>
    <row r="2" spans="1:9" ht="23.4">
      <c r="A2" s="1527"/>
      <c r="G2" s="502"/>
      <c r="H2" s="502"/>
      <c r="I2" s="502"/>
    </row>
    <row r="3" spans="1:9" s="1" customFormat="1" ht="15">
      <c r="A3" s="36"/>
      <c r="B3" s="27"/>
      <c r="C3" s="27"/>
      <c r="D3" s="27"/>
      <c r="E3" s="29"/>
      <c r="F3" s="2250"/>
      <c r="G3" s="39"/>
      <c r="H3" s="39"/>
      <c r="I3" s="39"/>
    </row>
    <row r="4" spans="1:9" ht="29.1" customHeight="1">
      <c r="A4" s="3284" t="s">
        <v>1</v>
      </c>
      <c r="B4" s="3372"/>
      <c r="C4" s="3372"/>
      <c r="D4" s="3372"/>
      <c r="E4" s="3372"/>
      <c r="F4" s="3372"/>
      <c r="G4" s="3372"/>
      <c r="H4" s="3372"/>
      <c r="I4" s="3373"/>
    </row>
    <row r="5" spans="1:9" ht="15" customHeight="1">
      <c r="A5" s="1528" t="s">
        <v>2</v>
      </c>
      <c r="B5" s="1529" t="s">
        <v>35</v>
      </c>
      <c r="C5" s="1529" t="s">
        <v>4</v>
      </c>
      <c r="D5" s="1529" t="s">
        <v>5</v>
      </c>
      <c r="E5" s="1529" t="s">
        <v>6</v>
      </c>
      <c r="F5" s="2730" t="s">
        <v>36</v>
      </c>
      <c r="G5" s="1531" t="s">
        <v>1023</v>
      </c>
      <c r="H5" s="1531" t="s">
        <v>802</v>
      </c>
      <c r="I5" s="1531" t="s">
        <v>39</v>
      </c>
    </row>
    <row r="6" spans="1:9" ht="15" customHeight="1">
      <c r="A6" s="235">
        <v>45344</v>
      </c>
      <c r="B6" s="834">
        <v>40000</v>
      </c>
      <c r="C6" s="834">
        <f>B6*0.02</f>
        <v>800</v>
      </c>
      <c r="D6" s="25"/>
      <c r="E6" s="25">
        <v>12</v>
      </c>
      <c r="F6" s="2195">
        <v>32939</v>
      </c>
      <c r="G6" s="55">
        <f>+B6/E6</f>
        <v>3333.3333333333298</v>
      </c>
      <c r="H6" s="55">
        <v>332</v>
      </c>
      <c r="I6" s="55">
        <f>B6</f>
        <v>40000</v>
      </c>
    </row>
    <row r="7" spans="1:9" ht="15" customHeight="1">
      <c r="A7" s="50">
        <v>45372</v>
      </c>
      <c r="B7" s="57"/>
      <c r="C7" s="57"/>
      <c r="D7" s="57"/>
      <c r="E7" s="57">
        <v>1</v>
      </c>
      <c r="F7" s="2229">
        <v>82498</v>
      </c>
      <c r="G7" s="59">
        <v>3333.33</v>
      </c>
      <c r="H7" s="59">
        <v>332</v>
      </c>
      <c r="I7" s="62">
        <f>I6-G7</f>
        <v>36666.67</v>
      </c>
    </row>
    <row r="8" spans="1:9" ht="15" customHeight="1">
      <c r="A8" s="50">
        <v>45412</v>
      </c>
      <c r="B8" s="57"/>
      <c r="C8" s="57"/>
      <c r="D8" s="57"/>
      <c r="E8" s="57">
        <v>2</v>
      </c>
      <c r="F8" s="2229">
        <v>82972</v>
      </c>
      <c r="G8" s="59">
        <v>3333.33</v>
      </c>
      <c r="H8" s="59">
        <v>332</v>
      </c>
      <c r="I8" s="62">
        <f t="shared" ref="I8:I18" si="0">I7-G8</f>
        <v>33333.339999999997</v>
      </c>
    </row>
    <row r="9" spans="1:9" ht="15" customHeight="1">
      <c r="A9" s="50">
        <v>45434</v>
      </c>
      <c r="B9" s="57"/>
      <c r="C9" s="57"/>
      <c r="D9" s="57"/>
      <c r="E9" s="57">
        <v>3</v>
      </c>
      <c r="F9" s="2229">
        <v>83277</v>
      </c>
      <c r="G9" s="59">
        <v>3333.33</v>
      </c>
      <c r="H9" s="59">
        <v>332</v>
      </c>
      <c r="I9" s="62">
        <f t="shared" si="0"/>
        <v>30000.01</v>
      </c>
    </row>
    <row r="10" spans="1:9" ht="15" customHeight="1">
      <c r="A10" s="50">
        <v>45468</v>
      </c>
      <c r="B10" s="57"/>
      <c r="C10" s="57"/>
      <c r="D10" s="57"/>
      <c r="E10" s="57">
        <v>4</v>
      </c>
      <c r="F10" s="2229">
        <v>83645</v>
      </c>
      <c r="G10" s="62">
        <v>3333.33</v>
      </c>
      <c r="H10" s="62">
        <v>332</v>
      </c>
      <c r="I10" s="62">
        <f t="shared" si="0"/>
        <v>26666.68</v>
      </c>
    </row>
    <row r="11" spans="1:9" ht="15" customHeight="1">
      <c r="A11" s="50">
        <v>45504</v>
      </c>
      <c r="B11" s="57"/>
      <c r="C11" s="57"/>
      <c r="D11" s="57"/>
      <c r="E11" s="57">
        <v>5</v>
      </c>
      <c r="F11" s="2229">
        <v>84129</v>
      </c>
      <c r="G11" s="62">
        <v>3333.33</v>
      </c>
      <c r="H11" s="62">
        <v>332</v>
      </c>
      <c r="I11" s="62">
        <f t="shared" si="0"/>
        <v>23333.35</v>
      </c>
    </row>
    <row r="12" spans="1:9" ht="15" customHeight="1">
      <c r="A12" s="50">
        <v>45527</v>
      </c>
      <c r="B12" s="57"/>
      <c r="C12" s="57"/>
      <c r="D12" s="57"/>
      <c r="E12" s="57">
        <v>6</v>
      </c>
      <c r="F12" s="2229">
        <v>84348</v>
      </c>
      <c r="G12" s="62">
        <v>3333.33</v>
      </c>
      <c r="H12" s="62">
        <v>332</v>
      </c>
      <c r="I12" s="62">
        <f t="shared" si="0"/>
        <v>20000.02</v>
      </c>
    </row>
    <row r="13" spans="1:9" ht="15" customHeight="1">
      <c r="A13" s="50">
        <v>45559</v>
      </c>
      <c r="B13" s="57"/>
      <c r="C13" s="57"/>
      <c r="D13" s="57"/>
      <c r="E13" s="57">
        <v>7</v>
      </c>
      <c r="F13" s="2229">
        <v>84698</v>
      </c>
      <c r="G13" s="62">
        <v>3333.33</v>
      </c>
      <c r="H13" s="62">
        <v>332</v>
      </c>
      <c r="I13" s="62">
        <f t="shared" si="0"/>
        <v>16666.689999999999</v>
      </c>
    </row>
    <row r="14" spans="1:9" ht="15" customHeight="1">
      <c r="A14" s="50">
        <v>45601</v>
      </c>
      <c r="B14" s="57"/>
      <c r="C14" s="57"/>
      <c r="D14" s="57"/>
      <c r="E14" s="57">
        <v>8</v>
      </c>
      <c r="F14" s="2229">
        <v>85261</v>
      </c>
      <c r="G14" s="59">
        <v>3333.33</v>
      </c>
      <c r="H14" s="59">
        <v>332</v>
      </c>
      <c r="I14" s="62">
        <f t="shared" si="0"/>
        <v>13333.36</v>
      </c>
    </row>
    <row r="15" spans="1:9" ht="15" customHeight="1">
      <c r="A15" s="50">
        <v>45622</v>
      </c>
      <c r="B15" s="57"/>
      <c r="C15" s="57"/>
      <c r="D15" s="57"/>
      <c r="E15" s="57">
        <v>9</v>
      </c>
      <c r="F15" s="2229">
        <v>85572</v>
      </c>
      <c r="G15" s="59">
        <v>3333.33</v>
      </c>
      <c r="H15" s="59">
        <v>332</v>
      </c>
      <c r="I15" s="62">
        <f t="shared" si="0"/>
        <v>10000.030000000001</v>
      </c>
    </row>
    <row r="16" spans="1:9" ht="15" customHeight="1">
      <c r="A16" s="60">
        <v>45650</v>
      </c>
      <c r="B16" s="57"/>
      <c r="C16" s="57"/>
      <c r="D16" s="57"/>
      <c r="E16" s="57">
        <v>10</v>
      </c>
      <c r="F16" s="2229">
        <v>85919</v>
      </c>
      <c r="G16" s="59">
        <v>3333.33</v>
      </c>
      <c r="H16" s="59">
        <v>332</v>
      </c>
      <c r="I16" s="62">
        <f t="shared" si="0"/>
        <v>6666.6999999999898</v>
      </c>
    </row>
    <row r="17" spans="1:10" ht="15" customHeight="1">
      <c r="A17" s="50">
        <v>45685</v>
      </c>
      <c r="B17" s="57"/>
      <c r="C17" s="57"/>
      <c r="D17" s="57"/>
      <c r="E17" s="57">
        <v>11</v>
      </c>
      <c r="F17" s="2229">
        <v>86269</v>
      </c>
      <c r="G17" s="59">
        <v>3333.33</v>
      </c>
      <c r="H17" s="59">
        <v>332</v>
      </c>
      <c r="I17" s="62">
        <f t="shared" si="0"/>
        <v>3333.3699999999899</v>
      </c>
    </row>
    <row r="18" spans="1:10" ht="15" customHeight="1">
      <c r="A18" s="50">
        <v>45708</v>
      </c>
      <c r="B18" s="57"/>
      <c r="C18" s="57"/>
      <c r="D18" s="57"/>
      <c r="E18" s="57">
        <v>12</v>
      </c>
      <c r="F18" s="2229">
        <v>86546</v>
      </c>
      <c r="G18" s="59">
        <v>3333.37</v>
      </c>
      <c r="H18" s="59">
        <v>332</v>
      </c>
      <c r="I18" s="62">
        <f t="shared" si="0"/>
        <v>-1.1823431123048099E-11</v>
      </c>
    </row>
    <row r="19" spans="1:10" ht="15" customHeight="1"/>
    <row r="20" spans="1:10" ht="15" customHeight="1">
      <c r="A20" s="3186" t="s">
        <v>1</v>
      </c>
      <c r="B20" s="3186"/>
      <c r="C20" s="3186"/>
      <c r="D20" s="3186"/>
      <c r="E20" s="3186"/>
      <c r="F20" s="3186"/>
      <c r="G20" s="3186"/>
      <c r="H20" s="3186"/>
      <c r="I20" s="3186"/>
    </row>
    <row r="21" spans="1:10" ht="15" customHeight="1">
      <c r="A21" s="26" t="s">
        <v>2</v>
      </c>
      <c r="B21" s="29" t="s">
        <v>35</v>
      </c>
      <c r="C21" s="29" t="s">
        <v>4</v>
      </c>
      <c r="D21" s="29" t="s">
        <v>5</v>
      </c>
      <c r="E21" s="29" t="s">
        <v>6</v>
      </c>
      <c r="F21" s="2250" t="s">
        <v>36</v>
      </c>
      <c r="G21" s="564" t="s">
        <v>1023</v>
      </c>
      <c r="H21" s="564" t="s">
        <v>802</v>
      </c>
      <c r="I21" s="564" t="s">
        <v>39</v>
      </c>
    </row>
    <row r="22" spans="1:10" ht="15" customHeight="1">
      <c r="A22" s="50">
        <v>45721</v>
      </c>
      <c r="B22" s="834">
        <v>40000</v>
      </c>
      <c r="C22" s="834">
        <f>B22*0.02</f>
        <v>800</v>
      </c>
      <c r="D22" s="25"/>
      <c r="E22" s="25">
        <v>12</v>
      </c>
      <c r="F22" s="2229">
        <v>35179</v>
      </c>
      <c r="G22" s="55">
        <f>+B22/E22</f>
        <v>3333.3333333333298</v>
      </c>
      <c r="H22" s="55">
        <v>332</v>
      </c>
      <c r="I22" s="55">
        <f>B22</f>
        <v>40000</v>
      </c>
      <c r="J22" s="133"/>
    </row>
    <row r="23" spans="1:10" ht="15" customHeight="1">
      <c r="A23" s="167">
        <v>45737</v>
      </c>
      <c r="B23" s="358"/>
      <c r="C23" s="450"/>
      <c r="D23" s="450"/>
      <c r="E23" s="57">
        <v>1</v>
      </c>
      <c r="F23" s="2191">
        <v>86871</v>
      </c>
      <c r="G23" s="59">
        <v>3333.33</v>
      </c>
      <c r="H23" s="59">
        <v>332</v>
      </c>
      <c r="I23" s="62">
        <f>I22-G23</f>
        <v>36666.67</v>
      </c>
      <c r="J23" s="133"/>
    </row>
    <row r="24" spans="1:10" ht="15" customHeight="1">
      <c r="A24" s="167">
        <v>45772</v>
      </c>
      <c r="B24" s="358"/>
      <c r="C24" s="450"/>
      <c r="D24" s="450"/>
      <c r="E24" s="57">
        <v>2</v>
      </c>
      <c r="F24" s="2191">
        <v>87307</v>
      </c>
      <c r="G24" s="59">
        <v>3333.33</v>
      </c>
      <c r="H24" s="59">
        <v>332</v>
      </c>
      <c r="I24" s="62">
        <f t="shared" ref="I24:I30" si="1">I23-G24</f>
        <v>33333.339999999997</v>
      </c>
      <c r="J24" s="133"/>
    </row>
    <row r="25" spans="1:10" ht="15" customHeight="1">
      <c r="A25" s="167">
        <v>45799</v>
      </c>
      <c r="B25" s="52"/>
      <c r="C25" s="450"/>
      <c r="D25" s="450"/>
      <c r="E25" s="57">
        <v>3</v>
      </c>
      <c r="F25" s="2195" t="s">
        <v>1060</v>
      </c>
      <c r="G25" s="62">
        <v>3333.33</v>
      </c>
      <c r="H25" s="62">
        <v>332</v>
      </c>
      <c r="I25" s="62">
        <f t="shared" si="1"/>
        <v>30000.01</v>
      </c>
      <c r="J25" s="133"/>
    </row>
    <row r="26" spans="1:10" ht="15" customHeight="1">
      <c r="A26" s="167">
        <v>45826</v>
      </c>
      <c r="B26" s="52"/>
      <c r="C26" s="450"/>
      <c r="D26" s="450"/>
      <c r="E26" s="57">
        <v>4</v>
      </c>
      <c r="F26" s="2195" t="s">
        <v>1061</v>
      </c>
      <c r="G26" s="62">
        <v>3333.33</v>
      </c>
      <c r="H26" s="62">
        <v>332</v>
      </c>
      <c r="I26" s="62">
        <f t="shared" si="1"/>
        <v>26666.68</v>
      </c>
      <c r="J26" s="133"/>
    </row>
    <row r="27" spans="1:10" ht="15" customHeight="1">
      <c r="A27" s="167">
        <v>45857</v>
      </c>
      <c r="B27" s="52"/>
      <c r="C27" s="450"/>
      <c r="D27" s="450"/>
      <c r="E27" s="57">
        <v>5</v>
      </c>
      <c r="F27" s="2195" t="s">
        <v>1062</v>
      </c>
      <c r="G27" s="62">
        <v>3333.33</v>
      </c>
      <c r="H27" s="62">
        <v>332</v>
      </c>
      <c r="I27" s="62">
        <f t="shared" si="1"/>
        <v>23333.35</v>
      </c>
      <c r="J27" s="133"/>
    </row>
    <row r="28" spans="1:10" ht="15" customHeight="1">
      <c r="A28" s="167">
        <v>45896</v>
      </c>
      <c r="B28" s="358"/>
      <c r="C28" s="450"/>
      <c r="D28" s="450"/>
      <c r="E28" s="57">
        <v>6</v>
      </c>
      <c r="F28" s="2196" t="s">
        <v>1063</v>
      </c>
      <c r="G28" s="450">
        <v>3333.33</v>
      </c>
      <c r="H28" s="450">
        <v>332</v>
      </c>
      <c r="I28" s="62">
        <f t="shared" si="1"/>
        <v>20000.02</v>
      </c>
      <c r="J28" s="133"/>
    </row>
    <row r="29" spans="1:10" ht="15" customHeight="1">
      <c r="A29" s="575">
        <v>45904</v>
      </c>
      <c r="D29" s="57"/>
      <c r="E29" s="57">
        <v>7</v>
      </c>
      <c r="F29" s="2288">
        <v>36336</v>
      </c>
      <c r="G29" s="608">
        <v>20000.02</v>
      </c>
      <c r="H29" s="62"/>
      <c r="I29" s="62">
        <f t="shared" si="1"/>
        <v>0</v>
      </c>
      <c r="J29" s="133"/>
    </row>
    <row r="30" spans="1:10" ht="15" customHeight="1">
      <c r="A30" s="50"/>
      <c r="B30" s="57"/>
      <c r="C30" s="57"/>
      <c r="D30" s="57"/>
      <c r="E30" s="57">
        <v>8</v>
      </c>
      <c r="F30" s="2229"/>
      <c r="G30" s="62"/>
      <c r="H30" s="62"/>
      <c r="I30" s="62">
        <f t="shared" si="1"/>
        <v>0</v>
      </c>
      <c r="J30" s="133"/>
    </row>
    <row r="31" spans="1:10" ht="15" customHeight="1">
      <c r="A31" s="3186" t="s">
        <v>1</v>
      </c>
      <c r="B31" s="3186"/>
      <c r="C31" s="3186"/>
      <c r="D31" s="3186"/>
      <c r="E31" s="3186"/>
      <c r="F31" s="3186"/>
      <c r="G31" s="3186"/>
      <c r="H31" s="3186"/>
      <c r="I31" s="3186"/>
      <c r="J31" s="133"/>
    </row>
    <row r="32" spans="1:10" ht="15" customHeight="1">
      <c r="A32" s="26" t="s">
        <v>2</v>
      </c>
      <c r="B32" s="29" t="s">
        <v>35</v>
      </c>
      <c r="C32" s="29" t="s">
        <v>4</v>
      </c>
      <c r="D32" s="29" t="s">
        <v>5</v>
      </c>
      <c r="E32" s="29" t="s">
        <v>6</v>
      </c>
      <c r="F32" s="2250" t="s">
        <v>36</v>
      </c>
      <c r="G32" s="564" t="s">
        <v>1023</v>
      </c>
      <c r="H32" s="564" t="s">
        <v>802</v>
      </c>
      <c r="I32" s="564" t="s">
        <v>39</v>
      </c>
      <c r="J32" s="133"/>
    </row>
    <row r="33" spans="1:10" ht="15" customHeight="1">
      <c r="A33" s="575">
        <v>45904</v>
      </c>
      <c r="B33" s="847">
        <v>25000</v>
      </c>
      <c r="C33" s="847">
        <f>B33*0.02</f>
        <v>500</v>
      </c>
      <c r="D33" s="454"/>
      <c r="E33" s="454">
        <v>12</v>
      </c>
      <c r="F33" s="2424">
        <v>36336</v>
      </c>
      <c r="G33" s="452">
        <f>+B33/E33</f>
        <v>2083.3333333333298</v>
      </c>
      <c r="H33" s="452">
        <f>B33*0.83%</f>
        <v>207.5</v>
      </c>
      <c r="I33" s="452">
        <f>B33</f>
        <v>25000</v>
      </c>
      <c r="J33" s="133"/>
    </row>
    <row r="34" spans="1:10" ht="15" customHeight="1">
      <c r="A34" s="167">
        <v>45927</v>
      </c>
      <c r="B34" s="52"/>
      <c r="C34" s="450"/>
      <c r="D34" s="450"/>
      <c r="E34" s="57">
        <v>1</v>
      </c>
      <c r="F34" s="2195" t="s">
        <v>1064</v>
      </c>
      <c r="G34" s="450">
        <v>2083.33</v>
      </c>
      <c r="H34" s="450">
        <v>207.5</v>
      </c>
      <c r="I34" s="62">
        <f t="shared" ref="I34:I39" si="2">I33-G34</f>
        <v>22916.67</v>
      </c>
      <c r="J34" s="133"/>
    </row>
    <row r="35" spans="1:10" ht="15" customHeight="1">
      <c r="A35" s="167">
        <v>45959</v>
      </c>
      <c r="B35" s="52"/>
      <c r="C35" s="450"/>
      <c r="D35" s="450"/>
      <c r="E35" s="29"/>
      <c r="F35" s="2195" t="s">
        <v>1065</v>
      </c>
      <c r="G35" s="450">
        <v>2083.33</v>
      </c>
      <c r="H35" s="450">
        <v>207.5</v>
      </c>
      <c r="I35" s="62">
        <f t="shared" si="2"/>
        <v>20833.34</v>
      </c>
    </row>
    <row r="36" spans="1:10" ht="15" customHeight="1">
      <c r="A36" s="167">
        <v>45987</v>
      </c>
      <c r="B36" s="52"/>
      <c r="C36" s="450"/>
      <c r="D36" s="450"/>
      <c r="E36" s="29"/>
      <c r="F36" s="2195" t="s">
        <v>1066</v>
      </c>
      <c r="G36" s="450">
        <v>2083.33</v>
      </c>
      <c r="H36" s="450">
        <v>207.5</v>
      </c>
      <c r="I36" s="62">
        <f t="shared" si="2"/>
        <v>18750.009999999998</v>
      </c>
    </row>
    <row r="37" spans="1:10" ht="15" customHeight="1">
      <c r="A37" s="167">
        <v>46018</v>
      </c>
      <c r="B37" s="52"/>
      <c r="C37" s="450"/>
      <c r="D37" s="450"/>
      <c r="E37" s="29"/>
      <c r="F37" s="2195" t="s">
        <v>1067</v>
      </c>
      <c r="G37" s="450">
        <v>2083.33</v>
      </c>
      <c r="H37" s="450">
        <v>207.5</v>
      </c>
      <c r="I37" s="62">
        <f t="shared" si="2"/>
        <v>16666.68</v>
      </c>
    </row>
    <row r="38" spans="1:10" ht="15" customHeight="1">
      <c r="A38" s="36"/>
      <c r="B38" s="27"/>
      <c r="C38" s="27"/>
      <c r="D38" s="27"/>
      <c r="E38" s="29"/>
      <c r="F38" s="2250"/>
      <c r="G38" s="39"/>
      <c r="H38" s="39"/>
      <c r="I38" s="62">
        <f t="shared" si="2"/>
        <v>16666.68</v>
      </c>
    </row>
    <row r="39" spans="1:10" ht="15" customHeight="1">
      <c r="A39" s="36"/>
      <c r="B39" s="27"/>
      <c r="C39" s="27"/>
      <c r="D39" s="27"/>
      <c r="E39" s="29"/>
      <c r="F39" s="2250"/>
      <c r="G39" s="39"/>
      <c r="H39" s="39"/>
      <c r="I39" s="62">
        <f t="shared" si="2"/>
        <v>16666.68</v>
      </c>
    </row>
    <row r="40" spans="1:10" ht="15" customHeight="1"/>
    <row r="41" spans="1:10" ht="15" customHeight="1"/>
    <row r="42" spans="1:10" ht="15" customHeight="1"/>
    <row r="43" spans="1:10" ht="15" customHeight="1"/>
    <row r="44" spans="1:10" ht="15" customHeight="1"/>
    <row r="45" spans="1:10" ht="15" customHeight="1"/>
    <row r="46" spans="1:10" ht="15" customHeight="1"/>
    <row r="47" spans="1:10" ht="15" customHeight="1"/>
    <row r="48" spans="1:10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4">
    <mergeCell ref="A1:D1"/>
    <mergeCell ref="A4:I4"/>
    <mergeCell ref="A20:I20"/>
    <mergeCell ref="A31:I31"/>
  </mergeCells>
  <pageMargins left="0.5" right="0.5" top="1" bottom="1" header="0.5" footer="0.5"/>
  <pageSetup paperSize="5" orientation="landscape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80">
    <tabColor rgb="FFFFFF00"/>
  </sheetPr>
  <dimension ref="A1:R110"/>
  <sheetViews>
    <sheetView zoomScale="130" zoomScaleNormal="130" workbookViewId="0">
      <selection activeCell="K58" sqref="K58:R76"/>
    </sheetView>
  </sheetViews>
  <sheetFormatPr defaultColWidth="9.109375" defaultRowHeight="13.2"/>
  <cols>
    <col min="1" max="1" width="13" style="291" customWidth="1"/>
    <col min="2" max="2" width="14.6640625" style="1463" customWidth="1"/>
    <col min="3" max="3" width="10.6640625" style="292" customWidth="1"/>
    <col min="4" max="4" width="9.33203125" style="292" customWidth="1"/>
    <col min="5" max="5" width="10.44140625" style="1464" customWidth="1"/>
    <col min="6" max="6" width="9.88671875" style="1513" customWidth="1"/>
    <col min="7" max="7" width="14.6640625" style="323" customWidth="1"/>
    <col min="8" max="8" width="10.6640625" style="1514" customWidth="1"/>
    <col min="9" max="9" width="15.44140625" style="1514" customWidth="1"/>
    <col min="10" max="10" width="9.109375" style="3"/>
    <col min="11" max="11" width="11.5546875" style="3" customWidth="1"/>
    <col min="12" max="12" width="13.6640625" style="3" customWidth="1"/>
    <col min="13" max="16" width="9.109375" style="3"/>
    <col min="17" max="18" width="13.6640625" style="3" customWidth="1"/>
    <col min="19" max="16384" width="9.109375" style="3"/>
  </cols>
  <sheetData>
    <row r="1" spans="1:9" ht="27.6">
      <c r="A1" s="3237" t="s">
        <v>1068</v>
      </c>
      <c r="B1" s="3237"/>
      <c r="C1" s="3237"/>
      <c r="D1" s="3237"/>
      <c r="E1" s="3237"/>
      <c r="F1" s="3237"/>
      <c r="G1" s="3237"/>
      <c r="H1" s="3237"/>
      <c r="I1" s="3237"/>
    </row>
    <row r="2" spans="1:9" ht="27.6">
      <c r="A2" s="1515"/>
      <c r="B2" s="1467"/>
      <c r="C2" s="1468"/>
      <c r="D2" s="1468"/>
      <c r="E2" s="1468"/>
      <c r="F2" s="1516"/>
      <c r="G2" s="1505"/>
      <c r="H2" s="1517"/>
      <c r="I2" s="1517"/>
    </row>
    <row r="3" spans="1:9" s="1" customFormat="1" ht="20.399999999999999">
      <c r="A3" s="3090" t="s">
        <v>1</v>
      </c>
      <c r="B3" s="3090"/>
      <c r="C3" s="3090"/>
      <c r="D3" s="3090"/>
      <c r="E3" s="3090"/>
      <c r="F3" s="3090"/>
      <c r="G3" s="3090"/>
      <c r="H3" s="3090"/>
      <c r="I3" s="3090"/>
    </row>
    <row r="4" spans="1:9" ht="29.1" customHeight="1">
      <c r="A4" s="1166" t="s">
        <v>2</v>
      </c>
      <c r="B4" s="1168" t="s">
        <v>3</v>
      </c>
      <c r="C4" s="353" t="s">
        <v>4</v>
      </c>
      <c r="D4" s="354" t="s">
        <v>5</v>
      </c>
      <c r="E4" s="354" t="s">
        <v>6</v>
      </c>
      <c r="F4" s="1518" t="s">
        <v>7</v>
      </c>
      <c r="G4" s="1224" t="s">
        <v>176</v>
      </c>
      <c r="H4" s="1190" t="s">
        <v>177</v>
      </c>
      <c r="I4" s="1201" t="s">
        <v>10</v>
      </c>
    </row>
    <row r="5" spans="1:9" ht="15" customHeight="1">
      <c r="A5" s="1519">
        <v>44908</v>
      </c>
      <c r="B5" s="307">
        <v>240000</v>
      </c>
      <c r="C5" s="1520">
        <f>B5*0.02</f>
        <v>4800</v>
      </c>
      <c r="D5" s="1506"/>
      <c r="E5" s="704">
        <v>36</v>
      </c>
      <c r="F5" s="1521">
        <v>30384</v>
      </c>
      <c r="G5" s="308">
        <f>B5/E5</f>
        <v>6666.6666666666697</v>
      </c>
      <c r="H5" s="1242">
        <v>1992</v>
      </c>
      <c r="I5" s="1242">
        <f>B5</f>
        <v>240000</v>
      </c>
    </row>
    <row r="6" spans="1:9" ht="15" customHeight="1">
      <c r="A6" s="31">
        <v>44921</v>
      </c>
      <c r="B6" s="32"/>
      <c r="C6" s="33"/>
      <c r="D6" s="33"/>
      <c r="E6" s="1483">
        <v>1</v>
      </c>
      <c r="F6" s="41">
        <v>77160</v>
      </c>
      <c r="G6" s="149">
        <v>6666.67</v>
      </c>
      <c r="H6" s="149">
        <v>1992</v>
      </c>
      <c r="I6" s="525">
        <f t="shared" ref="I6:I16" si="0">I5-G6</f>
        <v>233333.33</v>
      </c>
    </row>
    <row r="7" spans="1:9" ht="15" customHeight="1">
      <c r="A7" s="26">
        <v>44953</v>
      </c>
      <c r="B7" s="1196"/>
      <c r="C7" s="312"/>
      <c r="D7" s="312"/>
      <c r="E7" s="1483">
        <v>2</v>
      </c>
      <c r="F7" s="41">
        <v>77476</v>
      </c>
      <c r="G7" s="30">
        <v>3708</v>
      </c>
      <c r="H7" s="30">
        <v>1992</v>
      </c>
      <c r="I7" s="525">
        <f t="shared" si="0"/>
        <v>229625.33</v>
      </c>
    </row>
    <row r="8" spans="1:9" ht="15" customHeight="1">
      <c r="A8" s="26">
        <v>44959</v>
      </c>
      <c r="B8" s="1196"/>
      <c r="C8" s="312"/>
      <c r="D8" s="312"/>
      <c r="E8" s="1483"/>
      <c r="F8" s="41">
        <v>77568</v>
      </c>
      <c r="G8" s="59">
        <v>2958.67</v>
      </c>
      <c r="H8" s="59"/>
      <c r="I8" s="525">
        <f t="shared" si="0"/>
        <v>226666.66</v>
      </c>
    </row>
    <row r="9" spans="1:9" ht="15" customHeight="1">
      <c r="A9" s="26">
        <v>44982</v>
      </c>
      <c r="B9" s="1196"/>
      <c r="C9" s="312"/>
      <c r="D9" s="312"/>
      <c r="E9" s="1483">
        <v>3</v>
      </c>
      <c r="F9" s="41">
        <v>77873</v>
      </c>
      <c r="G9" s="30">
        <v>4608</v>
      </c>
      <c r="H9" s="30">
        <v>1992</v>
      </c>
      <c r="I9" s="525">
        <f t="shared" si="0"/>
        <v>222058.66</v>
      </c>
    </row>
    <row r="10" spans="1:9" ht="15" customHeight="1">
      <c r="A10" s="26">
        <v>44987</v>
      </c>
      <c r="B10" s="1196"/>
      <c r="C10" s="312"/>
      <c r="D10" s="312"/>
      <c r="E10" s="1483"/>
      <c r="F10" s="41">
        <v>77801</v>
      </c>
      <c r="G10" s="59">
        <v>2058.67</v>
      </c>
      <c r="H10" s="59"/>
      <c r="I10" s="525">
        <f t="shared" si="0"/>
        <v>219999.99</v>
      </c>
    </row>
    <row r="11" spans="1:9" ht="15" customHeight="1">
      <c r="A11" s="26">
        <v>45014</v>
      </c>
      <c r="B11" s="1196"/>
      <c r="C11" s="312"/>
      <c r="D11" s="312"/>
      <c r="E11" s="1483">
        <v>4</v>
      </c>
      <c r="F11" s="41">
        <v>78083</v>
      </c>
      <c r="G11" s="30">
        <v>6666.67</v>
      </c>
      <c r="H11" s="30">
        <v>1992</v>
      </c>
      <c r="I11" s="525">
        <f t="shared" si="0"/>
        <v>213333.32</v>
      </c>
    </row>
    <row r="12" spans="1:9" ht="22.5" customHeight="1">
      <c r="A12" s="26">
        <v>45042</v>
      </c>
      <c r="B12" s="1196"/>
      <c r="C12" s="312"/>
      <c r="D12" s="312"/>
      <c r="E12" s="1483">
        <v>5</v>
      </c>
      <c r="F12" s="41">
        <v>78434</v>
      </c>
      <c r="G12" s="30">
        <v>6666.67</v>
      </c>
      <c r="H12" s="30">
        <v>1992</v>
      </c>
      <c r="I12" s="525">
        <f t="shared" si="0"/>
        <v>206666.65</v>
      </c>
    </row>
    <row r="13" spans="1:9" ht="24.75" customHeight="1">
      <c r="A13" s="26">
        <v>45077</v>
      </c>
      <c r="B13" s="186"/>
      <c r="C13" s="185"/>
      <c r="D13" s="185"/>
      <c r="E13" s="1483">
        <v>6</v>
      </c>
      <c r="F13" s="41">
        <v>78914</v>
      </c>
      <c r="G13" s="59">
        <v>5208</v>
      </c>
      <c r="H13" s="59">
        <v>1992</v>
      </c>
      <c r="I13" s="525">
        <f t="shared" si="0"/>
        <v>201458.65</v>
      </c>
    </row>
    <row r="14" spans="1:9" ht="15" customHeight="1">
      <c r="A14" s="1522">
        <v>45079</v>
      </c>
      <c r="B14" s="186"/>
      <c r="C14" s="185"/>
      <c r="D14" s="185"/>
      <c r="E14" s="1483"/>
      <c r="F14" s="41">
        <v>78994</v>
      </c>
      <c r="G14" s="329">
        <v>1458.67</v>
      </c>
      <c r="H14" s="525"/>
      <c r="I14" s="525">
        <f t="shared" si="0"/>
        <v>199999.98</v>
      </c>
    </row>
    <row r="15" spans="1:9" ht="15" customHeight="1">
      <c r="A15" s="1522">
        <v>45107</v>
      </c>
      <c r="B15" s="186"/>
      <c r="C15" s="185"/>
      <c r="D15" s="185"/>
      <c r="E15" s="1483">
        <v>7</v>
      </c>
      <c r="F15" s="42">
        <v>79355</v>
      </c>
      <c r="G15" s="186">
        <v>6666.67</v>
      </c>
      <c r="H15" s="525">
        <v>1992</v>
      </c>
      <c r="I15" s="525">
        <f t="shared" si="0"/>
        <v>193333.31</v>
      </c>
    </row>
    <row r="16" spans="1:9" ht="15" customHeight="1">
      <c r="A16" s="26">
        <v>45111</v>
      </c>
      <c r="B16" s="323"/>
      <c r="C16" s="321"/>
      <c r="D16" s="185"/>
      <c r="E16" s="1483"/>
      <c r="F16" s="42">
        <v>31562</v>
      </c>
      <c r="G16" s="59">
        <v>193333.31</v>
      </c>
      <c r="H16" s="525"/>
      <c r="I16" s="525">
        <f t="shared" si="0"/>
        <v>0</v>
      </c>
    </row>
    <row r="17" spans="1:9" ht="15" customHeight="1"/>
    <row r="18" spans="1:9" ht="15" customHeight="1">
      <c r="A18" s="3090" t="s">
        <v>1</v>
      </c>
      <c r="B18" s="3090"/>
      <c r="C18" s="3090"/>
      <c r="D18" s="3090"/>
      <c r="E18" s="3090"/>
      <c r="F18" s="3090"/>
      <c r="G18" s="3090"/>
      <c r="H18" s="3090"/>
      <c r="I18" s="3090"/>
    </row>
    <row r="19" spans="1:9" ht="15" customHeight="1">
      <c r="A19" s="1166" t="s">
        <v>2</v>
      </c>
      <c r="B19" s="1168" t="s">
        <v>3</v>
      </c>
      <c r="C19" s="353" t="s">
        <v>4</v>
      </c>
      <c r="D19" s="354" t="s">
        <v>5</v>
      </c>
      <c r="E19" s="354" t="s">
        <v>6</v>
      </c>
      <c r="F19" s="1518" t="s">
        <v>7</v>
      </c>
      <c r="G19" s="1224" t="s">
        <v>176</v>
      </c>
      <c r="H19" s="1190" t="s">
        <v>177</v>
      </c>
      <c r="I19" s="1201" t="s">
        <v>10</v>
      </c>
    </row>
    <row r="20" spans="1:9" ht="15" customHeight="1">
      <c r="A20" s="1519">
        <v>45111</v>
      </c>
      <c r="B20" s="307">
        <v>240000</v>
      </c>
      <c r="C20" s="1520">
        <f>B20*0.02</f>
        <v>4800</v>
      </c>
      <c r="D20" s="1506"/>
      <c r="E20" s="704">
        <v>36</v>
      </c>
      <c r="F20" s="1521">
        <v>31562</v>
      </c>
      <c r="G20" s="308">
        <f>B20/E20</f>
        <v>6666.6666666666697</v>
      </c>
      <c r="H20" s="1242">
        <v>1992</v>
      </c>
      <c r="I20" s="1242">
        <f>B20</f>
        <v>240000</v>
      </c>
    </row>
    <row r="21" spans="1:9" ht="15" customHeight="1">
      <c r="A21" s="26">
        <v>45134</v>
      </c>
      <c r="B21" s="178"/>
      <c r="C21" s="30"/>
      <c r="D21" s="30"/>
      <c r="E21" s="1483">
        <v>1</v>
      </c>
      <c r="F21" s="42">
        <v>79611</v>
      </c>
      <c r="G21" s="30">
        <v>6008</v>
      </c>
      <c r="H21" s="30">
        <v>1992</v>
      </c>
      <c r="I21" s="525">
        <f t="shared" ref="I21:I31" si="1">I20-G21</f>
        <v>233992</v>
      </c>
    </row>
    <row r="22" spans="1:9" ht="15" customHeight="1">
      <c r="A22" s="26">
        <v>45139</v>
      </c>
      <c r="B22" s="178"/>
      <c r="C22" s="59"/>
      <c r="D22" s="59"/>
      <c r="E22" s="1483"/>
      <c r="F22" s="42">
        <v>79719</v>
      </c>
      <c r="G22" s="59">
        <v>658.67</v>
      </c>
      <c r="H22" s="59"/>
      <c r="I22" s="525">
        <f t="shared" si="1"/>
        <v>233333.33</v>
      </c>
    </row>
    <row r="23" spans="1:9" ht="15" customHeight="1">
      <c r="A23" s="26">
        <v>45169</v>
      </c>
      <c r="B23" s="178"/>
      <c r="C23" s="30"/>
      <c r="D23" s="30"/>
      <c r="E23" s="1483">
        <v>2</v>
      </c>
      <c r="F23" s="42">
        <v>80054</v>
      </c>
      <c r="G23" s="30">
        <v>6666.67</v>
      </c>
      <c r="H23" s="30">
        <v>1992</v>
      </c>
      <c r="I23" s="525">
        <f t="shared" si="1"/>
        <v>226666.66</v>
      </c>
    </row>
    <row r="24" spans="1:9" ht="15" customHeight="1">
      <c r="A24" s="26">
        <v>45196</v>
      </c>
      <c r="B24" s="1196"/>
      <c r="C24" s="312"/>
      <c r="D24" s="312"/>
      <c r="E24" s="1483">
        <v>2</v>
      </c>
      <c r="F24" s="42">
        <v>80342</v>
      </c>
      <c r="G24" s="30">
        <v>5608</v>
      </c>
      <c r="H24" s="30">
        <v>1992</v>
      </c>
      <c r="I24" s="525">
        <f t="shared" si="1"/>
        <v>221058.66</v>
      </c>
    </row>
    <row r="25" spans="1:9" ht="15" customHeight="1">
      <c r="A25" s="26">
        <v>45203</v>
      </c>
      <c r="B25" s="1196"/>
      <c r="C25" s="312"/>
      <c r="D25" s="312"/>
      <c r="E25" s="1483"/>
      <c r="F25" s="42">
        <v>80489</v>
      </c>
      <c r="G25" s="59">
        <v>1058.67</v>
      </c>
      <c r="H25" s="59"/>
      <c r="I25" s="525">
        <f t="shared" si="1"/>
        <v>219999.99</v>
      </c>
    </row>
    <row r="26" spans="1:9" ht="15" customHeight="1">
      <c r="A26" s="26">
        <v>45225</v>
      </c>
      <c r="B26" s="1196"/>
      <c r="C26" s="312"/>
      <c r="D26" s="312"/>
      <c r="E26" s="1483">
        <v>4</v>
      </c>
      <c r="F26" s="42">
        <v>80674</v>
      </c>
      <c r="G26" s="30">
        <v>6666.67</v>
      </c>
      <c r="H26" s="30">
        <v>1992</v>
      </c>
      <c r="I26" s="525">
        <f t="shared" si="1"/>
        <v>213333.32</v>
      </c>
    </row>
    <row r="27" spans="1:9" ht="15" customHeight="1">
      <c r="A27" s="1522">
        <v>45255</v>
      </c>
      <c r="B27" s="1196"/>
      <c r="C27" s="312"/>
      <c r="D27" s="312"/>
      <c r="E27" s="1483">
        <v>5</v>
      </c>
      <c r="F27" s="34">
        <v>81148</v>
      </c>
      <c r="G27" s="186">
        <v>5408</v>
      </c>
      <c r="H27" s="186">
        <v>1992</v>
      </c>
      <c r="I27" s="525">
        <f t="shared" si="1"/>
        <v>207925.32</v>
      </c>
    </row>
    <row r="28" spans="1:9" ht="15" customHeight="1">
      <c r="A28" s="1522">
        <v>45262</v>
      </c>
      <c r="B28" s="1196"/>
      <c r="C28" s="312"/>
      <c r="D28" s="312"/>
      <c r="E28" s="1483"/>
      <c r="F28" s="1523">
        <v>81265</v>
      </c>
      <c r="G28" s="186">
        <v>1258.67</v>
      </c>
      <c r="H28" s="186"/>
      <c r="I28" s="525">
        <f t="shared" si="1"/>
        <v>206666.65</v>
      </c>
    </row>
    <row r="29" spans="1:9" ht="15" customHeight="1">
      <c r="A29" s="1522">
        <v>45273</v>
      </c>
      <c r="B29" s="1196"/>
      <c r="C29" s="312"/>
      <c r="D29" s="312"/>
      <c r="E29" s="1483"/>
      <c r="F29" s="1523">
        <v>32533</v>
      </c>
      <c r="G29" s="186">
        <v>206666.65</v>
      </c>
      <c r="H29" s="186"/>
      <c r="I29" s="525">
        <f t="shared" si="1"/>
        <v>0</v>
      </c>
    </row>
    <row r="30" spans="1:9" ht="15" customHeight="1">
      <c r="H30" s="323"/>
      <c r="I30" s="1525">
        <f t="shared" si="1"/>
        <v>0</v>
      </c>
    </row>
    <row r="31" spans="1:9" ht="15" customHeight="1">
      <c r="I31" s="525">
        <f t="shared" si="1"/>
        <v>0</v>
      </c>
    </row>
    <row r="32" spans="1:9" ht="15" customHeight="1">
      <c r="A32" s="3090" t="s">
        <v>1</v>
      </c>
      <c r="B32" s="3090"/>
      <c r="C32" s="3090"/>
      <c r="D32" s="3090"/>
      <c r="E32" s="3090"/>
      <c r="F32" s="3090"/>
      <c r="G32" s="3090"/>
      <c r="H32" s="3090"/>
      <c r="I32" s="3090"/>
    </row>
    <row r="33" spans="1:11" ht="15" customHeight="1">
      <c r="A33" s="1166" t="s">
        <v>2</v>
      </c>
      <c r="B33" s="1168" t="s">
        <v>3</v>
      </c>
      <c r="C33" s="353" t="s">
        <v>4</v>
      </c>
      <c r="D33" s="354" t="s">
        <v>5</v>
      </c>
      <c r="E33" s="354" t="s">
        <v>6</v>
      </c>
      <c r="F33" s="1518" t="s">
        <v>7</v>
      </c>
      <c r="G33" s="1224" t="s">
        <v>176</v>
      </c>
      <c r="H33" s="1190" t="s">
        <v>177</v>
      </c>
      <c r="I33" s="1201" t="s">
        <v>10</v>
      </c>
    </row>
    <row r="34" spans="1:11" ht="15" customHeight="1">
      <c r="A34" s="1519">
        <v>45273</v>
      </c>
      <c r="B34" s="307">
        <v>240000</v>
      </c>
      <c r="C34" s="1520">
        <f>B34*0.02</f>
        <v>4800</v>
      </c>
      <c r="D34" s="1506"/>
      <c r="E34" s="704">
        <v>36</v>
      </c>
      <c r="F34" s="1521">
        <v>32533</v>
      </c>
      <c r="G34" s="308">
        <f>B34/E34</f>
        <v>6666.6666666666697</v>
      </c>
      <c r="H34" s="1242">
        <v>1992</v>
      </c>
      <c r="I34" s="1242">
        <f>B34</f>
        <v>240000</v>
      </c>
    </row>
    <row r="35" spans="1:11" ht="15" customHeight="1">
      <c r="A35" s="31">
        <v>45288</v>
      </c>
      <c r="B35" s="1196"/>
      <c r="C35" s="312"/>
      <c r="D35" s="312"/>
      <c r="E35" s="1483">
        <v>1</v>
      </c>
      <c r="F35" s="42">
        <v>81544</v>
      </c>
      <c r="G35" s="30">
        <v>5308</v>
      </c>
      <c r="H35" s="30">
        <v>1992</v>
      </c>
      <c r="I35" s="525">
        <f>I34-G35</f>
        <v>234692</v>
      </c>
    </row>
    <row r="36" spans="1:11" ht="15" customHeight="1">
      <c r="A36" s="46">
        <v>45297</v>
      </c>
      <c r="B36" s="1196"/>
      <c r="C36" s="312"/>
      <c r="D36" s="312"/>
      <c r="E36" s="1483"/>
      <c r="F36" s="41">
        <v>81687</v>
      </c>
      <c r="G36" s="59">
        <v>1358.67</v>
      </c>
      <c r="H36" s="59"/>
      <c r="I36" s="525">
        <f t="shared" ref="I36:I51" si="2">I35-G36</f>
        <v>233333.33</v>
      </c>
    </row>
    <row r="37" spans="1:11" ht="15" customHeight="1">
      <c r="A37" s="46">
        <v>45322</v>
      </c>
      <c r="B37" s="1196"/>
      <c r="C37" s="312"/>
      <c r="D37" s="312"/>
      <c r="E37" s="1483">
        <v>2</v>
      </c>
      <c r="F37" s="41">
        <v>81925</v>
      </c>
      <c r="G37" s="30">
        <v>6008</v>
      </c>
      <c r="H37" s="30">
        <v>1992</v>
      </c>
      <c r="I37" s="525">
        <f t="shared" si="2"/>
        <v>227325.33</v>
      </c>
    </row>
    <row r="38" spans="1:11" ht="15" customHeight="1">
      <c r="A38" s="46">
        <v>45336</v>
      </c>
      <c r="B38" s="1196"/>
      <c r="C38" s="312"/>
      <c r="D38" s="312"/>
      <c r="E38" s="1483"/>
      <c r="F38" s="41">
        <v>82050</v>
      </c>
      <c r="G38" s="30">
        <v>658.67</v>
      </c>
      <c r="H38" s="30"/>
      <c r="I38" s="525">
        <f t="shared" si="2"/>
        <v>226666.66</v>
      </c>
    </row>
    <row r="39" spans="1:11" ht="15" customHeight="1">
      <c r="A39" s="46">
        <v>45349</v>
      </c>
      <c r="B39" s="1196"/>
      <c r="C39" s="312"/>
      <c r="D39" s="312"/>
      <c r="E39" s="1483">
        <v>3</v>
      </c>
      <c r="F39" s="41">
        <v>82171</v>
      </c>
      <c r="G39" s="30">
        <v>5708</v>
      </c>
      <c r="H39" s="30">
        <v>1992</v>
      </c>
      <c r="I39" s="525">
        <f t="shared" si="2"/>
        <v>220958.66</v>
      </c>
    </row>
    <row r="40" spans="1:11" ht="15" customHeight="1">
      <c r="A40" s="46">
        <v>45372</v>
      </c>
      <c r="B40" s="1196"/>
      <c r="C40" s="312"/>
      <c r="D40" s="312"/>
      <c r="E40" s="1483"/>
      <c r="F40" s="41">
        <v>82504</v>
      </c>
      <c r="G40" s="30">
        <v>958.67</v>
      </c>
      <c r="H40" s="30"/>
      <c r="I40" s="525">
        <f t="shared" si="2"/>
        <v>219999.99</v>
      </c>
      <c r="K40" s="99">
        <f>H35:H48</f>
        <v>0</v>
      </c>
    </row>
    <row r="41" spans="1:11" ht="15" customHeight="1">
      <c r="A41" s="46">
        <v>45385</v>
      </c>
      <c r="B41" s="1196"/>
      <c r="C41" s="312"/>
      <c r="D41" s="312"/>
      <c r="E41" s="1483">
        <v>4</v>
      </c>
      <c r="F41" s="41">
        <v>82672</v>
      </c>
      <c r="G41" s="59">
        <v>6108</v>
      </c>
      <c r="H41" s="59">
        <v>1992</v>
      </c>
      <c r="I41" s="525">
        <f t="shared" si="2"/>
        <v>213891.99</v>
      </c>
    </row>
    <row r="42" spans="1:11" ht="15" customHeight="1">
      <c r="A42" s="46">
        <v>45386</v>
      </c>
      <c r="B42" s="1196"/>
      <c r="C42" s="312"/>
      <c r="D42" s="312"/>
      <c r="E42" s="1483"/>
      <c r="F42" s="41">
        <v>82697</v>
      </c>
      <c r="G42" s="59">
        <v>558.66999999999996</v>
      </c>
      <c r="H42" s="59"/>
      <c r="I42" s="525">
        <f t="shared" si="2"/>
        <v>213333.32</v>
      </c>
    </row>
    <row r="43" spans="1:11" ht="15" customHeight="1">
      <c r="A43" s="46">
        <v>45412</v>
      </c>
      <c r="B43" s="1196"/>
      <c r="C43" s="312"/>
      <c r="D43" s="312"/>
      <c r="E43" s="1483">
        <v>5</v>
      </c>
      <c r="F43" s="41">
        <v>82948</v>
      </c>
      <c r="G43" s="30">
        <v>5908</v>
      </c>
      <c r="H43" s="30">
        <v>1992</v>
      </c>
      <c r="I43" s="525">
        <f t="shared" si="2"/>
        <v>207425.32</v>
      </c>
    </row>
    <row r="44" spans="1:11" ht="15" customHeight="1">
      <c r="A44" s="235" t="s">
        <v>118</v>
      </c>
      <c r="B44" s="1196"/>
      <c r="C44" s="312"/>
      <c r="D44" s="312"/>
      <c r="E44" s="1483"/>
      <c r="F44" s="41"/>
      <c r="G44" s="30"/>
      <c r="H44" s="30"/>
      <c r="I44" s="525">
        <f t="shared" si="2"/>
        <v>207425.32</v>
      </c>
    </row>
    <row r="45" spans="1:11" ht="15" customHeight="1">
      <c r="A45" s="333">
        <v>45471</v>
      </c>
      <c r="B45" s="1196"/>
      <c r="C45" s="312"/>
      <c r="D45" s="312"/>
      <c r="E45" s="1483">
        <v>6</v>
      </c>
      <c r="F45" s="1523">
        <v>83727</v>
      </c>
      <c r="G45" s="186">
        <v>6666.67</v>
      </c>
      <c r="H45" s="525">
        <v>1992</v>
      </c>
      <c r="I45" s="525">
        <f t="shared" si="2"/>
        <v>200758.65</v>
      </c>
    </row>
    <row r="46" spans="1:11" ht="15" customHeight="1">
      <c r="A46" s="333">
        <v>45504</v>
      </c>
      <c r="B46" s="1196"/>
      <c r="C46" s="312"/>
      <c r="D46" s="312"/>
      <c r="E46" s="1483">
        <v>7</v>
      </c>
      <c r="F46" s="52">
        <v>84097</v>
      </c>
      <c r="G46" s="157">
        <v>4908</v>
      </c>
      <c r="H46" s="525">
        <v>1992</v>
      </c>
      <c r="I46" s="525">
        <f t="shared" si="2"/>
        <v>195850.65</v>
      </c>
    </row>
    <row r="47" spans="1:11" ht="15" customHeight="1">
      <c r="A47" s="333">
        <v>45532</v>
      </c>
      <c r="B47" s="1196"/>
      <c r="C47" s="312"/>
      <c r="D47" s="312"/>
      <c r="E47" s="1483">
        <v>8</v>
      </c>
      <c r="F47" s="1523">
        <v>84365</v>
      </c>
      <c r="G47" s="186">
        <v>4708</v>
      </c>
      <c r="H47" s="525">
        <v>1992</v>
      </c>
      <c r="I47" s="525">
        <f t="shared" si="2"/>
        <v>191142.65</v>
      </c>
    </row>
    <row r="48" spans="1:11" ht="15" customHeight="1">
      <c r="A48" s="167">
        <v>45545</v>
      </c>
      <c r="B48" s="27"/>
      <c r="C48" s="27"/>
      <c r="D48" s="27"/>
      <c r="E48" s="1483">
        <v>9</v>
      </c>
      <c r="F48" s="52">
        <v>84565</v>
      </c>
      <c r="G48" s="1524">
        <v>11142.65</v>
      </c>
      <c r="H48" s="1524">
        <v>1992</v>
      </c>
      <c r="I48" s="525">
        <f t="shared" si="2"/>
        <v>180000</v>
      </c>
    </row>
    <row r="49" spans="1:18" ht="15" customHeight="1">
      <c r="A49" s="167">
        <v>45562</v>
      </c>
      <c r="B49" s="27"/>
      <c r="C49" s="27"/>
      <c r="D49" s="27"/>
      <c r="E49" s="1483">
        <v>10</v>
      </c>
      <c r="F49" s="52">
        <v>84773</v>
      </c>
      <c r="G49" s="325">
        <v>6508</v>
      </c>
      <c r="H49" s="325">
        <v>1992</v>
      </c>
      <c r="I49" s="525">
        <f t="shared" si="2"/>
        <v>173492</v>
      </c>
      <c r="K49" s="99"/>
    </row>
    <row r="50" spans="1:18" ht="15" customHeight="1">
      <c r="A50" s="1278">
        <v>45576</v>
      </c>
      <c r="F50" s="165">
        <v>34353</v>
      </c>
      <c r="G50" s="1179">
        <v>173492</v>
      </c>
      <c r="H50" s="323"/>
      <c r="I50" s="525">
        <f t="shared" si="2"/>
        <v>0</v>
      </c>
    </row>
    <row r="51" spans="1:18" ht="15" customHeight="1">
      <c r="I51" s="525">
        <f t="shared" si="2"/>
        <v>0</v>
      </c>
    </row>
    <row r="52" spans="1:18" ht="15" customHeight="1"/>
    <row r="53" spans="1:18" ht="15" customHeight="1">
      <c r="A53" s="3090" t="s">
        <v>1</v>
      </c>
      <c r="B53" s="3090"/>
      <c r="C53" s="3090"/>
      <c r="D53" s="3090"/>
      <c r="E53" s="3090"/>
      <c r="F53" s="3090"/>
      <c r="G53" s="3090"/>
      <c r="H53" s="3090"/>
      <c r="I53" s="3090"/>
    </row>
    <row r="54" spans="1:18" ht="15" customHeight="1">
      <c r="A54" s="1166" t="s">
        <v>2</v>
      </c>
      <c r="B54" s="1168" t="s">
        <v>3</v>
      </c>
      <c r="C54" s="353" t="s">
        <v>4</v>
      </c>
      <c r="D54" s="354" t="s">
        <v>5</v>
      </c>
      <c r="E54" s="354" t="s">
        <v>6</v>
      </c>
      <c r="F54" s="1518" t="s">
        <v>7</v>
      </c>
      <c r="G54" s="1224" t="s">
        <v>176</v>
      </c>
      <c r="H54" s="1190" t="s">
        <v>177</v>
      </c>
      <c r="I54" s="1201" t="s">
        <v>10</v>
      </c>
    </row>
    <row r="55" spans="1:18" ht="15" customHeight="1">
      <c r="A55" s="736">
        <v>45576</v>
      </c>
      <c r="B55" s="308">
        <v>240000</v>
      </c>
      <c r="C55" s="1458">
        <f>B55*0.02</f>
        <v>4800</v>
      </c>
      <c r="D55" s="309"/>
      <c r="E55" s="704">
        <v>36</v>
      </c>
      <c r="F55" s="1521">
        <v>34353</v>
      </c>
      <c r="G55" s="308">
        <f>B55/E55</f>
        <v>6666.6666666666697</v>
      </c>
      <c r="H55" s="1242">
        <v>1992</v>
      </c>
      <c r="I55" s="1242">
        <f>B55</f>
        <v>240000</v>
      </c>
    </row>
    <row r="56" spans="1:18" ht="15" customHeight="1">
      <c r="A56" s="50">
        <v>45594</v>
      </c>
      <c r="B56" s="186"/>
      <c r="C56" s="185"/>
      <c r="D56" s="185"/>
      <c r="E56" s="1483">
        <v>1</v>
      </c>
      <c r="F56" s="58">
        <v>85155</v>
      </c>
      <c r="G56" s="329">
        <v>6308</v>
      </c>
      <c r="H56" s="329">
        <v>1992</v>
      </c>
      <c r="I56" s="525">
        <f>I55-G56</f>
        <v>233692</v>
      </c>
    </row>
    <row r="57" spans="1:18" ht="15" customHeight="1">
      <c r="A57" s="50">
        <v>45623</v>
      </c>
      <c r="B57" s="186"/>
      <c r="C57" s="185"/>
      <c r="D57" s="185"/>
      <c r="E57" s="1483">
        <v>2</v>
      </c>
      <c r="F57" s="58">
        <v>85593</v>
      </c>
      <c r="G57" s="59">
        <v>6408</v>
      </c>
      <c r="H57" s="59">
        <v>1992</v>
      </c>
      <c r="I57" s="525">
        <f t="shared" ref="I57:I63" si="3">I56-G57</f>
        <v>227284</v>
      </c>
    </row>
    <row r="58" spans="1:18" ht="15" customHeight="1">
      <c r="A58" s="60">
        <v>45654</v>
      </c>
      <c r="B58" s="186"/>
      <c r="C58" s="185"/>
      <c r="D58" s="185"/>
      <c r="E58" s="1483">
        <v>3</v>
      </c>
      <c r="F58" s="58">
        <v>86027</v>
      </c>
      <c r="G58" s="59">
        <v>7284.01</v>
      </c>
      <c r="H58" s="59">
        <v>1992</v>
      </c>
      <c r="I58" s="525">
        <f t="shared" si="3"/>
        <v>219999.99</v>
      </c>
    </row>
    <row r="59" spans="1:18" ht="15" customHeight="1">
      <c r="A59" s="324">
        <v>45685</v>
      </c>
      <c r="B59" s="186"/>
      <c r="C59" s="185"/>
      <c r="D59" s="185"/>
      <c r="E59" s="1483">
        <v>4</v>
      </c>
      <c r="F59" s="1523">
        <v>86297</v>
      </c>
      <c r="G59" s="186">
        <v>6666.67</v>
      </c>
      <c r="H59" s="525">
        <v>1992</v>
      </c>
      <c r="I59" s="525">
        <f t="shared" si="3"/>
        <v>213333.32</v>
      </c>
      <c r="K59" s="575"/>
      <c r="L59" s="1526"/>
      <c r="M59" s="125"/>
      <c r="N59" s="122"/>
      <c r="O59" s="122"/>
      <c r="P59" s="122"/>
      <c r="Q59" s="728"/>
      <c r="R59" s="728"/>
    </row>
    <row r="60" spans="1:18" ht="15" customHeight="1">
      <c r="A60" s="324">
        <v>45715</v>
      </c>
      <c r="B60" s="186"/>
      <c r="C60" s="185"/>
      <c r="D60" s="185"/>
      <c r="E60" s="1483">
        <v>5</v>
      </c>
      <c r="F60" s="1523">
        <v>86613</v>
      </c>
      <c r="G60" s="186">
        <v>6666.67</v>
      </c>
      <c r="H60" s="525">
        <v>1992</v>
      </c>
      <c r="I60" s="525">
        <f t="shared" si="3"/>
        <v>206666.65</v>
      </c>
      <c r="K60" s="575"/>
      <c r="L60" s="576"/>
      <c r="M60" s="125"/>
      <c r="N60" s="122"/>
      <c r="O60" s="122"/>
      <c r="P60" s="122"/>
      <c r="Q60" s="728"/>
      <c r="R60" s="728"/>
    </row>
    <row r="61" spans="1:18" ht="15" customHeight="1">
      <c r="A61" s="324">
        <v>45744</v>
      </c>
      <c r="B61" s="186"/>
      <c r="C61" s="185"/>
      <c r="D61" s="185"/>
      <c r="E61" s="1483">
        <v>6</v>
      </c>
      <c r="F61" s="1523">
        <v>87033</v>
      </c>
      <c r="G61" s="186">
        <v>7208</v>
      </c>
      <c r="H61" s="525">
        <v>1992</v>
      </c>
      <c r="I61" s="525">
        <f t="shared" si="3"/>
        <v>199458.65</v>
      </c>
      <c r="K61" s="575"/>
      <c r="L61" s="576"/>
      <c r="M61" s="126"/>
      <c r="N61" s="122"/>
      <c r="O61" s="122"/>
      <c r="P61" s="122"/>
      <c r="Q61" s="728"/>
      <c r="R61" s="728"/>
    </row>
    <row r="62" spans="1:18" ht="15" customHeight="1">
      <c r="A62" s="324"/>
      <c r="B62" s="186"/>
      <c r="C62" s="185"/>
      <c r="D62" s="185"/>
      <c r="E62" s="1483"/>
      <c r="F62" s="1523"/>
      <c r="G62" s="186"/>
      <c r="H62" s="525"/>
      <c r="I62" s="525">
        <f t="shared" si="3"/>
        <v>199458.65</v>
      </c>
      <c r="K62" s="575"/>
      <c r="L62" s="805"/>
      <c r="M62" s="161"/>
      <c r="N62" s="122"/>
      <c r="O62" s="122"/>
      <c r="P62" s="122"/>
      <c r="Q62" s="604"/>
      <c r="R62" s="604"/>
    </row>
    <row r="63" spans="1:18" ht="15" customHeight="1">
      <c r="A63" s="324">
        <v>45762</v>
      </c>
      <c r="B63" s="186"/>
      <c r="C63" s="185"/>
      <c r="D63" s="185"/>
      <c r="E63" s="1483"/>
      <c r="F63" s="1523">
        <v>35444</v>
      </c>
      <c r="G63" s="186">
        <v>199458.65</v>
      </c>
      <c r="H63" s="525"/>
      <c r="I63" s="525">
        <f t="shared" si="3"/>
        <v>0</v>
      </c>
      <c r="K63" s="575"/>
      <c r="L63" s="576"/>
      <c r="M63" s="126"/>
      <c r="N63" s="122"/>
      <c r="O63" s="122"/>
      <c r="P63" s="122"/>
      <c r="Q63" s="728"/>
      <c r="R63" s="728"/>
    </row>
    <row r="64" spans="1:18" ht="15" customHeight="1">
      <c r="K64" s="575"/>
      <c r="L64" s="576"/>
      <c r="M64" s="120"/>
      <c r="N64" s="122"/>
      <c r="O64" s="122"/>
      <c r="P64" s="122"/>
      <c r="Q64" s="728"/>
      <c r="R64" s="728"/>
    </row>
    <row r="65" spans="1:18" ht="15" customHeight="1">
      <c r="A65" s="3090" t="s">
        <v>1</v>
      </c>
      <c r="B65" s="3090"/>
      <c r="C65" s="3090"/>
      <c r="D65" s="3090"/>
      <c r="E65" s="3090"/>
      <c r="F65" s="3090"/>
      <c r="G65" s="3090"/>
      <c r="H65" s="3090"/>
      <c r="I65" s="3090"/>
      <c r="K65" s="575"/>
      <c r="L65" s="576"/>
      <c r="M65" s="120"/>
      <c r="N65" s="122"/>
      <c r="O65" s="122"/>
      <c r="P65" s="122"/>
      <c r="Q65" s="728"/>
      <c r="R65" s="728"/>
    </row>
    <row r="66" spans="1:18" ht="15" customHeight="1">
      <c r="A66" s="1166" t="s">
        <v>2</v>
      </c>
      <c r="B66" s="1168" t="s">
        <v>3</v>
      </c>
      <c r="C66" s="353" t="s">
        <v>4</v>
      </c>
      <c r="D66" s="354" t="s">
        <v>5</v>
      </c>
      <c r="E66" s="354" t="s">
        <v>6</v>
      </c>
      <c r="F66" s="1518" t="s">
        <v>7</v>
      </c>
      <c r="G66" s="1224" t="s">
        <v>176</v>
      </c>
      <c r="H66" s="1190" t="s">
        <v>177</v>
      </c>
      <c r="I66" s="1201" t="s">
        <v>10</v>
      </c>
      <c r="K66" s="575"/>
      <c r="L66" s="576"/>
      <c r="M66" s="120"/>
      <c r="N66" s="122"/>
      <c r="O66" s="122"/>
      <c r="P66" s="122"/>
      <c r="Q66" s="728"/>
      <c r="R66" s="728"/>
    </row>
    <row r="67" spans="1:18" ht="15" customHeight="1">
      <c r="A67" s="736">
        <v>45762</v>
      </c>
      <c r="B67" s="308">
        <v>240000</v>
      </c>
      <c r="C67" s="1458">
        <f>B67*0.02</f>
        <v>4800</v>
      </c>
      <c r="D67" s="309"/>
      <c r="E67" s="704">
        <v>36</v>
      </c>
      <c r="F67" s="1521">
        <v>35444</v>
      </c>
      <c r="G67" s="308">
        <f>B67/E67</f>
        <v>6666.6666666666697</v>
      </c>
      <c r="H67" s="1242">
        <v>1992</v>
      </c>
      <c r="I67" s="1242">
        <f>B67</f>
        <v>240000</v>
      </c>
      <c r="K67" s="575"/>
      <c r="L67" s="576"/>
      <c r="M67" s="2178"/>
      <c r="N67" s="122"/>
      <c r="O67" s="122"/>
      <c r="P67" s="122"/>
      <c r="Q67" s="728"/>
      <c r="R67" s="728"/>
    </row>
    <row r="68" spans="1:18" ht="15" customHeight="1">
      <c r="A68" s="50">
        <v>45776</v>
      </c>
      <c r="B68" s="167"/>
      <c r="C68" s="185"/>
      <c r="D68" s="185"/>
      <c r="E68" s="1483">
        <v>1</v>
      </c>
      <c r="F68" s="358">
        <v>87353</v>
      </c>
      <c r="G68" s="450">
        <v>5408</v>
      </c>
      <c r="H68" s="450">
        <v>1992</v>
      </c>
      <c r="I68" s="525">
        <f>I67-G68</f>
        <v>234592</v>
      </c>
      <c r="K68" s="575"/>
      <c r="L68" s="576"/>
      <c r="M68" s="2178"/>
      <c r="N68" s="122"/>
      <c r="O68" s="122"/>
      <c r="P68" s="122"/>
      <c r="Q68" s="728"/>
      <c r="R68" s="728"/>
    </row>
    <row r="69" spans="1:18" ht="15" customHeight="1">
      <c r="A69" s="50">
        <v>45805</v>
      </c>
      <c r="B69" s="167"/>
      <c r="C69" s="185"/>
      <c r="D69" s="185"/>
      <c r="E69" s="1483">
        <v>2</v>
      </c>
      <c r="F69" s="52" t="s">
        <v>1069</v>
      </c>
      <c r="G69" s="450">
        <v>6666.67</v>
      </c>
      <c r="H69" s="450">
        <v>1992</v>
      </c>
      <c r="I69" s="525">
        <f t="shared" ref="I69:I78" si="4">I68-G69</f>
        <v>227925.33</v>
      </c>
      <c r="K69" s="575"/>
      <c r="L69" s="576"/>
      <c r="M69" s="120"/>
      <c r="N69" s="577"/>
      <c r="O69" s="577"/>
      <c r="P69" s="577"/>
      <c r="Q69" s="728"/>
      <c r="R69" s="728"/>
    </row>
    <row r="70" spans="1:18" ht="15" customHeight="1">
      <c r="A70" s="60">
        <v>45835</v>
      </c>
      <c r="B70" s="167"/>
      <c r="C70" s="185"/>
      <c r="D70" s="185"/>
      <c r="E70" s="1483">
        <v>3</v>
      </c>
      <c r="F70" s="52" t="s">
        <v>1070</v>
      </c>
      <c r="G70" s="450">
        <v>6666.67</v>
      </c>
      <c r="H70" s="450">
        <v>1992</v>
      </c>
      <c r="I70" s="525">
        <f t="shared" si="4"/>
        <v>221258.66</v>
      </c>
      <c r="K70" s="575"/>
      <c r="L70" s="576"/>
      <c r="M70" s="120"/>
      <c r="N70" s="122"/>
      <c r="O70" s="122"/>
      <c r="P70" s="122"/>
      <c r="Q70" s="728"/>
      <c r="R70" s="728"/>
    </row>
    <row r="71" spans="1:18" ht="15" customHeight="1">
      <c r="A71" s="324">
        <v>45867</v>
      </c>
      <c r="B71" s="167"/>
      <c r="C71" s="185"/>
      <c r="D71" s="185"/>
      <c r="E71" s="1483">
        <v>4</v>
      </c>
      <c r="F71" s="52" t="s">
        <v>1071</v>
      </c>
      <c r="G71" s="450">
        <v>6666.67</v>
      </c>
      <c r="H71" s="450">
        <v>1992</v>
      </c>
      <c r="I71" s="525">
        <f t="shared" si="4"/>
        <v>214591.99</v>
      </c>
      <c r="K71" s="575"/>
      <c r="L71" s="576"/>
      <c r="M71" s="120"/>
      <c r="N71" s="122"/>
      <c r="O71" s="122"/>
      <c r="P71" s="122"/>
      <c r="Q71" s="728"/>
      <c r="R71" s="728"/>
    </row>
    <row r="72" spans="1:18" ht="15" customHeight="1">
      <c r="A72" s="167">
        <v>45897</v>
      </c>
      <c r="B72" s="167"/>
      <c r="C72" s="312"/>
      <c r="D72" s="312"/>
      <c r="E72" s="1483">
        <v>5</v>
      </c>
      <c r="F72" s="2177" t="s">
        <v>1072</v>
      </c>
      <c r="G72" s="450">
        <v>641.33000000000004</v>
      </c>
      <c r="H72" s="450"/>
      <c r="I72" s="525">
        <f t="shared" si="4"/>
        <v>213950.66</v>
      </c>
      <c r="K72" s="575"/>
      <c r="L72" s="576"/>
      <c r="M72" s="161"/>
      <c r="N72" s="122"/>
      <c r="O72" s="122"/>
      <c r="P72" s="122"/>
      <c r="Q72" s="604"/>
      <c r="R72" s="604"/>
    </row>
    <row r="73" spans="1:18" ht="15" customHeight="1">
      <c r="A73" s="167">
        <v>45897</v>
      </c>
      <c r="B73" s="167"/>
      <c r="C73" s="312"/>
      <c r="D73" s="185"/>
      <c r="E73" s="1483">
        <v>6</v>
      </c>
      <c r="F73" s="2177" t="s">
        <v>1073</v>
      </c>
      <c r="G73" s="450">
        <v>6666.67</v>
      </c>
      <c r="H73" s="450">
        <v>1992</v>
      </c>
      <c r="I73" s="525">
        <f t="shared" si="4"/>
        <v>207283.99</v>
      </c>
      <c r="K73" s="575"/>
      <c r="L73" s="576"/>
      <c r="M73" s="120"/>
      <c r="N73" s="122"/>
      <c r="O73" s="122"/>
      <c r="P73" s="122"/>
      <c r="Q73" s="728"/>
      <c r="R73" s="728"/>
    </row>
    <row r="74" spans="1:18" ht="15" customHeight="1">
      <c r="A74" s="167">
        <v>45932</v>
      </c>
      <c r="B74" s="167"/>
      <c r="C74" s="312"/>
      <c r="D74" s="312"/>
      <c r="E74" s="1483">
        <v>7</v>
      </c>
      <c r="F74" s="52" t="s">
        <v>1074</v>
      </c>
      <c r="G74" s="168">
        <v>6666.67</v>
      </c>
      <c r="H74" s="168">
        <v>1992</v>
      </c>
      <c r="I74" s="525">
        <f t="shared" si="4"/>
        <v>200617.32</v>
      </c>
    </row>
    <row r="75" spans="1:18" ht="15" customHeight="1">
      <c r="A75" s="167">
        <v>45959</v>
      </c>
      <c r="B75" s="167"/>
      <c r="C75" s="312"/>
      <c r="D75" s="312"/>
      <c r="E75" s="1483">
        <v>8</v>
      </c>
      <c r="F75" s="52" t="s">
        <v>1075</v>
      </c>
      <c r="G75" s="450">
        <v>6666.67</v>
      </c>
      <c r="H75" s="450">
        <v>1992</v>
      </c>
      <c r="I75" s="525">
        <f t="shared" si="4"/>
        <v>193950.65</v>
      </c>
    </row>
    <row r="76" spans="1:18" ht="15" customHeight="1">
      <c r="A76" s="167">
        <v>45988</v>
      </c>
      <c r="B76" s="167"/>
      <c r="C76" s="312"/>
      <c r="D76" s="312"/>
      <c r="E76" s="1483">
        <v>9</v>
      </c>
      <c r="F76" s="52" t="s">
        <v>1076</v>
      </c>
      <c r="G76" s="450">
        <v>5208</v>
      </c>
      <c r="H76" s="450">
        <v>1992</v>
      </c>
      <c r="I76" s="525">
        <f t="shared" si="4"/>
        <v>188742.65</v>
      </c>
    </row>
    <row r="77" spans="1:18" ht="15" customHeight="1">
      <c r="A77" s="575">
        <v>45997</v>
      </c>
      <c r="D77" s="312"/>
      <c r="E77" s="1483">
        <v>10</v>
      </c>
      <c r="F77" s="161">
        <v>36919</v>
      </c>
      <c r="G77" s="604">
        <v>188742.65</v>
      </c>
      <c r="H77" s="525"/>
      <c r="I77" s="525">
        <f t="shared" si="4"/>
        <v>0</v>
      </c>
    </row>
    <row r="78" spans="1:18" ht="15" customHeight="1">
      <c r="A78" s="333"/>
      <c r="B78" s="1196"/>
      <c r="C78" s="312"/>
      <c r="D78" s="312"/>
      <c r="E78" s="1483">
        <v>11</v>
      </c>
      <c r="F78" s="1523"/>
      <c r="G78" s="186"/>
      <c r="H78" s="525"/>
      <c r="I78" s="525">
        <f t="shared" si="4"/>
        <v>0</v>
      </c>
    </row>
    <row r="79" spans="1:18" ht="15" customHeight="1">
      <c r="A79" s="3090" t="s">
        <v>1</v>
      </c>
      <c r="B79" s="3090"/>
      <c r="C79" s="3090"/>
      <c r="D79" s="3090"/>
      <c r="E79" s="3090"/>
      <c r="F79" s="3090"/>
      <c r="G79" s="3090"/>
      <c r="H79" s="3090"/>
      <c r="I79" s="3090"/>
    </row>
    <row r="80" spans="1:18" ht="24" customHeight="1">
      <c r="A80" s="1166" t="s">
        <v>2</v>
      </c>
      <c r="B80" s="1168" t="s">
        <v>3</v>
      </c>
      <c r="C80" s="353" t="s">
        <v>4</v>
      </c>
      <c r="D80" s="354" t="s">
        <v>5</v>
      </c>
      <c r="E80" s="354" t="s">
        <v>6</v>
      </c>
      <c r="F80" s="1518" t="s">
        <v>7</v>
      </c>
      <c r="G80" s="1224" t="s">
        <v>176</v>
      </c>
      <c r="H80" s="1190" t="s">
        <v>177</v>
      </c>
      <c r="I80" s="1201" t="s">
        <v>10</v>
      </c>
    </row>
    <row r="81" spans="1:9" ht="15" customHeight="1">
      <c r="A81" s="575">
        <v>45997</v>
      </c>
      <c r="B81" s="308">
        <v>240000</v>
      </c>
      <c r="C81" s="1458">
        <f>B81*0.02</f>
        <v>4800</v>
      </c>
      <c r="D81" s="309"/>
      <c r="E81" s="704">
        <v>36</v>
      </c>
      <c r="F81" s="161">
        <v>36919</v>
      </c>
      <c r="G81" s="308">
        <f>B81/E81</f>
        <v>6666.6666666666697</v>
      </c>
      <c r="H81" s="1242">
        <v>1992</v>
      </c>
      <c r="I81" s="1242">
        <f>B81</f>
        <v>240000</v>
      </c>
    </row>
    <row r="82" spans="1:9" ht="15" customHeight="1">
      <c r="A82" s="575">
        <v>46018</v>
      </c>
      <c r="D82" s="185"/>
      <c r="E82" s="1483">
        <v>1</v>
      </c>
      <c r="F82" s="358">
        <v>87353</v>
      </c>
      <c r="G82" s="122">
        <v>6208</v>
      </c>
      <c r="H82" s="122">
        <v>1992</v>
      </c>
      <c r="I82" s="525">
        <f>I81-G82</f>
        <v>233792</v>
      </c>
    </row>
    <row r="83" spans="1:9" ht="15" customHeight="1"/>
    <row r="84" spans="1:9" ht="15" customHeight="1"/>
    <row r="85" spans="1:9" ht="15" customHeight="1"/>
    <row r="86" spans="1:9" ht="15" customHeight="1"/>
    <row r="87" spans="1:9" ht="15" customHeight="1"/>
    <row r="88" spans="1:9" ht="15" customHeight="1"/>
    <row r="89" spans="1:9" ht="15" customHeight="1"/>
    <row r="90" spans="1:9" ht="15" customHeight="1"/>
    <row r="91" spans="1:9" ht="15" customHeight="1"/>
    <row r="92" spans="1:9" ht="15" customHeight="1"/>
    <row r="93" spans="1:9" ht="15" customHeight="1"/>
    <row r="94" spans="1:9" ht="15" customHeight="1"/>
    <row r="95" spans="1:9" ht="15" customHeight="1"/>
    <row r="96" spans="1:9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</sheetData>
  <mergeCells count="7">
    <mergeCell ref="A65:I65"/>
    <mergeCell ref="A79:I79"/>
    <mergeCell ref="A1:I1"/>
    <mergeCell ref="A3:I3"/>
    <mergeCell ref="A18:I18"/>
    <mergeCell ref="A32:I32"/>
    <mergeCell ref="A53:I53"/>
  </mergeCells>
  <pageMargins left="0.5" right="0.5" top="1" bottom="1" header="0.5" footer="0.5"/>
  <pageSetup paperSize="5" orientation="portrait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96">
    <tabColor rgb="FFFFFF00"/>
  </sheetPr>
  <dimension ref="A1:S76"/>
  <sheetViews>
    <sheetView topLeftCell="A52" zoomScale="130" zoomScaleNormal="130" workbookViewId="0">
      <selection activeCell="G71" sqref="G71"/>
    </sheetView>
  </sheetViews>
  <sheetFormatPr defaultColWidth="9.109375" defaultRowHeight="13.2"/>
  <cols>
    <col min="1" max="1" width="14.88671875" style="131" customWidth="1"/>
    <col min="2" max="2" width="14" style="132" customWidth="1"/>
    <col min="3" max="3" width="10.44140625" style="132" customWidth="1"/>
    <col min="4" max="4" width="9.109375" style="132"/>
    <col min="5" max="5" width="9.33203125" style="132" customWidth="1"/>
    <col min="6" max="6" width="11.5546875" style="966" customWidth="1"/>
    <col min="7" max="7" width="13" style="7" customWidth="1"/>
    <col min="8" max="8" width="11.5546875" style="7" customWidth="1"/>
    <col min="9" max="9" width="14" style="7" customWidth="1"/>
    <col min="10" max="10" width="9.109375" style="3"/>
    <col min="11" max="11" width="11.88671875" style="2" customWidth="1"/>
    <col min="12" max="12" width="12.109375" style="3" customWidth="1"/>
    <col min="13" max="13" width="9.109375" style="3"/>
    <col min="14" max="14" width="11.5546875" style="442" customWidth="1"/>
    <col min="15" max="15" width="9.33203125" style="5" customWidth="1"/>
    <col min="16" max="16" width="11.109375" style="6" customWidth="1"/>
    <col min="17" max="17" width="9.33203125" style="6" customWidth="1"/>
    <col min="18" max="18" width="12.6640625" style="6" customWidth="1"/>
    <col min="19" max="16384" width="9.109375" style="3"/>
  </cols>
  <sheetData>
    <row r="1" spans="1:18" ht="27.6">
      <c r="A1" s="3237" t="s">
        <v>1077</v>
      </c>
      <c r="B1" s="3237"/>
      <c r="C1" s="3237"/>
      <c r="D1" s="3237"/>
      <c r="E1" s="3237"/>
      <c r="F1" s="3237"/>
      <c r="G1" s="3237"/>
      <c r="H1" s="3237"/>
      <c r="I1" s="3237"/>
    </row>
    <row r="2" spans="1:18" ht="27.6">
      <c r="A2" s="1508"/>
      <c r="B2" s="1468"/>
      <c r="C2" s="1468"/>
      <c r="D2" s="1468"/>
      <c r="E2" s="1468"/>
      <c r="F2" s="1504"/>
      <c r="G2" s="1505"/>
      <c r="H2" s="1505"/>
      <c r="I2" s="1505"/>
    </row>
    <row r="3" spans="1:18" ht="20.399999999999999">
      <c r="A3" s="3090" t="s">
        <v>1</v>
      </c>
      <c r="B3" s="3090"/>
      <c r="C3" s="3090"/>
      <c r="D3" s="3090"/>
      <c r="E3" s="3090"/>
      <c r="F3" s="3090"/>
      <c r="G3" s="3090"/>
      <c r="H3" s="3090"/>
      <c r="I3" s="3090"/>
      <c r="K3" s="3376" t="s">
        <v>20</v>
      </c>
      <c r="L3" s="3377"/>
      <c r="M3" s="3377"/>
      <c r="N3" s="3377"/>
      <c r="O3" s="3377"/>
      <c r="P3" s="3377"/>
      <c r="Q3" s="3377"/>
      <c r="R3" s="3378"/>
    </row>
    <row r="4" spans="1:18" ht="25.2">
      <c r="A4" s="1173" t="s">
        <v>2</v>
      </c>
      <c r="B4" s="1190" t="s">
        <v>3</v>
      </c>
      <c r="C4" s="1191" t="s">
        <v>4</v>
      </c>
      <c r="D4" s="1192" t="s">
        <v>5</v>
      </c>
      <c r="E4" s="1192" t="s">
        <v>6</v>
      </c>
      <c r="F4" s="1193" t="s">
        <v>7</v>
      </c>
      <c r="G4" s="1224" t="s">
        <v>176</v>
      </c>
      <c r="H4" s="1224" t="s">
        <v>177</v>
      </c>
      <c r="I4" s="1482" t="s">
        <v>10</v>
      </c>
      <c r="K4" s="1510" t="s">
        <v>21</v>
      </c>
      <c r="L4" s="760" t="s">
        <v>22</v>
      </c>
      <c r="M4" s="760" t="s">
        <v>5</v>
      </c>
      <c r="N4" s="570" t="s">
        <v>143</v>
      </c>
      <c r="O4" s="1497" t="s">
        <v>1078</v>
      </c>
      <c r="P4" s="760" t="s">
        <v>22</v>
      </c>
      <c r="Q4" s="760" t="s">
        <v>25</v>
      </c>
      <c r="R4" s="761" t="s">
        <v>26</v>
      </c>
    </row>
    <row r="5" spans="1:18" ht="13.8">
      <c r="A5" s="736">
        <v>44687</v>
      </c>
      <c r="B5" s="308">
        <v>100000</v>
      </c>
      <c r="C5" s="308">
        <f>B5*0.02</f>
        <v>2000</v>
      </c>
      <c r="D5" s="1225"/>
      <c r="E5" s="309">
        <v>24</v>
      </c>
      <c r="F5" s="1509">
        <v>28924</v>
      </c>
      <c r="G5" s="308">
        <f>B5/E5</f>
        <v>4166.6666666666697</v>
      </c>
      <c r="H5" s="308">
        <f>B5*0.83%</f>
        <v>830</v>
      </c>
      <c r="I5" s="308">
        <f>B5</f>
        <v>100000</v>
      </c>
      <c r="K5" s="246">
        <v>45125</v>
      </c>
      <c r="L5" s="55">
        <v>10000</v>
      </c>
      <c r="M5" s="93"/>
      <c r="N5" s="1498">
        <v>31644</v>
      </c>
      <c r="O5" s="73">
        <v>12</v>
      </c>
      <c r="P5" s="1262">
        <v>833.33</v>
      </c>
      <c r="Q5" s="55">
        <v>200</v>
      </c>
      <c r="R5" s="93">
        <f>L5</f>
        <v>10000</v>
      </c>
    </row>
    <row r="6" spans="1:18" ht="13.8">
      <c r="A6" s="50">
        <v>44709</v>
      </c>
      <c r="B6" s="315"/>
      <c r="C6" s="315"/>
      <c r="D6" s="315"/>
      <c r="E6" s="185">
        <v>1</v>
      </c>
      <c r="F6" s="42">
        <v>74793</v>
      </c>
      <c r="G6" s="186">
        <v>4166.67</v>
      </c>
      <c r="H6" s="186">
        <v>830</v>
      </c>
      <c r="I6" s="186">
        <f>I5-G6</f>
        <v>95833.33</v>
      </c>
      <c r="K6" s="167">
        <v>45192</v>
      </c>
      <c r="L6" s="78"/>
      <c r="M6" s="47"/>
      <c r="N6" s="41">
        <v>80309</v>
      </c>
      <c r="O6" s="29"/>
      <c r="P6" s="47">
        <v>833.33</v>
      </c>
      <c r="Q6" s="47">
        <v>383.33</v>
      </c>
      <c r="R6" s="39">
        <f>R5-P6</f>
        <v>9166.67</v>
      </c>
    </row>
    <row r="7" spans="1:18" ht="13.8">
      <c r="A7" s="50">
        <v>44747</v>
      </c>
      <c r="B7" s="151"/>
      <c r="C7" s="151"/>
      <c r="D7" s="151"/>
      <c r="E7" s="185">
        <v>2</v>
      </c>
      <c r="F7" s="42">
        <v>75239</v>
      </c>
      <c r="G7" s="186">
        <v>4166.67</v>
      </c>
      <c r="H7" s="186">
        <v>830</v>
      </c>
      <c r="I7" s="186">
        <f t="shared" ref="I7:I13" si="0">I6-G7</f>
        <v>91666.66</v>
      </c>
      <c r="K7" s="167">
        <v>45202</v>
      </c>
      <c r="L7" s="78"/>
      <c r="M7" s="256"/>
      <c r="N7" s="41">
        <v>80482</v>
      </c>
      <c r="O7" s="29"/>
      <c r="P7" s="256">
        <v>833.33</v>
      </c>
      <c r="Q7" s="256"/>
      <c r="R7" s="39">
        <f t="shared" ref="R7:R17" si="1">R6-P7</f>
        <v>8333.34</v>
      </c>
    </row>
    <row r="8" spans="1:18" ht="13.8">
      <c r="A8" s="50">
        <v>44782</v>
      </c>
      <c r="B8" s="151"/>
      <c r="C8" s="151"/>
      <c r="D8" s="151"/>
      <c r="E8" s="185">
        <v>3</v>
      </c>
      <c r="F8" s="42">
        <v>75630</v>
      </c>
      <c r="G8" s="186">
        <v>4166.67</v>
      </c>
      <c r="H8" s="186">
        <v>830</v>
      </c>
      <c r="I8" s="186">
        <f t="shared" si="0"/>
        <v>87499.99</v>
      </c>
      <c r="K8" s="167">
        <v>45226</v>
      </c>
      <c r="L8" s="78"/>
      <c r="M8" s="47"/>
      <c r="N8" s="41">
        <v>80692</v>
      </c>
      <c r="O8" s="29"/>
      <c r="P8" s="47">
        <v>833.33</v>
      </c>
      <c r="Q8" s="47">
        <v>150</v>
      </c>
      <c r="R8" s="39">
        <f t="shared" si="1"/>
        <v>7500.01</v>
      </c>
    </row>
    <row r="9" spans="1:18" ht="13.8">
      <c r="A9" s="50">
        <v>44811</v>
      </c>
      <c r="B9" s="151"/>
      <c r="C9" s="151"/>
      <c r="D9" s="151"/>
      <c r="E9" s="185">
        <v>4</v>
      </c>
      <c r="F9" s="42">
        <v>75955</v>
      </c>
      <c r="G9" s="186">
        <v>4166.67</v>
      </c>
      <c r="H9" s="186">
        <v>830</v>
      </c>
      <c r="I9" s="186">
        <f t="shared" si="0"/>
        <v>83333.320000000007</v>
      </c>
      <c r="K9" s="167">
        <v>45258</v>
      </c>
      <c r="L9" s="78"/>
      <c r="M9" s="47"/>
      <c r="N9" s="41">
        <v>81121</v>
      </c>
      <c r="O9" s="29"/>
      <c r="P9" s="47">
        <v>833.33</v>
      </c>
      <c r="Q9" s="47">
        <v>133.33000000000001</v>
      </c>
      <c r="R9" s="39">
        <f t="shared" si="1"/>
        <v>6666.68</v>
      </c>
    </row>
    <row r="10" spans="1:18" ht="13.8">
      <c r="A10" s="160">
        <v>44833</v>
      </c>
      <c r="B10" s="151"/>
      <c r="C10" s="151"/>
      <c r="D10" s="151"/>
      <c r="E10" s="185">
        <v>5</v>
      </c>
      <c r="F10" s="42">
        <v>76176</v>
      </c>
      <c r="G10" s="186">
        <v>4166.67</v>
      </c>
      <c r="H10" s="186">
        <v>830</v>
      </c>
      <c r="I10" s="186">
        <f t="shared" si="0"/>
        <v>79166.649999999994</v>
      </c>
      <c r="K10" s="167">
        <v>45289</v>
      </c>
      <c r="L10" s="78"/>
      <c r="M10" s="47"/>
      <c r="N10" s="41">
        <v>81572</v>
      </c>
      <c r="O10" s="29"/>
      <c r="P10" s="47">
        <v>833.33</v>
      </c>
      <c r="Q10" s="47">
        <v>100</v>
      </c>
      <c r="R10" s="39">
        <f t="shared" si="1"/>
        <v>5833.35</v>
      </c>
    </row>
    <row r="11" spans="1:18" ht="15">
      <c r="A11" s="160">
        <v>44867</v>
      </c>
      <c r="B11" s="151"/>
      <c r="C11" s="151"/>
      <c r="D11" s="151"/>
      <c r="E11" s="185">
        <v>6</v>
      </c>
      <c r="F11" s="42">
        <v>76539</v>
      </c>
      <c r="G11" s="186">
        <v>4166.67</v>
      </c>
      <c r="H11" s="186">
        <v>830</v>
      </c>
      <c r="I11" s="186">
        <f t="shared" si="0"/>
        <v>74999.98</v>
      </c>
      <c r="K11" s="167">
        <v>45321</v>
      </c>
      <c r="L11" s="27"/>
      <c r="M11" s="27"/>
      <c r="N11" s="37">
        <v>81849</v>
      </c>
      <c r="O11" s="29"/>
      <c r="P11" s="47">
        <v>833.33</v>
      </c>
      <c r="Q11" s="47">
        <v>100</v>
      </c>
      <c r="R11" s="39">
        <f t="shared" si="1"/>
        <v>5000.0200000000004</v>
      </c>
    </row>
    <row r="12" spans="1:18" ht="15">
      <c r="A12" s="160">
        <v>44877</v>
      </c>
      <c r="B12" s="151"/>
      <c r="C12" s="151"/>
      <c r="D12" s="151"/>
      <c r="E12" s="185">
        <v>7</v>
      </c>
      <c r="F12" s="967">
        <v>30185</v>
      </c>
      <c r="G12" s="186">
        <v>74999.98</v>
      </c>
      <c r="H12" s="43"/>
      <c r="I12" s="186">
        <f t="shared" si="0"/>
        <v>0</v>
      </c>
      <c r="K12" s="167">
        <v>45349</v>
      </c>
      <c r="L12" s="27"/>
      <c r="M12" s="27"/>
      <c r="N12" s="37">
        <v>82179</v>
      </c>
      <c r="O12" s="29"/>
      <c r="P12" s="47">
        <v>833.33</v>
      </c>
      <c r="Q12" s="47">
        <v>83.33</v>
      </c>
      <c r="R12" s="39">
        <f t="shared" si="1"/>
        <v>4166.6899999999996</v>
      </c>
    </row>
    <row r="13" spans="1:18" ht="13.8">
      <c r="A13" s="160"/>
      <c r="B13" s="151"/>
      <c r="C13" s="151"/>
      <c r="D13" s="151"/>
      <c r="E13" s="185">
        <v>8</v>
      </c>
      <c r="F13" s="967"/>
      <c r="G13" s="43"/>
      <c r="H13" s="43"/>
      <c r="I13" s="186">
        <f t="shared" si="0"/>
        <v>0</v>
      </c>
      <c r="K13" s="167">
        <v>45377</v>
      </c>
      <c r="L13" s="27"/>
      <c r="M13" s="27"/>
      <c r="N13" s="41">
        <v>82563</v>
      </c>
      <c r="O13" s="29"/>
      <c r="P13" s="47">
        <v>833.33</v>
      </c>
      <c r="Q13" s="47">
        <v>66.67</v>
      </c>
      <c r="R13" s="39">
        <f t="shared" si="1"/>
        <v>3333.36</v>
      </c>
    </row>
    <row r="14" spans="1:18" ht="20.399999999999999">
      <c r="A14" s="3090" t="s">
        <v>1</v>
      </c>
      <c r="B14" s="3090"/>
      <c r="C14" s="3090"/>
      <c r="D14" s="3090"/>
      <c r="E14" s="3090"/>
      <c r="F14" s="3090"/>
      <c r="G14" s="3090"/>
      <c r="H14" s="3090"/>
      <c r="I14" s="3090"/>
      <c r="K14" s="167">
        <v>45409</v>
      </c>
      <c r="L14" s="27"/>
      <c r="M14" s="27"/>
      <c r="N14" s="41">
        <v>82932</v>
      </c>
      <c r="O14" s="29"/>
      <c r="P14" s="47">
        <v>833.33</v>
      </c>
      <c r="Q14" s="47">
        <v>50</v>
      </c>
      <c r="R14" s="39">
        <f t="shared" si="1"/>
        <v>2500.0300000000002</v>
      </c>
    </row>
    <row r="15" spans="1:18" ht="25.2">
      <c r="A15" s="1173" t="s">
        <v>2</v>
      </c>
      <c r="B15" s="1190" t="s">
        <v>3</v>
      </c>
      <c r="C15" s="1191" t="s">
        <v>4</v>
      </c>
      <c r="D15" s="1192" t="s">
        <v>5</v>
      </c>
      <c r="E15" s="1192" t="s">
        <v>6</v>
      </c>
      <c r="F15" s="1193" t="s">
        <v>7</v>
      </c>
      <c r="G15" s="1224" t="s">
        <v>176</v>
      </c>
      <c r="H15" s="1224" t="s">
        <v>177</v>
      </c>
      <c r="I15" s="1482" t="s">
        <v>10</v>
      </c>
      <c r="K15" s="167">
        <v>45441</v>
      </c>
      <c r="L15" s="27"/>
      <c r="M15" s="27"/>
      <c r="N15" s="41">
        <v>83364</v>
      </c>
      <c r="O15" s="29"/>
      <c r="P15" s="47">
        <v>833.33</v>
      </c>
      <c r="Q15" s="47">
        <v>33.340000000000003</v>
      </c>
      <c r="R15" s="39">
        <f t="shared" si="1"/>
        <v>1666.7</v>
      </c>
    </row>
    <row r="16" spans="1:18">
      <c r="A16" s="160">
        <v>44877</v>
      </c>
      <c r="B16" s="308">
        <v>170000</v>
      </c>
      <c r="C16" s="308">
        <f>B16*0.02</f>
        <v>3400</v>
      </c>
      <c r="D16" s="1225"/>
      <c r="E16" s="309">
        <v>36</v>
      </c>
      <c r="F16" s="1509">
        <v>30185</v>
      </c>
      <c r="G16" s="308">
        <f>B16/E16</f>
        <v>4722.2222222222199</v>
      </c>
      <c r="H16" s="308">
        <f>B16*0.83%</f>
        <v>1411</v>
      </c>
      <c r="I16" s="308">
        <f>B16</f>
        <v>170000</v>
      </c>
      <c r="K16" s="50">
        <v>45471</v>
      </c>
      <c r="L16" s="57"/>
      <c r="M16" s="57"/>
      <c r="N16" s="42">
        <v>83731</v>
      </c>
      <c r="O16" s="57"/>
      <c r="P16" s="62">
        <v>833.33</v>
      </c>
      <c r="Q16" s="62">
        <v>16.670000000000002</v>
      </c>
      <c r="R16" s="62">
        <f t="shared" si="1"/>
        <v>833.37000000000103</v>
      </c>
    </row>
    <row r="17" spans="1:19" ht="13.8">
      <c r="A17" s="167">
        <v>44898</v>
      </c>
      <c r="B17" s="32"/>
      <c r="C17" s="284"/>
      <c r="D17" s="284"/>
      <c r="E17" s="185">
        <v>1</v>
      </c>
      <c r="F17" s="42">
        <v>76969</v>
      </c>
      <c r="G17" s="59">
        <v>4722.22</v>
      </c>
      <c r="H17" s="59">
        <v>1411</v>
      </c>
      <c r="I17" s="186">
        <f>I16-G17</f>
        <v>165277.78</v>
      </c>
      <c r="K17" s="167">
        <v>45503</v>
      </c>
      <c r="M17" s="57"/>
      <c r="N17" s="61"/>
      <c r="O17" s="57"/>
      <c r="P17" s="450">
        <v>833.37</v>
      </c>
      <c r="Q17" s="62"/>
      <c r="R17" s="62">
        <f t="shared" si="1"/>
        <v>0</v>
      </c>
    </row>
    <row r="18" spans="1:19">
      <c r="A18" s="50">
        <v>44946</v>
      </c>
      <c r="B18" s="151"/>
      <c r="C18" s="151"/>
      <c r="D18" s="151"/>
      <c r="E18" s="185">
        <v>2</v>
      </c>
      <c r="F18" s="42">
        <v>77408</v>
      </c>
      <c r="G18" s="43">
        <v>4722.22</v>
      </c>
      <c r="H18" s="59">
        <v>1411</v>
      </c>
      <c r="I18" s="186">
        <f t="shared" ref="I18:I24" si="2">I17-G18</f>
        <v>160555.56</v>
      </c>
      <c r="K18" s="50"/>
      <c r="L18" s="57"/>
      <c r="M18" s="57"/>
      <c r="N18" s="61"/>
      <c r="O18" s="57"/>
      <c r="P18" s="62"/>
      <c r="Q18" s="62"/>
      <c r="R18" s="62"/>
    </row>
    <row r="19" spans="1:19">
      <c r="A19" s="167">
        <v>44973</v>
      </c>
      <c r="B19" s="151"/>
      <c r="C19" s="151"/>
      <c r="D19" s="151"/>
      <c r="E19" s="185">
        <v>3</v>
      </c>
      <c r="F19" s="42">
        <v>77655</v>
      </c>
      <c r="G19" s="43">
        <v>4722.22</v>
      </c>
      <c r="H19" s="59">
        <v>1411</v>
      </c>
      <c r="I19" s="186">
        <f t="shared" si="2"/>
        <v>155833.34</v>
      </c>
      <c r="K19" s="50"/>
      <c r="L19" s="57"/>
      <c r="M19" s="57"/>
      <c r="N19" s="61"/>
      <c r="O19" s="57"/>
      <c r="P19" s="62"/>
      <c r="Q19" s="62"/>
      <c r="R19" s="62"/>
    </row>
    <row r="20" spans="1:19">
      <c r="A20" s="167">
        <v>44982</v>
      </c>
      <c r="B20" s="151"/>
      <c r="C20" s="151"/>
      <c r="D20" s="151"/>
      <c r="E20" s="185">
        <v>4</v>
      </c>
      <c r="F20" s="42">
        <v>77874</v>
      </c>
      <c r="G20" s="43">
        <v>4722.22</v>
      </c>
      <c r="H20" s="59">
        <v>1411</v>
      </c>
      <c r="I20" s="186">
        <f t="shared" si="2"/>
        <v>151111.12</v>
      </c>
      <c r="K20" s="50"/>
      <c r="L20" s="57"/>
      <c r="M20" s="57"/>
      <c r="N20" s="61"/>
      <c r="O20" s="57"/>
      <c r="P20" s="62"/>
      <c r="Q20" s="62"/>
      <c r="R20" s="62"/>
    </row>
    <row r="21" spans="1:19" ht="15">
      <c r="A21" s="50">
        <v>45014</v>
      </c>
      <c r="B21" s="151"/>
      <c r="C21" s="151"/>
      <c r="D21" s="151"/>
      <c r="E21" s="185">
        <v>5</v>
      </c>
      <c r="F21" s="42">
        <v>78066</v>
      </c>
      <c r="G21" s="43">
        <v>4722.22</v>
      </c>
      <c r="H21" s="59">
        <v>1411</v>
      </c>
      <c r="I21" s="186">
        <f t="shared" si="2"/>
        <v>146388.9</v>
      </c>
      <c r="K21" s="3376" t="s">
        <v>20</v>
      </c>
      <c r="L21" s="3377"/>
      <c r="M21" s="3377"/>
      <c r="N21" s="3377"/>
      <c r="O21" s="3377"/>
      <c r="P21" s="3377"/>
      <c r="Q21" s="3377"/>
      <c r="R21" s="3378"/>
    </row>
    <row r="22" spans="1:19" ht="25.2">
      <c r="A22" s="50">
        <v>45041</v>
      </c>
      <c r="B22" s="178"/>
      <c r="C22" s="30"/>
      <c r="D22" s="30"/>
      <c r="E22" s="151"/>
      <c r="F22" s="42">
        <v>78394</v>
      </c>
      <c r="G22" s="30">
        <v>4722.22</v>
      </c>
      <c r="H22" s="30">
        <v>1411</v>
      </c>
      <c r="I22" s="186">
        <f t="shared" si="2"/>
        <v>141666.68</v>
      </c>
      <c r="K22" s="1510" t="s">
        <v>21</v>
      </c>
      <c r="L22" s="760" t="s">
        <v>22</v>
      </c>
      <c r="M22" s="760" t="s">
        <v>5</v>
      </c>
      <c r="N22" s="570" t="s">
        <v>143</v>
      </c>
      <c r="O22" s="1497" t="s">
        <v>1078</v>
      </c>
      <c r="P22" s="760" t="s">
        <v>22</v>
      </c>
      <c r="Q22" s="760" t="s">
        <v>25</v>
      </c>
      <c r="R22" s="761" t="s">
        <v>26</v>
      </c>
    </row>
    <row r="23" spans="1:19" ht="13.8">
      <c r="A23" s="50">
        <v>45041</v>
      </c>
      <c r="D23" s="151"/>
      <c r="E23" s="151"/>
      <c r="F23" s="42">
        <v>31105</v>
      </c>
      <c r="G23" s="30">
        <v>141666.69</v>
      </c>
      <c r="H23" s="43"/>
      <c r="I23" s="186">
        <f t="shared" si="2"/>
        <v>-1.00000000093132E-2</v>
      </c>
      <c r="K23" s="246">
        <v>45631</v>
      </c>
      <c r="L23" s="55">
        <v>10000</v>
      </c>
      <c r="M23" s="93"/>
      <c r="N23" s="1498">
        <v>34662</v>
      </c>
      <c r="O23" s="73">
        <v>12</v>
      </c>
      <c r="P23" s="1262">
        <v>833.33</v>
      </c>
      <c r="Q23" s="55">
        <v>200</v>
      </c>
      <c r="R23" s="93">
        <f>L23</f>
        <v>10000</v>
      </c>
    </row>
    <row r="24" spans="1:19">
      <c r="A24" s="160"/>
      <c r="B24" s="151"/>
      <c r="C24" s="151"/>
      <c r="D24" s="151"/>
      <c r="E24" s="151"/>
      <c r="F24" s="967"/>
      <c r="G24" s="43"/>
      <c r="H24" s="43"/>
      <c r="I24" s="186">
        <f t="shared" si="2"/>
        <v>-1.00000000093132E-2</v>
      </c>
      <c r="K24" s="50">
        <v>45654</v>
      </c>
      <c r="L24" s="57"/>
      <c r="M24" s="57"/>
      <c r="N24" s="58">
        <v>86009</v>
      </c>
      <c r="O24" s="57">
        <v>1</v>
      </c>
      <c r="P24" s="59">
        <v>833.33</v>
      </c>
      <c r="Q24" s="59">
        <v>183.33</v>
      </c>
      <c r="R24" s="62">
        <f>R23-P24</f>
        <v>9166.67</v>
      </c>
    </row>
    <row r="25" spans="1:19">
      <c r="K25" s="50">
        <v>45685</v>
      </c>
      <c r="L25" s="194"/>
      <c r="M25" s="57"/>
      <c r="N25" s="61">
        <v>86296</v>
      </c>
      <c r="O25" s="57">
        <v>2</v>
      </c>
      <c r="P25" s="62">
        <v>833.33</v>
      </c>
      <c r="Q25" s="62">
        <v>166.67</v>
      </c>
      <c r="R25" s="62">
        <f t="shared" ref="R25:R31" si="3">R24-P25</f>
        <v>8333.34</v>
      </c>
    </row>
    <row r="26" spans="1:19">
      <c r="K26" s="50">
        <v>45715</v>
      </c>
      <c r="L26" s="194"/>
      <c r="M26" s="57"/>
      <c r="N26" s="61">
        <v>86644</v>
      </c>
      <c r="O26" s="57">
        <v>3</v>
      </c>
      <c r="P26" s="62">
        <v>833.33</v>
      </c>
      <c r="Q26" s="62">
        <v>150</v>
      </c>
      <c r="R26" s="62">
        <f t="shared" si="3"/>
        <v>7500.01</v>
      </c>
    </row>
    <row r="27" spans="1:19" ht="20.399999999999999">
      <c r="A27" s="3090" t="s">
        <v>1</v>
      </c>
      <c r="B27" s="3090"/>
      <c r="C27" s="3090"/>
      <c r="D27" s="3090"/>
      <c r="E27" s="3090"/>
      <c r="F27" s="3090"/>
      <c r="G27" s="3090"/>
      <c r="H27" s="3090"/>
      <c r="I27" s="3090"/>
      <c r="K27" s="50">
        <v>45744</v>
      </c>
      <c r="L27" s="194"/>
      <c r="M27" s="57"/>
      <c r="N27" s="61">
        <v>87025</v>
      </c>
      <c r="O27" s="57">
        <v>4</v>
      </c>
      <c r="P27" s="62">
        <v>833.33</v>
      </c>
      <c r="Q27" s="62">
        <v>133.33000000000001</v>
      </c>
      <c r="R27" s="62">
        <f t="shared" si="3"/>
        <v>6666.68</v>
      </c>
    </row>
    <row r="28" spans="1:19" ht="25.2">
      <c r="A28" s="1173" t="s">
        <v>2</v>
      </c>
      <c r="B28" s="1190" t="s">
        <v>3</v>
      </c>
      <c r="C28" s="1191" t="s">
        <v>4</v>
      </c>
      <c r="D28" s="1192" t="s">
        <v>5</v>
      </c>
      <c r="E28" s="1192" t="s">
        <v>6</v>
      </c>
      <c r="F28" s="1193" t="s">
        <v>7</v>
      </c>
      <c r="G28" s="1224" t="s">
        <v>176</v>
      </c>
      <c r="H28" s="1224" t="s">
        <v>177</v>
      </c>
      <c r="I28" s="1482" t="s">
        <v>10</v>
      </c>
      <c r="K28" s="1511">
        <v>45776</v>
      </c>
      <c r="L28" s="194"/>
      <c r="M28" s="62"/>
      <c r="N28" s="538">
        <v>87345</v>
      </c>
      <c r="O28" s="62">
        <v>5</v>
      </c>
      <c r="P28" s="62">
        <v>833.33</v>
      </c>
      <c r="Q28" s="62">
        <v>116.67</v>
      </c>
      <c r="R28" s="62">
        <f t="shared" si="3"/>
        <v>5833.35</v>
      </c>
    </row>
    <row r="29" spans="1:19" ht="18" customHeight="1">
      <c r="A29" s="160">
        <v>45041</v>
      </c>
      <c r="B29" s="308">
        <v>275000</v>
      </c>
      <c r="C29" s="308">
        <f>B29*0.02</f>
        <v>5500</v>
      </c>
      <c r="D29" s="1225"/>
      <c r="E29" s="309">
        <v>48</v>
      </c>
      <c r="F29" s="1509">
        <v>31105</v>
      </c>
      <c r="G29" s="308">
        <f>B29/E29</f>
        <v>5729.1666666666697</v>
      </c>
      <c r="H29" s="308">
        <f>B29*0.83%</f>
        <v>2282.5</v>
      </c>
      <c r="I29" s="308">
        <f>B29</f>
        <v>275000</v>
      </c>
      <c r="K29" s="1511">
        <v>45805</v>
      </c>
      <c r="L29" s="194"/>
      <c r="M29" s="62"/>
      <c r="N29" s="62" t="s">
        <v>1079</v>
      </c>
      <c r="O29" s="62"/>
      <c r="P29" s="62">
        <v>833.33</v>
      </c>
      <c r="Q29" s="62">
        <v>100</v>
      </c>
      <c r="R29" s="62">
        <f t="shared" si="3"/>
        <v>5000.0200000000004</v>
      </c>
    </row>
    <row r="30" spans="1:19" ht="18" customHeight="1">
      <c r="A30" s="235">
        <v>45080</v>
      </c>
      <c r="B30" s="151"/>
      <c r="C30" s="151"/>
      <c r="D30" s="151"/>
      <c r="E30" s="185">
        <v>1</v>
      </c>
      <c r="F30" s="42">
        <v>79011</v>
      </c>
      <c r="G30" s="59">
        <v>5729.17</v>
      </c>
      <c r="H30" s="59">
        <v>2282.5</v>
      </c>
      <c r="I30" s="186">
        <f>I29-G30</f>
        <v>269270.83</v>
      </c>
      <c r="K30" s="1512">
        <v>45835</v>
      </c>
      <c r="L30" s="194"/>
      <c r="M30" s="43"/>
      <c r="N30" s="62" t="s">
        <v>1080</v>
      </c>
      <c r="O30" s="62"/>
      <c r="P30" s="43">
        <v>833.33</v>
      </c>
      <c r="Q30" s="43">
        <v>83.33</v>
      </c>
      <c r="R30" s="62">
        <f t="shared" si="3"/>
        <v>4166.6899999999996</v>
      </c>
      <c r="S30" s="540">
        <f>R30*2%</f>
        <v>83.333799999999997</v>
      </c>
    </row>
    <row r="31" spans="1:19" ht="18" customHeight="1">
      <c r="A31" s="235">
        <v>45105</v>
      </c>
      <c r="B31" s="151"/>
      <c r="C31" s="151"/>
      <c r="D31" s="151"/>
      <c r="E31" s="185">
        <v>2</v>
      </c>
      <c r="F31" s="42">
        <v>79248</v>
      </c>
      <c r="G31" s="30">
        <v>5729.17</v>
      </c>
      <c r="H31" s="30">
        <v>2282.5</v>
      </c>
      <c r="I31" s="186">
        <f t="shared" ref="I31:I38" si="4">I30-G31</f>
        <v>263541.65999999997</v>
      </c>
      <c r="K31" s="1512">
        <v>45857</v>
      </c>
      <c r="L31" s="194"/>
      <c r="M31" s="43"/>
      <c r="N31" s="62" t="s">
        <v>1081</v>
      </c>
      <c r="O31" s="62"/>
      <c r="P31" s="43">
        <v>4166.6899999999996</v>
      </c>
      <c r="Q31" s="43"/>
      <c r="R31" s="62">
        <f t="shared" si="3"/>
        <v>0</v>
      </c>
    </row>
    <row r="32" spans="1:19" ht="18" customHeight="1">
      <c r="A32" s="235">
        <v>45134</v>
      </c>
      <c r="B32" s="151"/>
      <c r="C32" s="151"/>
      <c r="D32" s="151"/>
      <c r="E32" s="185">
        <v>3</v>
      </c>
      <c r="F32" s="42">
        <v>79601</v>
      </c>
      <c r="G32" s="30">
        <v>5729.17</v>
      </c>
      <c r="H32" s="30">
        <v>2282.5</v>
      </c>
      <c r="I32" s="186">
        <f t="shared" si="4"/>
        <v>257812.49</v>
      </c>
    </row>
    <row r="33" spans="1:18" ht="18" customHeight="1">
      <c r="A33" s="235">
        <v>45192</v>
      </c>
      <c r="B33" s="151"/>
      <c r="C33" s="151"/>
      <c r="D33" s="151"/>
      <c r="E33" s="185">
        <v>4</v>
      </c>
      <c r="F33" s="42">
        <v>80309</v>
      </c>
      <c r="G33" s="30">
        <v>5729.17</v>
      </c>
      <c r="H33" s="30">
        <v>2282.5</v>
      </c>
      <c r="I33" s="186">
        <f t="shared" si="4"/>
        <v>252083.32</v>
      </c>
    </row>
    <row r="34" spans="1:18" ht="18" customHeight="1">
      <c r="A34" s="235">
        <v>45202</v>
      </c>
      <c r="B34" s="151"/>
      <c r="C34" s="151"/>
      <c r="D34" s="151"/>
      <c r="E34" s="185">
        <v>5</v>
      </c>
      <c r="F34" s="42">
        <v>80482</v>
      </c>
      <c r="G34" s="59">
        <v>5729.17</v>
      </c>
      <c r="H34" s="59">
        <v>2282.5</v>
      </c>
      <c r="I34" s="186">
        <f t="shared" si="4"/>
        <v>246354.15</v>
      </c>
      <c r="K34" s="3376" t="s">
        <v>20</v>
      </c>
      <c r="L34" s="3377"/>
      <c r="M34" s="3377"/>
      <c r="N34" s="3377"/>
      <c r="O34" s="3377"/>
      <c r="P34" s="3377"/>
      <c r="Q34" s="3377"/>
      <c r="R34" s="3378"/>
    </row>
    <row r="35" spans="1:18" ht="25.2">
      <c r="A35" s="235">
        <v>45226</v>
      </c>
      <c r="B35" s="151"/>
      <c r="C35" s="151"/>
      <c r="D35" s="151"/>
      <c r="E35" s="185">
        <v>6</v>
      </c>
      <c r="F35" s="42">
        <v>80692</v>
      </c>
      <c r="G35" s="30">
        <v>5729.17</v>
      </c>
      <c r="H35" s="30">
        <v>2282.5</v>
      </c>
      <c r="I35" s="186">
        <f t="shared" si="4"/>
        <v>240624.98</v>
      </c>
      <c r="K35" s="1510" t="s">
        <v>21</v>
      </c>
      <c r="L35" s="760" t="s">
        <v>22</v>
      </c>
      <c r="M35" s="760" t="s">
        <v>5</v>
      </c>
      <c r="N35" s="570" t="s">
        <v>143</v>
      </c>
      <c r="O35" s="1497" t="s">
        <v>1078</v>
      </c>
      <c r="P35" s="760" t="s">
        <v>22</v>
      </c>
      <c r="Q35" s="760" t="s">
        <v>25</v>
      </c>
      <c r="R35" s="761" t="s">
        <v>26</v>
      </c>
    </row>
    <row r="36" spans="1:18" ht="13.8">
      <c r="A36" s="235">
        <v>45258</v>
      </c>
      <c r="B36" s="151"/>
      <c r="C36" s="151"/>
      <c r="D36" s="151"/>
      <c r="E36" s="185">
        <v>7</v>
      </c>
      <c r="F36" s="42">
        <v>81121</v>
      </c>
      <c r="G36" s="43">
        <v>5729.7</v>
      </c>
      <c r="H36" s="43">
        <v>2282.5</v>
      </c>
      <c r="I36" s="186">
        <f t="shared" si="4"/>
        <v>234895.28</v>
      </c>
      <c r="K36" s="246">
        <v>45857</v>
      </c>
      <c r="L36" s="55">
        <v>20000</v>
      </c>
      <c r="M36" s="93"/>
      <c r="N36" s="1498" t="s">
        <v>1082</v>
      </c>
      <c r="O36" s="73">
        <v>12</v>
      </c>
      <c r="P36" s="1262">
        <f>L36/O36</f>
        <v>1666.6666666666699</v>
      </c>
      <c r="Q36" s="55">
        <v>400</v>
      </c>
      <c r="R36" s="93">
        <f>L36</f>
        <v>20000</v>
      </c>
    </row>
    <row r="37" spans="1:18" ht="13.8">
      <c r="A37" s="235">
        <v>45289</v>
      </c>
      <c r="B37" s="151"/>
      <c r="C37" s="151"/>
      <c r="D37" s="151"/>
      <c r="E37" s="185">
        <v>8</v>
      </c>
      <c r="F37" s="42">
        <v>81572</v>
      </c>
      <c r="G37" s="43">
        <v>5729.17</v>
      </c>
      <c r="H37" s="43">
        <v>2282.5</v>
      </c>
      <c r="I37" s="186">
        <f t="shared" si="4"/>
        <v>229166.11</v>
      </c>
      <c r="K37" s="194">
        <v>45867</v>
      </c>
      <c r="L37" s="151"/>
      <c r="M37" s="151"/>
      <c r="N37" s="195" t="s">
        <v>1083</v>
      </c>
      <c r="O37" s="57">
        <v>1</v>
      </c>
      <c r="P37" s="30">
        <v>1666.67</v>
      </c>
      <c r="Q37" s="30">
        <v>366.67</v>
      </c>
      <c r="R37" s="43">
        <f>R36-P37</f>
        <v>18333.330000000002</v>
      </c>
    </row>
    <row r="38" spans="1:18" ht="13.8">
      <c r="A38" s="235">
        <v>45307</v>
      </c>
      <c r="F38" s="42">
        <v>32739</v>
      </c>
      <c r="G38" s="30">
        <v>229166.64</v>
      </c>
      <c r="I38" s="186">
        <f t="shared" si="4"/>
        <v>-0.53000000005704395</v>
      </c>
      <c r="K38" s="194">
        <v>45897</v>
      </c>
      <c r="N38" s="2184" t="s">
        <v>1084</v>
      </c>
      <c r="O38" s="57">
        <v>2</v>
      </c>
      <c r="P38" s="30">
        <v>1490.34</v>
      </c>
      <c r="Q38" s="1188">
        <v>333.33</v>
      </c>
      <c r="R38" s="43">
        <f t="shared" ref="R38:R45" si="5">R37-P38</f>
        <v>16842.990000000002</v>
      </c>
    </row>
    <row r="39" spans="1:18">
      <c r="K39" s="194">
        <v>45932</v>
      </c>
      <c r="L39" s="151"/>
      <c r="M39" s="151"/>
      <c r="N39" s="195" t="s">
        <v>1085</v>
      </c>
      <c r="O39" s="57">
        <v>3</v>
      </c>
      <c r="P39" s="59">
        <v>1843</v>
      </c>
      <c r="Q39" s="59">
        <v>333.33</v>
      </c>
      <c r="R39" s="43">
        <f t="shared" si="5"/>
        <v>14999.99</v>
      </c>
    </row>
    <row r="40" spans="1:18" ht="20.399999999999999">
      <c r="A40" s="3090" t="s">
        <v>1</v>
      </c>
      <c r="B40" s="3090"/>
      <c r="C40" s="3090"/>
      <c r="D40" s="3090"/>
      <c r="E40" s="3090"/>
      <c r="F40" s="3090"/>
      <c r="G40" s="3090"/>
      <c r="H40" s="3090"/>
      <c r="I40" s="3090"/>
      <c r="K40" s="194">
        <v>45959</v>
      </c>
      <c r="L40" s="151"/>
      <c r="M40" s="151"/>
      <c r="N40" s="195" t="s">
        <v>1086</v>
      </c>
      <c r="O40" s="57">
        <v>4</v>
      </c>
      <c r="P40" s="30">
        <v>1666.67</v>
      </c>
      <c r="Q40" s="30">
        <v>266.67</v>
      </c>
      <c r="R40" s="43">
        <f t="shared" si="5"/>
        <v>13333.32</v>
      </c>
    </row>
    <row r="41" spans="1:18" ht="25.2">
      <c r="A41" s="1173" t="s">
        <v>2</v>
      </c>
      <c r="B41" s="1190" t="s">
        <v>3</v>
      </c>
      <c r="C41" s="1191" t="s">
        <v>4</v>
      </c>
      <c r="D41" s="1192" t="s">
        <v>5</v>
      </c>
      <c r="E41" s="1192" t="s">
        <v>6</v>
      </c>
      <c r="F41" s="1193" t="s">
        <v>7</v>
      </c>
      <c r="G41" s="1224" t="s">
        <v>176</v>
      </c>
      <c r="H41" s="1224" t="s">
        <v>177</v>
      </c>
      <c r="I41" s="1482" t="s">
        <v>10</v>
      </c>
      <c r="K41" s="194">
        <v>45988</v>
      </c>
      <c r="L41" s="151"/>
      <c r="M41" s="151"/>
      <c r="N41" s="195" t="s">
        <v>1087</v>
      </c>
      <c r="O41" s="57">
        <v>5</v>
      </c>
      <c r="P41" s="30">
        <v>1666.67</v>
      </c>
      <c r="Q41" s="30">
        <v>233.33</v>
      </c>
      <c r="R41" s="43">
        <f t="shared" si="5"/>
        <v>11666.65</v>
      </c>
    </row>
    <row r="42" spans="1:18" ht="15">
      <c r="A42" s="160">
        <v>45307</v>
      </c>
      <c r="B42" s="308">
        <v>275000</v>
      </c>
      <c r="C42" s="308">
        <f>B42*0.02</f>
        <v>5500</v>
      </c>
      <c r="D42" s="1225"/>
      <c r="E42" s="309">
        <v>36</v>
      </c>
      <c r="F42" s="1509">
        <v>32739</v>
      </c>
      <c r="G42" s="308">
        <f>B42/E42</f>
        <v>7638.8888888888896</v>
      </c>
      <c r="H42" s="308">
        <f>B42*0.83%</f>
        <v>2282.5</v>
      </c>
      <c r="I42" s="308">
        <f>B42</f>
        <v>275000</v>
      </c>
      <c r="K42" s="50">
        <v>46018</v>
      </c>
      <c r="L42" s="151"/>
      <c r="M42" s="151"/>
      <c r="N42" s="655" t="s">
        <v>1088</v>
      </c>
      <c r="O42" s="57">
        <v>6</v>
      </c>
      <c r="P42" s="30">
        <v>1666.67</v>
      </c>
      <c r="Q42" s="30">
        <v>200</v>
      </c>
      <c r="R42" s="43">
        <f t="shared" si="5"/>
        <v>9999.98</v>
      </c>
    </row>
    <row r="43" spans="1:18" ht="13.8">
      <c r="A43" s="235">
        <v>45321</v>
      </c>
      <c r="B43" s="151"/>
      <c r="C43" s="151"/>
      <c r="D43" s="151"/>
      <c r="E43" s="151"/>
      <c r="F43" s="42">
        <v>81849</v>
      </c>
      <c r="G43" s="30">
        <v>7638.89</v>
      </c>
      <c r="H43" s="30">
        <v>2282.5</v>
      </c>
      <c r="I43" s="43">
        <f>I42-G43</f>
        <v>267361.11</v>
      </c>
      <c r="R43" s="43">
        <f t="shared" si="5"/>
        <v>9999.98</v>
      </c>
    </row>
    <row r="44" spans="1:18" ht="13.8">
      <c r="A44" s="235">
        <v>45349</v>
      </c>
      <c r="B44" s="151"/>
      <c r="C44" s="151"/>
      <c r="D44" s="151"/>
      <c r="E44" s="151"/>
      <c r="F44" s="42">
        <v>82179</v>
      </c>
      <c r="G44" s="30">
        <v>7638.89</v>
      </c>
      <c r="H44" s="30">
        <v>2282.5</v>
      </c>
      <c r="I44" s="43">
        <f t="shared" ref="I44:I55" si="6">I43-G44</f>
        <v>259722.22</v>
      </c>
      <c r="K44" s="194"/>
      <c r="L44" s="196"/>
      <c r="M44" s="197"/>
      <c r="N44" s="200"/>
      <c r="O44" s="200"/>
      <c r="P44" s="199"/>
      <c r="R44" s="43">
        <f t="shared" si="5"/>
        <v>9999.98</v>
      </c>
    </row>
    <row r="45" spans="1:18" ht="13.8">
      <c r="A45" s="235">
        <v>45377</v>
      </c>
      <c r="B45" s="151"/>
      <c r="C45" s="151"/>
      <c r="D45" s="151"/>
      <c r="E45" s="151"/>
      <c r="F45" s="42">
        <v>82563</v>
      </c>
      <c r="G45" s="30">
        <v>7638.89</v>
      </c>
      <c r="H45" s="30">
        <v>2282.5</v>
      </c>
      <c r="I45" s="43">
        <f t="shared" si="6"/>
        <v>252083.33</v>
      </c>
      <c r="K45" s="194"/>
      <c r="L45" s="196"/>
      <c r="M45" s="197"/>
      <c r="N45" s="200"/>
      <c r="O45" s="200"/>
      <c r="P45" s="199"/>
      <c r="R45" s="43">
        <f t="shared" si="5"/>
        <v>9999.98</v>
      </c>
    </row>
    <row r="46" spans="1:18" ht="13.8">
      <c r="A46" s="235">
        <v>45409</v>
      </c>
      <c r="B46" s="151"/>
      <c r="C46" s="151"/>
      <c r="D46" s="151"/>
      <c r="E46" s="151"/>
      <c r="F46" s="42">
        <v>82932</v>
      </c>
      <c r="G46" s="30">
        <v>7638.89</v>
      </c>
      <c r="H46" s="30">
        <v>2282.5</v>
      </c>
      <c r="I46" s="43">
        <f t="shared" si="6"/>
        <v>244444.44</v>
      </c>
      <c r="K46" s="194"/>
      <c r="L46" s="196"/>
      <c r="M46" s="197"/>
      <c r="N46" s="200"/>
      <c r="O46" s="200"/>
      <c r="P46" s="199"/>
    </row>
    <row r="47" spans="1:18" ht="13.8">
      <c r="A47" s="235">
        <v>45441</v>
      </c>
      <c r="B47" s="151"/>
      <c r="C47" s="151"/>
      <c r="D47" s="151"/>
      <c r="E47" s="151"/>
      <c r="F47" s="42">
        <v>83364</v>
      </c>
      <c r="G47" s="30">
        <v>7638.89</v>
      </c>
      <c r="H47" s="30">
        <v>2282.5</v>
      </c>
      <c r="I47" s="43">
        <f t="shared" si="6"/>
        <v>236805.55</v>
      </c>
      <c r="K47" s="194"/>
      <c r="L47" s="196"/>
      <c r="M47" s="197"/>
      <c r="N47" s="200"/>
      <c r="O47" s="200"/>
      <c r="P47" s="199"/>
    </row>
    <row r="48" spans="1:18" ht="13.8">
      <c r="A48" s="235">
        <v>45471</v>
      </c>
      <c r="B48" s="151"/>
      <c r="C48" s="151"/>
      <c r="D48" s="151"/>
      <c r="E48" s="151"/>
      <c r="F48" s="42">
        <v>83731</v>
      </c>
      <c r="G48" s="43">
        <v>7638.89</v>
      </c>
      <c r="H48" s="43">
        <v>2282.5</v>
      </c>
      <c r="I48" s="43">
        <f t="shared" si="6"/>
        <v>229166.66</v>
      </c>
      <c r="K48" s="194"/>
      <c r="L48" s="196"/>
      <c r="M48" s="197"/>
      <c r="N48" s="200"/>
      <c r="O48" s="200"/>
      <c r="P48" s="199"/>
    </row>
    <row r="49" spans="1:16" ht="13.8">
      <c r="A49" s="53">
        <v>45503</v>
      </c>
      <c r="B49" s="151"/>
      <c r="C49" s="151"/>
      <c r="D49" s="151"/>
      <c r="E49" s="151"/>
      <c r="F49" s="42">
        <v>84071</v>
      </c>
      <c r="G49" s="188">
        <v>7638.89</v>
      </c>
      <c r="H49" s="188">
        <v>2282.5</v>
      </c>
      <c r="I49" s="43">
        <f t="shared" si="6"/>
        <v>221527.77</v>
      </c>
      <c r="K49" s="194"/>
      <c r="L49" s="196"/>
      <c r="M49" s="195"/>
      <c r="N49" s="200"/>
      <c r="O49" s="200"/>
      <c r="P49" s="199"/>
    </row>
    <row r="50" spans="1:16" ht="13.8">
      <c r="A50" s="53">
        <v>45533</v>
      </c>
      <c r="B50" s="151"/>
      <c r="C50" s="151"/>
      <c r="D50" s="151"/>
      <c r="E50" s="151"/>
      <c r="F50" s="42">
        <v>84412</v>
      </c>
      <c r="G50" s="188">
        <v>7638.89</v>
      </c>
      <c r="H50" s="188">
        <v>2282.5</v>
      </c>
      <c r="I50" s="43">
        <f t="shared" si="6"/>
        <v>213888.88</v>
      </c>
      <c r="K50" s="194"/>
      <c r="L50" s="196"/>
      <c r="M50" s="195"/>
      <c r="N50" s="200"/>
      <c r="O50" s="200"/>
      <c r="P50" s="199"/>
    </row>
    <row r="51" spans="1:16" ht="13.8">
      <c r="A51" s="53">
        <v>45561</v>
      </c>
      <c r="B51" s="151"/>
      <c r="C51" s="151"/>
      <c r="D51" s="151"/>
      <c r="E51" s="151"/>
      <c r="F51" s="42">
        <v>84740</v>
      </c>
      <c r="G51" s="188">
        <v>7638.89</v>
      </c>
      <c r="H51" s="188">
        <v>2282.5</v>
      </c>
      <c r="I51" s="43">
        <f t="shared" si="6"/>
        <v>206249.99</v>
      </c>
      <c r="K51" s="194"/>
      <c r="L51" s="223"/>
      <c r="M51" s="224"/>
      <c r="N51" s="224"/>
      <c r="O51" s="224"/>
      <c r="P51" s="225"/>
    </row>
    <row r="52" spans="1:16" ht="13.8">
      <c r="A52" s="235">
        <v>45594</v>
      </c>
      <c r="B52" s="151"/>
      <c r="C52" s="151"/>
      <c r="D52" s="151"/>
      <c r="E52" s="151"/>
      <c r="F52" s="58">
        <v>85173</v>
      </c>
      <c r="G52" s="188">
        <v>7638.89</v>
      </c>
      <c r="H52" s="188">
        <v>2282.5</v>
      </c>
      <c r="I52" s="43">
        <f t="shared" si="6"/>
        <v>198611.1</v>
      </c>
      <c r="K52" s="194"/>
      <c r="L52" s="196"/>
      <c r="M52" s="195"/>
      <c r="N52" s="200"/>
      <c r="O52" s="200"/>
      <c r="P52" s="199"/>
    </row>
    <row r="53" spans="1:16" ht="13.8">
      <c r="A53" s="235">
        <v>45623</v>
      </c>
      <c r="B53" s="151"/>
      <c r="C53" s="151"/>
      <c r="D53" s="151"/>
      <c r="E53" s="151"/>
      <c r="F53" s="58">
        <v>85614</v>
      </c>
      <c r="G53" s="188">
        <v>7638.89</v>
      </c>
      <c r="H53" s="188">
        <v>2282.5</v>
      </c>
      <c r="I53" s="43">
        <f t="shared" si="6"/>
        <v>190972.21</v>
      </c>
      <c r="K53" s="194"/>
      <c r="L53" s="196"/>
      <c r="M53" s="195"/>
      <c r="N53" s="200"/>
      <c r="O53" s="200"/>
      <c r="P53" s="199"/>
    </row>
    <row r="54" spans="1:16">
      <c r="A54" s="77">
        <v>45654</v>
      </c>
      <c r="B54" s="151"/>
      <c r="C54" s="151"/>
      <c r="D54" s="151"/>
      <c r="E54" s="151"/>
      <c r="F54" s="482">
        <v>86009</v>
      </c>
      <c r="G54" s="188">
        <v>7638.89</v>
      </c>
      <c r="H54" s="188">
        <v>2282.5</v>
      </c>
      <c r="I54" s="43">
        <f t="shared" si="6"/>
        <v>183333.32</v>
      </c>
      <c r="K54" s="194"/>
      <c r="L54" s="196"/>
      <c r="M54" s="197"/>
      <c r="N54" s="200"/>
      <c r="O54" s="699"/>
      <c r="P54" s="199"/>
    </row>
    <row r="55" spans="1:16">
      <c r="A55" s="160"/>
      <c r="B55" s="151"/>
      <c r="C55" s="151"/>
      <c r="D55" s="151"/>
      <c r="E55" s="151"/>
      <c r="F55" s="967"/>
      <c r="G55" s="43">
        <v>183333.32</v>
      </c>
      <c r="H55" s="43"/>
      <c r="I55" s="43">
        <f t="shared" si="6"/>
        <v>0</v>
      </c>
      <c r="K55" s="194"/>
      <c r="L55" s="196"/>
      <c r="M55" s="195"/>
      <c r="N55" s="198"/>
      <c r="O55" s="198"/>
      <c r="P55" s="199"/>
    </row>
    <row r="56" spans="1:16">
      <c r="K56" s="194"/>
      <c r="L56" s="196"/>
      <c r="M56" s="195"/>
      <c r="N56" s="200"/>
      <c r="O56" s="200"/>
      <c r="P56" s="199"/>
    </row>
    <row r="57" spans="1:16" ht="20.399999999999999">
      <c r="A57" s="3090" t="s">
        <v>1</v>
      </c>
      <c r="B57" s="3090"/>
      <c r="C57" s="3090"/>
      <c r="D57" s="3090"/>
      <c r="E57" s="3090"/>
      <c r="F57" s="3090"/>
      <c r="G57" s="3090"/>
      <c r="H57" s="3090"/>
      <c r="I57" s="3090"/>
      <c r="K57" s="194"/>
      <c r="L57" s="196"/>
      <c r="M57" s="195"/>
      <c r="N57" s="200"/>
      <c r="O57" s="200"/>
      <c r="P57" s="199"/>
    </row>
    <row r="58" spans="1:16" ht="25.2">
      <c r="A58" s="1173" t="s">
        <v>2</v>
      </c>
      <c r="B58" s="1190" t="s">
        <v>3</v>
      </c>
      <c r="C58" s="1191" t="s">
        <v>4</v>
      </c>
      <c r="D58" s="1192" t="s">
        <v>5</v>
      </c>
      <c r="E58" s="1192" t="s">
        <v>6</v>
      </c>
      <c r="F58" s="1193" t="s">
        <v>7</v>
      </c>
      <c r="G58" s="1224" t="s">
        <v>176</v>
      </c>
      <c r="H58" s="1224" t="s">
        <v>177</v>
      </c>
      <c r="I58" s="1482" t="s">
        <v>10</v>
      </c>
      <c r="K58" s="50"/>
      <c r="L58" s="1022"/>
      <c r="M58" s="655"/>
      <c r="N58" s="539"/>
      <c r="O58" s="539"/>
      <c r="P58" s="660"/>
    </row>
    <row r="59" spans="1:16">
      <c r="A59" s="50">
        <v>45667</v>
      </c>
      <c r="B59" s="308">
        <v>210000</v>
      </c>
      <c r="C59" s="308">
        <f>B59*0.02</f>
        <v>4200</v>
      </c>
      <c r="D59" s="1225"/>
      <c r="E59" s="309">
        <v>36</v>
      </c>
      <c r="F59" s="1509">
        <v>34886</v>
      </c>
      <c r="G59" s="308">
        <f>B59/E59</f>
        <v>5833.3333333333303</v>
      </c>
      <c r="H59" s="308">
        <f>B59*0.83%</f>
        <v>1743</v>
      </c>
      <c r="I59" s="308">
        <f>B59</f>
        <v>210000</v>
      </c>
    </row>
    <row r="60" spans="1:16" ht="15">
      <c r="A60" s="167">
        <v>45685</v>
      </c>
      <c r="B60" s="574"/>
      <c r="C60" s="450"/>
      <c r="D60" s="450"/>
      <c r="E60" s="57">
        <v>1</v>
      </c>
      <c r="F60" s="574">
        <v>86296</v>
      </c>
      <c r="G60" s="450">
        <v>5833.33</v>
      </c>
      <c r="H60" s="450">
        <v>1743</v>
      </c>
      <c r="I60" s="62">
        <f>I59-G60</f>
        <v>204166.67</v>
      </c>
    </row>
    <row r="61" spans="1:16" ht="15">
      <c r="A61" s="167">
        <v>45715</v>
      </c>
      <c r="B61" s="574"/>
      <c r="C61" s="450"/>
      <c r="D61" s="450"/>
      <c r="E61" s="57">
        <v>2</v>
      </c>
      <c r="F61" s="574">
        <v>86644</v>
      </c>
      <c r="G61" s="450">
        <v>5833.33</v>
      </c>
      <c r="H61" s="450">
        <v>1743</v>
      </c>
      <c r="I61" s="62">
        <f t="shared" ref="I61:I73" si="7">I60-G61</f>
        <v>198333.34</v>
      </c>
    </row>
    <row r="62" spans="1:16" ht="13.8">
      <c r="A62" s="167">
        <v>45744</v>
      </c>
      <c r="B62" s="358"/>
      <c r="C62" s="450"/>
      <c r="D62" s="450"/>
      <c r="E62" s="57">
        <v>3</v>
      </c>
      <c r="F62" s="358">
        <v>87025</v>
      </c>
      <c r="G62" s="450">
        <v>5833.33</v>
      </c>
      <c r="H62" s="450">
        <v>1743</v>
      </c>
      <c r="I62" s="62">
        <f t="shared" si="7"/>
        <v>192500.01</v>
      </c>
    </row>
    <row r="63" spans="1:16" ht="13.8">
      <c r="A63" s="167">
        <v>45776</v>
      </c>
      <c r="B63" s="358"/>
      <c r="C63" s="450"/>
      <c r="D63" s="450"/>
      <c r="E63" s="57">
        <v>4</v>
      </c>
      <c r="F63" s="358">
        <v>87345</v>
      </c>
      <c r="G63" s="450">
        <v>5833.33</v>
      </c>
      <c r="H63" s="450">
        <v>1743</v>
      </c>
      <c r="I63" s="62">
        <f t="shared" si="7"/>
        <v>186666.68</v>
      </c>
    </row>
    <row r="64" spans="1:16" ht="13.8">
      <c r="A64" s="167">
        <v>45805</v>
      </c>
      <c r="B64" s="52"/>
      <c r="C64" s="450"/>
      <c r="D64" s="450"/>
      <c r="E64" s="57">
        <v>5</v>
      </c>
      <c r="F64" s="52" t="s">
        <v>1089</v>
      </c>
      <c r="G64" s="450">
        <v>5833.33</v>
      </c>
      <c r="H64" s="450">
        <v>1743</v>
      </c>
      <c r="I64" s="62">
        <f t="shared" si="7"/>
        <v>180833.35</v>
      </c>
    </row>
    <row r="65" spans="1:9" ht="13.8">
      <c r="A65" s="167">
        <v>45835</v>
      </c>
      <c r="B65" s="52"/>
      <c r="C65" s="450"/>
      <c r="D65" s="450"/>
      <c r="E65" s="57">
        <v>6</v>
      </c>
      <c r="F65" s="52" t="s">
        <v>1080</v>
      </c>
      <c r="G65" s="450">
        <v>5833.33</v>
      </c>
      <c r="H65" s="450">
        <v>1743</v>
      </c>
      <c r="I65" s="62">
        <f t="shared" si="7"/>
        <v>175000.02</v>
      </c>
    </row>
    <row r="66" spans="1:9" ht="13.8">
      <c r="A66" s="167">
        <v>45867</v>
      </c>
      <c r="B66" s="52"/>
      <c r="C66" s="450"/>
      <c r="D66" s="450"/>
      <c r="E66" s="57">
        <v>7</v>
      </c>
      <c r="F66" s="52" t="s">
        <v>1083</v>
      </c>
      <c r="G66" s="450">
        <v>5833.33</v>
      </c>
      <c r="H66" s="450">
        <v>1743</v>
      </c>
      <c r="I66" s="62">
        <f t="shared" si="7"/>
        <v>169166.69</v>
      </c>
    </row>
    <row r="67" spans="1:9" ht="13.8">
      <c r="A67" s="167">
        <v>45897</v>
      </c>
      <c r="B67" s="358"/>
      <c r="C67" s="450"/>
      <c r="D67" s="450"/>
      <c r="E67" s="151"/>
      <c r="F67" s="2177" t="s">
        <v>1084</v>
      </c>
      <c r="G67" s="450">
        <v>5833.33</v>
      </c>
      <c r="H67" s="450">
        <v>1743</v>
      </c>
      <c r="I67" s="62">
        <f t="shared" si="7"/>
        <v>163333.35999999999</v>
      </c>
    </row>
    <row r="68" spans="1:9" ht="13.8">
      <c r="A68" s="167">
        <v>45932</v>
      </c>
      <c r="B68" s="52"/>
      <c r="C68" s="168"/>
      <c r="D68" s="168"/>
      <c r="E68" s="151"/>
      <c r="F68" s="52" t="s">
        <v>1085</v>
      </c>
      <c r="G68" s="168">
        <v>5780.67</v>
      </c>
      <c r="H68" s="168">
        <v>1743</v>
      </c>
      <c r="I68" s="62">
        <f t="shared" si="7"/>
        <v>157552.69</v>
      </c>
    </row>
    <row r="69" spans="1:9" ht="13.8">
      <c r="A69" s="167">
        <v>45959</v>
      </c>
      <c r="B69" s="52"/>
      <c r="C69" s="450"/>
      <c r="D69" s="450"/>
      <c r="E69" s="151"/>
      <c r="F69" s="52" t="s">
        <v>1086</v>
      </c>
      <c r="G69" s="450">
        <v>5833.33</v>
      </c>
      <c r="H69" s="450">
        <v>1743</v>
      </c>
      <c r="I69" s="62">
        <f t="shared" si="7"/>
        <v>151719.35999999999</v>
      </c>
    </row>
    <row r="70" spans="1:9" ht="13.8">
      <c r="A70" s="167">
        <v>45988</v>
      </c>
      <c r="B70" s="52"/>
      <c r="C70" s="450"/>
      <c r="D70" s="450"/>
      <c r="E70" s="151"/>
      <c r="F70" s="52" t="s">
        <v>1087</v>
      </c>
      <c r="G70" s="450">
        <v>5833.33</v>
      </c>
      <c r="H70" s="450">
        <v>1743</v>
      </c>
      <c r="I70" s="62">
        <f t="shared" si="7"/>
        <v>145886.03</v>
      </c>
    </row>
    <row r="71" spans="1:9" ht="13.8">
      <c r="A71" s="167">
        <v>46018</v>
      </c>
      <c r="B71" s="52"/>
      <c r="C71" s="450"/>
      <c r="D71" s="450"/>
      <c r="E71" s="151"/>
      <c r="F71" s="52" t="s">
        <v>1088</v>
      </c>
      <c r="G71" s="450">
        <v>5833.33</v>
      </c>
      <c r="H71" s="450">
        <v>1743</v>
      </c>
      <c r="I71" s="62">
        <f t="shared" si="7"/>
        <v>140052.70000000001</v>
      </c>
    </row>
    <row r="72" spans="1:9">
      <c r="A72" s="160"/>
      <c r="B72" s="151"/>
      <c r="C72" s="151"/>
      <c r="D72" s="151"/>
      <c r="E72" s="151"/>
      <c r="F72" s="967"/>
      <c r="G72" s="43"/>
      <c r="H72" s="43"/>
      <c r="I72" s="62">
        <f t="shared" si="7"/>
        <v>140052.70000000001</v>
      </c>
    </row>
    <row r="73" spans="1:9">
      <c r="A73" s="160"/>
      <c r="B73" s="151"/>
      <c r="C73" s="151"/>
      <c r="D73" s="151"/>
      <c r="E73" s="151"/>
      <c r="F73" s="967"/>
      <c r="G73" s="43"/>
      <c r="H73" s="43"/>
      <c r="I73" s="62">
        <f t="shared" si="7"/>
        <v>140052.70000000001</v>
      </c>
    </row>
    <row r="74" spans="1:9">
      <c r="A74" s="160"/>
      <c r="B74" s="151"/>
      <c r="C74" s="151"/>
      <c r="D74" s="151"/>
      <c r="E74" s="151"/>
      <c r="F74" s="967"/>
      <c r="G74" s="43"/>
      <c r="H74" s="43"/>
      <c r="I74" s="43"/>
    </row>
    <row r="75" spans="1:9">
      <c r="A75" s="160"/>
      <c r="B75" s="151"/>
      <c r="C75" s="151"/>
      <c r="D75" s="151"/>
      <c r="E75" s="151"/>
      <c r="F75" s="967"/>
      <c r="G75" s="43"/>
      <c r="H75" s="43"/>
      <c r="I75" s="43"/>
    </row>
    <row r="76" spans="1:9">
      <c r="A76" s="160"/>
      <c r="B76" s="151"/>
      <c r="C76" s="151"/>
      <c r="D76" s="151"/>
      <c r="E76" s="151"/>
      <c r="F76" s="967"/>
      <c r="G76" s="43"/>
      <c r="H76" s="43"/>
      <c r="I76" s="43"/>
    </row>
  </sheetData>
  <mergeCells count="9">
    <mergeCell ref="A27:I27"/>
    <mergeCell ref="K34:R34"/>
    <mergeCell ref="A40:I40"/>
    <mergeCell ref="A57:I57"/>
    <mergeCell ref="A1:I1"/>
    <mergeCell ref="A3:I3"/>
    <mergeCell ref="K3:R3"/>
    <mergeCell ref="A14:I14"/>
    <mergeCell ref="K21:R21"/>
  </mergeCells>
  <pageMargins left="0.7" right="0.7" top="0.75" bottom="0.75" header="0.3" footer="0.3"/>
  <pageSetup orientation="portrait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FFFF00"/>
  </sheetPr>
  <dimension ref="A1:I19"/>
  <sheetViews>
    <sheetView zoomScale="130" zoomScaleNormal="130" workbookViewId="0">
      <selection activeCell="G15" sqref="G15"/>
    </sheetView>
  </sheetViews>
  <sheetFormatPr defaultColWidth="9" defaultRowHeight="13.2"/>
  <cols>
    <col min="1" max="1" width="16.44140625" customWidth="1"/>
    <col min="2" max="2" width="14.6640625" customWidth="1"/>
    <col min="3" max="3" width="12.33203125" customWidth="1"/>
    <col min="6" max="6" width="9.109375" style="543"/>
    <col min="7" max="7" width="11.6640625" customWidth="1"/>
    <col min="9" max="9" width="12.88671875" customWidth="1"/>
  </cols>
  <sheetData>
    <row r="1" spans="1:9" ht="27.6">
      <c r="A1" s="3237" t="s">
        <v>1090</v>
      </c>
      <c r="B1" s="3237"/>
      <c r="C1" s="3237"/>
      <c r="D1" s="3237"/>
      <c r="E1" s="3237"/>
      <c r="F1" s="3237"/>
      <c r="G1" s="3237"/>
      <c r="H1" s="3237"/>
      <c r="I1" s="3237"/>
    </row>
    <row r="2" spans="1:9" ht="27.6">
      <c r="A2" s="1508"/>
      <c r="B2" s="1468"/>
      <c r="C2" s="1468"/>
      <c r="D2" s="1468"/>
      <c r="E2" s="1468"/>
      <c r="F2" s="1504"/>
      <c r="G2" s="1505"/>
      <c r="H2" s="1505"/>
      <c r="I2" s="1505"/>
    </row>
    <row r="3" spans="1:9" ht="20.399999999999999">
      <c r="A3" s="3090" t="s">
        <v>1</v>
      </c>
      <c r="B3" s="3090"/>
      <c r="C3" s="3090"/>
      <c r="D3" s="3090"/>
      <c r="E3" s="3090"/>
      <c r="F3" s="3090"/>
      <c r="G3" s="3090"/>
      <c r="H3" s="3090"/>
      <c r="I3" s="3090"/>
    </row>
    <row r="4" spans="1:9" ht="25.2">
      <c r="A4" s="1173" t="s">
        <v>2</v>
      </c>
      <c r="B4" s="1190" t="s">
        <v>3</v>
      </c>
      <c r="C4" s="1191" t="s">
        <v>4</v>
      </c>
      <c r="D4" s="1192" t="s">
        <v>5</v>
      </c>
      <c r="E4" s="1192" t="s">
        <v>6</v>
      </c>
      <c r="F4" s="1193" t="s">
        <v>7</v>
      </c>
      <c r="G4" s="1224" t="s">
        <v>176</v>
      </c>
      <c r="H4" s="1224" t="s">
        <v>177</v>
      </c>
      <c r="I4" s="1482" t="s">
        <v>10</v>
      </c>
    </row>
    <row r="5" spans="1:9">
      <c r="A5" s="736">
        <v>45752</v>
      </c>
      <c r="B5" s="308">
        <v>15000</v>
      </c>
      <c r="C5" s="308">
        <f>B5*0.02</f>
        <v>300</v>
      </c>
      <c r="D5" s="1225"/>
      <c r="E5" s="309">
        <v>12</v>
      </c>
      <c r="F5" s="1509">
        <v>35379</v>
      </c>
      <c r="G5" s="308">
        <f>B5/E5</f>
        <v>1250</v>
      </c>
      <c r="H5" s="308">
        <f>B5*0.83%</f>
        <v>124.5</v>
      </c>
      <c r="I5" s="308">
        <f>B5</f>
        <v>15000</v>
      </c>
    </row>
    <row r="6" spans="1:9" ht="13.8">
      <c r="A6" s="167">
        <v>45779</v>
      </c>
      <c r="B6" s="358"/>
      <c r="C6" s="168"/>
      <c r="D6" s="168"/>
      <c r="E6" s="185">
        <v>1</v>
      </c>
      <c r="F6" s="358">
        <v>87492</v>
      </c>
      <c r="G6" s="168">
        <v>1250</v>
      </c>
      <c r="H6" s="168">
        <v>124</v>
      </c>
      <c r="I6" s="186">
        <f>I5-G6</f>
        <v>13750</v>
      </c>
    </row>
    <row r="7" spans="1:9" ht="13.8">
      <c r="A7" s="167">
        <v>45811</v>
      </c>
      <c r="B7" s="52"/>
      <c r="C7" s="168"/>
      <c r="D7" s="168"/>
      <c r="E7" s="185">
        <v>2</v>
      </c>
      <c r="F7" s="52" t="s">
        <v>1091</v>
      </c>
      <c r="G7" s="168">
        <v>1250</v>
      </c>
      <c r="H7" s="168">
        <v>124.5</v>
      </c>
      <c r="I7" s="186">
        <f t="shared" ref="I7:I17" si="0">I6-G7</f>
        <v>12500</v>
      </c>
    </row>
    <row r="8" spans="1:9" ht="13.8">
      <c r="A8" s="167">
        <v>45842</v>
      </c>
      <c r="B8" s="52"/>
      <c r="C8" s="168"/>
      <c r="D8" s="168"/>
      <c r="E8" s="185">
        <v>3</v>
      </c>
      <c r="F8" s="52" t="s">
        <v>1092</v>
      </c>
      <c r="G8" s="168">
        <v>1250</v>
      </c>
      <c r="H8" s="168">
        <v>124.5</v>
      </c>
      <c r="I8" s="186">
        <f t="shared" si="0"/>
        <v>11250</v>
      </c>
    </row>
    <row r="9" spans="1:9" ht="13.8">
      <c r="A9" s="167">
        <v>45861</v>
      </c>
      <c r="B9" s="52"/>
      <c r="C9" s="450"/>
      <c r="D9" s="450"/>
      <c r="E9" s="185">
        <v>4</v>
      </c>
      <c r="F9" s="52" t="s">
        <v>1093</v>
      </c>
      <c r="G9" s="450">
        <v>1250</v>
      </c>
      <c r="H9" s="450">
        <v>124.5</v>
      </c>
      <c r="I9" s="186">
        <f t="shared" si="0"/>
        <v>10000</v>
      </c>
    </row>
    <row r="10" spans="1:9" ht="13.8">
      <c r="A10" s="167">
        <v>45905</v>
      </c>
      <c r="B10" s="52"/>
      <c r="C10" s="168"/>
      <c r="D10" s="168"/>
      <c r="E10" s="185">
        <v>5</v>
      </c>
      <c r="F10" s="52" t="s">
        <v>1094</v>
      </c>
      <c r="G10" s="168">
        <v>1250</v>
      </c>
      <c r="H10" s="168">
        <v>124.5</v>
      </c>
      <c r="I10" s="186">
        <f t="shared" si="0"/>
        <v>8750</v>
      </c>
    </row>
    <row r="11" spans="1:9" ht="13.8">
      <c r="A11" s="167">
        <v>45924</v>
      </c>
      <c r="B11" s="52"/>
      <c r="C11" s="450"/>
      <c r="D11" s="450"/>
      <c r="E11" s="185">
        <v>6</v>
      </c>
      <c r="F11" s="52" t="s">
        <v>1095</v>
      </c>
      <c r="G11" s="450">
        <v>1250</v>
      </c>
      <c r="H11" s="450">
        <v>124.5</v>
      </c>
      <c r="I11" s="186">
        <f t="shared" si="0"/>
        <v>7500</v>
      </c>
    </row>
    <row r="12" spans="1:9" ht="13.8">
      <c r="A12" s="167">
        <v>45959</v>
      </c>
      <c r="B12" s="52"/>
      <c r="C12" s="450"/>
      <c r="D12" s="450"/>
      <c r="E12" s="185">
        <v>7</v>
      </c>
      <c r="F12" s="52" t="s">
        <v>1096</v>
      </c>
      <c r="G12" s="450">
        <v>1250</v>
      </c>
      <c r="H12" s="450">
        <v>124.5</v>
      </c>
      <c r="I12" s="186">
        <f t="shared" si="0"/>
        <v>6250</v>
      </c>
    </row>
    <row r="13" spans="1:9" ht="13.8">
      <c r="A13" s="167">
        <v>45996</v>
      </c>
      <c r="B13" s="52"/>
      <c r="C13" s="168"/>
      <c r="D13" s="168"/>
      <c r="E13" s="185">
        <v>8</v>
      </c>
      <c r="F13" s="52" t="s">
        <v>1097</v>
      </c>
      <c r="G13" s="168">
        <v>1250</v>
      </c>
      <c r="H13" s="168">
        <v>124.5</v>
      </c>
      <c r="I13" s="186">
        <f t="shared" si="0"/>
        <v>5000</v>
      </c>
    </row>
    <row r="14" spans="1:9" ht="13.8">
      <c r="A14" s="167">
        <v>46020</v>
      </c>
      <c r="B14" s="52"/>
      <c r="C14" s="450"/>
      <c r="D14" s="450"/>
      <c r="E14" s="185">
        <v>9</v>
      </c>
      <c r="F14" s="52" t="s">
        <v>1098</v>
      </c>
      <c r="G14" s="450">
        <v>1250</v>
      </c>
      <c r="H14" s="450">
        <v>124.5</v>
      </c>
      <c r="I14" s="186">
        <f t="shared" si="0"/>
        <v>3750</v>
      </c>
    </row>
    <row r="15" spans="1:9">
      <c r="A15" s="326"/>
      <c r="B15" s="326"/>
      <c r="C15" s="326"/>
      <c r="D15" s="326"/>
      <c r="E15" s="185">
        <v>10</v>
      </c>
      <c r="F15" s="976"/>
      <c r="G15" s="326"/>
      <c r="H15" s="326"/>
      <c r="I15" s="186">
        <f t="shared" si="0"/>
        <v>3750</v>
      </c>
    </row>
    <row r="16" spans="1:9">
      <c r="A16" s="326"/>
      <c r="B16" s="326"/>
      <c r="C16" s="326"/>
      <c r="D16" s="326"/>
      <c r="E16" s="185">
        <v>11</v>
      </c>
      <c r="F16" s="976"/>
      <c r="G16" s="326"/>
      <c r="H16" s="326"/>
      <c r="I16" s="186">
        <f t="shared" si="0"/>
        <v>3750</v>
      </c>
    </row>
    <row r="17" spans="1:9">
      <c r="A17" s="326"/>
      <c r="B17" s="326"/>
      <c r="C17" s="326"/>
      <c r="D17" s="326"/>
      <c r="E17" s="326"/>
      <c r="F17" s="976"/>
      <c r="G17" s="326"/>
      <c r="H17" s="326"/>
      <c r="I17" s="186">
        <f t="shared" si="0"/>
        <v>3750</v>
      </c>
    </row>
    <row r="18" spans="1:9">
      <c r="A18" s="326"/>
      <c r="B18" s="326"/>
      <c r="C18" s="326"/>
      <c r="D18" s="326"/>
      <c r="E18" s="326"/>
      <c r="F18" s="976"/>
      <c r="G18" s="326"/>
      <c r="H18" s="326"/>
      <c r="I18" s="326"/>
    </row>
    <row r="19" spans="1:9">
      <c r="A19" s="326"/>
      <c r="B19" s="326"/>
      <c r="C19" s="326"/>
      <c r="D19" s="326"/>
      <c r="E19" s="326"/>
      <c r="F19" s="976"/>
      <c r="G19" s="326"/>
      <c r="H19" s="326"/>
      <c r="I19" s="326"/>
    </row>
  </sheetData>
  <mergeCells count="2">
    <mergeCell ref="A1:I1"/>
    <mergeCell ref="A3:I3"/>
  </mergeCells>
  <pageMargins left="0.7" right="0.7" top="0.75" bottom="0.75" header="0.3" footer="0.3"/>
  <pageSetup orientation="portrait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97">
    <tabColor rgb="FFFFFF00"/>
  </sheetPr>
  <dimension ref="A1:R84"/>
  <sheetViews>
    <sheetView topLeftCell="A16" zoomScale="130" zoomScaleNormal="130" workbookViewId="0">
      <selection activeCell="K77" sqref="K77"/>
    </sheetView>
  </sheetViews>
  <sheetFormatPr defaultColWidth="9.109375" defaultRowHeight="13.2"/>
  <cols>
    <col min="1" max="1" width="11.5546875" style="1462" customWidth="1"/>
    <col min="2" max="2" width="13.33203125" style="320" customWidth="1"/>
    <col min="3" max="3" width="10.6640625" style="320" customWidth="1"/>
    <col min="4" max="4" width="9.33203125" style="320" customWidth="1"/>
    <col min="5" max="5" width="8.88671875" style="1464" customWidth="1"/>
    <col min="6" max="6" width="9.88671875" style="734" customWidth="1"/>
    <col min="7" max="7" width="12.5546875" style="323" customWidth="1"/>
    <col min="8" max="8" width="10.6640625" style="323" customWidth="1"/>
    <col min="9" max="9" width="15.44140625" style="323" customWidth="1"/>
    <col min="10" max="10" width="9.109375" style="3"/>
    <col min="11" max="11" width="10.44140625" style="3" customWidth="1"/>
    <col min="12" max="12" width="9.109375" style="3"/>
    <col min="13" max="15" width="9.33203125" style="3" customWidth="1"/>
    <col min="16" max="16" width="9.109375" style="3"/>
    <col min="17" max="18" width="9.88671875" style="3" customWidth="1"/>
    <col min="19" max="16384" width="9.109375" style="3"/>
  </cols>
  <sheetData>
    <row r="1" spans="1:9" ht="27.6">
      <c r="A1" s="3237" t="s">
        <v>1099</v>
      </c>
      <c r="B1" s="3237"/>
      <c r="C1" s="3237"/>
      <c r="D1" s="3237"/>
      <c r="E1" s="3237"/>
      <c r="F1" s="3237"/>
      <c r="G1" s="3237"/>
      <c r="H1" s="3237"/>
      <c r="I1" s="3237"/>
    </row>
    <row r="2" spans="1:9" ht="27.6">
      <c r="A2" s="1466"/>
      <c r="B2" s="1468"/>
      <c r="C2" s="1468"/>
      <c r="D2" s="1468"/>
      <c r="E2" s="1468"/>
      <c r="F2" s="1504"/>
      <c r="G2" s="1505"/>
      <c r="H2" s="1505"/>
      <c r="I2" s="1505"/>
    </row>
    <row r="3" spans="1:9" ht="20.399999999999999">
      <c r="A3" s="3090" t="s">
        <v>1</v>
      </c>
      <c r="B3" s="3090"/>
      <c r="C3" s="3090"/>
      <c r="D3" s="3090"/>
      <c r="E3" s="3090"/>
      <c r="F3" s="3090"/>
      <c r="G3" s="3090"/>
      <c r="H3" s="3090"/>
      <c r="I3" s="3090"/>
    </row>
    <row r="4" spans="1:9" ht="25.2">
      <c r="A4" s="1173" t="s">
        <v>2</v>
      </c>
      <c r="B4" s="1190" t="s">
        <v>3</v>
      </c>
      <c r="C4" s="1191" t="s">
        <v>4</v>
      </c>
      <c r="D4" s="1192" t="s">
        <v>5</v>
      </c>
      <c r="E4" s="1192" t="s">
        <v>6</v>
      </c>
      <c r="F4" s="1193" t="s">
        <v>7</v>
      </c>
      <c r="G4" s="1224" t="s">
        <v>176</v>
      </c>
      <c r="H4" s="1224" t="s">
        <v>177</v>
      </c>
      <c r="I4" s="1482" t="s">
        <v>10</v>
      </c>
    </row>
    <row r="5" spans="1:9">
      <c r="A5" s="736">
        <v>44534</v>
      </c>
      <c r="B5" s="307">
        <v>500000</v>
      </c>
      <c r="C5" s="1506"/>
      <c r="D5" s="1506"/>
      <c r="E5" s="704">
        <v>60</v>
      </c>
      <c r="F5" s="518">
        <v>27942</v>
      </c>
      <c r="G5" s="308">
        <f>+B5/E5</f>
        <v>8333.3333333333303</v>
      </c>
      <c r="H5" s="308">
        <f>B5*0.83%</f>
        <v>4150</v>
      </c>
      <c r="I5" s="308">
        <v>500000</v>
      </c>
    </row>
    <row r="6" spans="1:9">
      <c r="A6" s="324">
        <v>44551</v>
      </c>
      <c r="B6" s="315"/>
      <c r="C6" s="315"/>
      <c r="D6" s="315"/>
      <c r="E6" s="1483">
        <v>1</v>
      </c>
      <c r="F6" s="644">
        <v>72998</v>
      </c>
      <c r="G6" s="186">
        <v>8333.33</v>
      </c>
      <c r="H6" s="186">
        <v>4150</v>
      </c>
      <c r="I6" s="186">
        <f>I5-G6</f>
        <v>491666.67</v>
      </c>
    </row>
    <row r="7" spans="1:9">
      <c r="A7" s="324">
        <v>44581</v>
      </c>
      <c r="B7" s="315"/>
      <c r="C7" s="315"/>
      <c r="D7" s="315"/>
      <c r="E7" s="1483">
        <v>2</v>
      </c>
      <c r="F7" s="644">
        <v>73261</v>
      </c>
      <c r="G7" s="186">
        <v>8333.33</v>
      </c>
      <c r="H7" s="186">
        <v>4150</v>
      </c>
      <c r="I7" s="186">
        <f t="shared" ref="I7:I26" si="0">I6-G7</f>
        <v>483333.34</v>
      </c>
    </row>
    <row r="8" spans="1:9">
      <c r="A8" s="50">
        <v>44621</v>
      </c>
      <c r="B8" s="315"/>
      <c r="C8" s="315"/>
      <c r="D8" s="315"/>
      <c r="E8" s="1483">
        <v>3</v>
      </c>
      <c r="F8" s="42">
        <v>73771</v>
      </c>
      <c r="G8" s="186">
        <v>8333.33</v>
      </c>
      <c r="H8" s="186">
        <v>4150</v>
      </c>
      <c r="I8" s="186">
        <f t="shared" si="0"/>
        <v>475000.01</v>
      </c>
    </row>
    <row r="9" spans="1:9">
      <c r="A9" s="50">
        <v>44651</v>
      </c>
      <c r="B9" s="315"/>
      <c r="C9" s="315"/>
      <c r="D9" s="315"/>
      <c r="E9" s="1483">
        <v>4</v>
      </c>
      <c r="F9" s="42">
        <v>74089</v>
      </c>
      <c r="G9" s="186">
        <v>8333.33</v>
      </c>
      <c r="H9" s="186">
        <v>4150</v>
      </c>
      <c r="I9" s="186">
        <f t="shared" si="0"/>
        <v>466666.68</v>
      </c>
    </row>
    <row r="10" spans="1:9">
      <c r="A10" s="50">
        <v>44685</v>
      </c>
      <c r="B10" s="315"/>
      <c r="C10" s="315"/>
      <c r="D10" s="315"/>
      <c r="E10" s="1483">
        <v>5</v>
      </c>
      <c r="F10" s="42">
        <v>74452</v>
      </c>
      <c r="G10" s="186">
        <v>8333.33</v>
      </c>
      <c r="H10" s="186">
        <v>4150</v>
      </c>
      <c r="I10" s="186">
        <f t="shared" si="0"/>
        <v>458333.35</v>
      </c>
    </row>
    <row r="11" spans="1:9">
      <c r="A11" s="50">
        <v>44709</v>
      </c>
      <c r="B11" s="315"/>
      <c r="C11" s="315"/>
      <c r="D11" s="315"/>
      <c r="E11" s="1483">
        <v>7</v>
      </c>
      <c r="F11" s="42">
        <v>74822</v>
      </c>
      <c r="G11" s="186">
        <v>8333.33</v>
      </c>
      <c r="H11" s="186">
        <v>4150</v>
      </c>
      <c r="I11" s="186">
        <f t="shared" si="0"/>
        <v>450000.02</v>
      </c>
    </row>
    <row r="12" spans="1:9">
      <c r="A12" s="50">
        <v>44741</v>
      </c>
      <c r="B12" s="315"/>
      <c r="C12" s="315"/>
      <c r="D12" s="315"/>
      <c r="E12" s="1483">
        <v>8</v>
      </c>
      <c r="F12" s="42">
        <v>75148</v>
      </c>
      <c r="G12" s="186">
        <v>8333.33</v>
      </c>
      <c r="H12" s="186">
        <v>4150</v>
      </c>
      <c r="I12" s="186">
        <f t="shared" si="0"/>
        <v>441666.69</v>
      </c>
    </row>
    <row r="13" spans="1:9">
      <c r="A13" s="50">
        <v>44770</v>
      </c>
      <c r="B13" s="315"/>
      <c r="C13" s="315"/>
      <c r="D13" s="315"/>
      <c r="E13" s="1483">
        <v>9</v>
      </c>
      <c r="F13" s="42">
        <v>75500</v>
      </c>
      <c r="G13" s="186">
        <v>8333.33</v>
      </c>
      <c r="H13" s="186">
        <v>4150</v>
      </c>
      <c r="I13" s="186">
        <f t="shared" si="0"/>
        <v>433333.36</v>
      </c>
    </row>
    <row r="14" spans="1:9">
      <c r="A14" s="50">
        <v>44799</v>
      </c>
      <c r="B14" s="315"/>
      <c r="C14" s="315"/>
      <c r="D14" s="315"/>
      <c r="E14" s="1483">
        <v>10</v>
      </c>
      <c r="F14" s="42">
        <v>75772</v>
      </c>
      <c r="G14" s="186">
        <v>8333.33</v>
      </c>
      <c r="H14" s="186">
        <v>4150</v>
      </c>
      <c r="I14" s="186">
        <f t="shared" si="0"/>
        <v>425000.03</v>
      </c>
    </row>
    <row r="15" spans="1:9" ht="13.8">
      <c r="A15" s="167">
        <v>44833</v>
      </c>
      <c r="B15" s="32"/>
      <c r="C15" s="33"/>
      <c r="D15" s="33"/>
      <c r="E15" s="1483">
        <v>11</v>
      </c>
      <c r="F15" s="42">
        <v>76181</v>
      </c>
      <c r="G15" s="30">
        <v>8333.33</v>
      </c>
      <c r="H15" s="30">
        <v>4150</v>
      </c>
      <c r="I15" s="186">
        <f t="shared" si="0"/>
        <v>416666.7</v>
      </c>
    </row>
    <row r="16" spans="1:9" ht="13.8">
      <c r="A16" s="167">
        <v>44863</v>
      </c>
      <c r="B16" s="32"/>
      <c r="C16" s="33"/>
      <c r="D16" s="33"/>
      <c r="E16" s="1483">
        <v>12</v>
      </c>
      <c r="F16" s="42">
        <v>76516</v>
      </c>
      <c r="G16" s="30">
        <v>8333.33</v>
      </c>
      <c r="H16" s="30">
        <v>4150</v>
      </c>
      <c r="I16" s="186">
        <f t="shared" si="0"/>
        <v>408333.37</v>
      </c>
    </row>
    <row r="17" spans="1:9" ht="13.8">
      <c r="A17" s="167">
        <v>44894</v>
      </c>
      <c r="B17" s="32"/>
      <c r="C17" s="33"/>
      <c r="D17" s="33"/>
      <c r="E17" s="1483">
        <v>13</v>
      </c>
      <c r="F17" s="42">
        <v>76914</v>
      </c>
      <c r="G17" s="30">
        <v>8333.33</v>
      </c>
      <c r="H17" s="30">
        <v>4150</v>
      </c>
      <c r="I17" s="186">
        <f t="shared" si="0"/>
        <v>400000.04</v>
      </c>
    </row>
    <row r="18" spans="1:9" ht="13.8">
      <c r="A18" s="167">
        <v>44922</v>
      </c>
      <c r="B18" s="32"/>
      <c r="C18" s="33"/>
      <c r="D18" s="33"/>
      <c r="E18" s="1483">
        <v>14</v>
      </c>
      <c r="F18" s="42">
        <v>77200</v>
      </c>
      <c r="G18" s="30">
        <v>8333.33</v>
      </c>
      <c r="H18" s="30">
        <v>4150</v>
      </c>
      <c r="I18" s="186">
        <f t="shared" si="0"/>
        <v>391666.71</v>
      </c>
    </row>
    <row r="19" spans="1:9">
      <c r="A19" s="1507">
        <v>44957</v>
      </c>
      <c r="B19" s="315"/>
      <c r="C19" s="315"/>
      <c r="D19" s="315"/>
      <c r="E19" s="1483">
        <v>15</v>
      </c>
      <c r="F19" s="42">
        <v>77537</v>
      </c>
      <c r="G19" s="30">
        <v>8333.33</v>
      </c>
      <c r="H19" s="30">
        <v>4150</v>
      </c>
      <c r="I19" s="186">
        <f t="shared" si="0"/>
        <v>383333.38</v>
      </c>
    </row>
    <row r="20" spans="1:9">
      <c r="A20" s="324">
        <v>44985</v>
      </c>
      <c r="B20" s="315"/>
      <c r="C20" s="315"/>
      <c r="D20" s="315"/>
      <c r="E20" s="1483">
        <v>16</v>
      </c>
      <c r="F20" s="42">
        <v>77755</v>
      </c>
      <c r="G20" s="30">
        <v>8333.33</v>
      </c>
      <c r="H20" s="30">
        <v>4150</v>
      </c>
      <c r="I20" s="186">
        <f t="shared" si="0"/>
        <v>375000.05</v>
      </c>
    </row>
    <row r="21" spans="1:9">
      <c r="A21" s="324">
        <v>45015</v>
      </c>
      <c r="B21" s="315"/>
      <c r="C21" s="315"/>
      <c r="D21" s="315"/>
      <c r="E21" s="1483">
        <v>17</v>
      </c>
      <c r="F21" s="42">
        <v>78104</v>
      </c>
      <c r="G21" s="30">
        <v>8333.33</v>
      </c>
      <c r="H21" s="30">
        <v>4150</v>
      </c>
      <c r="I21" s="186">
        <f t="shared" si="0"/>
        <v>366666.72</v>
      </c>
    </row>
    <row r="22" spans="1:9">
      <c r="A22" s="324">
        <v>45045</v>
      </c>
      <c r="B22" s="315"/>
      <c r="C22" s="315"/>
      <c r="D22" s="315"/>
      <c r="E22" s="1483">
        <v>18</v>
      </c>
      <c r="F22" s="42">
        <v>78494</v>
      </c>
      <c r="G22" s="30">
        <v>8333.33</v>
      </c>
      <c r="H22" s="30">
        <v>4150</v>
      </c>
      <c r="I22" s="186">
        <f t="shared" si="0"/>
        <v>358333.39</v>
      </c>
    </row>
    <row r="23" spans="1:9">
      <c r="A23" s="324">
        <v>45076</v>
      </c>
      <c r="B23" s="315"/>
      <c r="C23" s="315"/>
      <c r="D23" s="315"/>
      <c r="E23" s="1483">
        <v>19</v>
      </c>
      <c r="F23" s="42">
        <v>78882</v>
      </c>
      <c r="G23" s="30">
        <v>8333.33</v>
      </c>
      <c r="H23" s="30">
        <v>4150</v>
      </c>
      <c r="I23" s="186">
        <f t="shared" si="0"/>
        <v>350000.06</v>
      </c>
    </row>
    <row r="24" spans="1:9">
      <c r="A24" s="50">
        <v>45106</v>
      </c>
      <c r="B24" s="315"/>
      <c r="C24" s="30"/>
      <c r="D24" s="30"/>
      <c r="E24" s="1483">
        <v>20</v>
      </c>
      <c r="F24" s="42">
        <v>79315</v>
      </c>
      <c r="G24" s="30">
        <v>8333.33</v>
      </c>
      <c r="H24" s="30">
        <v>4150</v>
      </c>
      <c r="I24" s="186">
        <f t="shared" si="0"/>
        <v>341666.73</v>
      </c>
    </row>
    <row r="25" spans="1:9">
      <c r="A25" s="50">
        <v>45113</v>
      </c>
      <c r="B25" s="315"/>
      <c r="C25" s="315"/>
      <c r="D25" s="315"/>
      <c r="E25" s="1483">
        <v>21</v>
      </c>
      <c r="F25" s="42">
        <v>31579</v>
      </c>
      <c r="G25" s="30">
        <v>341666.73</v>
      </c>
      <c r="H25" s="186"/>
      <c r="I25" s="186">
        <f t="shared" si="0"/>
        <v>0</v>
      </c>
    </row>
    <row r="26" spans="1:9">
      <c r="A26" s="324"/>
      <c r="B26" s="315"/>
      <c r="C26" s="315"/>
      <c r="D26" s="315"/>
      <c r="E26" s="1483"/>
      <c r="F26" s="644"/>
      <c r="G26" s="186"/>
      <c r="H26" s="186"/>
      <c r="I26" s="186">
        <f t="shared" si="0"/>
        <v>0</v>
      </c>
    </row>
    <row r="28" spans="1:9" ht="20.399999999999999">
      <c r="A28" s="3090" t="s">
        <v>1</v>
      </c>
      <c r="B28" s="3090"/>
      <c r="C28" s="3090"/>
      <c r="D28" s="3090"/>
      <c r="E28" s="3090"/>
      <c r="F28" s="3090"/>
      <c r="G28" s="3090"/>
      <c r="H28" s="3090"/>
      <c r="I28" s="3090"/>
    </row>
    <row r="29" spans="1:9" ht="25.2">
      <c r="A29" s="1173" t="s">
        <v>2</v>
      </c>
      <c r="B29" s="1190" t="s">
        <v>3</v>
      </c>
      <c r="C29" s="1191" t="s">
        <v>4</v>
      </c>
      <c r="D29" s="1192" t="s">
        <v>5</v>
      </c>
      <c r="E29" s="1192" t="s">
        <v>6</v>
      </c>
      <c r="F29" s="1193" t="s">
        <v>7</v>
      </c>
      <c r="G29" s="1224" t="s">
        <v>176</v>
      </c>
      <c r="H29" s="1224" t="s">
        <v>177</v>
      </c>
      <c r="I29" s="1482" t="s">
        <v>10</v>
      </c>
    </row>
    <row r="30" spans="1:9">
      <c r="A30" s="736">
        <v>45113</v>
      </c>
      <c r="B30" s="307">
        <v>370000</v>
      </c>
      <c r="C30" s="1506"/>
      <c r="D30" s="1506"/>
      <c r="E30" s="704">
        <v>48</v>
      </c>
      <c r="F30" s="518">
        <v>31579</v>
      </c>
      <c r="G30" s="308">
        <f>+B30/E30</f>
        <v>7708.3333333333303</v>
      </c>
      <c r="H30" s="308">
        <f>B30*0.83%</f>
        <v>3071</v>
      </c>
      <c r="I30" s="308">
        <v>370000</v>
      </c>
    </row>
    <row r="31" spans="1:9">
      <c r="A31" s="50">
        <v>45136</v>
      </c>
      <c r="B31" s="315"/>
      <c r="C31" s="315"/>
      <c r="D31" s="315"/>
      <c r="E31" s="1483">
        <v>1</v>
      </c>
      <c r="F31" s="42">
        <v>79667</v>
      </c>
      <c r="G31" s="30">
        <v>7708.33</v>
      </c>
      <c r="H31" s="30">
        <v>3071</v>
      </c>
      <c r="I31" s="186">
        <f>I30-G31</f>
        <v>362291.67</v>
      </c>
    </row>
    <row r="32" spans="1:9">
      <c r="A32" s="50">
        <v>45167</v>
      </c>
      <c r="B32" s="315"/>
      <c r="C32" s="315"/>
      <c r="D32" s="315"/>
      <c r="E32" s="1483">
        <v>2</v>
      </c>
      <c r="F32" s="42">
        <v>79989</v>
      </c>
      <c r="G32" s="30">
        <v>7708.33</v>
      </c>
      <c r="H32" s="30">
        <v>3071</v>
      </c>
      <c r="I32" s="186">
        <f t="shared" ref="I32:I44" si="1">I31-G32</f>
        <v>354583.34</v>
      </c>
    </row>
    <row r="33" spans="1:11">
      <c r="A33" s="50">
        <v>45196</v>
      </c>
      <c r="B33" s="315"/>
      <c r="C33" s="315"/>
      <c r="D33" s="315"/>
      <c r="E33" s="1483">
        <v>3</v>
      </c>
      <c r="F33" s="42">
        <v>80347</v>
      </c>
      <c r="G33" s="30">
        <v>7708.33</v>
      </c>
      <c r="H33" s="30">
        <v>3071</v>
      </c>
      <c r="I33" s="186">
        <f t="shared" si="1"/>
        <v>346875.01</v>
      </c>
    </row>
    <row r="34" spans="1:11">
      <c r="A34" s="50">
        <v>45226</v>
      </c>
      <c r="B34" s="178"/>
      <c r="C34" s="35"/>
      <c r="D34" s="35"/>
      <c r="E34" s="1483">
        <v>4</v>
      </c>
      <c r="F34" s="42">
        <v>80710</v>
      </c>
      <c r="G34" s="30">
        <v>7708.33</v>
      </c>
      <c r="H34" s="30">
        <v>3071</v>
      </c>
      <c r="I34" s="186">
        <f t="shared" si="1"/>
        <v>339166.68</v>
      </c>
    </row>
    <row r="35" spans="1:11">
      <c r="A35" s="167">
        <v>45259</v>
      </c>
      <c r="B35" s="178"/>
      <c r="C35" s="35"/>
      <c r="D35" s="35"/>
      <c r="E35" s="1483">
        <v>5</v>
      </c>
      <c r="F35" s="42">
        <v>81172</v>
      </c>
      <c r="G35" s="30">
        <v>7708.33</v>
      </c>
      <c r="H35" s="30">
        <v>3071</v>
      </c>
      <c r="I35" s="186">
        <f t="shared" si="1"/>
        <v>331458.34999999998</v>
      </c>
    </row>
    <row r="36" spans="1:11">
      <c r="A36" s="167">
        <v>45288</v>
      </c>
      <c r="B36" s="178"/>
      <c r="C36" s="35"/>
      <c r="D36" s="35"/>
      <c r="E36" s="1483">
        <v>6</v>
      </c>
      <c r="F36" s="42">
        <v>81538</v>
      </c>
      <c r="G36" s="30">
        <v>7708.33</v>
      </c>
      <c r="H36" s="30">
        <v>3071</v>
      </c>
      <c r="I36" s="186">
        <f t="shared" si="1"/>
        <v>323750.02</v>
      </c>
    </row>
    <row r="37" spans="1:11">
      <c r="A37" s="324">
        <v>45321</v>
      </c>
      <c r="B37" s="315"/>
      <c r="C37" s="315"/>
      <c r="D37" s="315"/>
      <c r="E37" s="1483">
        <v>7</v>
      </c>
      <c r="F37" s="42">
        <v>81876</v>
      </c>
      <c r="G37" s="30">
        <v>7708.33</v>
      </c>
      <c r="H37" s="30">
        <v>3071</v>
      </c>
      <c r="I37" s="186">
        <f t="shared" si="1"/>
        <v>316041.69</v>
      </c>
    </row>
    <row r="38" spans="1:11">
      <c r="A38" s="324">
        <v>45350</v>
      </c>
      <c r="B38" s="315"/>
      <c r="C38" s="315"/>
      <c r="D38" s="315"/>
      <c r="E38" s="1483">
        <v>8</v>
      </c>
      <c r="F38" s="42">
        <v>82210</v>
      </c>
      <c r="G38" s="30">
        <v>7708.33</v>
      </c>
      <c r="H38" s="30">
        <v>3071</v>
      </c>
      <c r="I38" s="186">
        <f t="shared" si="1"/>
        <v>308333.36</v>
      </c>
    </row>
    <row r="39" spans="1:11">
      <c r="A39" s="324">
        <v>45378</v>
      </c>
      <c r="B39" s="315"/>
      <c r="C39" s="315"/>
      <c r="D39" s="315"/>
      <c r="E39" s="1483">
        <v>9</v>
      </c>
      <c r="F39" s="42">
        <v>82614</v>
      </c>
      <c r="G39" s="30">
        <v>7708.33</v>
      </c>
      <c r="H39" s="30">
        <v>3071</v>
      </c>
      <c r="I39" s="186">
        <f t="shared" si="1"/>
        <v>300625.03000000003</v>
      </c>
    </row>
    <row r="40" spans="1:11">
      <c r="A40" s="324">
        <v>45408</v>
      </c>
      <c r="B40" s="315"/>
      <c r="C40" s="315"/>
      <c r="D40" s="315"/>
      <c r="E40" s="1483">
        <v>10</v>
      </c>
      <c r="F40" s="42">
        <v>82891</v>
      </c>
      <c r="G40" s="30">
        <v>7708.33</v>
      </c>
      <c r="H40" s="30">
        <v>3071</v>
      </c>
      <c r="I40" s="186">
        <f t="shared" si="1"/>
        <v>292916.7</v>
      </c>
    </row>
    <row r="41" spans="1:11">
      <c r="A41" s="324">
        <v>45443</v>
      </c>
      <c r="B41" s="315"/>
      <c r="C41" s="315"/>
      <c r="D41" s="315"/>
      <c r="E41" s="1483">
        <v>11</v>
      </c>
      <c r="F41" s="42">
        <v>83427</v>
      </c>
      <c r="G41" s="30">
        <v>7708.33</v>
      </c>
      <c r="H41" s="30">
        <v>3071</v>
      </c>
      <c r="I41" s="186">
        <f t="shared" si="1"/>
        <v>285208.37</v>
      </c>
    </row>
    <row r="42" spans="1:11" ht="13.8">
      <c r="A42" s="324">
        <v>45471</v>
      </c>
      <c r="B42" s="315"/>
      <c r="C42" s="315"/>
      <c r="D42" s="315"/>
      <c r="E42" s="1464">
        <v>12</v>
      </c>
      <c r="F42" s="52">
        <v>83706</v>
      </c>
      <c r="G42" s="186">
        <v>7708.33</v>
      </c>
      <c r="H42" s="186">
        <v>3071</v>
      </c>
      <c r="I42" s="186">
        <f t="shared" si="1"/>
        <v>277500.03999999998</v>
      </c>
    </row>
    <row r="43" spans="1:11">
      <c r="A43" s="324">
        <v>45478</v>
      </c>
      <c r="B43" s="315"/>
      <c r="C43" s="315"/>
      <c r="D43" s="315"/>
      <c r="E43" s="1483"/>
      <c r="F43" s="644">
        <v>33782</v>
      </c>
      <c r="G43" s="186">
        <v>277500.03999999998</v>
      </c>
      <c r="H43" s="186"/>
      <c r="I43" s="186">
        <f t="shared" si="1"/>
        <v>0</v>
      </c>
    </row>
    <row r="44" spans="1:11">
      <c r="A44" s="324"/>
      <c r="B44" s="315"/>
      <c r="C44" s="315"/>
      <c r="D44" s="315"/>
      <c r="E44" s="1483"/>
      <c r="F44" s="644"/>
      <c r="G44" s="186"/>
      <c r="H44" s="186"/>
      <c r="I44" s="186">
        <f t="shared" si="1"/>
        <v>0</v>
      </c>
    </row>
    <row r="45" spans="1:11" ht="20.399999999999999">
      <c r="A45" s="3090" t="s">
        <v>1</v>
      </c>
      <c r="B45" s="3090"/>
      <c r="C45" s="3090"/>
      <c r="D45" s="3090"/>
      <c r="E45" s="3090"/>
      <c r="F45" s="3090"/>
      <c r="G45" s="3090"/>
      <c r="H45" s="3090"/>
      <c r="I45" s="3090"/>
    </row>
    <row r="46" spans="1:11" ht="25.2">
      <c r="A46" s="1173" t="s">
        <v>2</v>
      </c>
      <c r="B46" s="1190" t="s">
        <v>3</v>
      </c>
      <c r="C46" s="1191" t="s">
        <v>4</v>
      </c>
      <c r="D46" s="1192" t="s">
        <v>5</v>
      </c>
      <c r="E46" s="1192" t="s">
        <v>6</v>
      </c>
      <c r="F46" s="1193" t="s">
        <v>7</v>
      </c>
      <c r="G46" s="1224" t="s">
        <v>176</v>
      </c>
      <c r="H46" s="1224" t="s">
        <v>177</v>
      </c>
      <c r="I46" s="1482" t="s">
        <v>10</v>
      </c>
    </row>
    <row r="47" spans="1:11">
      <c r="A47" s="50">
        <v>45478</v>
      </c>
      <c r="B47" s="308">
        <v>300000</v>
      </c>
      <c r="C47" s="309"/>
      <c r="D47" s="309"/>
      <c r="E47" s="704">
        <v>36</v>
      </c>
      <c r="F47" s="518">
        <v>33782</v>
      </c>
      <c r="G47" s="308">
        <f>+B47/E47</f>
        <v>8333.3333333333303</v>
      </c>
      <c r="H47" s="308">
        <f>B47*0.83%</f>
        <v>2490</v>
      </c>
      <c r="I47" s="308">
        <f>B47</f>
        <v>300000</v>
      </c>
      <c r="K47" s="540">
        <f>G47+H47</f>
        <v>10823.333333333299</v>
      </c>
    </row>
    <row r="48" spans="1:11">
      <c r="A48" s="50">
        <v>45504</v>
      </c>
      <c r="B48" s="185"/>
      <c r="C48" s="185"/>
      <c r="D48" s="185"/>
      <c r="E48" s="1483">
        <v>1</v>
      </c>
      <c r="F48" s="42">
        <v>84126</v>
      </c>
      <c r="G48" s="59">
        <v>8333.33</v>
      </c>
      <c r="H48" s="59">
        <v>2490</v>
      </c>
      <c r="I48" s="186">
        <f>I47-G48</f>
        <v>291666.67</v>
      </c>
    </row>
    <row r="49" spans="1:18">
      <c r="A49" s="50">
        <v>45533</v>
      </c>
      <c r="B49" s="185"/>
      <c r="C49" s="185"/>
      <c r="D49" s="185"/>
      <c r="E49" s="1483">
        <v>2</v>
      </c>
      <c r="F49" s="42">
        <v>84394</v>
      </c>
      <c r="G49" s="59">
        <v>8333.33</v>
      </c>
      <c r="H49" s="59">
        <v>2490</v>
      </c>
      <c r="I49" s="186">
        <f>I48-G49</f>
        <v>283333.34000000003</v>
      </c>
    </row>
    <row r="50" spans="1:18">
      <c r="A50" s="50">
        <v>45561</v>
      </c>
      <c r="B50" s="185"/>
      <c r="C50" s="185"/>
      <c r="D50" s="185"/>
      <c r="E50" s="1483">
        <v>3</v>
      </c>
      <c r="F50" s="42">
        <v>84757</v>
      </c>
      <c r="G50" s="59">
        <v>8333.33</v>
      </c>
      <c r="H50" s="59">
        <v>2490</v>
      </c>
      <c r="I50" s="186">
        <f t="shared" ref="I50:I56" si="2">I49-G50</f>
        <v>275000.01</v>
      </c>
    </row>
    <row r="51" spans="1:18">
      <c r="A51" s="50">
        <v>45594</v>
      </c>
      <c r="B51" s="185"/>
      <c r="C51" s="185"/>
      <c r="D51" s="185"/>
      <c r="E51" s="1483">
        <v>4</v>
      </c>
      <c r="F51" s="58">
        <v>85172</v>
      </c>
      <c r="G51" s="59">
        <v>8333.33</v>
      </c>
      <c r="H51" s="59">
        <v>2490</v>
      </c>
      <c r="I51" s="186">
        <f t="shared" si="2"/>
        <v>266666.68</v>
      </c>
    </row>
    <row r="52" spans="1:18">
      <c r="A52" s="50">
        <v>45625</v>
      </c>
      <c r="B52" s="185"/>
      <c r="C52" s="185"/>
      <c r="D52" s="185"/>
      <c r="E52" s="1483">
        <v>5</v>
      </c>
      <c r="F52" s="58">
        <v>85682</v>
      </c>
      <c r="G52" s="59">
        <v>8333.33</v>
      </c>
      <c r="H52" s="59">
        <v>2490</v>
      </c>
      <c r="I52" s="186">
        <f t="shared" si="2"/>
        <v>258333.35</v>
      </c>
    </row>
    <row r="53" spans="1:18">
      <c r="A53" s="50">
        <v>45659</v>
      </c>
      <c r="B53" s="185"/>
      <c r="C53" s="185"/>
      <c r="D53" s="185"/>
      <c r="E53" s="1483">
        <v>6</v>
      </c>
      <c r="F53" s="58">
        <v>86052</v>
      </c>
      <c r="G53" s="59">
        <v>8333.33</v>
      </c>
      <c r="H53" s="59">
        <v>2490</v>
      </c>
      <c r="I53" s="186">
        <f t="shared" si="2"/>
        <v>250000.02</v>
      </c>
      <c r="K53" s="339"/>
      <c r="L53" s="616"/>
      <c r="M53" s="464"/>
      <c r="N53" s="614"/>
      <c r="O53" s="614"/>
      <c r="P53" s="614"/>
      <c r="Q53" s="617"/>
      <c r="R53" s="617"/>
    </row>
    <row r="54" spans="1:18">
      <c r="A54" s="50">
        <v>45688</v>
      </c>
      <c r="B54" s="185"/>
      <c r="C54" s="185"/>
      <c r="D54" s="185"/>
      <c r="E54" s="1483">
        <v>7</v>
      </c>
      <c r="F54" s="58">
        <v>86456</v>
      </c>
      <c r="G54" s="59">
        <v>8333.33</v>
      </c>
      <c r="H54" s="59">
        <v>2490</v>
      </c>
      <c r="I54" s="186">
        <f t="shared" si="2"/>
        <v>241666.69</v>
      </c>
      <c r="K54" s="339"/>
      <c r="L54" s="613"/>
      <c r="M54" s="464"/>
      <c r="N54" s="615"/>
      <c r="O54" s="615"/>
      <c r="P54" s="615"/>
      <c r="Q54" s="617"/>
      <c r="R54" s="617"/>
    </row>
    <row r="55" spans="1:18">
      <c r="A55" s="324">
        <v>45715</v>
      </c>
      <c r="B55" s="185"/>
      <c r="C55" s="185"/>
      <c r="D55" s="185"/>
      <c r="E55" s="1483">
        <v>8</v>
      </c>
      <c r="F55" s="644">
        <v>86623</v>
      </c>
      <c r="G55" s="59">
        <v>8333.33</v>
      </c>
      <c r="H55" s="59">
        <v>2490</v>
      </c>
      <c r="I55" s="186">
        <f t="shared" si="2"/>
        <v>233333.36</v>
      </c>
      <c r="K55" s="339"/>
      <c r="L55" s="613"/>
      <c r="M55" s="464"/>
      <c r="N55" s="615"/>
      <c r="O55" s="615"/>
      <c r="P55" s="615"/>
      <c r="Q55" s="617"/>
      <c r="R55" s="617"/>
    </row>
    <row r="56" spans="1:18">
      <c r="A56" s="324">
        <v>45721</v>
      </c>
      <c r="B56" s="315"/>
      <c r="C56" s="315"/>
      <c r="D56" s="315"/>
      <c r="E56" s="1483"/>
      <c r="F56" s="644">
        <v>35178</v>
      </c>
      <c r="G56" s="186">
        <v>233333.36</v>
      </c>
      <c r="H56" s="186"/>
      <c r="I56" s="186">
        <f t="shared" si="2"/>
        <v>0</v>
      </c>
      <c r="K56" s="339"/>
      <c r="L56" s="613"/>
      <c r="M56" s="467"/>
      <c r="N56" s="615"/>
      <c r="O56" s="615"/>
      <c r="P56" s="615"/>
      <c r="Q56" s="618"/>
      <c r="R56" s="618"/>
    </row>
    <row r="57" spans="1:18">
      <c r="K57" s="339"/>
      <c r="L57" s="613"/>
      <c r="M57" s="464"/>
      <c r="N57" s="615"/>
      <c r="O57" s="615"/>
      <c r="P57" s="615"/>
      <c r="Q57" s="617"/>
      <c r="R57" s="617"/>
    </row>
    <row r="58" spans="1:18" ht="20.399999999999999">
      <c r="A58" s="3090" t="s">
        <v>1</v>
      </c>
      <c r="B58" s="3090"/>
      <c r="C58" s="3090"/>
      <c r="D58" s="3090"/>
      <c r="E58" s="3090"/>
      <c r="F58" s="3090"/>
      <c r="G58" s="3090"/>
      <c r="H58" s="3090"/>
      <c r="I58" s="3090"/>
      <c r="K58" s="339"/>
      <c r="L58" s="613"/>
      <c r="M58" s="464"/>
      <c r="N58" s="615"/>
      <c r="O58" s="615"/>
      <c r="P58" s="615"/>
      <c r="Q58" s="617"/>
      <c r="R58" s="617"/>
    </row>
    <row r="59" spans="1:18" ht="25.2">
      <c r="A59" s="1173" t="s">
        <v>2</v>
      </c>
      <c r="B59" s="1190" t="s">
        <v>3</v>
      </c>
      <c r="C59" s="1191" t="s">
        <v>4</v>
      </c>
      <c r="D59" s="1192" t="s">
        <v>5</v>
      </c>
      <c r="E59" s="1192" t="s">
        <v>6</v>
      </c>
      <c r="F59" s="1193" t="s">
        <v>7</v>
      </c>
      <c r="G59" s="1224" t="s">
        <v>176</v>
      </c>
      <c r="H59" s="1224" t="s">
        <v>177</v>
      </c>
      <c r="I59" s="1482" t="s">
        <v>10</v>
      </c>
      <c r="K59" s="339"/>
      <c r="L59" s="613"/>
      <c r="M59" s="340"/>
      <c r="N59" s="615"/>
      <c r="O59" s="615"/>
      <c r="P59" s="615"/>
      <c r="Q59" s="617"/>
      <c r="R59" s="617"/>
    </row>
    <row r="60" spans="1:18">
      <c r="A60" s="50">
        <v>45721</v>
      </c>
      <c r="B60" s="308">
        <v>245000</v>
      </c>
      <c r="C60" s="309"/>
      <c r="D60" s="309"/>
      <c r="E60" s="704">
        <v>36</v>
      </c>
      <c r="F60" s="518">
        <v>35178</v>
      </c>
      <c r="G60" s="308">
        <f>+B60/E60</f>
        <v>6805.5555555555602</v>
      </c>
      <c r="H60" s="308">
        <f>B60*0.83%</f>
        <v>2033.5</v>
      </c>
      <c r="I60" s="308">
        <f>B60</f>
        <v>245000</v>
      </c>
      <c r="K60" s="339"/>
      <c r="L60" s="613"/>
      <c r="M60" s="340"/>
      <c r="N60" s="614"/>
      <c r="O60" s="614"/>
      <c r="P60" s="614"/>
      <c r="Q60" s="617"/>
      <c r="R60" s="617"/>
    </row>
    <row r="61" spans="1:18">
      <c r="A61" s="194">
        <v>45744</v>
      </c>
      <c r="B61" s="197"/>
      <c r="C61" s="619"/>
      <c r="D61" s="619"/>
      <c r="E61" s="1483">
        <v>1</v>
      </c>
      <c r="F61" s="483">
        <v>87012</v>
      </c>
      <c r="G61" s="450">
        <v>6805.56</v>
      </c>
      <c r="H61" s="450">
        <v>2033.5</v>
      </c>
      <c r="I61" s="186">
        <f>I60-G61</f>
        <v>238194.44</v>
      </c>
      <c r="K61" s="339"/>
      <c r="L61" s="613"/>
      <c r="M61" s="340"/>
      <c r="N61" s="615"/>
      <c r="O61" s="615"/>
      <c r="P61" s="615"/>
      <c r="Q61" s="617"/>
      <c r="R61" s="617"/>
    </row>
    <row r="62" spans="1:18">
      <c r="A62" s="194">
        <v>45777</v>
      </c>
      <c r="B62" s="197"/>
      <c r="C62" s="619"/>
      <c r="D62" s="619"/>
      <c r="E62" s="1483">
        <v>2</v>
      </c>
      <c r="F62" s="483">
        <v>87416</v>
      </c>
      <c r="G62" s="450">
        <v>6805.56</v>
      </c>
      <c r="H62" s="450">
        <v>2033.5</v>
      </c>
      <c r="I62" s="186">
        <f t="shared" ref="I62:I84" si="3">I61-G62</f>
        <v>231388.88</v>
      </c>
      <c r="K62" s="339"/>
      <c r="L62" s="613"/>
      <c r="M62" s="464"/>
      <c r="N62" s="615"/>
      <c r="O62" s="615"/>
      <c r="P62" s="615"/>
      <c r="Q62" s="617"/>
      <c r="R62" s="617"/>
    </row>
    <row r="63" spans="1:18">
      <c r="A63" s="194">
        <v>45807</v>
      </c>
      <c r="B63" s="195"/>
      <c r="C63" s="619"/>
      <c r="D63" s="619"/>
      <c r="E63" s="1483">
        <v>3</v>
      </c>
      <c r="F63" s="482" t="s">
        <v>1100</v>
      </c>
      <c r="G63" s="450">
        <v>6805.56</v>
      </c>
      <c r="H63" s="450">
        <v>2033.5</v>
      </c>
      <c r="I63" s="186">
        <f t="shared" si="3"/>
        <v>224583.32</v>
      </c>
      <c r="K63" s="339"/>
      <c r="L63" s="613"/>
      <c r="M63" s="340"/>
      <c r="N63" s="614"/>
      <c r="O63" s="614"/>
      <c r="P63" s="614"/>
      <c r="Q63" s="617"/>
      <c r="R63" s="617"/>
    </row>
    <row r="64" spans="1:18">
      <c r="A64" s="194">
        <v>45842</v>
      </c>
      <c r="B64" s="195"/>
      <c r="C64" s="673"/>
      <c r="D64" s="673"/>
      <c r="E64" s="1483">
        <v>4</v>
      </c>
      <c r="F64" s="482" t="s">
        <v>1101</v>
      </c>
      <c r="G64" s="168">
        <v>6805.56</v>
      </c>
      <c r="H64" s="168">
        <v>2033.5</v>
      </c>
      <c r="I64" s="186">
        <f t="shared" si="3"/>
        <v>217777.76</v>
      </c>
      <c r="K64" s="339"/>
      <c r="L64" s="613"/>
      <c r="M64" s="340"/>
      <c r="N64" s="615"/>
      <c r="O64" s="615"/>
      <c r="P64" s="615"/>
      <c r="Q64" s="617"/>
      <c r="R64" s="617"/>
    </row>
    <row r="65" spans="1:18">
      <c r="A65" s="194">
        <v>45868</v>
      </c>
      <c r="B65" s="195"/>
      <c r="C65" s="619"/>
      <c r="D65" s="619"/>
      <c r="E65" s="1483">
        <v>5</v>
      </c>
      <c r="F65" s="482" t="s">
        <v>1102</v>
      </c>
      <c r="G65" s="450">
        <v>6805.56</v>
      </c>
      <c r="H65" s="450">
        <v>2033.5</v>
      </c>
      <c r="I65" s="186">
        <f t="shared" si="3"/>
        <v>210972.2</v>
      </c>
      <c r="K65" s="339"/>
      <c r="L65" s="613"/>
      <c r="M65" s="467"/>
      <c r="N65" s="615"/>
      <c r="O65" s="615"/>
      <c r="P65" s="615"/>
      <c r="Q65" s="618"/>
      <c r="R65" s="618"/>
    </row>
    <row r="66" spans="1:18">
      <c r="A66" s="194">
        <v>45897</v>
      </c>
      <c r="B66" s="197"/>
      <c r="C66" s="619"/>
      <c r="D66" s="619"/>
      <c r="E66" s="1483">
        <v>6</v>
      </c>
      <c r="F66" s="2181" t="s">
        <v>1103</v>
      </c>
      <c r="G66" s="450">
        <v>6805.56</v>
      </c>
      <c r="H66" s="450">
        <v>2033.5</v>
      </c>
      <c r="I66" s="186">
        <f t="shared" si="3"/>
        <v>204166.64</v>
      </c>
      <c r="K66" s="339"/>
      <c r="L66" s="613"/>
      <c r="M66" s="340"/>
      <c r="N66" s="615"/>
      <c r="O66" s="615"/>
      <c r="P66" s="615"/>
      <c r="Q66" s="617"/>
      <c r="R66" s="617"/>
    </row>
    <row r="67" spans="1:18">
      <c r="A67" s="194">
        <v>45932</v>
      </c>
      <c r="B67" s="195"/>
      <c r="C67" s="673"/>
      <c r="D67" s="673"/>
      <c r="E67" s="1483">
        <v>7</v>
      </c>
      <c r="F67" s="482" t="s">
        <v>1104</v>
      </c>
      <c r="G67" s="168">
        <v>6805.56</v>
      </c>
      <c r="H67" s="168">
        <v>2033.5</v>
      </c>
      <c r="I67" s="186">
        <f t="shared" si="3"/>
        <v>197361.08</v>
      </c>
      <c r="K67" s="339"/>
      <c r="L67" s="613"/>
      <c r="M67" s="340"/>
      <c r="N67" s="615"/>
      <c r="O67" s="615"/>
      <c r="P67" s="615"/>
      <c r="Q67" s="617"/>
      <c r="R67" s="617"/>
    </row>
    <row r="68" spans="1:18">
      <c r="A68" s="194">
        <v>45960</v>
      </c>
      <c r="B68" s="195"/>
      <c r="C68" s="619"/>
      <c r="D68" s="619"/>
      <c r="E68" s="1483">
        <v>8</v>
      </c>
      <c r="F68" s="482" t="s">
        <v>1105</v>
      </c>
      <c r="G68" s="450">
        <v>6805.56</v>
      </c>
      <c r="H68" s="450">
        <v>2033.5</v>
      </c>
      <c r="I68" s="186">
        <f t="shared" si="3"/>
        <v>190555.51999999999</v>
      </c>
    </row>
    <row r="69" spans="1:18">
      <c r="A69" s="339">
        <v>45976</v>
      </c>
      <c r="D69" s="185"/>
      <c r="E69" s="1483">
        <v>9</v>
      </c>
      <c r="F69" s="467">
        <v>36785</v>
      </c>
      <c r="G69" s="618">
        <v>190555.51999999999</v>
      </c>
      <c r="H69" s="186"/>
      <c r="I69" s="186">
        <f t="shared" si="3"/>
        <v>0</v>
      </c>
    </row>
    <row r="70" spans="1:18">
      <c r="A70" s="324"/>
      <c r="B70" s="185"/>
      <c r="C70" s="185"/>
      <c r="D70" s="185"/>
      <c r="E70" s="1483">
        <v>10</v>
      </c>
      <c r="F70" s="644"/>
      <c r="G70" s="186"/>
      <c r="H70" s="186"/>
      <c r="I70" s="186">
        <f t="shared" si="3"/>
        <v>0</v>
      </c>
    </row>
    <row r="71" spans="1:18" ht="20.399999999999999">
      <c r="A71" s="3090" t="s">
        <v>1</v>
      </c>
      <c r="B71" s="3090"/>
      <c r="C71" s="3090"/>
      <c r="D71" s="3090"/>
      <c r="E71" s="3090"/>
      <c r="F71" s="3090"/>
      <c r="G71" s="3090"/>
      <c r="H71" s="3090"/>
      <c r="I71" s="3090"/>
    </row>
    <row r="72" spans="1:18" ht="25.2">
      <c r="A72" s="1173" t="s">
        <v>2</v>
      </c>
      <c r="B72" s="1190" t="s">
        <v>3</v>
      </c>
      <c r="C72" s="1191" t="s">
        <v>4</v>
      </c>
      <c r="D72" s="1192" t="s">
        <v>5</v>
      </c>
      <c r="E72" s="1192" t="s">
        <v>6</v>
      </c>
      <c r="F72" s="1193" t="s">
        <v>7</v>
      </c>
      <c r="G72" s="1224" t="s">
        <v>176</v>
      </c>
      <c r="H72" s="1224" t="s">
        <v>177</v>
      </c>
      <c r="I72" s="1482" t="s">
        <v>10</v>
      </c>
    </row>
    <row r="73" spans="1:18">
      <c r="A73" s="50">
        <v>45976</v>
      </c>
      <c r="B73" s="308">
        <v>200000</v>
      </c>
      <c r="C73" s="309"/>
      <c r="D73" s="309"/>
      <c r="E73" s="704">
        <v>36</v>
      </c>
      <c r="F73" s="518">
        <v>35178</v>
      </c>
      <c r="G73" s="308">
        <f>+B73/E73</f>
        <v>5555.5555555555602</v>
      </c>
      <c r="H73" s="308">
        <f>B73*0.83%</f>
        <v>1660</v>
      </c>
      <c r="I73" s="308">
        <f>B73</f>
        <v>200000</v>
      </c>
    </row>
    <row r="74" spans="1:18">
      <c r="A74" s="194">
        <v>45990</v>
      </c>
      <c r="B74" s="315"/>
      <c r="C74" s="315"/>
      <c r="D74" s="315"/>
      <c r="E74" s="1483">
        <v>1</v>
      </c>
      <c r="F74" s="195" t="s">
        <v>1106</v>
      </c>
      <c r="G74" s="619">
        <v>5555.56</v>
      </c>
      <c r="H74" s="619">
        <v>1660</v>
      </c>
      <c r="I74" s="186">
        <f>I73-G74</f>
        <v>194444.44</v>
      </c>
    </row>
    <row r="75" spans="1:18">
      <c r="A75" s="194">
        <v>46020</v>
      </c>
      <c r="B75" s="315"/>
      <c r="C75" s="315"/>
      <c r="D75" s="315"/>
      <c r="E75" s="1483">
        <v>15</v>
      </c>
      <c r="F75" s="195" t="s">
        <v>1107</v>
      </c>
      <c r="G75" s="619">
        <v>5555.56</v>
      </c>
      <c r="H75" s="619">
        <v>1660</v>
      </c>
      <c r="I75" s="186">
        <f t="shared" ref="I75:I81" si="4">I74-G75</f>
        <v>188888.88</v>
      </c>
    </row>
    <row r="76" spans="1:18">
      <c r="A76" s="324"/>
      <c r="B76" s="185"/>
      <c r="C76" s="185"/>
      <c r="D76" s="185"/>
      <c r="E76" s="1483">
        <v>16</v>
      </c>
      <c r="F76" s="644"/>
      <c r="G76" s="186"/>
      <c r="H76" s="186"/>
      <c r="I76" s="186">
        <f t="shared" si="4"/>
        <v>188888.88</v>
      </c>
    </row>
    <row r="77" spans="1:18">
      <c r="A77" s="324"/>
      <c r="B77" s="185"/>
      <c r="C77" s="185"/>
      <c r="D77" s="185"/>
      <c r="E77" s="1483">
        <v>17</v>
      </c>
      <c r="F77" s="644"/>
      <c r="G77" s="186"/>
      <c r="H77" s="186"/>
      <c r="I77" s="186">
        <f t="shared" si="4"/>
        <v>188888.88</v>
      </c>
    </row>
    <row r="78" spans="1:18">
      <c r="A78" s="324"/>
      <c r="B78" s="185"/>
      <c r="C78" s="185"/>
      <c r="D78" s="185"/>
      <c r="E78" s="1483">
        <v>18</v>
      </c>
      <c r="F78" s="644"/>
      <c r="G78" s="186"/>
      <c r="H78" s="186"/>
      <c r="I78" s="186">
        <f t="shared" si="4"/>
        <v>188888.88</v>
      </c>
    </row>
    <row r="79" spans="1:18">
      <c r="A79" s="324"/>
      <c r="B79" s="185"/>
      <c r="C79" s="185"/>
      <c r="D79" s="185"/>
      <c r="E79" s="1483">
        <v>19</v>
      </c>
      <c r="F79" s="644"/>
      <c r="G79" s="186"/>
      <c r="H79" s="186"/>
      <c r="I79" s="186">
        <f t="shared" si="4"/>
        <v>188888.88</v>
      </c>
    </row>
    <row r="80" spans="1:18">
      <c r="A80" s="324"/>
      <c r="B80" s="185"/>
      <c r="C80" s="185"/>
      <c r="D80" s="185"/>
      <c r="E80" s="1483">
        <v>20</v>
      </c>
      <c r="F80" s="644"/>
      <c r="G80" s="186"/>
      <c r="H80" s="186"/>
      <c r="I80" s="186">
        <f t="shared" si="4"/>
        <v>188888.88</v>
      </c>
    </row>
    <row r="81" spans="1:9">
      <c r="A81" s="324"/>
      <c r="B81" s="185"/>
      <c r="C81" s="185"/>
      <c r="D81" s="185"/>
      <c r="E81" s="1483">
        <v>21</v>
      </c>
      <c r="F81" s="644"/>
      <c r="G81" s="186"/>
      <c r="H81" s="186"/>
      <c r="I81" s="186">
        <f t="shared" si="4"/>
        <v>188888.88</v>
      </c>
    </row>
    <row r="82" spans="1:9">
      <c r="A82" s="324"/>
      <c r="B82" s="185"/>
      <c r="C82" s="185"/>
      <c r="D82" s="185"/>
      <c r="E82" s="1483">
        <v>22</v>
      </c>
      <c r="F82" s="644"/>
      <c r="G82" s="186"/>
      <c r="H82" s="186"/>
      <c r="I82" s="186">
        <f t="shared" si="3"/>
        <v>188888.88</v>
      </c>
    </row>
    <row r="83" spans="1:9">
      <c r="A83" s="324"/>
      <c r="B83" s="185"/>
      <c r="C83" s="185"/>
      <c r="D83" s="185"/>
      <c r="E83" s="1483">
        <v>23</v>
      </c>
      <c r="F83" s="644"/>
      <c r="G83" s="186"/>
      <c r="H83" s="186"/>
      <c r="I83" s="186">
        <f t="shared" si="3"/>
        <v>188888.88</v>
      </c>
    </row>
    <row r="84" spans="1:9">
      <c r="A84" s="324"/>
      <c r="B84" s="185"/>
      <c r="C84" s="185"/>
      <c r="D84" s="185"/>
      <c r="E84" s="1483">
        <v>24</v>
      </c>
      <c r="F84" s="644"/>
      <c r="G84" s="186"/>
      <c r="H84" s="186"/>
      <c r="I84" s="186">
        <f t="shared" si="3"/>
        <v>188888.88</v>
      </c>
    </row>
  </sheetData>
  <mergeCells count="6">
    <mergeCell ref="A71:I71"/>
    <mergeCell ref="A1:I1"/>
    <mergeCell ref="A3:I3"/>
    <mergeCell ref="A28:I28"/>
    <mergeCell ref="A45:I45"/>
    <mergeCell ref="A58:I58"/>
  </mergeCells>
  <pageMargins left="0.7" right="0.7" top="0.75" bottom="0.75" header="0.3" footer="0.3"/>
  <pageSetup orientation="portrait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75">
    <tabColor rgb="FFFFFF00"/>
  </sheetPr>
  <dimension ref="A1:BA75"/>
  <sheetViews>
    <sheetView topLeftCell="F1" zoomScale="130" zoomScaleNormal="130" workbookViewId="0">
      <pane ySplit="1" topLeftCell="A2" activePane="bottomLeft" state="frozen"/>
      <selection pane="bottomLeft" activeCell="AK22" sqref="AK22"/>
    </sheetView>
  </sheetViews>
  <sheetFormatPr defaultColWidth="9.109375" defaultRowHeight="13.2"/>
  <cols>
    <col min="1" max="1" width="10.33203125" style="2" hidden="1" customWidth="1"/>
    <col min="2" max="2" width="11.5546875" style="3" hidden="1" customWidth="1"/>
    <col min="3" max="3" width="9" style="3" hidden="1" customWidth="1"/>
    <col min="4" max="4" width="9.5546875" style="3" hidden="1" customWidth="1"/>
    <col min="5" max="5" width="13.88671875" style="3" hidden="1" customWidth="1"/>
    <col min="6" max="6" width="14" style="1462" customWidth="1"/>
    <col min="7" max="7" width="15.6640625" style="1463" customWidth="1"/>
    <col min="8" max="8" width="13" style="292" customWidth="1"/>
    <col min="9" max="9" width="12.33203125" style="1463" customWidth="1"/>
    <col min="10" max="10" width="8.88671875" style="1464" customWidth="1"/>
    <col min="11" max="11" width="9.88671875" style="295" customWidth="1"/>
    <col min="12" max="12" width="12.5546875" style="296" customWidth="1"/>
    <col min="13" max="13" width="11.5546875" style="296" customWidth="1"/>
    <col min="14" max="14" width="15.44140625" style="323" customWidth="1"/>
    <col min="15" max="15" width="9.109375" style="3"/>
    <col min="16" max="16" width="11.6640625" style="100" hidden="1" customWidth="1"/>
    <col min="17" max="17" width="13.5546875" style="6" hidden="1" customWidth="1"/>
    <col min="18" max="18" width="9" style="6" hidden="1" customWidth="1"/>
    <col min="19" max="19" width="10.6640625" style="6" hidden="1" customWidth="1"/>
    <col min="20" max="21" width="7.5546875" style="3" hidden="1" customWidth="1"/>
    <col min="22" max="22" width="5.44140625" style="5" hidden="1" customWidth="1"/>
    <col min="23" max="23" width="11.44140625" style="6" hidden="1" customWidth="1"/>
    <col min="24" max="24" width="11.5546875" style="3" hidden="1" customWidth="1"/>
    <col min="25" max="25" width="11.6640625" style="6" hidden="1" customWidth="1"/>
    <col min="26" max="26" width="12.5546875" style="100" hidden="1" customWidth="1"/>
    <col min="27" max="27" width="12.5546875" style="6" hidden="1" customWidth="1"/>
    <col min="28" max="29" width="10.109375" style="6" hidden="1" customWidth="1"/>
    <col min="30" max="30" width="9.6640625" style="6" hidden="1" customWidth="1"/>
    <col min="31" max="31" width="7.6640625" style="5" hidden="1" customWidth="1"/>
    <col min="32" max="32" width="10.88671875" style="6" hidden="1" customWidth="1"/>
    <col min="33" max="33" width="12.5546875" style="6" hidden="1" customWidth="1"/>
    <col min="34" max="34" width="17.109375" style="6" hidden="1" customWidth="1"/>
    <col min="35" max="35" width="11.6640625" style="131" customWidth="1"/>
    <col min="36" max="36" width="12.109375" style="6" customWidth="1"/>
    <col min="37" max="37" width="8.88671875" style="6" customWidth="1"/>
    <col min="38" max="38" width="8.6640625" style="10" customWidth="1"/>
    <col min="39" max="39" width="10.5546875" style="753" customWidth="1"/>
    <col min="40" max="40" width="12" style="7" customWidth="1"/>
    <col min="41" max="41" width="9.5546875" style="7" customWidth="1"/>
    <col min="42" max="42" width="11.44140625" style="7" customWidth="1"/>
    <col min="43" max="43" width="10.5546875" style="100" hidden="1" customWidth="1"/>
    <col min="44" max="44" width="12.109375" style="6" hidden="1" customWidth="1"/>
    <col min="45" max="45" width="10" style="6" hidden="1" customWidth="1"/>
    <col min="46" max="46" width="10.33203125" style="922" hidden="1" customWidth="1"/>
    <col min="47" max="47" width="11.88671875" style="6" hidden="1" customWidth="1"/>
    <col min="48" max="48" width="12" style="6" hidden="1" customWidth="1"/>
    <col min="49" max="50" width="12" style="3" hidden="1" customWidth="1"/>
    <col min="51" max="51" width="14.109375" style="3" hidden="1" customWidth="1"/>
    <col min="52" max="52" width="10.88671875" style="3" hidden="1" customWidth="1"/>
    <col min="53" max="53" width="9" style="3" hidden="1" customWidth="1"/>
    <col min="54" max="16384" width="9.109375" style="3"/>
  </cols>
  <sheetData>
    <row r="1" spans="1:52" ht="27.6">
      <c r="F1" s="302" t="s">
        <v>1108</v>
      </c>
      <c r="G1" s="1465"/>
      <c r="H1" s="303"/>
      <c r="I1" s="1465"/>
      <c r="J1" s="303"/>
      <c r="K1" s="304"/>
      <c r="L1" s="1465"/>
      <c r="M1" s="1465"/>
      <c r="N1" s="1465"/>
      <c r="P1" s="874" t="s">
        <v>1109</v>
      </c>
      <c r="Q1" s="64"/>
      <c r="R1" s="64"/>
      <c r="S1" s="64"/>
      <c r="T1" s="132"/>
      <c r="U1" s="132"/>
      <c r="V1" s="133"/>
      <c r="W1" s="64"/>
      <c r="X1" s="132"/>
      <c r="Y1" s="64"/>
      <c r="Z1" s="138"/>
      <c r="AA1" s="64"/>
      <c r="AB1" s="64"/>
      <c r="AC1" s="64"/>
      <c r="AD1" s="64"/>
      <c r="AE1" s="133"/>
      <c r="AF1" s="64"/>
      <c r="AG1" s="64"/>
      <c r="AH1" s="64"/>
      <c r="AJ1" s="64"/>
      <c r="AK1" s="64"/>
      <c r="AL1" s="66"/>
      <c r="AM1" s="758"/>
      <c r="AN1" s="64"/>
      <c r="AO1" s="64"/>
      <c r="AP1" s="64"/>
      <c r="AQ1" s="64"/>
      <c r="AR1" s="64"/>
      <c r="AS1" s="64"/>
      <c r="AT1" s="936"/>
      <c r="AW1" s="95"/>
      <c r="AX1" s="97"/>
      <c r="AY1" s="99"/>
      <c r="AZ1" s="99"/>
    </row>
    <row r="2" spans="1:52" ht="27.6">
      <c r="F2" s="1466"/>
      <c r="G2" s="1467"/>
      <c r="H2" s="1468"/>
      <c r="I2" s="1467"/>
      <c r="J2" s="1468"/>
      <c r="K2" s="1481"/>
      <c r="L2" s="1467"/>
      <c r="M2" s="1467"/>
      <c r="N2" s="1467"/>
      <c r="P2" s="342" t="s">
        <v>34</v>
      </c>
      <c r="Q2" s="1491"/>
      <c r="R2" s="3141">
        <f>'[1]mo. cbu 2015'!$R$98</f>
        <v>56622.21</v>
      </c>
      <c r="S2" s="3141"/>
      <c r="W2" s="1491"/>
      <c r="X2" s="5"/>
      <c r="Y2" s="502"/>
      <c r="Z2" s="886"/>
      <c r="AA2" s="502"/>
      <c r="AB2" s="502"/>
      <c r="AC2" s="502"/>
      <c r="AD2" s="502"/>
      <c r="AF2" s="502"/>
      <c r="AG2" s="502"/>
      <c r="AH2" s="502"/>
      <c r="AJ2" s="1491"/>
      <c r="AK2" s="1491"/>
      <c r="AM2" s="1493"/>
      <c r="AN2" s="64"/>
      <c r="AO2" s="64"/>
      <c r="AP2" s="64"/>
      <c r="AR2" s="1491"/>
      <c r="AS2" s="1491"/>
      <c r="AT2" s="1502"/>
      <c r="AU2" s="1491"/>
      <c r="AV2" s="1491"/>
      <c r="AW2" s="100"/>
      <c r="AX2" s="99"/>
      <c r="AY2" s="99"/>
      <c r="AZ2" s="99"/>
    </row>
    <row r="3" spans="1:52" s="1" customFormat="1" ht="20.399999999999999">
      <c r="A3" s="3379" t="s">
        <v>1110</v>
      </c>
      <c r="B3" s="3379"/>
      <c r="C3" s="3379"/>
      <c r="D3" s="3379"/>
      <c r="E3" s="3379"/>
      <c r="F3" s="3090" t="s">
        <v>1</v>
      </c>
      <c r="G3" s="3090"/>
      <c r="H3" s="3090"/>
      <c r="I3" s="3090"/>
      <c r="J3" s="3090"/>
      <c r="K3" s="3090"/>
      <c r="L3" s="3090"/>
      <c r="M3" s="3090"/>
      <c r="N3" s="3090"/>
      <c r="P3" s="3146" t="s">
        <v>103</v>
      </c>
      <c r="Q3" s="3147"/>
      <c r="R3" s="3147"/>
      <c r="S3" s="3147"/>
      <c r="T3" s="3147"/>
      <c r="U3" s="3147"/>
      <c r="V3" s="3147"/>
      <c r="W3" s="3147"/>
      <c r="X3" s="3147"/>
      <c r="Y3" s="3148"/>
      <c r="Z3" s="3380" t="s">
        <v>104</v>
      </c>
      <c r="AA3" s="3381"/>
      <c r="AB3" s="3381"/>
      <c r="AC3" s="3381"/>
      <c r="AD3" s="3381"/>
      <c r="AE3" s="3381"/>
      <c r="AF3" s="3381"/>
      <c r="AG3" s="3381"/>
      <c r="AH3" s="3382"/>
      <c r="AI3" s="1494" t="s">
        <v>20</v>
      </c>
      <c r="AJ3" s="1495"/>
      <c r="AK3" s="1495"/>
      <c r="AL3" s="1495"/>
      <c r="AM3" s="1495"/>
      <c r="AN3" s="1495"/>
      <c r="AO3" s="1495"/>
      <c r="AP3" s="1503"/>
      <c r="AQ3" s="3384" t="s">
        <v>105</v>
      </c>
      <c r="AR3" s="3385"/>
      <c r="AS3" s="3385"/>
      <c r="AT3" s="3385"/>
      <c r="AU3" s="3385"/>
      <c r="AV3" s="3386"/>
      <c r="AW3" s="3225" t="s">
        <v>551</v>
      </c>
      <c r="AX3" s="3226"/>
      <c r="AY3" s="3226"/>
      <c r="AZ3" s="3227"/>
    </row>
    <row r="4" spans="1:52" ht="29.1" customHeight="1">
      <c r="A4" s="1390" t="s">
        <v>21</v>
      </c>
      <c r="B4" s="593" t="s">
        <v>1111</v>
      </c>
      <c r="C4" s="1391" t="s">
        <v>1112</v>
      </c>
      <c r="D4" s="1391" t="s">
        <v>1113</v>
      </c>
      <c r="E4" s="1391" t="s">
        <v>1114</v>
      </c>
      <c r="F4" s="1173" t="s">
        <v>2</v>
      </c>
      <c r="G4" s="1168" t="s">
        <v>3</v>
      </c>
      <c r="H4" s="353" t="s">
        <v>4</v>
      </c>
      <c r="I4" s="1168" t="s">
        <v>5</v>
      </c>
      <c r="J4" s="354" t="s">
        <v>6</v>
      </c>
      <c r="K4" s="1172" t="s">
        <v>7</v>
      </c>
      <c r="L4" s="1168" t="s">
        <v>176</v>
      </c>
      <c r="M4" s="1168" t="s">
        <v>177</v>
      </c>
      <c r="N4" s="1482" t="s">
        <v>10</v>
      </c>
      <c r="P4" s="881" t="s">
        <v>2</v>
      </c>
      <c r="Q4" s="278" t="s">
        <v>35</v>
      </c>
      <c r="R4" s="279" t="s">
        <v>4</v>
      </c>
      <c r="S4" s="278" t="s">
        <v>1115</v>
      </c>
      <c r="T4" s="280" t="s">
        <v>5</v>
      </c>
      <c r="U4" s="497" t="s">
        <v>143</v>
      </c>
      <c r="V4" s="280" t="s">
        <v>6</v>
      </c>
      <c r="W4" s="880" t="s">
        <v>1023</v>
      </c>
      <c r="X4" s="880" t="s">
        <v>802</v>
      </c>
      <c r="Y4" s="873" t="s">
        <v>39</v>
      </c>
      <c r="Z4" s="881" t="s">
        <v>2</v>
      </c>
      <c r="AA4" s="278" t="s">
        <v>35</v>
      </c>
      <c r="AB4" s="279" t="s">
        <v>4</v>
      </c>
      <c r="AC4" s="278" t="s">
        <v>1115</v>
      </c>
      <c r="AD4" s="280" t="s">
        <v>5</v>
      </c>
      <c r="AE4" s="280" t="s">
        <v>6</v>
      </c>
      <c r="AF4" s="880" t="s">
        <v>1023</v>
      </c>
      <c r="AG4" s="880" t="s">
        <v>802</v>
      </c>
      <c r="AH4" s="873" t="s">
        <v>39</v>
      </c>
      <c r="AI4" s="1496" t="s">
        <v>21</v>
      </c>
      <c r="AJ4" s="760" t="s">
        <v>22</v>
      </c>
      <c r="AK4" s="760" t="s">
        <v>5</v>
      </c>
      <c r="AL4" s="1497" t="s">
        <v>1078</v>
      </c>
      <c r="AM4" s="570" t="s">
        <v>143</v>
      </c>
      <c r="AN4" s="775" t="s">
        <v>22</v>
      </c>
      <c r="AO4" s="775" t="s">
        <v>25</v>
      </c>
      <c r="AP4" s="776" t="s">
        <v>26</v>
      </c>
      <c r="AQ4" s="860" t="s">
        <v>21</v>
      </c>
      <c r="AR4" s="278" t="s">
        <v>1116</v>
      </c>
      <c r="AS4" s="857" t="s">
        <v>1117</v>
      </c>
      <c r="AT4" s="937" t="s">
        <v>1118</v>
      </c>
      <c r="AU4" s="862" t="s">
        <v>1119</v>
      </c>
      <c r="AV4" s="875" t="s">
        <v>87</v>
      </c>
      <c r="AW4" s="890" t="s">
        <v>21</v>
      </c>
      <c r="AX4" s="344" t="s">
        <v>1120</v>
      </c>
      <c r="AY4" s="106" t="s">
        <v>1121</v>
      </c>
      <c r="AZ4" s="536" t="s">
        <v>1122</v>
      </c>
    </row>
    <row r="5" spans="1:52" ht="15" customHeight="1">
      <c r="A5" s="1392">
        <v>43465</v>
      </c>
      <c r="B5" s="1240"/>
      <c r="C5" s="1469"/>
      <c r="D5" s="1469"/>
      <c r="E5" s="220"/>
      <c r="F5" s="736">
        <v>44803</v>
      </c>
      <c r="G5" s="308">
        <v>500000</v>
      </c>
      <c r="H5" s="308">
        <f>G5*0.02</f>
        <v>10000</v>
      </c>
      <c r="I5" s="308"/>
      <c r="J5" s="309">
        <v>60</v>
      </c>
      <c r="K5" s="754">
        <v>29733</v>
      </c>
      <c r="L5" s="308">
        <f>G5/J5</f>
        <v>8333.3333333333303</v>
      </c>
      <c r="M5" s="308">
        <f>+G5*0.0083</f>
        <v>4150</v>
      </c>
      <c r="N5" s="308">
        <f>G5</f>
        <v>500000</v>
      </c>
      <c r="P5" s="345">
        <v>42326</v>
      </c>
      <c r="Q5" s="532">
        <v>30000</v>
      </c>
      <c r="R5" s="532">
        <v>600</v>
      </c>
      <c r="S5" s="532">
        <v>5400</v>
      </c>
      <c r="T5" s="1243"/>
      <c r="U5" s="1243"/>
      <c r="V5" s="534">
        <v>12</v>
      </c>
      <c r="W5" s="532">
        <v>2500</v>
      </c>
      <c r="X5" s="1243"/>
      <c r="Y5" s="537">
        <v>30000</v>
      </c>
      <c r="Z5" s="345">
        <v>42151</v>
      </c>
      <c r="AA5" s="532">
        <v>30000</v>
      </c>
      <c r="AB5" s="532">
        <v>600</v>
      </c>
      <c r="AC5" s="532">
        <v>5400</v>
      </c>
      <c r="AD5" s="532"/>
      <c r="AE5" s="534">
        <v>12</v>
      </c>
      <c r="AF5" s="532">
        <v>2500</v>
      </c>
      <c r="AG5" s="1384"/>
      <c r="AH5" s="537">
        <v>30000</v>
      </c>
      <c r="AI5" s="246">
        <v>44876</v>
      </c>
      <c r="AJ5" s="55">
        <v>20000</v>
      </c>
      <c r="AK5" s="93"/>
      <c r="AL5" s="73">
        <v>12</v>
      </c>
      <c r="AM5" s="684">
        <v>30178</v>
      </c>
      <c r="AN5" s="1262">
        <v>1666.67</v>
      </c>
      <c r="AO5" s="55">
        <v>400</v>
      </c>
      <c r="AP5" s="93">
        <v>20000</v>
      </c>
      <c r="AQ5" s="345">
        <v>42341</v>
      </c>
      <c r="AR5" s="532">
        <v>15000</v>
      </c>
      <c r="AS5" s="532">
        <v>1500</v>
      </c>
      <c r="AT5" s="938"/>
      <c r="AU5" s="532"/>
      <c r="AV5" s="537">
        <v>15000</v>
      </c>
      <c r="AW5" s="109"/>
      <c r="AX5" s="110"/>
      <c r="AY5" s="110"/>
      <c r="AZ5" s="111"/>
    </row>
    <row r="6" spans="1:52" ht="15" customHeight="1">
      <c r="A6" s="1392">
        <v>43497</v>
      </c>
      <c r="B6" s="1240">
        <v>62875</v>
      </c>
      <c r="C6" s="1469">
        <v>300</v>
      </c>
      <c r="D6" s="1469"/>
      <c r="E6" s="220">
        <f>E5+C6+D6</f>
        <v>300</v>
      </c>
      <c r="F6" s="324">
        <v>44832</v>
      </c>
      <c r="G6" s="1196"/>
      <c r="H6" s="312"/>
      <c r="I6" s="1196"/>
      <c r="J6" s="1483">
        <v>1</v>
      </c>
      <c r="K6" s="34">
        <v>76163</v>
      </c>
      <c r="L6" s="1484">
        <v>8333.33</v>
      </c>
      <c r="M6" s="332">
        <v>4150</v>
      </c>
      <c r="N6" s="186">
        <f>N5-L6</f>
        <v>491666.67</v>
      </c>
      <c r="P6" s="349">
        <v>42333</v>
      </c>
      <c r="Q6" s="39"/>
      <c r="R6" s="39"/>
      <c r="S6" s="39"/>
      <c r="T6" s="27"/>
      <c r="U6" s="27"/>
      <c r="V6" s="29">
        <v>1</v>
      </c>
      <c r="W6" s="39">
        <v>2500</v>
      </c>
      <c r="X6" s="27"/>
      <c r="Y6" s="112">
        <f>+Y5-W6</f>
        <v>27500</v>
      </c>
      <c r="Z6" s="349">
        <v>42178</v>
      </c>
      <c r="AA6" s="39"/>
      <c r="AB6" s="39"/>
      <c r="AC6" s="39"/>
      <c r="AD6" s="39"/>
      <c r="AE6" s="29">
        <v>1</v>
      </c>
      <c r="AF6" s="39">
        <v>2500</v>
      </c>
      <c r="AG6" s="579"/>
      <c r="AH6" s="112">
        <f>+AH5-AF6</f>
        <v>27500</v>
      </c>
      <c r="AI6" s="167">
        <v>44891</v>
      </c>
      <c r="AJ6" s="32"/>
      <c r="AK6" s="33"/>
      <c r="AL6" s="81">
        <v>1</v>
      </c>
      <c r="AM6" s="34">
        <v>76867</v>
      </c>
      <c r="AN6" s="35">
        <v>1666.67</v>
      </c>
      <c r="AO6" s="35">
        <v>366.67</v>
      </c>
      <c r="AP6" s="43">
        <f>AP5-AN6</f>
        <v>18333.330000000002</v>
      </c>
      <c r="AQ6" s="349">
        <v>42507</v>
      </c>
      <c r="AR6" s="39">
        <v>15000</v>
      </c>
      <c r="AS6" s="39"/>
      <c r="AT6" s="939"/>
      <c r="AU6" s="39">
        <v>15000</v>
      </c>
      <c r="AV6" s="112">
        <f>AV5-AU6</f>
        <v>0</v>
      </c>
      <c r="AW6" s="113"/>
      <c r="AX6" s="114"/>
      <c r="AY6" s="114"/>
      <c r="AZ6" s="116"/>
    </row>
    <row r="7" spans="1:52" ht="15" customHeight="1">
      <c r="A7" s="1392">
        <v>43498</v>
      </c>
      <c r="B7" s="1240">
        <v>21928</v>
      </c>
      <c r="C7" s="1469"/>
      <c r="D7" s="1469">
        <v>5000</v>
      </c>
      <c r="E7" s="220">
        <f t="shared" ref="E7:E16" si="0">E6+C7+D7</f>
        <v>5300</v>
      </c>
      <c r="F7" s="167">
        <v>44867</v>
      </c>
      <c r="G7" s="32"/>
      <c r="H7" s="284"/>
      <c r="I7" s="45"/>
      <c r="J7" s="1483">
        <v>2</v>
      </c>
      <c r="K7" s="34">
        <v>76538</v>
      </c>
      <c r="L7" s="45">
        <v>8333.33</v>
      </c>
      <c r="M7" s="45">
        <v>4150</v>
      </c>
      <c r="N7" s="186">
        <f t="shared" ref="N7:N13" si="1">N6-L7</f>
        <v>483333.34</v>
      </c>
      <c r="P7" s="349">
        <v>42361</v>
      </c>
      <c r="Q7" s="39"/>
      <c r="R7" s="39"/>
      <c r="S7" s="39"/>
      <c r="T7" s="27"/>
      <c r="U7" s="27"/>
      <c r="V7" s="29">
        <v>2</v>
      </c>
      <c r="W7" s="39">
        <v>2500</v>
      </c>
      <c r="X7" s="27"/>
      <c r="Y7" s="112">
        <f t="shared" ref="Y7:Y14" si="2">+Y6-W7</f>
        <v>25000</v>
      </c>
      <c r="Z7" s="349">
        <v>42213</v>
      </c>
      <c r="AA7" s="39"/>
      <c r="AB7" s="39"/>
      <c r="AC7" s="39"/>
      <c r="AD7" s="39"/>
      <c r="AE7" s="29">
        <v>2</v>
      </c>
      <c r="AF7" s="39">
        <v>2500</v>
      </c>
      <c r="AG7" s="579"/>
      <c r="AH7" s="112">
        <f t="shared" ref="AH7:AH17" si="3">+AH6-AF7</f>
        <v>25000</v>
      </c>
      <c r="AI7" s="167">
        <v>44923</v>
      </c>
      <c r="AJ7" s="32"/>
      <c r="AK7" s="33"/>
      <c r="AL7" s="81">
        <v>2</v>
      </c>
      <c r="AM7" s="34">
        <v>77224</v>
      </c>
      <c r="AN7" s="35">
        <v>1666.67</v>
      </c>
      <c r="AO7" s="35">
        <v>333.33</v>
      </c>
      <c r="AP7" s="43">
        <f>AP6-AN7</f>
        <v>16666.66</v>
      </c>
      <c r="AQ7" s="349"/>
      <c r="AR7" s="39"/>
      <c r="AS7" s="39"/>
      <c r="AT7" s="939"/>
      <c r="AU7" s="39"/>
      <c r="AV7" s="112"/>
      <c r="AW7" s="113"/>
      <c r="AX7" s="114"/>
      <c r="AY7" s="114"/>
      <c r="AZ7" s="116"/>
    </row>
    <row r="8" spans="1:52" ht="15" customHeight="1">
      <c r="A8" s="1392"/>
      <c r="B8" s="1240"/>
      <c r="C8" s="1469"/>
      <c r="D8" s="1469"/>
      <c r="E8" s="220">
        <f t="shared" si="0"/>
        <v>5300</v>
      </c>
      <c r="F8" s="167">
        <v>44891</v>
      </c>
      <c r="G8" s="32"/>
      <c r="H8" s="33"/>
      <c r="I8" s="35"/>
      <c r="J8" s="1483">
        <v>3</v>
      </c>
      <c r="K8" s="34">
        <v>76867</v>
      </c>
      <c r="L8" s="35">
        <v>8333.33</v>
      </c>
      <c r="M8" s="35">
        <v>4150</v>
      </c>
      <c r="N8" s="186">
        <f t="shared" si="1"/>
        <v>475000.01</v>
      </c>
      <c r="P8" s="349">
        <v>42395</v>
      </c>
      <c r="Q8" s="39"/>
      <c r="R8" s="39"/>
      <c r="S8" s="39"/>
      <c r="T8" s="27"/>
      <c r="U8" s="27"/>
      <c r="V8" s="29">
        <v>3</v>
      </c>
      <c r="W8" s="39">
        <v>2500</v>
      </c>
      <c r="X8" s="27"/>
      <c r="Y8" s="112">
        <f t="shared" si="2"/>
        <v>22500</v>
      </c>
      <c r="Z8" s="349">
        <v>42241</v>
      </c>
      <c r="AA8" s="39"/>
      <c r="AB8" s="39"/>
      <c r="AC8" s="39"/>
      <c r="AD8" s="39"/>
      <c r="AE8" s="29">
        <v>3</v>
      </c>
      <c r="AF8" s="39">
        <v>2500</v>
      </c>
      <c r="AG8" s="579"/>
      <c r="AH8" s="112">
        <f t="shared" si="3"/>
        <v>22500</v>
      </c>
      <c r="AI8" s="160">
        <v>44959</v>
      </c>
      <c r="AJ8" s="39"/>
      <c r="AK8" s="39"/>
      <c r="AL8" s="81">
        <v>3</v>
      </c>
      <c r="AM8" s="1053">
        <v>77563</v>
      </c>
      <c r="AN8" s="43">
        <v>1666.67</v>
      </c>
      <c r="AO8" s="43">
        <v>300</v>
      </c>
      <c r="AP8" s="43">
        <f>AP7-AN8</f>
        <v>14999.99</v>
      </c>
      <c r="AQ8" s="349">
        <v>42528</v>
      </c>
      <c r="AR8" s="39">
        <v>15000</v>
      </c>
      <c r="AS8" s="39">
        <v>1500</v>
      </c>
      <c r="AT8" s="939"/>
      <c r="AU8" s="39"/>
      <c r="AV8" s="112">
        <v>15000</v>
      </c>
      <c r="AW8" s="113"/>
      <c r="AX8" s="114"/>
      <c r="AY8" s="114"/>
      <c r="AZ8" s="116"/>
    </row>
    <row r="9" spans="1:52" ht="15" customHeight="1">
      <c r="A9" s="1392"/>
      <c r="B9" s="1240"/>
      <c r="C9" s="1469"/>
      <c r="D9" s="1469"/>
      <c r="E9" s="220">
        <f t="shared" si="0"/>
        <v>5300</v>
      </c>
      <c r="F9" s="167">
        <v>44923</v>
      </c>
      <c r="G9" s="32"/>
      <c r="H9" s="33"/>
      <c r="I9" s="35"/>
      <c r="J9" s="1483">
        <v>4</v>
      </c>
      <c r="K9" s="34">
        <v>77224</v>
      </c>
      <c r="L9" s="35">
        <v>8333.33</v>
      </c>
      <c r="M9" s="35">
        <v>4150</v>
      </c>
      <c r="N9" s="186">
        <f t="shared" si="1"/>
        <v>466666.68</v>
      </c>
      <c r="P9" s="349">
        <v>42424</v>
      </c>
      <c r="Q9" s="39"/>
      <c r="R9" s="39"/>
      <c r="S9" s="39"/>
      <c r="T9" s="27"/>
      <c r="U9" s="27"/>
      <c r="V9" s="29">
        <v>4</v>
      </c>
      <c r="W9" s="39">
        <v>2500</v>
      </c>
      <c r="X9" s="27"/>
      <c r="Y9" s="112">
        <f t="shared" si="2"/>
        <v>20000</v>
      </c>
      <c r="Z9" s="349">
        <v>42270</v>
      </c>
      <c r="AA9" s="39"/>
      <c r="AB9" s="39"/>
      <c r="AC9" s="39"/>
      <c r="AD9" s="39"/>
      <c r="AE9" s="29">
        <v>4</v>
      </c>
      <c r="AF9" s="39">
        <v>2500</v>
      </c>
      <c r="AG9" s="579"/>
      <c r="AH9" s="112">
        <f t="shared" si="3"/>
        <v>20000</v>
      </c>
      <c r="AI9" s="160">
        <v>44982</v>
      </c>
      <c r="AJ9" s="39"/>
      <c r="AK9" s="39"/>
      <c r="AL9" s="81">
        <v>4</v>
      </c>
      <c r="AM9" s="636">
        <v>77736</v>
      </c>
      <c r="AN9" s="43">
        <v>1666.67</v>
      </c>
      <c r="AO9" s="43">
        <v>266.67</v>
      </c>
      <c r="AP9" s="43">
        <f>AP8-AN9</f>
        <v>13333.32</v>
      </c>
      <c r="AQ9" s="349">
        <v>42545</v>
      </c>
      <c r="AR9" s="39">
        <v>10000</v>
      </c>
      <c r="AS9" s="39">
        <v>1000</v>
      </c>
      <c r="AT9" s="939"/>
      <c r="AU9" s="39"/>
      <c r="AV9" s="112">
        <f>AV8+AR9-AU9</f>
        <v>25000</v>
      </c>
      <c r="AW9" s="113"/>
      <c r="AX9" s="114"/>
      <c r="AY9" s="114"/>
      <c r="AZ9" s="116"/>
    </row>
    <row r="10" spans="1:52" ht="15" customHeight="1">
      <c r="A10" s="1392"/>
      <c r="B10" s="1240"/>
      <c r="C10" s="1469"/>
      <c r="D10" s="1469"/>
      <c r="E10" s="220">
        <f t="shared" si="0"/>
        <v>5300</v>
      </c>
      <c r="F10" s="324">
        <v>44958</v>
      </c>
      <c r="G10" s="1196"/>
      <c r="H10" s="312"/>
      <c r="I10" s="1196"/>
      <c r="J10" s="1483">
        <v>5</v>
      </c>
      <c r="K10" s="37">
        <v>77563</v>
      </c>
      <c r="L10" s="35">
        <v>8333.33</v>
      </c>
      <c r="M10" s="35">
        <v>4150</v>
      </c>
      <c r="N10" s="186">
        <f t="shared" si="1"/>
        <v>458333.35</v>
      </c>
      <c r="P10" s="349">
        <v>42457</v>
      </c>
      <c r="Q10" s="39"/>
      <c r="R10" s="39"/>
      <c r="S10" s="39"/>
      <c r="T10" s="27"/>
      <c r="U10" s="27"/>
      <c r="V10" s="29">
        <v>5</v>
      </c>
      <c r="W10" s="39">
        <v>2500</v>
      </c>
      <c r="X10" s="27"/>
      <c r="Y10" s="112">
        <f t="shared" si="2"/>
        <v>17500</v>
      </c>
      <c r="Z10" s="349">
        <v>42303</v>
      </c>
      <c r="AA10" s="39"/>
      <c r="AB10" s="39"/>
      <c r="AC10" s="39"/>
      <c r="AD10" s="39"/>
      <c r="AE10" s="29">
        <v>5</v>
      </c>
      <c r="AF10" s="39">
        <v>2500</v>
      </c>
      <c r="AG10" s="579"/>
      <c r="AH10" s="112">
        <f t="shared" si="3"/>
        <v>17500</v>
      </c>
      <c r="AI10" s="160">
        <v>44988</v>
      </c>
      <c r="AJ10" s="39"/>
      <c r="AK10" s="39"/>
      <c r="AL10" s="81">
        <v>5</v>
      </c>
      <c r="AM10" s="41">
        <v>77808</v>
      </c>
      <c r="AN10" s="43">
        <v>13333.32</v>
      </c>
      <c r="AO10" s="43"/>
      <c r="AP10" s="43">
        <f>AP9-AN10</f>
        <v>0</v>
      </c>
      <c r="AQ10" s="349">
        <v>42628</v>
      </c>
      <c r="AR10" s="39">
        <v>10000</v>
      </c>
      <c r="AS10" s="39">
        <v>400</v>
      </c>
      <c r="AT10" s="939"/>
      <c r="AU10" s="39"/>
      <c r="AV10" s="112">
        <f t="shared" ref="AV10:AV27" si="4">AV9+AR10-AU10</f>
        <v>35000</v>
      </c>
      <c r="AW10" s="113"/>
      <c r="AX10" s="114"/>
      <c r="AY10" s="114"/>
      <c r="AZ10" s="116"/>
    </row>
    <row r="11" spans="1:52" ht="15" customHeight="1">
      <c r="A11" s="1392"/>
      <c r="B11" s="1240"/>
      <c r="C11" s="1469"/>
      <c r="D11" s="1469"/>
      <c r="E11" s="220">
        <f t="shared" si="0"/>
        <v>5300</v>
      </c>
      <c r="F11" s="324">
        <v>44982</v>
      </c>
      <c r="G11" s="1196"/>
      <c r="H11" s="312"/>
      <c r="I11" s="1196"/>
      <c r="J11" s="1483">
        <v>6</v>
      </c>
      <c r="K11" s="37">
        <v>77736</v>
      </c>
      <c r="L11" s="35">
        <v>8333.33</v>
      </c>
      <c r="M11" s="35">
        <v>4150</v>
      </c>
      <c r="N11" s="186">
        <f t="shared" si="1"/>
        <v>450000.02</v>
      </c>
      <c r="P11" s="349">
        <v>42487</v>
      </c>
      <c r="Q11" s="39"/>
      <c r="R11" s="39"/>
      <c r="S11" s="39"/>
      <c r="T11" s="27"/>
      <c r="U11" s="27"/>
      <c r="V11" s="29">
        <v>6</v>
      </c>
      <c r="W11" s="39">
        <v>2500</v>
      </c>
      <c r="X11" s="27"/>
      <c r="Y11" s="112">
        <f t="shared" si="2"/>
        <v>15000</v>
      </c>
      <c r="Z11" s="349">
        <v>42333</v>
      </c>
      <c r="AA11" s="39"/>
      <c r="AB11" s="39"/>
      <c r="AC11" s="39"/>
      <c r="AD11" s="39"/>
      <c r="AE11" s="29">
        <v>6</v>
      </c>
      <c r="AF11" s="39">
        <v>2500</v>
      </c>
      <c r="AG11" s="579"/>
      <c r="AH11" s="112">
        <f t="shared" si="3"/>
        <v>15000</v>
      </c>
      <c r="AI11" s="160"/>
      <c r="AJ11" s="39"/>
      <c r="AK11" s="39"/>
      <c r="AL11" s="81"/>
      <c r="AM11" s="1053"/>
      <c r="AN11" s="43"/>
      <c r="AO11" s="43"/>
      <c r="AP11" s="43"/>
      <c r="AQ11" s="349">
        <v>42690</v>
      </c>
      <c r="AR11" s="39"/>
      <c r="AS11" s="39"/>
      <c r="AT11" s="939"/>
      <c r="AU11" s="39">
        <v>35000</v>
      </c>
      <c r="AV11" s="112">
        <f t="shared" si="4"/>
        <v>0</v>
      </c>
      <c r="AW11" s="113"/>
      <c r="AX11" s="114"/>
      <c r="AY11" s="114"/>
      <c r="AZ11" s="116"/>
    </row>
    <row r="12" spans="1:52" ht="15" customHeight="1">
      <c r="A12" s="1392"/>
      <c r="B12" s="1240"/>
      <c r="C12" s="1469"/>
      <c r="D12" s="1469"/>
      <c r="E12" s="220">
        <f t="shared" si="0"/>
        <v>5300</v>
      </c>
      <c r="F12" s="324">
        <v>45016</v>
      </c>
      <c r="G12" s="1196"/>
      <c r="H12" s="312"/>
      <c r="I12" s="1196"/>
      <c r="J12" s="1483">
        <v>7</v>
      </c>
      <c r="K12" s="41">
        <v>78152</v>
      </c>
      <c r="L12" s="35">
        <v>8333.33</v>
      </c>
      <c r="M12" s="35">
        <v>4150</v>
      </c>
      <c r="N12" s="186">
        <f t="shared" si="1"/>
        <v>441666.69</v>
      </c>
      <c r="P12" s="349">
        <v>42516</v>
      </c>
      <c r="Q12" s="39"/>
      <c r="R12" s="39"/>
      <c r="S12" s="39"/>
      <c r="T12" s="27"/>
      <c r="U12" s="27"/>
      <c r="V12" s="29">
        <v>7</v>
      </c>
      <c r="W12" s="39">
        <v>2500</v>
      </c>
      <c r="X12" s="27"/>
      <c r="Y12" s="112">
        <f t="shared" si="2"/>
        <v>12500</v>
      </c>
      <c r="Z12" s="349">
        <v>42361</v>
      </c>
      <c r="AA12" s="39"/>
      <c r="AB12" s="39"/>
      <c r="AC12" s="39"/>
      <c r="AD12" s="39"/>
      <c r="AE12" s="29">
        <v>7</v>
      </c>
      <c r="AF12" s="39">
        <v>2500</v>
      </c>
      <c r="AG12" s="579"/>
      <c r="AH12" s="112">
        <f t="shared" si="3"/>
        <v>12500</v>
      </c>
      <c r="AI12" s="1494" t="s">
        <v>20</v>
      </c>
      <c r="AJ12" s="1495"/>
      <c r="AK12" s="1495"/>
      <c r="AL12" s="1495"/>
      <c r="AM12" s="1495"/>
      <c r="AN12" s="1495"/>
      <c r="AO12" s="1495"/>
      <c r="AP12" s="1503"/>
      <c r="AQ12" s="349"/>
      <c r="AR12" s="39"/>
      <c r="AS12" s="39"/>
      <c r="AT12" s="939"/>
      <c r="AU12" s="39"/>
      <c r="AV12" s="112">
        <f t="shared" si="4"/>
        <v>0</v>
      </c>
      <c r="AW12" s="113"/>
      <c r="AX12" s="114"/>
      <c r="AY12" s="114"/>
      <c r="AZ12" s="116"/>
    </row>
    <row r="13" spans="1:52" ht="15" customHeight="1">
      <c r="A13" s="1392"/>
      <c r="B13" s="1240"/>
      <c r="C13" s="1469"/>
      <c r="D13" s="1469"/>
      <c r="E13" s="220">
        <f t="shared" si="0"/>
        <v>5300</v>
      </c>
      <c r="F13" s="324">
        <v>45037</v>
      </c>
      <c r="G13" s="1196"/>
      <c r="H13" s="312"/>
      <c r="I13" s="1196"/>
      <c r="J13" s="1483">
        <v>8</v>
      </c>
      <c r="K13" s="41">
        <v>31085</v>
      </c>
      <c r="L13" s="35">
        <v>441666.69</v>
      </c>
      <c r="M13" s="35"/>
      <c r="N13" s="186">
        <f t="shared" si="1"/>
        <v>0</v>
      </c>
      <c r="P13" s="349">
        <v>42545</v>
      </c>
      <c r="Q13" s="39"/>
      <c r="R13" s="39"/>
      <c r="S13" s="39"/>
      <c r="T13" s="27"/>
      <c r="U13" s="27"/>
      <c r="V13" s="29">
        <v>8</v>
      </c>
      <c r="W13" s="39">
        <v>2500</v>
      </c>
      <c r="X13" s="27"/>
      <c r="Y13" s="112">
        <f t="shared" si="2"/>
        <v>10000</v>
      </c>
      <c r="Z13" s="349">
        <v>42395</v>
      </c>
      <c r="AA13" s="39"/>
      <c r="AB13" s="39"/>
      <c r="AC13" s="39"/>
      <c r="AD13" s="39"/>
      <c r="AE13" s="29">
        <v>8</v>
      </c>
      <c r="AF13" s="39">
        <v>2500</v>
      </c>
      <c r="AG13" s="579"/>
      <c r="AH13" s="112">
        <f t="shared" si="3"/>
        <v>10000</v>
      </c>
      <c r="AI13" s="246">
        <v>44988</v>
      </c>
      <c r="AJ13" s="55">
        <v>20000</v>
      </c>
      <c r="AK13" s="93"/>
      <c r="AL13" s="73">
        <v>12</v>
      </c>
      <c r="AM13" s="1498">
        <v>30828</v>
      </c>
      <c r="AN13" s="1262">
        <v>1666.67</v>
      </c>
      <c r="AO13" s="55">
        <v>400</v>
      </c>
      <c r="AP13" s="93">
        <v>20000</v>
      </c>
      <c r="AQ13" s="349">
        <v>42705</v>
      </c>
      <c r="AR13" s="39">
        <v>40000</v>
      </c>
      <c r="AS13" s="39">
        <v>4000</v>
      </c>
      <c r="AT13" s="939"/>
      <c r="AU13" s="39"/>
      <c r="AV13" s="112">
        <f t="shared" si="4"/>
        <v>40000</v>
      </c>
      <c r="AW13" s="113"/>
      <c r="AX13" s="114"/>
      <c r="AY13" s="114"/>
      <c r="AZ13" s="116"/>
    </row>
    <row r="14" spans="1:52" ht="15" customHeight="1">
      <c r="E14" s="220">
        <f t="shared" si="0"/>
        <v>5300</v>
      </c>
      <c r="F14" s="324"/>
      <c r="G14" s="1196"/>
      <c r="H14" s="312"/>
      <c r="I14" s="1196"/>
      <c r="J14" s="1483"/>
      <c r="K14" s="334"/>
      <c r="L14" s="332"/>
      <c r="M14" s="332"/>
      <c r="N14" s="186"/>
      <c r="P14" s="349">
        <v>42563</v>
      </c>
      <c r="Q14" s="39"/>
      <c r="R14" s="39"/>
      <c r="S14" s="39"/>
      <c r="T14" s="27"/>
      <c r="U14" s="27"/>
      <c r="V14" s="29">
        <v>9</v>
      </c>
      <c r="W14" s="39">
        <v>10000</v>
      </c>
      <c r="X14" s="27"/>
      <c r="Y14" s="112">
        <f t="shared" si="2"/>
        <v>0</v>
      </c>
      <c r="Z14" s="349">
        <v>42424</v>
      </c>
      <c r="AA14" s="39"/>
      <c r="AB14" s="39"/>
      <c r="AC14" s="39"/>
      <c r="AD14" s="39"/>
      <c r="AE14" s="29">
        <v>9</v>
      </c>
      <c r="AF14" s="39">
        <v>2500</v>
      </c>
      <c r="AG14" s="579"/>
      <c r="AH14" s="112">
        <f t="shared" si="3"/>
        <v>7500</v>
      </c>
      <c r="AI14" s="167">
        <v>45016</v>
      </c>
      <c r="AJ14" s="32"/>
      <c r="AK14" s="33"/>
      <c r="AL14" s="81">
        <v>1</v>
      </c>
      <c r="AM14" s="1499">
        <v>78152</v>
      </c>
      <c r="AN14" s="35">
        <v>1666.67</v>
      </c>
      <c r="AO14" s="35">
        <v>366.67</v>
      </c>
      <c r="AP14" s="43">
        <f>AP13-AN14</f>
        <v>18333.330000000002</v>
      </c>
      <c r="AQ14" s="349">
        <v>42873</v>
      </c>
      <c r="AR14" s="39"/>
      <c r="AS14" s="39"/>
      <c r="AT14" s="939"/>
      <c r="AU14" s="39">
        <v>36000</v>
      </c>
      <c r="AV14" s="112">
        <f t="shared" si="4"/>
        <v>4000</v>
      </c>
      <c r="AW14" s="113"/>
      <c r="AX14" s="114"/>
      <c r="AY14" s="114"/>
      <c r="AZ14" s="116"/>
    </row>
    <row r="15" spans="1:52" ht="15" customHeight="1">
      <c r="E15" s="220">
        <f t="shared" si="0"/>
        <v>5300</v>
      </c>
      <c r="F15" s="3090" t="s">
        <v>1</v>
      </c>
      <c r="G15" s="3090"/>
      <c r="H15" s="3090"/>
      <c r="I15" s="3090"/>
      <c r="J15" s="3090"/>
      <c r="K15" s="3090"/>
      <c r="L15" s="3090"/>
      <c r="M15" s="3090"/>
      <c r="N15" s="3090"/>
      <c r="P15" s="349"/>
      <c r="Q15" s="39"/>
      <c r="R15" s="39"/>
      <c r="S15" s="39"/>
      <c r="T15" s="27"/>
      <c r="U15" s="27"/>
      <c r="V15" s="29"/>
      <c r="W15" s="39"/>
      <c r="X15" s="27"/>
      <c r="Y15" s="112"/>
      <c r="Z15" s="349">
        <v>42457</v>
      </c>
      <c r="AA15" s="39"/>
      <c r="AB15" s="39"/>
      <c r="AC15" s="39"/>
      <c r="AD15" s="39"/>
      <c r="AE15" s="29">
        <v>10</v>
      </c>
      <c r="AF15" s="39">
        <v>2500</v>
      </c>
      <c r="AG15" s="579"/>
      <c r="AH15" s="112">
        <f t="shared" si="3"/>
        <v>5000</v>
      </c>
      <c r="AI15" s="50">
        <v>45037</v>
      </c>
      <c r="AJ15" s="39"/>
      <c r="AK15" s="39"/>
      <c r="AL15" s="81">
        <v>2</v>
      </c>
      <c r="AM15" s="1499">
        <v>31085</v>
      </c>
      <c r="AN15" s="43">
        <v>18333.330000000002</v>
      </c>
      <c r="AO15" s="43"/>
      <c r="AP15" s="43">
        <f>AP14-AN15</f>
        <v>0</v>
      </c>
      <c r="AQ15" s="349">
        <v>42874</v>
      </c>
      <c r="AR15" s="39"/>
      <c r="AS15" s="39"/>
      <c r="AT15" s="939"/>
      <c r="AU15" s="39">
        <v>4000</v>
      </c>
      <c r="AV15" s="112">
        <f t="shared" si="4"/>
        <v>0</v>
      </c>
      <c r="AW15" s="113"/>
      <c r="AX15" s="114"/>
      <c r="AY15" s="114"/>
      <c r="AZ15" s="116"/>
    </row>
    <row r="16" spans="1:52" ht="15" customHeight="1">
      <c r="E16" s="220">
        <f t="shared" si="0"/>
        <v>5300</v>
      </c>
      <c r="F16" s="1173" t="s">
        <v>2</v>
      </c>
      <c r="G16" s="1168" t="s">
        <v>3</v>
      </c>
      <c r="H16" s="353" t="s">
        <v>4</v>
      </c>
      <c r="I16" s="1168" t="s">
        <v>5</v>
      </c>
      <c r="J16" s="354" t="s">
        <v>6</v>
      </c>
      <c r="K16" s="1172" t="s">
        <v>7</v>
      </c>
      <c r="L16" s="1168" t="s">
        <v>176</v>
      </c>
      <c r="M16" s="1168" t="s">
        <v>177</v>
      </c>
      <c r="N16" s="1482" t="s">
        <v>10</v>
      </c>
      <c r="P16" s="349"/>
      <c r="Q16" s="39"/>
      <c r="R16" s="39"/>
      <c r="S16" s="39"/>
      <c r="T16" s="27"/>
      <c r="U16" s="27"/>
      <c r="V16" s="29"/>
      <c r="W16" s="39"/>
      <c r="X16" s="27"/>
      <c r="Y16" s="112"/>
      <c r="Z16" s="349">
        <v>42487</v>
      </c>
      <c r="AA16" s="39"/>
      <c r="AB16" s="39"/>
      <c r="AC16" s="39"/>
      <c r="AD16" s="39"/>
      <c r="AE16" s="29">
        <v>11</v>
      </c>
      <c r="AF16" s="39">
        <v>2500</v>
      </c>
      <c r="AG16" s="579"/>
      <c r="AH16" s="112">
        <f t="shared" si="3"/>
        <v>2500</v>
      </c>
      <c r="AI16" s="160"/>
      <c r="AJ16" s="39"/>
      <c r="AK16" s="39"/>
      <c r="AL16" s="81"/>
      <c r="AM16" s="1053"/>
      <c r="AN16" s="43"/>
      <c r="AO16" s="43"/>
      <c r="AP16" s="43"/>
      <c r="AQ16" s="349"/>
      <c r="AR16" s="39"/>
      <c r="AS16" s="39"/>
      <c r="AT16" s="939"/>
      <c r="AU16" s="39"/>
      <c r="AV16" s="112">
        <f t="shared" si="4"/>
        <v>0</v>
      </c>
      <c r="AW16" s="113"/>
      <c r="AX16" s="114"/>
      <c r="AY16" s="114"/>
      <c r="AZ16" s="116"/>
    </row>
    <row r="17" spans="6:52" ht="15" customHeight="1">
      <c r="F17" s="736">
        <v>45037</v>
      </c>
      <c r="G17" s="308">
        <v>700000</v>
      </c>
      <c r="H17" s="308"/>
      <c r="I17" s="308"/>
      <c r="J17" s="309">
        <v>72</v>
      </c>
      <c r="K17" s="754">
        <v>31085</v>
      </c>
      <c r="L17" s="308">
        <f>G17/J17</f>
        <v>9722.2222222222208</v>
      </c>
      <c r="M17" s="308">
        <f>+G17*0.0083</f>
        <v>5810</v>
      </c>
      <c r="N17" s="308">
        <f>G17</f>
        <v>700000</v>
      </c>
      <c r="P17" s="345">
        <v>42563</v>
      </c>
      <c r="Q17" s="532">
        <v>30000</v>
      </c>
      <c r="R17" s="532">
        <v>600</v>
      </c>
      <c r="S17" s="532">
        <v>5400</v>
      </c>
      <c r="T17" s="1243"/>
      <c r="U17" s="1243"/>
      <c r="V17" s="534">
        <v>12</v>
      </c>
      <c r="W17" s="532">
        <v>2500</v>
      </c>
      <c r="X17" s="1243"/>
      <c r="Y17" s="537">
        <v>30000</v>
      </c>
      <c r="Z17" s="349">
        <v>42516</v>
      </c>
      <c r="AA17" s="39"/>
      <c r="AB17" s="39"/>
      <c r="AC17" s="39"/>
      <c r="AD17" s="39"/>
      <c r="AE17" s="29">
        <v>12</v>
      </c>
      <c r="AF17" s="39">
        <v>2500</v>
      </c>
      <c r="AG17" s="579"/>
      <c r="AH17" s="112">
        <f t="shared" si="3"/>
        <v>0</v>
      </c>
      <c r="AQ17" s="349"/>
      <c r="AR17" s="39"/>
      <c r="AS17" s="39"/>
      <c r="AT17" s="939"/>
      <c r="AU17" s="39"/>
      <c r="AV17" s="112">
        <f t="shared" si="4"/>
        <v>0</v>
      </c>
      <c r="AW17" s="113"/>
      <c r="AX17" s="114"/>
      <c r="AY17" s="114"/>
      <c r="AZ17" s="116"/>
    </row>
    <row r="18" spans="6:52" ht="15" customHeight="1">
      <c r="F18" s="50">
        <v>45042</v>
      </c>
      <c r="G18" s="186"/>
      <c r="H18" s="185"/>
      <c r="I18" s="186"/>
      <c r="J18" s="1483">
        <v>1</v>
      </c>
      <c r="K18" s="42">
        <v>78442</v>
      </c>
      <c r="L18" s="59">
        <v>9722.2199999999993</v>
      </c>
      <c r="M18" s="59">
        <v>5810</v>
      </c>
      <c r="N18" s="186">
        <f>N17-L18</f>
        <v>690277.78</v>
      </c>
      <c r="P18" s="349">
        <v>42574</v>
      </c>
      <c r="Q18" s="39"/>
      <c r="R18" s="39"/>
      <c r="S18" s="39"/>
      <c r="T18" s="27"/>
      <c r="U18" s="27"/>
      <c r="V18" s="29">
        <v>1</v>
      </c>
      <c r="W18" s="39">
        <v>2500</v>
      </c>
      <c r="X18" s="27"/>
      <c r="Y18" s="112">
        <f>Y17-W18</f>
        <v>27500</v>
      </c>
      <c r="Z18" s="349"/>
      <c r="AA18" s="39"/>
      <c r="AB18" s="39"/>
      <c r="AC18" s="39"/>
      <c r="AD18" s="39"/>
      <c r="AE18" s="29"/>
      <c r="AF18" s="39"/>
      <c r="AG18" s="579"/>
      <c r="AH18" s="357" t="s">
        <v>343</v>
      </c>
      <c r="AI18" s="1494" t="s">
        <v>20</v>
      </c>
      <c r="AJ18" s="1495"/>
      <c r="AK18" s="1495"/>
      <c r="AL18" s="1495"/>
      <c r="AM18" s="1495"/>
      <c r="AN18" s="1495"/>
      <c r="AO18" s="1495"/>
      <c r="AP18" s="1503"/>
      <c r="AQ18" s="349">
        <v>42875</v>
      </c>
      <c r="AR18" s="39">
        <v>40000</v>
      </c>
      <c r="AS18" s="39">
        <v>4800</v>
      </c>
      <c r="AT18" s="939">
        <v>33692</v>
      </c>
      <c r="AU18" s="39"/>
      <c r="AV18" s="112">
        <f t="shared" si="4"/>
        <v>40000</v>
      </c>
      <c r="AW18" s="113"/>
      <c r="AX18" s="114"/>
      <c r="AY18" s="114"/>
      <c r="AZ18" s="116"/>
    </row>
    <row r="19" spans="6:52" ht="15" customHeight="1">
      <c r="F19" s="50">
        <v>45076</v>
      </c>
      <c r="G19" s="186"/>
      <c r="H19" s="185"/>
      <c r="I19" s="186"/>
      <c r="J19" s="1483">
        <v>2</v>
      </c>
      <c r="K19" s="42">
        <v>78861</v>
      </c>
      <c r="L19" s="59">
        <v>9722.2199999999993</v>
      </c>
      <c r="M19" s="59">
        <v>5810</v>
      </c>
      <c r="N19" s="186">
        <f t="shared" ref="N19:N41" si="5">N18-L19</f>
        <v>680555.56</v>
      </c>
      <c r="P19" s="349">
        <v>42607</v>
      </c>
      <c r="Q19" s="39"/>
      <c r="R19" s="39"/>
      <c r="S19" s="39"/>
      <c r="T19" s="27"/>
      <c r="U19" s="27"/>
      <c r="V19" s="29">
        <v>2</v>
      </c>
      <c r="W19" s="39">
        <v>2500</v>
      </c>
      <c r="X19" s="39">
        <v>450</v>
      </c>
      <c r="Y19" s="112">
        <f t="shared" ref="Y19:Y29" si="6">Y18-W19</f>
        <v>25000</v>
      </c>
      <c r="Z19" s="349"/>
      <c r="AA19" s="39"/>
      <c r="AB19" s="39"/>
      <c r="AC19" s="39"/>
      <c r="AD19" s="39"/>
      <c r="AE19" s="29"/>
      <c r="AF19" s="39"/>
      <c r="AH19" s="112"/>
      <c r="AI19" s="167">
        <v>45346</v>
      </c>
      <c r="AJ19" s="55">
        <v>20000</v>
      </c>
      <c r="AK19" s="93"/>
      <c r="AL19" s="73">
        <v>12</v>
      </c>
      <c r="AM19" s="1213">
        <v>32953</v>
      </c>
      <c r="AN19" s="1262">
        <v>1666.67</v>
      </c>
      <c r="AO19" s="55">
        <v>400</v>
      </c>
      <c r="AP19" s="93">
        <v>20000</v>
      </c>
      <c r="AQ19" s="349">
        <v>43056</v>
      </c>
      <c r="AR19" s="39"/>
      <c r="AS19" s="39"/>
      <c r="AT19" s="939">
        <v>59543</v>
      </c>
      <c r="AU19" s="39">
        <v>40000</v>
      </c>
      <c r="AV19" s="112">
        <f t="shared" si="4"/>
        <v>0</v>
      </c>
      <c r="AW19" s="113"/>
      <c r="AX19" s="114"/>
      <c r="AY19" s="114"/>
      <c r="AZ19" s="116"/>
    </row>
    <row r="20" spans="6:52" ht="15" customHeight="1">
      <c r="F20" s="50">
        <v>45107</v>
      </c>
      <c r="G20" s="186"/>
      <c r="H20" s="185"/>
      <c r="I20" s="186"/>
      <c r="J20" s="1483">
        <v>3</v>
      </c>
      <c r="K20" s="42">
        <v>79344</v>
      </c>
      <c r="L20" s="59">
        <v>9722.2199999999993</v>
      </c>
      <c r="M20" s="59">
        <v>5810</v>
      </c>
      <c r="N20" s="186">
        <f t="shared" si="5"/>
        <v>670833.34</v>
      </c>
      <c r="P20" s="349">
        <v>42636</v>
      </c>
      <c r="Q20" s="39"/>
      <c r="R20" s="39"/>
      <c r="S20" s="39"/>
      <c r="T20" s="27"/>
      <c r="U20" s="27"/>
      <c r="V20" s="29">
        <v>3</v>
      </c>
      <c r="W20" s="39">
        <v>2500</v>
      </c>
      <c r="X20" s="39">
        <v>450</v>
      </c>
      <c r="Y20" s="112">
        <f t="shared" si="6"/>
        <v>22500</v>
      </c>
      <c r="Z20" s="349"/>
      <c r="AA20" s="39"/>
      <c r="AB20" s="39"/>
      <c r="AC20" s="39"/>
      <c r="AD20" s="39"/>
      <c r="AE20" s="29"/>
      <c r="AF20" s="39"/>
      <c r="AG20" s="579"/>
      <c r="AH20" s="112"/>
      <c r="AI20" s="167">
        <v>45378</v>
      </c>
      <c r="AJ20" s="32"/>
      <c r="AK20" s="33"/>
      <c r="AL20" s="81">
        <v>1</v>
      </c>
      <c r="AM20" s="41">
        <v>82593</v>
      </c>
      <c r="AN20" s="47">
        <v>1666.67</v>
      </c>
      <c r="AO20" s="47">
        <v>366.67</v>
      </c>
      <c r="AP20" s="43">
        <f>AP19-AN20</f>
        <v>18333.330000000002</v>
      </c>
      <c r="AQ20" s="349"/>
      <c r="AR20" s="39"/>
      <c r="AS20" s="39"/>
      <c r="AT20" s="939"/>
      <c r="AU20" s="39"/>
      <c r="AV20" s="112">
        <f t="shared" si="4"/>
        <v>0</v>
      </c>
      <c r="AW20" s="113"/>
      <c r="AX20" s="114"/>
      <c r="AY20" s="114"/>
      <c r="AZ20" s="116"/>
    </row>
    <row r="21" spans="6:52" ht="15" customHeight="1">
      <c r="F21" s="50">
        <v>45136</v>
      </c>
      <c r="G21" s="186"/>
      <c r="H21" s="185"/>
      <c r="I21" s="186"/>
      <c r="J21" s="1483">
        <v>4</v>
      </c>
      <c r="K21" s="42">
        <v>79663</v>
      </c>
      <c r="L21" s="59">
        <v>9722.2199999999993</v>
      </c>
      <c r="M21" s="59">
        <v>5810</v>
      </c>
      <c r="N21" s="186">
        <f t="shared" si="5"/>
        <v>661111.12</v>
      </c>
      <c r="P21" s="349">
        <v>42669</v>
      </c>
      <c r="Q21" s="39"/>
      <c r="R21" s="39"/>
      <c r="S21" s="39"/>
      <c r="T21" s="27"/>
      <c r="U21" s="27"/>
      <c r="V21" s="29">
        <v>4</v>
      </c>
      <c r="W21" s="39">
        <v>2500</v>
      </c>
      <c r="X21" s="39">
        <v>450</v>
      </c>
      <c r="Y21" s="112">
        <f t="shared" si="6"/>
        <v>20000</v>
      </c>
      <c r="Z21" s="349"/>
      <c r="AA21" s="39"/>
      <c r="AB21" s="39"/>
      <c r="AC21" s="39"/>
      <c r="AD21" s="39"/>
      <c r="AE21" s="29"/>
      <c r="AF21" s="39"/>
      <c r="AG21" s="579"/>
      <c r="AH21" s="112"/>
      <c r="AI21" s="167">
        <v>45398</v>
      </c>
      <c r="AJ21" s="39"/>
      <c r="AK21" s="39"/>
      <c r="AL21" s="81"/>
      <c r="AM21" s="41">
        <v>82786</v>
      </c>
      <c r="AN21" s="47">
        <v>1666.67</v>
      </c>
      <c r="AO21" s="47">
        <v>333.33</v>
      </c>
      <c r="AP21" s="43">
        <f t="shared" ref="AP21:AP27" si="7">AP20-AN21</f>
        <v>16666.66</v>
      </c>
      <c r="AQ21" s="349">
        <v>43056</v>
      </c>
      <c r="AR21" s="39">
        <v>40000</v>
      </c>
      <c r="AS21" s="39"/>
      <c r="AT21" s="939"/>
      <c r="AU21" s="39"/>
      <c r="AV21" s="112">
        <f t="shared" si="4"/>
        <v>40000</v>
      </c>
      <c r="AW21" s="113"/>
      <c r="AX21" s="114"/>
      <c r="AY21" s="114"/>
      <c r="AZ21" s="116"/>
    </row>
    <row r="22" spans="6:52" ht="15" customHeight="1">
      <c r="F22" s="50">
        <v>45167</v>
      </c>
      <c r="G22" s="186"/>
      <c r="H22" s="185"/>
      <c r="I22" s="186"/>
      <c r="J22" s="1483">
        <v>5</v>
      </c>
      <c r="K22" s="42">
        <v>79994</v>
      </c>
      <c r="L22" s="59">
        <v>9722.2199999999993</v>
      </c>
      <c r="M22" s="59">
        <v>5810</v>
      </c>
      <c r="N22" s="186">
        <f t="shared" si="5"/>
        <v>651388.9</v>
      </c>
      <c r="P22" s="349">
        <v>42703</v>
      </c>
      <c r="Q22" s="39"/>
      <c r="R22" s="39"/>
      <c r="S22" s="39"/>
      <c r="T22" s="27"/>
      <c r="U22" s="27"/>
      <c r="V22" s="29">
        <v>5</v>
      </c>
      <c r="W22" s="39">
        <v>2500</v>
      </c>
      <c r="X22" s="39">
        <v>450</v>
      </c>
      <c r="Y22" s="112">
        <f t="shared" si="6"/>
        <v>17500</v>
      </c>
      <c r="Z22" s="349"/>
      <c r="AA22" s="39"/>
      <c r="AB22" s="39"/>
      <c r="AC22" s="39"/>
      <c r="AD22" s="39"/>
      <c r="AE22" s="29"/>
      <c r="AF22" s="39"/>
      <c r="AG22" s="579"/>
      <c r="AH22" s="112"/>
      <c r="AI22" s="167">
        <v>45409</v>
      </c>
      <c r="AJ22" s="78"/>
      <c r="AK22" s="47"/>
      <c r="AL22" s="81"/>
      <c r="AM22" s="41">
        <v>82912</v>
      </c>
      <c r="AN22" s="47">
        <v>1666.67</v>
      </c>
      <c r="AO22" s="47">
        <v>333.33</v>
      </c>
      <c r="AP22" s="43">
        <f t="shared" si="7"/>
        <v>14999.99</v>
      </c>
      <c r="AQ22" s="349">
        <v>43245</v>
      </c>
      <c r="AR22" s="39"/>
      <c r="AS22" s="39"/>
      <c r="AT22" s="939">
        <v>60964</v>
      </c>
      <c r="AU22" s="39">
        <v>40000</v>
      </c>
      <c r="AV22" s="112">
        <f t="shared" si="4"/>
        <v>0</v>
      </c>
      <c r="AW22" s="113"/>
      <c r="AX22" s="114"/>
      <c r="AY22" s="114"/>
      <c r="AZ22" s="116"/>
    </row>
    <row r="23" spans="6:52" ht="15" customHeight="1">
      <c r="F23" s="324">
        <v>45202</v>
      </c>
      <c r="G23" s="186"/>
      <c r="H23" s="185"/>
      <c r="I23" s="186"/>
      <c r="J23" s="1483">
        <v>6</v>
      </c>
      <c r="K23" s="42">
        <v>80466</v>
      </c>
      <c r="L23" s="186">
        <v>9722.2199999999993</v>
      </c>
      <c r="M23" s="186">
        <v>5810</v>
      </c>
      <c r="N23" s="186">
        <f t="shared" si="5"/>
        <v>641666.68000000005</v>
      </c>
      <c r="P23" s="349">
        <v>42733</v>
      </c>
      <c r="Q23" s="39"/>
      <c r="R23" s="39"/>
      <c r="S23" s="39"/>
      <c r="T23" s="27"/>
      <c r="U23" s="27"/>
      <c r="V23" s="29">
        <v>6</v>
      </c>
      <c r="W23" s="39">
        <v>2500</v>
      </c>
      <c r="X23" s="39">
        <v>450</v>
      </c>
      <c r="Y23" s="112">
        <f t="shared" si="6"/>
        <v>15000</v>
      </c>
      <c r="Z23" s="349"/>
      <c r="AA23" s="39"/>
      <c r="AB23" s="39"/>
      <c r="AC23" s="39"/>
      <c r="AD23" s="39"/>
      <c r="AE23" s="29"/>
      <c r="AF23" s="39"/>
      <c r="AG23" s="579"/>
      <c r="AH23" s="112"/>
      <c r="AI23" s="167">
        <v>45433</v>
      </c>
      <c r="AJ23" s="78"/>
      <c r="AK23" s="47"/>
      <c r="AL23" s="81"/>
      <c r="AM23" s="41">
        <v>83262</v>
      </c>
      <c r="AN23" s="47">
        <v>1666.67</v>
      </c>
      <c r="AO23" s="47">
        <v>333.33</v>
      </c>
      <c r="AP23" s="43">
        <f t="shared" si="7"/>
        <v>13333.32</v>
      </c>
      <c r="AQ23" s="349">
        <v>43245</v>
      </c>
      <c r="AR23" s="39">
        <v>40000</v>
      </c>
      <c r="AS23" s="39"/>
      <c r="AT23" s="939">
        <v>20542</v>
      </c>
      <c r="AU23" s="39"/>
      <c r="AV23" s="112">
        <f t="shared" si="4"/>
        <v>40000</v>
      </c>
      <c r="AW23" s="113"/>
      <c r="AX23" s="114"/>
      <c r="AY23" s="114"/>
      <c r="AZ23" s="782"/>
    </row>
    <row r="24" spans="6:52" ht="15" customHeight="1">
      <c r="F24" s="50">
        <v>45227</v>
      </c>
      <c r="G24" s="186"/>
      <c r="H24" s="185"/>
      <c r="I24" s="186"/>
      <c r="J24" s="1483">
        <v>7</v>
      </c>
      <c r="K24" s="42">
        <v>80739</v>
      </c>
      <c r="L24" s="59">
        <v>9722.2199999999993</v>
      </c>
      <c r="M24" s="59">
        <v>5810</v>
      </c>
      <c r="N24" s="186">
        <f t="shared" si="5"/>
        <v>631944.46</v>
      </c>
      <c r="P24" s="349">
        <v>42783</v>
      </c>
      <c r="Q24" s="39"/>
      <c r="R24" s="39"/>
      <c r="S24" s="39"/>
      <c r="T24" s="27"/>
      <c r="U24" s="27"/>
      <c r="V24" s="29">
        <v>7</v>
      </c>
      <c r="W24" s="39">
        <v>2500</v>
      </c>
      <c r="X24" s="39">
        <v>450</v>
      </c>
      <c r="Y24" s="112">
        <f t="shared" si="6"/>
        <v>12500</v>
      </c>
      <c r="Z24" s="349"/>
      <c r="AA24" s="39"/>
      <c r="AB24" s="39"/>
      <c r="AC24" s="39"/>
      <c r="AD24" s="39"/>
      <c r="AE24" s="29"/>
      <c r="AF24" s="39"/>
      <c r="AG24" s="579"/>
      <c r="AH24" s="112"/>
      <c r="AI24" s="160">
        <v>45472</v>
      </c>
      <c r="AJ24" s="78"/>
      <c r="AK24" s="47"/>
      <c r="AL24" s="81"/>
      <c r="AM24" s="1500">
        <v>83757</v>
      </c>
      <c r="AN24" s="43">
        <v>1666.67</v>
      </c>
      <c r="AO24" s="43">
        <v>233.33</v>
      </c>
      <c r="AP24" s="43">
        <f t="shared" si="7"/>
        <v>11666.65</v>
      </c>
      <c r="AQ24" s="349">
        <v>43431</v>
      </c>
      <c r="AR24" s="39"/>
      <c r="AS24" s="39"/>
      <c r="AT24" s="939">
        <v>62360</v>
      </c>
      <c r="AU24" s="39">
        <v>40000</v>
      </c>
      <c r="AV24" s="112">
        <f t="shared" si="4"/>
        <v>0</v>
      </c>
      <c r="AW24" s="113"/>
      <c r="AX24" s="114"/>
      <c r="AY24" s="114"/>
      <c r="AZ24" s="116"/>
    </row>
    <row r="25" spans="6:52" ht="15" customHeight="1">
      <c r="F25" s="50">
        <v>45261</v>
      </c>
      <c r="G25" s="178"/>
      <c r="H25" s="59"/>
      <c r="I25" s="59"/>
      <c r="J25" s="1483">
        <v>8</v>
      </c>
      <c r="K25" s="42">
        <v>81238</v>
      </c>
      <c r="L25" s="59">
        <v>9722.2199999999993</v>
      </c>
      <c r="M25" s="59">
        <v>5810</v>
      </c>
      <c r="N25" s="186">
        <f t="shared" si="5"/>
        <v>622222.24</v>
      </c>
      <c r="P25" s="349">
        <v>42801</v>
      </c>
      <c r="Q25" s="39"/>
      <c r="R25" s="39"/>
      <c r="S25" s="39"/>
      <c r="T25" s="27"/>
      <c r="U25" s="27"/>
      <c r="V25" s="29">
        <v>8</v>
      </c>
      <c r="W25" s="39">
        <v>2500</v>
      </c>
      <c r="X25" s="39">
        <v>450</v>
      </c>
      <c r="Y25" s="112">
        <f t="shared" si="6"/>
        <v>10000</v>
      </c>
      <c r="Z25" s="349"/>
      <c r="AA25" s="39"/>
      <c r="AB25" s="39"/>
      <c r="AC25" s="39"/>
      <c r="AD25" s="39"/>
      <c r="AE25" s="29"/>
      <c r="AF25" s="39"/>
      <c r="AG25" s="579"/>
      <c r="AH25" s="112"/>
      <c r="AI25" s="160">
        <v>45507</v>
      </c>
      <c r="AJ25" s="78"/>
      <c r="AK25" s="47"/>
      <c r="AL25" s="81"/>
      <c r="AM25" s="52">
        <v>84173</v>
      </c>
      <c r="AN25" s="43">
        <v>1666.67</v>
      </c>
      <c r="AO25" s="43">
        <v>200</v>
      </c>
      <c r="AP25" s="43">
        <f t="shared" si="7"/>
        <v>9999.98</v>
      </c>
      <c r="AQ25" s="349"/>
      <c r="AR25" s="39"/>
      <c r="AS25" s="39"/>
      <c r="AT25" s="939"/>
      <c r="AU25" s="39"/>
      <c r="AV25" s="112">
        <f t="shared" si="4"/>
        <v>0</v>
      </c>
      <c r="AW25" s="113"/>
      <c r="AX25" s="114"/>
      <c r="AY25" s="114"/>
      <c r="AZ25" s="116"/>
    </row>
    <row r="26" spans="6:52" ht="15" customHeight="1">
      <c r="F26" s="324">
        <v>45293</v>
      </c>
      <c r="G26" s="186"/>
      <c r="H26" s="59"/>
      <c r="I26" s="59"/>
      <c r="J26" s="1483">
        <v>9</v>
      </c>
      <c r="K26" s="42">
        <v>81622</v>
      </c>
      <c r="L26" s="186">
        <v>9722.2199999999993</v>
      </c>
      <c r="M26" s="186">
        <v>5810</v>
      </c>
      <c r="N26" s="186">
        <f t="shared" si="5"/>
        <v>612500.02</v>
      </c>
      <c r="P26" s="349">
        <v>42822</v>
      </c>
      <c r="Q26" s="39"/>
      <c r="R26" s="39"/>
      <c r="S26" s="39"/>
      <c r="T26" s="27"/>
      <c r="U26" s="27">
        <v>58102</v>
      </c>
      <c r="V26" s="29">
        <v>9</v>
      </c>
      <c r="W26" s="39">
        <v>2500</v>
      </c>
      <c r="X26" s="39">
        <v>450</v>
      </c>
      <c r="Y26" s="112">
        <f t="shared" si="6"/>
        <v>7500</v>
      </c>
      <c r="Z26" s="349"/>
      <c r="AA26" s="39"/>
      <c r="AB26" s="39"/>
      <c r="AC26" s="39"/>
      <c r="AD26" s="39"/>
      <c r="AE26" s="29"/>
      <c r="AF26" s="39"/>
      <c r="AG26" s="579"/>
      <c r="AH26" s="112"/>
      <c r="AI26" s="131">
        <v>45539</v>
      </c>
      <c r="AM26" s="229">
        <v>84513</v>
      </c>
      <c r="AN26" s="7">
        <v>1666.67</v>
      </c>
      <c r="AO26" s="7">
        <v>166.67</v>
      </c>
      <c r="AP26" s="43">
        <f t="shared" si="7"/>
        <v>8333.31</v>
      </c>
      <c r="AQ26" s="349"/>
      <c r="AR26" s="39"/>
      <c r="AS26" s="39"/>
      <c r="AT26" s="939"/>
      <c r="AU26" s="39"/>
      <c r="AV26" s="112">
        <f t="shared" si="4"/>
        <v>0</v>
      </c>
      <c r="AW26" s="113"/>
      <c r="AX26" s="114"/>
      <c r="AY26" s="114"/>
      <c r="AZ26" s="116"/>
    </row>
    <row r="27" spans="6:52" ht="15" customHeight="1">
      <c r="F27" s="324">
        <v>45325</v>
      </c>
      <c r="G27" s="186"/>
      <c r="H27" s="185"/>
      <c r="I27" s="186"/>
      <c r="J27" s="1483">
        <v>10</v>
      </c>
      <c r="K27" s="42">
        <v>81977</v>
      </c>
      <c r="L27" s="186">
        <v>9722.2199999999993</v>
      </c>
      <c r="M27" s="186">
        <v>5810</v>
      </c>
      <c r="N27" s="186">
        <f t="shared" si="5"/>
        <v>602777.80000000005</v>
      </c>
      <c r="P27" s="349">
        <v>42860</v>
      </c>
      <c r="Q27" s="39"/>
      <c r="R27" s="39"/>
      <c r="S27" s="39"/>
      <c r="T27" s="27"/>
      <c r="U27" s="27">
        <v>58335</v>
      </c>
      <c r="V27" s="29">
        <v>10</v>
      </c>
      <c r="W27" s="39">
        <v>2500</v>
      </c>
      <c r="X27" s="39">
        <v>450</v>
      </c>
      <c r="Y27" s="112">
        <f t="shared" si="6"/>
        <v>5000</v>
      </c>
      <c r="Z27" s="349"/>
      <c r="AA27" s="39"/>
      <c r="AB27" s="39"/>
      <c r="AC27" s="39"/>
      <c r="AD27" s="39"/>
      <c r="AE27" s="29"/>
      <c r="AF27" s="39"/>
      <c r="AG27" s="579"/>
      <c r="AH27" s="112"/>
      <c r="AI27" s="167">
        <v>45540</v>
      </c>
      <c r="AM27" s="52">
        <v>84519</v>
      </c>
      <c r="AN27" s="450">
        <v>8333.31</v>
      </c>
      <c r="AP27" s="43">
        <f t="shared" si="7"/>
        <v>0</v>
      </c>
      <c r="AQ27" s="349"/>
      <c r="AR27" s="39"/>
      <c r="AS27" s="39"/>
      <c r="AT27" s="939"/>
      <c r="AU27" s="39"/>
      <c r="AV27" s="112">
        <f t="shared" si="4"/>
        <v>0</v>
      </c>
      <c r="AW27" s="113"/>
      <c r="AX27" s="114"/>
      <c r="AY27" s="114"/>
      <c r="AZ27" s="116"/>
    </row>
    <row r="28" spans="6:52" ht="15" customHeight="1">
      <c r="F28" s="324">
        <v>45349</v>
      </c>
      <c r="G28" s="186"/>
      <c r="H28" s="185"/>
      <c r="I28" s="186"/>
      <c r="J28" s="1483">
        <v>11</v>
      </c>
      <c r="K28" s="42">
        <v>82169</v>
      </c>
      <c r="L28" s="186">
        <v>9722.2199999999993</v>
      </c>
      <c r="M28" s="186">
        <v>5810</v>
      </c>
      <c r="N28" s="186">
        <f t="shared" si="5"/>
        <v>593055.57999999996</v>
      </c>
      <c r="P28" s="349">
        <v>42881</v>
      </c>
      <c r="Q28" s="39"/>
      <c r="R28" s="39"/>
      <c r="S28" s="39"/>
      <c r="T28" s="27"/>
      <c r="U28" s="27">
        <v>58633</v>
      </c>
      <c r="V28" s="29">
        <v>11</v>
      </c>
      <c r="W28" s="39">
        <v>2500</v>
      </c>
      <c r="X28" s="39">
        <v>450</v>
      </c>
      <c r="Y28" s="112">
        <f t="shared" si="6"/>
        <v>2500</v>
      </c>
      <c r="Z28" s="349"/>
      <c r="AA28" s="39"/>
      <c r="AB28" s="39"/>
      <c r="AC28" s="39"/>
      <c r="AD28" s="39"/>
      <c r="AE28" s="29"/>
      <c r="AF28" s="39"/>
      <c r="AG28" s="579"/>
      <c r="AH28" s="112"/>
      <c r="AI28" s="3376" t="s">
        <v>20</v>
      </c>
      <c r="AJ28" s="3377"/>
      <c r="AK28" s="3377"/>
      <c r="AL28" s="3377"/>
      <c r="AM28" s="3377"/>
      <c r="AN28" s="3377"/>
      <c r="AO28" s="3377"/>
      <c r="AP28" s="3378"/>
      <c r="AQ28" s="349"/>
      <c r="AR28" s="39"/>
      <c r="AS28" s="39"/>
      <c r="AT28" s="939"/>
      <c r="AU28" s="39"/>
      <c r="AV28" s="112"/>
      <c r="AW28" s="113"/>
      <c r="AX28" s="114"/>
      <c r="AY28" s="114"/>
      <c r="AZ28" s="116"/>
    </row>
    <row r="29" spans="6:52" ht="15" customHeight="1">
      <c r="F29" s="324">
        <v>45378</v>
      </c>
      <c r="G29" s="186"/>
      <c r="H29" s="185"/>
      <c r="I29" s="186"/>
      <c r="J29" s="1483">
        <v>12</v>
      </c>
      <c r="K29" s="42"/>
      <c r="L29" s="186">
        <v>9722.2199999999993</v>
      </c>
      <c r="M29" s="186">
        <v>5810</v>
      </c>
      <c r="N29" s="186">
        <f t="shared" si="5"/>
        <v>583333.36</v>
      </c>
      <c r="P29" s="349">
        <v>42916</v>
      </c>
      <c r="Q29" s="39"/>
      <c r="R29" s="39"/>
      <c r="S29" s="39"/>
      <c r="T29" s="27"/>
      <c r="U29" s="27">
        <v>58774</v>
      </c>
      <c r="V29" s="29">
        <v>12</v>
      </c>
      <c r="W29" s="39">
        <v>2500</v>
      </c>
      <c r="X29" s="1492">
        <v>450</v>
      </c>
      <c r="Y29" s="112">
        <f t="shared" si="6"/>
        <v>0</v>
      </c>
      <c r="Z29" s="349"/>
      <c r="AA29" s="39"/>
      <c r="AB29" s="39"/>
      <c r="AC29" s="39"/>
      <c r="AD29" s="39"/>
      <c r="AE29" s="29"/>
      <c r="AF29" s="39"/>
      <c r="AG29" s="579"/>
      <c r="AH29" s="112"/>
      <c r="AI29" s="1501">
        <v>45540</v>
      </c>
      <c r="AJ29" s="55">
        <v>20000</v>
      </c>
      <c r="AK29" s="93"/>
      <c r="AL29" s="73">
        <v>12</v>
      </c>
      <c r="AM29" s="518">
        <v>34148</v>
      </c>
      <c r="AN29" s="1262">
        <v>1666.67</v>
      </c>
      <c r="AO29" s="55">
        <v>400</v>
      </c>
      <c r="AP29" s="93">
        <v>20000</v>
      </c>
      <c r="AQ29" s="349"/>
      <c r="AR29" s="39"/>
      <c r="AS29" s="39"/>
      <c r="AT29" s="939"/>
      <c r="AU29" s="39"/>
      <c r="AV29" s="112"/>
      <c r="AW29" s="113"/>
      <c r="AX29" s="114"/>
      <c r="AY29" s="114"/>
      <c r="AZ29" s="116"/>
    </row>
    <row r="30" spans="6:52" ht="15" customHeight="1">
      <c r="F30" s="50">
        <v>45409</v>
      </c>
      <c r="G30" s="186"/>
      <c r="H30" s="185"/>
      <c r="I30" s="186"/>
      <c r="J30" s="1483">
        <v>13</v>
      </c>
      <c r="K30" s="42">
        <v>82912</v>
      </c>
      <c r="L30" s="59">
        <v>9722.2199999999993</v>
      </c>
      <c r="M30" s="59">
        <v>5810</v>
      </c>
      <c r="N30" s="186">
        <f t="shared" si="5"/>
        <v>573611.14</v>
      </c>
      <c r="P30" s="349"/>
      <c r="Q30" s="39"/>
      <c r="R30" s="39"/>
      <c r="S30" s="39"/>
      <c r="T30" s="27"/>
      <c r="U30" s="27"/>
      <c r="V30" s="29"/>
      <c r="W30" s="39"/>
      <c r="X30" s="27"/>
      <c r="Y30" s="357" t="s">
        <v>343</v>
      </c>
      <c r="Z30" s="349"/>
      <c r="AA30" s="39"/>
      <c r="AB30" s="39"/>
      <c r="AC30" s="39"/>
      <c r="AD30" s="39"/>
      <c r="AE30" s="29"/>
      <c r="AF30" s="39"/>
      <c r="AG30" s="579"/>
      <c r="AH30" s="579"/>
      <c r="AI30" s="50">
        <v>45594</v>
      </c>
      <c r="AJ30" s="62"/>
      <c r="AK30" s="62"/>
      <c r="AL30" s="538">
        <v>1</v>
      </c>
      <c r="AM30" s="58">
        <v>85179</v>
      </c>
      <c r="AN30" s="59">
        <v>1666.67</v>
      </c>
      <c r="AO30" s="59">
        <v>366.67</v>
      </c>
      <c r="AP30" s="62">
        <f t="shared" ref="AP30:AP36" si="8">AP29-AN30</f>
        <v>18333.330000000002</v>
      </c>
      <c r="AQ30" s="535"/>
      <c r="AR30" s="39"/>
      <c r="AS30" s="39"/>
      <c r="AT30" s="939"/>
      <c r="AU30" s="39"/>
      <c r="AV30" s="112"/>
      <c r="AW30" s="113"/>
      <c r="AX30" s="114"/>
      <c r="AY30" s="114"/>
      <c r="AZ30" s="116"/>
    </row>
    <row r="31" spans="6:52" ht="15" customHeight="1">
      <c r="F31" s="50">
        <v>45433</v>
      </c>
      <c r="G31" s="186"/>
      <c r="H31" s="185"/>
      <c r="I31" s="186"/>
      <c r="J31" s="1483">
        <v>14</v>
      </c>
      <c r="K31" s="42">
        <v>83262</v>
      </c>
      <c r="L31" s="59">
        <v>9722.2199999999993</v>
      </c>
      <c r="M31" s="59">
        <v>5810</v>
      </c>
      <c r="N31" s="186">
        <f t="shared" si="5"/>
        <v>563888.92000000004</v>
      </c>
      <c r="P31" s="349"/>
      <c r="Q31" s="39"/>
      <c r="R31" s="39"/>
      <c r="S31" s="39"/>
      <c r="T31" s="27"/>
      <c r="U31" s="27"/>
      <c r="V31" s="29"/>
      <c r="W31" s="39"/>
      <c r="X31" s="27"/>
      <c r="Y31" s="112"/>
      <c r="Z31" s="349"/>
      <c r="AA31" s="39"/>
      <c r="AB31" s="39"/>
      <c r="AC31" s="39"/>
      <c r="AD31" s="39"/>
      <c r="AE31" s="29"/>
      <c r="AF31" s="39"/>
      <c r="AG31" s="579"/>
      <c r="AH31" s="579"/>
      <c r="AI31" s="50">
        <v>45612</v>
      </c>
      <c r="AJ31" s="62"/>
      <c r="AK31" s="62"/>
      <c r="AL31" s="538">
        <v>2</v>
      </c>
      <c r="AM31" s="58">
        <v>85464</v>
      </c>
      <c r="AN31" s="59">
        <v>1666.67</v>
      </c>
      <c r="AO31" s="59">
        <v>333.33</v>
      </c>
      <c r="AP31" s="62">
        <f t="shared" si="8"/>
        <v>16666.66</v>
      </c>
      <c r="AQ31" s="535"/>
      <c r="AR31" s="39"/>
      <c r="AS31" s="39"/>
      <c r="AT31" s="939"/>
      <c r="AU31" s="39"/>
      <c r="AV31" s="112"/>
      <c r="AW31" s="113"/>
      <c r="AX31" s="114"/>
      <c r="AY31" s="114"/>
      <c r="AZ31" s="116"/>
    </row>
    <row r="32" spans="6:52" ht="15" customHeight="1">
      <c r="F32" s="324">
        <v>45472</v>
      </c>
      <c r="G32" s="186"/>
      <c r="H32" s="185"/>
      <c r="I32" s="186"/>
      <c r="J32" s="1483">
        <v>15</v>
      </c>
      <c r="K32" s="644">
        <v>83757</v>
      </c>
      <c r="L32" s="186">
        <v>9722.2199999999993</v>
      </c>
      <c r="M32" s="186">
        <v>5810</v>
      </c>
      <c r="N32" s="186">
        <f t="shared" si="5"/>
        <v>554166.69999999995</v>
      </c>
      <c r="P32" s="349"/>
      <c r="Q32" s="39"/>
      <c r="R32" s="39"/>
      <c r="S32" s="39"/>
      <c r="T32" s="27"/>
      <c r="U32" s="27"/>
      <c r="V32" s="29"/>
      <c r="W32" s="39"/>
      <c r="X32" s="27"/>
      <c r="Y32" s="112"/>
      <c r="Z32" s="349"/>
      <c r="AA32" s="39"/>
      <c r="AB32" s="39"/>
      <c r="AC32" s="39"/>
      <c r="AD32" s="39"/>
      <c r="AE32" s="29"/>
      <c r="AF32" s="39"/>
      <c r="AG32" s="579"/>
      <c r="AH32" s="579"/>
      <c r="AI32" s="50">
        <v>45654</v>
      </c>
      <c r="AJ32" s="62"/>
      <c r="AK32" s="62"/>
      <c r="AL32" s="538">
        <v>3</v>
      </c>
      <c r="AM32" s="58">
        <v>86003</v>
      </c>
      <c r="AN32" s="59">
        <v>1666.67</v>
      </c>
      <c r="AO32" s="59">
        <v>300</v>
      </c>
      <c r="AP32" s="62">
        <f t="shared" si="8"/>
        <v>14999.99</v>
      </c>
      <c r="AQ32" s="535"/>
      <c r="AR32" s="39"/>
      <c r="AS32" s="39"/>
      <c r="AT32" s="939"/>
      <c r="AU32" s="39"/>
      <c r="AV32" s="112"/>
      <c r="AW32" s="113"/>
      <c r="AX32" s="114"/>
      <c r="AY32" s="114"/>
      <c r="AZ32" s="116"/>
    </row>
    <row r="33" spans="6:52" ht="15" customHeight="1">
      <c r="F33" s="50">
        <v>45507</v>
      </c>
      <c r="G33" s="186"/>
      <c r="H33" s="185"/>
      <c r="I33" s="186"/>
      <c r="J33" s="1483">
        <v>16</v>
      </c>
      <c r="K33" s="42">
        <v>84173</v>
      </c>
      <c r="L33" s="59">
        <v>9722.2199999999993</v>
      </c>
      <c r="M33" s="59">
        <v>5810</v>
      </c>
      <c r="N33" s="186">
        <f t="shared" si="5"/>
        <v>544444.48</v>
      </c>
      <c r="P33" s="349"/>
      <c r="Q33" s="39"/>
      <c r="R33" s="39"/>
      <c r="S33" s="39"/>
      <c r="T33" s="27"/>
      <c r="U33" s="27"/>
      <c r="V33" s="29"/>
      <c r="W33" s="39"/>
      <c r="X33" s="27"/>
      <c r="Y33" s="112"/>
      <c r="Z33" s="349"/>
      <c r="AA33" s="39"/>
      <c r="AB33" s="39"/>
      <c r="AC33" s="39"/>
      <c r="AD33" s="39"/>
      <c r="AE33" s="29"/>
      <c r="AF33" s="39"/>
      <c r="AG33" s="579"/>
      <c r="AH33" s="579"/>
      <c r="AI33" s="50">
        <v>45675</v>
      </c>
      <c r="AJ33" s="62"/>
      <c r="AK33" s="62"/>
      <c r="AL33" s="538">
        <v>4</v>
      </c>
      <c r="AM33" s="248">
        <v>86205</v>
      </c>
      <c r="AN33" s="59">
        <v>1666.67</v>
      </c>
      <c r="AO33" s="59">
        <v>300</v>
      </c>
      <c r="AP33" s="62">
        <f t="shared" si="8"/>
        <v>13333.32</v>
      </c>
      <c r="AQ33" s="535"/>
      <c r="AR33" s="39"/>
      <c r="AS33" s="39"/>
      <c r="AT33" s="939"/>
      <c r="AU33" s="39"/>
      <c r="AV33" s="112"/>
      <c r="AW33" s="113"/>
      <c r="AX33" s="114"/>
      <c r="AY33" s="114"/>
      <c r="AZ33" s="116"/>
    </row>
    <row r="34" spans="6:52" ht="15" customHeight="1">
      <c r="F34" s="50">
        <v>45539</v>
      </c>
      <c r="G34" s="186"/>
      <c r="H34" s="185"/>
      <c r="I34" s="186"/>
      <c r="J34" s="1483">
        <v>17</v>
      </c>
      <c r="K34" s="42">
        <v>84513</v>
      </c>
      <c r="L34" s="59">
        <v>9722.2199999999993</v>
      </c>
      <c r="M34" s="59">
        <v>5810</v>
      </c>
      <c r="N34" s="186">
        <f t="shared" si="5"/>
        <v>534722.26</v>
      </c>
      <c r="P34" s="349"/>
      <c r="Q34" s="39"/>
      <c r="R34" s="39"/>
      <c r="S34" s="39"/>
      <c r="T34" s="27"/>
      <c r="U34" s="27"/>
      <c r="V34" s="29"/>
      <c r="W34" s="39"/>
      <c r="X34" s="27"/>
      <c r="Y34" s="112"/>
      <c r="Z34" s="349"/>
      <c r="AA34" s="39"/>
      <c r="AB34" s="39"/>
      <c r="AC34" s="39"/>
      <c r="AD34" s="39"/>
      <c r="AE34" s="29"/>
      <c r="AF34" s="39"/>
      <c r="AG34" s="579"/>
      <c r="AH34" s="579"/>
      <c r="AI34" s="50">
        <v>45700</v>
      </c>
      <c r="AJ34" s="62"/>
      <c r="AK34" s="62"/>
      <c r="AL34" s="538">
        <v>5</v>
      </c>
      <c r="AM34" s="248">
        <v>86414</v>
      </c>
      <c r="AN34" s="59">
        <v>1666.67</v>
      </c>
      <c r="AO34" s="59">
        <v>266.67</v>
      </c>
      <c r="AP34" s="62">
        <f t="shared" si="8"/>
        <v>11666.65</v>
      </c>
      <c r="AQ34" s="535"/>
      <c r="AR34" s="39"/>
      <c r="AS34" s="39"/>
      <c r="AT34" s="939"/>
      <c r="AU34" s="39"/>
      <c r="AV34" s="112"/>
      <c r="AW34" s="113"/>
      <c r="AX34" s="114"/>
      <c r="AY34" s="114"/>
      <c r="AZ34" s="116"/>
    </row>
    <row r="35" spans="6:52" ht="15" customHeight="1">
      <c r="F35" s="50">
        <v>45576</v>
      </c>
      <c r="G35" s="186"/>
      <c r="H35" s="185"/>
      <c r="I35" s="186"/>
      <c r="J35" s="1483">
        <v>18</v>
      </c>
      <c r="K35" s="58">
        <v>84964</v>
      </c>
      <c r="L35" s="59">
        <v>6490</v>
      </c>
      <c r="M35" s="59">
        <v>5810</v>
      </c>
      <c r="N35" s="186">
        <f t="shared" si="5"/>
        <v>528232.26</v>
      </c>
      <c r="P35" s="349"/>
      <c r="Q35" s="39"/>
      <c r="R35" s="39"/>
      <c r="S35" s="39"/>
      <c r="T35" s="27"/>
      <c r="U35" s="27"/>
      <c r="V35" s="29"/>
      <c r="W35" s="39"/>
      <c r="X35" s="27"/>
      <c r="Y35" s="112"/>
      <c r="Z35" s="349"/>
      <c r="AA35" s="39"/>
      <c r="AB35" s="39"/>
      <c r="AC35" s="39"/>
      <c r="AD35" s="39"/>
      <c r="AE35" s="29"/>
      <c r="AF35" s="39"/>
      <c r="AG35" s="579"/>
      <c r="AH35" s="579"/>
      <c r="AI35" s="50">
        <v>45701</v>
      </c>
      <c r="AJ35" s="62"/>
      <c r="AK35" s="62"/>
      <c r="AL35" s="538"/>
      <c r="AM35" s="248">
        <v>86426</v>
      </c>
      <c r="AN35" s="62">
        <v>11666.65</v>
      </c>
      <c r="AO35" s="62"/>
      <c r="AP35" s="62">
        <f t="shared" si="8"/>
        <v>0</v>
      </c>
      <c r="AQ35" s="535"/>
      <c r="AR35" s="39"/>
      <c r="AS35" s="39"/>
      <c r="AT35" s="939"/>
      <c r="AU35" s="39"/>
      <c r="AV35" s="112"/>
      <c r="AW35" s="113"/>
      <c r="AX35" s="114"/>
      <c r="AY35" s="114"/>
      <c r="AZ35" s="116"/>
    </row>
    <row r="36" spans="6:52" ht="15" customHeight="1">
      <c r="F36" s="50">
        <v>45594</v>
      </c>
      <c r="G36" s="186"/>
      <c r="H36" s="185"/>
      <c r="I36" s="186"/>
      <c r="J36" s="1483">
        <v>19</v>
      </c>
      <c r="K36" s="58">
        <v>85179</v>
      </c>
      <c r="L36" s="59">
        <v>9722.2199999999993</v>
      </c>
      <c r="M36" s="59">
        <v>5810</v>
      </c>
      <c r="N36" s="186">
        <f t="shared" si="5"/>
        <v>518510.04000000103</v>
      </c>
      <c r="P36" s="349"/>
      <c r="Q36" s="39"/>
      <c r="R36" s="39"/>
      <c r="S36" s="39"/>
      <c r="T36" s="27"/>
      <c r="U36" s="27"/>
      <c r="V36" s="29"/>
      <c r="W36" s="39"/>
      <c r="X36" s="27"/>
      <c r="Y36" s="112"/>
      <c r="Z36" s="349"/>
      <c r="AA36" s="39"/>
      <c r="AB36" s="39"/>
      <c r="AC36" s="39"/>
      <c r="AD36" s="39"/>
      <c r="AE36" s="29"/>
      <c r="AF36" s="39"/>
      <c r="AG36" s="579"/>
      <c r="AH36" s="579"/>
      <c r="AI36" s="50"/>
      <c r="AJ36" s="62"/>
      <c r="AK36" s="62"/>
      <c r="AL36" s="538"/>
      <c r="AM36" s="248"/>
      <c r="AN36" s="62"/>
      <c r="AO36" s="62"/>
      <c r="AP36" s="62">
        <f t="shared" si="8"/>
        <v>0</v>
      </c>
      <c r="AQ36" s="535"/>
      <c r="AR36" s="39"/>
      <c r="AS36" s="39"/>
      <c r="AT36" s="939"/>
      <c r="AU36" s="39"/>
      <c r="AV36" s="112"/>
      <c r="AW36" s="113"/>
      <c r="AX36" s="114"/>
      <c r="AY36" s="114"/>
      <c r="AZ36" s="116"/>
    </row>
    <row r="37" spans="6:52" ht="15" customHeight="1">
      <c r="F37" s="50">
        <v>45612</v>
      </c>
      <c r="G37" s="186"/>
      <c r="H37" s="185"/>
      <c r="I37" s="186"/>
      <c r="J37" s="1483">
        <v>20</v>
      </c>
      <c r="K37" s="58">
        <v>85464</v>
      </c>
      <c r="L37" s="59">
        <v>9722</v>
      </c>
      <c r="M37" s="59">
        <v>5810</v>
      </c>
      <c r="N37" s="186">
        <f t="shared" si="5"/>
        <v>508788.04000000103</v>
      </c>
      <c r="P37" s="349"/>
      <c r="Q37" s="39"/>
      <c r="R37" s="39"/>
      <c r="S37" s="39"/>
      <c r="T37" s="27"/>
      <c r="U37" s="27"/>
      <c r="V37" s="29"/>
      <c r="W37" s="39"/>
      <c r="X37" s="27"/>
      <c r="Y37" s="112"/>
      <c r="Z37" s="349"/>
      <c r="AA37" s="39"/>
      <c r="AB37" s="39"/>
      <c r="AC37" s="39"/>
      <c r="AD37" s="39"/>
      <c r="AE37" s="29"/>
      <c r="AF37" s="39"/>
      <c r="AG37" s="579"/>
      <c r="AH37" s="112"/>
      <c r="AQ37" s="349"/>
      <c r="AR37" s="39"/>
      <c r="AS37" s="39"/>
      <c r="AT37" s="939"/>
      <c r="AU37" s="39"/>
      <c r="AV37" s="112"/>
      <c r="AW37" s="113"/>
      <c r="AX37" s="114"/>
      <c r="AY37" s="114"/>
      <c r="AZ37" s="116"/>
    </row>
    <row r="38" spans="6:52" ht="15" customHeight="1">
      <c r="F38" s="50">
        <v>45654</v>
      </c>
      <c r="G38" s="186"/>
      <c r="H38" s="185"/>
      <c r="I38" s="186"/>
      <c r="J38" s="1483">
        <v>21</v>
      </c>
      <c r="K38" s="58">
        <v>86003</v>
      </c>
      <c r="L38" s="59">
        <v>9722.2199999999993</v>
      </c>
      <c r="M38" s="59">
        <v>5810</v>
      </c>
      <c r="N38" s="186">
        <f t="shared" si="5"/>
        <v>499065.820000001</v>
      </c>
      <c r="P38" s="349"/>
      <c r="Q38" s="39"/>
      <c r="R38" s="39"/>
      <c r="S38" s="39"/>
      <c r="T38" s="27"/>
      <c r="U38" s="27"/>
      <c r="V38" s="29"/>
      <c r="W38" s="39"/>
      <c r="X38" s="27"/>
      <c r="Y38" s="112"/>
      <c r="Z38" s="349"/>
      <c r="AA38" s="39"/>
      <c r="AB38" s="39"/>
      <c r="AC38" s="39"/>
      <c r="AD38" s="39"/>
      <c r="AE38" s="29"/>
      <c r="AF38" s="39"/>
      <c r="AG38" s="579"/>
      <c r="AH38" s="112"/>
      <c r="AI38" s="1494" t="s">
        <v>20</v>
      </c>
      <c r="AJ38" s="1495"/>
      <c r="AK38" s="1495"/>
      <c r="AL38" s="1495"/>
      <c r="AM38" s="1495"/>
      <c r="AN38" s="1495"/>
      <c r="AO38" s="1495"/>
      <c r="AP38" s="1503"/>
      <c r="AQ38" s="349"/>
      <c r="AR38" s="39"/>
      <c r="AS38" s="39"/>
      <c r="AT38" s="939"/>
      <c r="AU38" s="39"/>
      <c r="AV38" s="112"/>
      <c r="AW38" s="113"/>
      <c r="AX38" s="114"/>
      <c r="AY38" s="114"/>
      <c r="AZ38" s="116"/>
    </row>
    <row r="39" spans="6:52" ht="15" customHeight="1">
      <c r="F39" s="324"/>
      <c r="G39" s="186"/>
      <c r="H39" s="185"/>
      <c r="I39" s="186"/>
      <c r="J39" s="1483"/>
      <c r="K39" s="317"/>
      <c r="L39" s="59"/>
      <c r="M39" s="59"/>
      <c r="N39" s="186">
        <f t="shared" si="5"/>
        <v>499065.820000001</v>
      </c>
      <c r="P39" s="349"/>
      <c r="Q39" s="39"/>
      <c r="R39" s="39"/>
      <c r="S39" s="39"/>
      <c r="T39" s="27"/>
      <c r="U39" s="27"/>
      <c r="V39" s="29"/>
      <c r="W39" s="39"/>
      <c r="X39" s="27"/>
      <c r="Y39" s="112"/>
      <c r="Z39" s="349"/>
      <c r="AA39" s="39"/>
      <c r="AB39" s="39"/>
      <c r="AC39" s="39"/>
      <c r="AD39" s="39"/>
      <c r="AE39" s="29"/>
      <c r="AF39" s="39"/>
      <c r="AG39" s="579"/>
      <c r="AH39" s="112"/>
      <c r="AI39" s="1501">
        <v>45701</v>
      </c>
      <c r="AJ39" s="55">
        <v>20000</v>
      </c>
      <c r="AK39" s="93"/>
      <c r="AL39" s="73">
        <v>12</v>
      </c>
      <c r="AM39" s="1098">
        <v>35063</v>
      </c>
      <c r="AN39" s="1262">
        <v>1666.67</v>
      </c>
      <c r="AO39" s="55">
        <v>400</v>
      </c>
      <c r="AP39" s="93">
        <v>20000</v>
      </c>
      <c r="AQ39" s="349"/>
      <c r="AR39" s="39"/>
      <c r="AS39" s="39"/>
      <c r="AT39" s="939"/>
      <c r="AU39" s="39"/>
      <c r="AV39" s="112"/>
      <c r="AW39" s="113"/>
      <c r="AX39" s="114"/>
      <c r="AY39" s="114"/>
      <c r="AZ39" s="116"/>
    </row>
    <row r="40" spans="6:52" ht="15" customHeight="1">
      <c r="F40" s="1470">
        <v>45700</v>
      </c>
      <c r="G40" s="1471"/>
      <c r="H40" s="1472"/>
      <c r="I40" s="1471"/>
      <c r="J40" s="1485">
        <v>23</v>
      </c>
      <c r="K40" s="1486">
        <v>86414</v>
      </c>
      <c r="L40" s="949">
        <v>1956.66</v>
      </c>
      <c r="M40" s="949">
        <v>5810</v>
      </c>
      <c r="N40" s="1471">
        <f t="shared" si="5"/>
        <v>497109.16000000102</v>
      </c>
      <c r="P40" s="349"/>
      <c r="Q40" s="39"/>
      <c r="R40" s="39"/>
      <c r="S40" s="39"/>
      <c r="T40" s="27"/>
      <c r="U40" s="27"/>
      <c r="V40" s="29"/>
      <c r="W40" s="39"/>
      <c r="X40" s="27"/>
      <c r="Y40" s="112"/>
      <c r="Z40" s="349"/>
      <c r="AA40" s="39"/>
      <c r="AB40" s="39"/>
      <c r="AC40" s="39"/>
      <c r="AD40" s="39"/>
      <c r="AE40" s="29"/>
      <c r="AF40" s="39"/>
      <c r="AG40" s="579"/>
      <c r="AH40" s="579"/>
      <c r="AI40" s="50">
        <v>45737</v>
      </c>
      <c r="AJ40" s="194"/>
      <c r="AK40" s="62"/>
      <c r="AL40" s="538">
        <v>1</v>
      </c>
      <c r="AM40" s="483">
        <v>86874</v>
      </c>
      <c r="AN40" s="35">
        <v>1666.67</v>
      </c>
      <c r="AO40" s="62">
        <v>333.33</v>
      </c>
      <c r="AP40" s="62">
        <f>AP39-AN40</f>
        <v>18333.330000000002</v>
      </c>
      <c r="AQ40" s="535"/>
      <c r="AR40" s="39"/>
      <c r="AS40" s="39"/>
      <c r="AT40" s="939"/>
      <c r="AU40" s="39"/>
      <c r="AV40" s="112"/>
      <c r="AW40" s="113"/>
      <c r="AX40" s="114"/>
      <c r="AY40" s="114"/>
      <c r="AZ40" s="116"/>
    </row>
    <row r="41" spans="6:52" ht="17.25" customHeight="1">
      <c r="F41" s="324">
        <v>45709</v>
      </c>
      <c r="G41" s="186"/>
      <c r="H41" s="185"/>
      <c r="I41" s="186"/>
      <c r="J41" s="1483"/>
      <c r="K41" s="317">
        <v>35111</v>
      </c>
      <c r="L41" s="59">
        <v>487386.94</v>
      </c>
      <c r="M41" s="59"/>
      <c r="N41" s="186">
        <f t="shared" si="5"/>
        <v>9722.2200000005505</v>
      </c>
      <c r="P41" s="349"/>
      <c r="Q41" s="39"/>
      <c r="R41" s="39"/>
      <c r="S41" s="39"/>
      <c r="T41" s="27"/>
      <c r="U41" s="27"/>
      <c r="V41" s="29"/>
      <c r="W41" s="39"/>
      <c r="X41" s="27"/>
      <c r="Y41" s="112"/>
      <c r="Z41" s="349"/>
      <c r="AA41" s="39"/>
      <c r="AB41" s="39"/>
      <c r="AC41" s="39"/>
      <c r="AD41" s="39"/>
      <c r="AE41" s="29"/>
      <c r="AF41" s="39"/>
      <c r="AG41" s="579"/>
      <c r="AH41" s="579"/>
      <c r="AI41" s="50">
        <v>45776</v>
      </c>
      <c r="AJ41" s="194"/>
      <c r="AK41" s="62"/>
      <c r="AL41" s="538">
        <v>2</v>
      </c>
      <c r="AM41" s="483">
        <v>87348</v>
      </c>
      <c r="AN41" s="35">
        <v>1666.67</v>
      </c>
      <c r="AO41" s="62">
        <v>366.67</v>
      </c>
      <c r="AP41" s="62">
        <f t="shared" ref="AP41:AP46" si="9">AP40-AN41</f>
        <v>16666.66</v>
      </c>
      <c r="AQ41" s="535"/>
      <c r="AR41" s="39"/>
      <c r="AS41" s="39"/>
      <c r="AT41" s="939"/>
      <c r="AU41" s="39"/>
      <c r="AV41" s="112"/>
      <c r="AW41" s="113"/>
      <c r="AX41" s="114"/>
      <c r="AY41" s="114"/>
      <c r="AZ41" s="116"/>
    </row>
    <row r="42" spans="6:52" ht="15" customHeight="1">
      <c r="G42" s="1473"/>
      <c r="H42" s="321"/>
      <c r="I42" s="323"/>
      <c r="J42" s="1487"/>
      <c r="K42" s="322"/>
      <c r="L42" s="136"/>
      <c r="M42" s="136"/>
      <c r="N42" s="1473"/>
      <c r="P42" s="349"/>
      <c r="Q42" s="39"/>
      <c r="R42" s="39"/>
      <c r="S42" s="39"/>
      <c r="T42" s="27"/>
      <c r="U42" s="27"/>
      <c r="V42" s="29"/>
      <c r="W42" s="39"/>
      <c r="X42" s="27"/>
      <c r="Y42" s="112"/>
      <c r="Z42" s="349"/>
      <c r="AA42" s="39"/>
      <c r="AB42" s="39"/>
      <c r="AC42" s="39"/>
      <c r="AD42" s="39"/>
      <c r="AE42" s="29"/>
      <c r="AF42" s="39"/>
      <c r="AG42" s="579"/>
      <c r="AH42" s="579"/>
      <c r="AI42" s="50">
        <v>45806</v>
      </c>
      <c r="AJ42" s="194"/>
      <c r="AK42" s="62"/>
      <c r="AL42" s="538">
        <v>3</v>
      </c>
      <c r="AM42" s="482" t="s">
        <v>1123</v>
      </c>
      <c r="AN42" s="35">
        <v>1666.67</v>
      </c>
      <c r="AO42" s="62">
        <v>300</v>
      </c>
      <c r="AP42" s="62">
        <f t="shared" si="9"/>
        <v>14999.99</v>
      </c>
      <c r="AQ42" s="535"/>
      <c r="AR42" s="39"/>
      <c r="AS42" s="39"/>
      <c r="AT42" s="939"/>
      <c r="AU42" s="39"/>
      <c r="AV42" s="112"/>
      <c r="AW42" s="113"/>
      <c r="AX42" s="114"/>
      <c r="AY42" s="114"/>
      <c r="AZ42" s="116"/>
    </row>
    <row r="43" spans="6:52" ht="15" customHeight="1">
      <c r="F43" s="3383" t="s">
        <v>1</v>
      </c>
      <c r="G43" s="3383"/>
      <c r="H43" s="3383"/>
      <c r="I43" s="3383"/>
      <c r="J43" s="3383"/>
      <c r="K43" s="3383"/>
      <c r="L43" s="3383"/>
      <c r="M43" s="3383"/>
      <c r="N43" s="3383"/>
      <c r="P43" s="349"/>
      <c r="Q43" s="39"/>
      <c r="R43" s="39"/>
      <c r="S43" s="39"/>
      <c r="T43" s="27"/>
      <c r="U43" s="27"/>
      <c r="V43" s="29"/>
      <c r="W43" s="39"/>
      <c r="X43" s="27"/>
      <c r="Y43" s="112"/>
      <c r="Z43" s="349"/>
      <c r="AA43" s="39"/>
      <c r="AB43" s="39"/>
      <c r="AC43" s="39"/>
      <c r="AD43" s="39"/>
      <c r="AE43" s="29"/>
      <c r="AF43" s="39"/>
      <c r="AG43" s="579"/>
      <c r="AH43" s="579"/>
      <c r="AI43" s="324">
        <v>45836</v>
      </c>
      <c r="AJ43" s="194"/>
      <c r="AK43" s="62"/>
      <c r="AL43" s="538">
        <v>4</v>
      </c>
      <c r="AM43" s="482" t="s">
        <v>1124</v>
      </c>
      <c r="AN43" s="35">
        <v>1666.67</v>
      </c>
      <c r="AO43" s="62">
        <v>266.67</v>
      </c>
      <c r="AP43" s="62">
        <f t="shared" si="9"/>
        <v>13333.32</v>
      </c>
      <c r="AQ43" s="535"/>
      <c r="AR43" s="39"/>
      <c r="AS43" s="39"/>
      <c r="AT43" s="939"/>
      <c r="AU43" s="39"/>
      <c r="AV43" s="112"/>
      <c r="AW43" s="113"/>
      <c r="AX43" s="114"/>
      <c r="AY43" s="114"/>
      <c r="AZ43" s="116"/>
    </row>
    <row r="44" spans="6:52" ht="15" customHeight="1">
      <c r="F44" s="1173" t="s">
        <v>2</v>
      </c>
      <c r="G44" s="1168" t="s">
        <v>3</v>
      </c>
      <c r="H44" s="353" t="s">
        <v>4</v>
      </c>
      <c r="I44" s="1168" t="s">
        <v>5</v>
      </c>
      <c r="J44" s="354" t="s">
        <v>6</v>
      </c>
      <c r="K44" s="1172" t="s">
        <v>7</v>
      </c>
      <c r="L44" s="1168" t="s">
        <v>176</v>
      </c>
      <c r="M44" s="1168" t="s">
        <v>177</v>
      </c>
      <c r="N44" s="1482" t="s">
        <v>10</v>
      </c>
      <c r="P44" s="349"/>
      <c r="Q44" s="39"/>
      <c r="R44" s="39"/>
      <c r="S44" s="39"/>
      <c r="T44" s="27"/>
      <c r="U44" s="27"/>
      <c r="V44" s="29"/>
      <c r="W44" s="39"/>
      <c r="X44" s="27"/>
      <c r="Y44" s="112"/>
      <c r="Z44" s="349"/>
      <c r="AA44" s="39"/>
      <c r="AB44" s="39"/>
      <c r="AC44" s="39"/>
      <c r="AD44" s="39"/>
      <c r="AE44" s="29"/>
      <c r="AF44" s="39"/>
      <c r="AG44" s="579"/>
      <c r="AH44" s="579"/>
      <c r="AI44" s="324">
        <v>45869</v>
      </c>
      <c r="AJ44" s="194"/>
      <c r="AK44" s="62"/>
      <c r="AL44" s="538">
        <v>5</v>
      </c>
      <c r="AM44" s="482" t="s">
        <v>1125</v>
      </c>
      <c r="AN44" s="35">
        <v>1666.67</v>
      </c>
      <c r="AO44" s="62">
        <v>233.33</v>
      </c>
      <c r="AP44" s="62">
        <f t="shared" si="9"/>
        <v>11666.65</v>
      </c>
      <c r="AQ44" s="535"/>
      <c r="AR44" s="39"/>
      <c r="AS44" s="39"/>
      <c r="AT44" s="939"/>
      <c r="AU44" s="39"/>
      <c r="AV44" s="112"/>
      <c r="AW44" s="113"/>
      <c r="AX44" s="114"/>
      <c r="AY44" s="114"/>
      <c r="AZ44" s="116"/>
    </row>
    <row r="45" spans="6:52" ht="15" customHeight="1">
      <c r="F45" s="736">
        <v>45709</v>
      </c>
      <c r="G45" s="308">
        <v>700000</v>
      </c>
      <c r="H45" s="308"/>
      <c r="I45" s="308"/>
      <c r="J45" s="309">
        <v>72</v>
      </c>
      <c r="K45" s="754">
        <v>35111</v>
      </c>
      <c r="L45" s="308">
        <f>G45/J45</f>
        <v>9722.2222222222208</v>
      </c>
      <c r="M45" s="308">
        <f>+G45*0.0083</f>
        <v>5810</v>
      </c>
      <c r="N45" s="308">
        <f>G45</f>
        <v>700000</v>
      </c>
      <c r="P45" s="349"/>
      <c r="Q45" s="39"/>
      <c r="R45" s="39"/>
      <c r="S45" s="39"/>
      <c r="T45" s="27"/>
      <c r="U45" s="27"/>
      <c r="V45" s="29"/>
      <c r="W45" s="39"/>
      <c r="X45" s="27"/>
      <c r="Y45" s="112"/>
      <c r="Z45" s="349"/>
      <c r="AA45" s="39"/>
      <c r="AB45" s="39"/>
      <c r="AC45" s="39"/>
      <c r="AD45" s="39"/>
      <c r="AE45" s="29"/>
      <c r="AF45" s="39"/>
      <c r="AG45" s="579"/>
      <c r="AH45" s="579"/>
      <c r="AI45" s="167">
        <v>45898</v>
      </c>
      <c r="AJ45" s="194"/>
      <c r="AK45" s="450"/>
      <c r="AL45" s="538">
        <v>6</v>
      </c>
      <c r="AM45" s="2181" t="s">
        <v>1126</v>
      </c>
      <c r="AN45" s="35">
        <v>1666.67</v>
      </c>
      <c r="AO45" s="450">
        <v>200</v>
      </c>
      <c r="AP45" s="62">
        <f t="shared" si="9"/>
        <v>9999.98</v>
      </c>
      <c r="AQ45" s="535"/>
      <c r="AR45" s="39"/>
      <c r="AS45" s="39"/>
      <c r="AT45" s="939"/>
      <c r="AU45" s="39"/>
      <c r="AV45" s="112"/>
      <c r="AW45" s="113"/>
      <c r="AX45" s="114"/>
      <c r="AY45" s="114"/>
      <c r="AZ45" s="116"/>
    </row>
    <row r="46" spans="6:52" ht="15" customHeight="1">
      <c r="F46" s="324"/>
      <c r="G46" s="1274" t="s">
        <v>1127</v>
      </c>
      <c r="H46" s="315"/>
      <c r="I46" s="1274">
        <v>9722.2199999999993</v>
      </c>
      <c r="J46" s="1483"/>
      <c r="K46" s="317"/>
      <c r="L46" s="186"/>
      <c r="M46" s="186"/>
      <c r="N46" s="186">
        <f>N45+I46-L46</f>
        <v>709722.22</v>
      </c>
      <c r="P46" s="349"/>
      <c r="Q46" s="39"/>
      <c r="R46" s="39"/>
      <c r="S46" s="39"/>
      <c r="T46" s="27"/>
      <c r="U46" s="27"/>
      <c r="V46" s="29"/>
      <c r="W46" s="39"/>
      <c r="X46" s="27"/>
      <c r="Y46" s="112"/>
      <c r="Z46" s="349"/>
      <c r="AA46" s="39"/>
      <c r="AB46" s="39"/>
      <c r="AC46" s="39"/>
      <c r="AD46" s="39"/>
      <c r="AE46" s="29"/>
      <c r="AF46" s="39"/>
      <c r="AG46" s="579"/>
      <c r="AH46" s="579"/>
      <c r="AI46" s="167">
        <v>45917</v>
      </c>
      <c r="AJ46" s="194"/>
      <c r="AM46" s="482" t="s">
        <v>1128</v>
      </c>
      <c r="AN46" s="35">
        <v>9999.98</v>
      </c>
      <c r="AO46" s="450"/>
      <c r="AP46" s="62">
        <f t="shared" si="9"/>
        <v>0</v>
      </c>
      <c r="AQ46" s="535"/>
      <c r="AR46" s="39"/>
      <c r="AS46" s="39"/>
      <c r="AT46" s="939"/>
      <c r="AU46" s="39"/>
      <c r="AV46" s="112"/>
      <c r="AW46" s="113"/>
      <c r="AX46" s="114"/>
      <c r="AY46" s="114"/>
      <c r="AZ46" s="116"/>
    </row>
    <row r="47" spans="6:52" ht="13.8">
      <c r="F47" s="324">
        <v>45745</v>
      </c>
      <c r="G47" s="167"/>
      <c r="H47" s="1474"/>
      <c r="I47" s="1274"/>
      <c r="J47" s="1483">
        <v>1</v>
      </c>
      <c r="K47" s="358">
        <v>87040</v>
      </c>
      <c r="L47" s="186">
        <v>9722.2199999999993</v>
      </c>
      <c r="M47" s="186">
        <v>5810</v>
      </c>
      <c r="N47" s="186">
        <f t="shared" ref="N47:N57" si="10">N46+I47-L47</f>
        <v>700000</v>
      </c>
      <c r="P47" s="349"/>
      <c r="Q47" s="39"/>
      <c r="R47" s="39"/>
      <c r="S47" s="39"/>
      <c r="T47" s="27"/>
      <c r="U47" s="27"/>
      <c r="V47" s="29"/>
      <c r="W47" s="39"/>
      <c r="X47" s="27"/>
      <c r="Y47" s="112"/>
      <c r="Z47" s="349"/>
      <c r="AA47" s="39"/>
      <c r="AB47" s="39"/>
      <c r="AC47" s="39"/>
      <c r="AD47" s="39"/>
      <c r="AE47" s="29"/>
      <c r="AF47" s="39"/>
      <c r="AG47" s="579"/>
      <c r="AH47" s="579"/>
      <c r="AQ47" s="535"/>
      <c r="AR47" s="39"/>
      <c r="AS47" s="39"/>
      <c r="AT47" s="939"/>
      <c r="AU47" s="39"/>
      <c r="AV47" s="112"/>
      <c r="AW47" s="113"/>
      <c r="AX47" s="114"/>
      <c r="AY47" s="114"/>
      <c r="AZ47" s="116"/>
    </row>
    <row r="48" spans="6:52" ht="13.8">
      <c r="F48" s="324">
        <v>45776</v>
      </c>
      <c r="G48" s="167"/>
      <c r="H48" s="1474"/>
      <c r="I48" s="1274"/>
      <c r="J48" s="1483">
        <v>2</v>
      </c>
      <c r="K48" s="358">
        <v>87348</v>
      </c>
      <c r="L48" s="186">
        <v>9722.2199999999993</v>
      </c>
      <c r="M48" s="186">
        <v>5810</v>
      </c>
      <c r="N48" s="186">
        <f t="shared" si="10"/>
        <v>690277.78</v>
      </c>
    </row>
    <row r="49" spans="6:42" ht="15">
      <c r="F49" s="324">
        <v>45806</v>
      </c>
      <c r="G49" s="167"/>
      <c r="H49" s="1474"/>
      <c r="I49" s="1274"/>
      <c r="J49" s="1483">
        <v>3</v>
      </c>
      <c r="K49" s="52" t="s">
        <v>1123</v>
      </c>
      <c r="L49" s="186">
        <v>9722.2199999999993</v>
      </c>
      <c r="M49" s="186">
        <v>5810</v>
      </c>
      <c r="N49" s="186">
        <f t="shared" si="10"/>
        <v>680555.56</v>
      </c>
      <c r="AI49" s="1494" t="s">
        <v>20</v>
      </c>
      <c r="AJ49" s="1495"/>
      <c r="AK49" s="1495"/>
      <c r="AL49" s="1495"/>
      <c r="AM49" s="1495"/>
      <c r="AN49" s="1495"/>
      <c r="AO49" s="1495"/>
      <c r="AP49" s="1503"/>
    </row>
    <row r="50" spans="6:42" ht="13.8">
      <c r="F50" s="324">
        <v>45836</v>
      </c>
      <c r="G50" s="167"/>
      <c r="H50" s="1474"/>
      <c r="I50" s="1274"/>
      <c r="J50" s="1483">
        <v>4</v>
      </c>
      <c r="K50" s="52" t="s">
        <v>1124</v>
      </c>
      <c r="L50" s="186">
        <v>9722.2199999999993</v>
      </c>
      <c r="M50" s="186">
        <v>5810</v>
      </c>
      <c r="N50" s="186">
        <f t="shared" si="10"/>
        <v>670833.34</v>
      </c>
      <c r="AI50" s="1501">
        <v>45917</v>
      </c>
      <c r="AJ50" s="55">
        <v>20000</v>
      </c>
      <c r="AK50" s="93"/>
      <c r="AL50" s="73">
        <v>12</v>
      </c>
      <c r="AM50" s="603">
        <v>36415</v>
      </c>
      <c r="AN50" s="1262">
        <v>1666.67</v>
      </c>
      <c r="AO50" s="55">
        <v>400</v>
      </c>
      <c r="AP50" s="93">
        <v>20000</v>
      </c>
    </row>
    <row r="51" spans="6:42" ht="13.8">
      <c r="F51" s="324">
        <v>45869</v>
      </c>
      <c r="G51" s="167"/>
      <c r="H51" s="1474"/>
      <c r="I51" s="1274"/>
      <c r="J51" s="1483">
        <v>5</v>
      </c>
      <c r="K51" s="52" t="s">
        <v>1125</v>
      </c>
      <c r="L51" s="186">
        <v>9722.2199999999993</v>
      </c>
      <c r="M51" s="186">
        <v>5810</v>
      </c>
      <c r="N51" s="186">
        <f t="shared" si="10"/>
        <v>661111.12</v>
      </c>
      <c r="AI51" s="194">
        <v>45932</v>
      </c>
      <c r="AJ51" s="39"/>
      <c r="AK51" s="39"/>
      <c r="AL51" s="81"/>
      <c r="AM51" s="195" t="s">
        <v>1129</v>
      </c>
      <c r="AN51" s="198">
        <v>1666.67</v>
      </c>
      <c r="AO51" s="198">
        <v>366.67</v>
      </c>
      <c r="AP51" s="43">
        <f>AP50-AN51</f>
        <v>18333.330000000002</v>
      </c>
    </row>
    <row r="52" spans="6:42" ht="13.8">
      <c r="F52" s="167">
        <v>45898</v>
      </c>
      <c r="G52" s="167"/>
      <c r="H52" s="1475"/>
      <c r="I52" s="450"/>
      <c r="J52" s="1483">
        <v>6</v>
      </c>
      <c r="K52" s="2177" t="s">
        <v>1126</v>
      </c>
      <c r="L52" s="186">
        <v>9722.2199999999993</v>
      </c>
      <c r="M52" s="186">
        <v>5810</v>
      </c>
      <c r="N52" s="186">
        <f t="shared" si="10"/>
        <v>651388.9</v>
      </c>
      <c r="AI52" s="194">
        <v>45966</v>
      </c>
      <c r="AJ52" s="39"/>
      <c r="AK52" s="39"/>
      <c r="AL52" s="81"/>
      <c r="AM52" s="195" t="s">
        <v>1130</v>
      </c>
      <c r="AN52" s="198">
        <v>1666.67</v>
      </c>
      <c r="AO52" s="198">
        <v>333.33</v>
      </c>
      <c r="AP52" s="43">
        <f t="shared" ref="AP52:AP57" si="11">AP51-AN52</f>
        <v>16666.66</v>
      </c>
    </row>
    <row r="53" spans="6:42" ht="13.8">
      <c r="F53" s="1476">
        <v>45932</v>
      </c>
      <c r="G53" s="167"/>
      <c r="H53" s="1477"/>
      <c r="I53" s="1488"/>
      <c r="J53" s="1485">
        <v>7</v>
      </c>
      <c r="K53" s="52" t="s">
        <v>1129</v>
      </c>
      <c r="L53" s="1471">
        <v>9722.2199999999993</v>
      </c>
      <c r="M53" s="1471">
        <v>5810</v>
      </c>
      <c r="N53" s="186">
        <f t="shared" si="10"/>
        <v>641666.68000000005</v>
      </c>
      <c r="AI53" s="194">
        <v>45988</v>
      </c>
      <c r="AJ53" s="39"/>
      <c r="AK53" s="39"/>
      <c r="AL53" s="81"/>
      <c r="AM53" s="195" t="s">
        <v>1131</v>
      </c>
      <c r="AN53" s="200">
        <v>1666.67</v>
      </c>
      <c r="AO53" s="200">
        <v>300</v>
      </c>
      <c r="AP53" s="43">
        <f t="shared" si="11"/>
        <v>14999.99</v>
      </c>
    </row>
    <row r="54" spans="6:42" ht="13.8">
      <c r="F54" s="1093">
        <v>45966</v>
      </c>
      <c r="G54" s="167"/>
      <c r="H54" s="168"/>
      <c r="I54" s="168"/>
      <c r="J54" s="1483"/>
      <c r="K54" s="52" t="s">
        <v>1130</v>
      </c>
      <c r="L54" s="186">
        <v>9722.2199999999993</v>
      </c>
      <c r="M54" s="186">
        <v>5810</v>
      </c>
      <c r="N54" s="186">
        <f t="shared" si="10"/>
        <v>631944.46</v>
      </c>
      <c r="AI54" s="194">
        <v>46020</v>
      </c>
      <c r="AJ54" s="39"/>
      <c r="AK54" s="39"/>
      <c r="AL54" s="81"/>
      <c r="AM54" s="195" t="s">
        <v>1132</v>
      </c>
      <c r="AN54" s="200">
        <v>1666.67</v>
      </c>
      <c r="AO54" s="200">
        <v>266.67</v>
      </c>
      <c r="AP54" s="43">
        <f t="shared" si="11"/>
        <v>13333.32</v>
      </c>
    </row>
    <row r="55" spans="6:42" ht="13.8">
      <c r="F55" s="1093">
        <v>45988</v>
      </c>
      <c r="G55" s="167"/>
      <c r="H55" s="312"/>
      <c r="I55" s="1196"/>
      <c r="J55" s="1483"/>
      <c r="K55" s="52" t="s">
        <v>1131</v>
      </c>
      <c r="L55" s="450">
        <v>9722.2199999999993</v>
      </c>
      <c r="M55" s="450">
        <v>5810</v>
      </c>
      <c r="N55" s="186">
        <f t="shared" si="10"/>
        <v>622222.24</v>
      </c>
      <c r="AI55" s="160"/>
      <c r="AJ55" s="39"/>
      <c r="AK55" s="39"/>
      <c r="AL55" s="81"/>
      <c r="AM55" s="1053"/>
      <c r="AN55" s="43"/>
      <c r="AO55" s="43"/>
      <c r="AP55" s="43">
        <f t="shared" si="11"/>
        <v>13333.32</v>
      </c>
    </row>
    <row r="56" spans="6:42">
      <c r="F56" s="575">
        <v>45995</v>
      </c>
      <c r="G56" s="1196"/>
      <c r="H56" s="312"/>
      <c r="I56" s="1196"/>
      <c r="J56" s="1483"/>
      <c r="K56" s="161">
        <v>36906</v>
      </c>
      <c r="L56" s="604">
        <v>622222.24</v>
      </c>
      <c r="M56" s="332"/>
      <c r="N56" s="186">
        <f t="shared" si="10"/>
        <v>0</v>
      </c>
      <c r="AI56" s="160"/>
      <c r="AJ56" s="39"/>
      <c r="AK56" s="39"/>
      <c r="AL56" s="81"/>
      <c r="AM56" s="1053"/>
      <c r="AN56" s="43"/>
      <c r="AO56" s="43"/>
      <c r="AP56" s="43">
        <f t="shared" si="11"/>
        <v>13333.32</v>
      </c>
    </row>
    <row r="57" spans="6:42">
      <c r="F57" s="1478"/>
      <c r="G57" s="1196"/>
      <c r="H57" s="312"/>
      <c r="I57" s="1196"/>
      <c r="J57" s="1483"/>
      <c r="K57" s="334"/>
      <c r="L57" s="332"/>
      <c r="M57" s="332"/>
      <c r="N57" s="186">
        <f t="shared" si="10"/>
        <v>0</v>
      </c>
      <c r="AI57" s="160"/>
      <c r="AJ57" s="39"/>
      <c r="AK57" s="39"/>
      <c r="AL57" s="81"/>
      <c r="AM57" s="1053"/>
      <c r="AN57" s="43"/>
      <c r="AO57" s="43"/>
      <c r="AP57" s="43">
        <f t="shared" si="11"/>
        <v>13333.32</v>
      </c>
    </row>
    <row r="59" spans="6:42" ht="20.399999999999999">
      <c r="F59" s="3383" t="s">
        <v>1</v>
      </c>
      <c r="G59" s="3383"/>
      <c r="H59" s="3383"/>
      <c r="I59" s="3383"/>
      <c r="J59" s="3383"/>
      <c r="K59" s="3383"/>
      <c r="L59" s="3383"/>
      <c r="M59" s="3383"/>
      <c r="N59" s="3383"/>
      <c r="AI59" s="194"/>
      <c r="AJ59" s="196"/>
      <c r="AK59" s="197"/>
      <c r="AL59" s="200"/>
      <c r="AM59" s="200"/>
      <c r="AN59" s="199"/>
    </row>
    <row r="60" spans="6:42" ht="26.4">
      <c r="F60" s="1173" t="s">
        <v>2</v>
      </c>
      <c r="G60" s="1168" t="s">
        <v>3</v>
      </c>
      <c r="H60" s="353" t="s">
        <v>4</v>
      </c>
      <c r="I60" s="1168" t="s">
        <v>5</v>
      </c>
      <c r="J60" s="354" t="s">
        <v>6</v>
      </c>
      <c r="K60" s="1172" t="s">
        <v>7</v>
      </c>
      <c r="L60" s="1168" t="s">
        <v>176</v>
      </c>
      <c r="M60" s="1168" t="s">
        <v>177</v>
      </c>
      <c r="N60" s="1482" t="s">
        <v>10</v>
      </c>
      <c r="AI60" s="194"/>
      <c r="AJ60" s="196"/>
      <c r="AK60" s="197"/>
      <c r="AL60" s="198"/>
      <c r="AM60" s="198"/>
      <c r="AN60" s="199"/>
    </row>
    <row r="61" spans="6:42">
      <c r="F61" s="804">
        <v>45995</v>
      </c>
      <c r="G61" s="1479">
        <v>800000</v>
      </c>
      <c r="H61" s="1479"/>
      <c r="I61" s="1479"/>
      <c r="J61" s="1489">
        <v>72</v>
      </c>
      <c r="K61" s="1490">
        <v>36906</v>
      </c>
      <c r="L61" s="1479">
        <f>G61/J61</f>
        <v>11111.1111111111</v>
      </c>
      <c r="M61" s="1479">
        <f>+G61*0.0083</f>
        <v>6640</v>
      </c>
      <c r="N61" s="1479">
        <f>G61</f>
        <v>800000</v>
      </c>
      <c r="AI61" s="194"/>
      <c r="AJ61" s="196"/>
      <c r="AK61" s="224"/>
      <c r="AL61" s="224"/>
      <c r="AM61" s="224"/>
      <c r="AN61" s="225"/>
    </row>
    <row r="62" spans="6:42" ht="13.8">
      <c r="F62" s="167">
        <v>46020</v>
      </c>
      <c r="G62" s="1196"/>
      <c r="H62" s="312"/>
      <c r="I62" s="1196"/>
      <c r="J62" s="904"/>
      <c r="K62" s="52" t="s">
        <v>1132</v>
      </c>
      <c r="L62" s="450">
        <v>11111.11</v>
      </c>
      <c r="M62" s="450">
        <v>6640</v>
      </c>
      <c r="N62" s="186">
        <f t="shared" ref="N62:N67" si="12">N61-L62</f>
        <v>788888.89</v>
      </c>
      <c r="AI62" s="194"/>
      <c r="AJ62" s="196"/>
      <c r="AK62" s="197"/>
      <c r="AL62" s="198"/>
      <c r="AM62" s="198"/>
      <c r="AN62" s="199"/>
    </row>
    <row r="63" spans="6:42" ht="13.8">
      <c r="F63" s="324"/>
      <c r="G63" s="588"/>
      <c r="H63" s="608"/>
      <c r="I63" s="168"/>
      <c r="J63" s="168"/>
      <c r="K63" s="168"/>
      <c r="L63" s="607"/>
      <c r="M63" s="607"/>
      <c r="N63" s="186">
        <f t="shared" si="12"/>
        <v>788888.89</v>
      </c>
      <c r="AI63" s="194"/>
      <c r="AJ63" s="196"/>
      <c r="AK63" s="197"/>
      <c r="AL63" s="200"/>
      <c r="AM63" s="200"/>
      <c r="AN63" s="199"/>
    </row>
    <row r="64" spans="6:42">
      <c r="F64" s="167"/>
      <c r="G64" s="1480"/>
      <c r="H64" s="588"/>
      <c r="I64" s="450"/>
      <c r="J64" s="450"/>
      <c r="K64" s="450"/>
      <c r="L64" s="608"/>
      <c r="M64" s="608"/>
      <c r="N64" s="186">
        <f t="shared" si="12"/>
        <v>788888.89</v>
      </c>
      <c r="AI64" s="194"/>
      <c r="AJ64" s="196"/>
      <c r="AK64" s="197"/>
      <c r="AL64" s="200"/>
      <c r="AM64" s="200"/>
      <c r="AN64" s="199"/>
    </row>
    <row r="65" spans="6:40" ht="13.8">
      <c r="F65" s="167"/>
      <c r="G65" s="587"/>
      <c r="H65" s="358"/>
      <c r="I65" s="450"/>
      <c r="J65" s="450"/>
      <c r="K65" s="450"/>
      <c r="L65" s="607"/>
      <c r="M65" s="607"/>
      <c r="N65" s="186">
        <f t="shared" si="12"/>
        <v>788888.89</v>
      </c>
      <c r="AI65" s="194"/>
      <c r="AJ65" s="196"/>
      <c r="AK65" s="195"/>
      <c r="AL65" s="200"/>
      <c r="AM65" s="200"/>
      <c r="AN65" s="199"/>
    </row>
    <row r="66" spans="6:40" ht="13.8">
      <c r="F66" s="167"/>
      <c r="G66" s="587"/>
      <c r="H66" s="358"/>
      <c r="I66" s="450"/>
      <c r="J66" s="450"/>
      <c r="K66" s="450"/>
      <c r="L66" s="607"/>
      <c r="M66" s="607"/>
      <c r="N66" s="186">
        <f t="shared" si="12"/>
        <v>788888.89</v>
      </c>
      <c r="AI66" s="194"/>
      <c r="AJ66" s="196"/>
      <c r="AK66" s="195"/>
      <c r="AL66" s="200"/>
      <c r="AM66" s="200"/>
      <c r="AN66" s="199"/>
    </row>
    <row r="67" spans="6:40" ht="13.8">
      <c r="F67" s="167"/>
      <c r="G67" s="587"/>
      <c r="H67" s="52"/>
      <c r="I67" s="450"/>
      <c r="J67" s="450"/>
      <c r="K67" s="450"/>
      <c r="L67" s="607"/>
      <c r="M67" s="607"/>
      <c r="N67" s="186">
        <f t="shared" si="12"/>
        <v>788888.89</v>
      </c>
      <c r="AI67" s="194"/>
      <c r="AJ67" s="196"/>
      <c r="AK67" s="195"/>
      <c r="AL67" s="200"/>
      <c r="AM67" s="200"/>
      <c r="AN67" s="199"/>
    </row>
    <row r="68" spans="6:40" ht="13.8">
      <c r="F68" s="575"/>
      <c r="G68" s="576"/>
      <c r="H68" s="120"/>
      <c r="I68" s="122"/>
      <c r="J68" s="122"/>
      <c r="K68" s="122"/>
      <c r="L68" s="728"/>
      <c r="M68" s="728"/>
      <c r="AI68" s="194"/>
      <c r="AJ68" s="196"/>
      <c r="AK68" s="197"/>
      <c r="AL68" s="200"/>
      <c r="AM68" s="200"/>
      <c r="AN68" s="199"/>
    </row>
    <row r="69" spans="6:40" ht="13.8">
      <c r="F69" s="575"/>
      <c r="G69" s="576"/>
      <c r="H69" s="120"/>
      <c r="I69" s="122"/>
      <c r="J69" s="122"/>
      <c r="K69" s="122"/>
      <c r="L69" s="728"/>
      <c r="M69" s="728"/>
      <c r="AI69" s="194"/>
      <c r="AJ69" s="196"/>
      <c r="AK69" s="195"/>
      <c r="AL69" s="200"/>
      <c r="AM69" s="200"/>
      <c r="AN69" s="199"/>
    </row>
    <row r="70" spans="6:40" ht="13.8">
      <c r="F70" s="575"/>
      <c r="G70" s="576"/>
      <c r="H70" s="126"/>
      <c r="I70" s="122"/>
      <c r="J70" s="122"/>
      <c r="K70" s="122"/>
      <c r="L70" s="728"/>
      <c r="M70" s="728"/>
      <c r="AI70" s="194"/>
      <c r="AJ70" s="223"/>
      <c r="AK70" s="224"/>
      <c r="AL70" s="224"/>
      <c r="AM70" s="224"/>
      <c r="AN70" s="225"/>
    </row>
    <row r="71" spans="6:40" ht="13.8">
      <c r="F71" s="575"/>
      <c r="G71" s="576"/>
      <c r="H71" s="120"/>
      <c r="I71" s="577"/>
      <c r="J71" s="577"/>
      <c r="K71" s="577"/>
      <c r="L71" s="728"/>
      <c r="M71" s="728"/>
      <c r="AN71" s="199"/>
    </row>
    <row r="72" spans="6:40" ht="13.8">
      <c r="F72" s="575"/>
      <c r="G72" s="576"/>
      <c r="H72" s="120"/>
      <c r="I72" s="577"/>
      <c r="J72" s="577"/>
      <c r="K72" s="577"/>
      <c r="L72" s="728"/>
      <c r="M72" s="728"/>
      <c r="AI72" s="194"/>
      <c r="AJ72" s="196"/>
      <c r="AK72" s="195"/>
      <c r="AL72" s="198"/>
      <c r="AM72" s="198"/>
      <c r="AN72" s="199"/>
    </row>
    <row r="73" spans="6:40" ht="13.8">
      <c r="F73" s="575"/>
      <c r="G73" s="576"/>
      <c r="H73" s="120"/>
      <c r="I73" s="122"/>
      <c r="J73" s="122"/>
      <c r="K73" s="122"/>
      <c r="L73" s="728"/>
      <c r="M73" s="728"/>
      <c r="AI73" s="194"/>
      <c r="AJ73" s="196"/>
      <c r="AK73" s="195"/>
      <c r="AL73" s="198"/>
      <c r="AM73" s="198"/>
      <c r="AN73" s="199"/>
    </row>
    <row r="74" spans="6:40">
      <c r="F74" s="575"/>
      <c r="G74" s="576"/>
      <c r="H74" s="161"/>
      <c r="I74" s="122"/>
      <c r="J74" s="122"/>
      <c r="K74" s="122"/>
      <c r="L74" s="604"/>
      <c r="M74" s="604"/>
      <c r="AI74" s="194"/>
      <c r="AJ74" s="196"/>
      <c r="AK74" s="195"/>
      <c r="AL74" s="200"/>
      <c r="AM74" s="200"/>
      <c r="AN74" s="199"/>
    </row>
    <row r="75" spans="6:40" ht="13.8">
      <c r="F75" s="575"/>
      <c r="G75" s="576"/>
      <c r="H75" s="120"/>
      <c r="I75" s="122"/>
      <c r="J75" s="122"/>
      <c r="K75" s="122"/>
      <c r="L75" s="728"/>
      <c r="M75" s="728"/>
      <c r="AI75" s="194"/>
      <c r="AJ75" s="196"/>
      <c r="AK75" s="195"/>
      <c r="AL75" s="200"/>
      <c r="AM75" s="200"/>
      <c r="AN75" s="199"/>
    </row>
  </sheetData>
  <mergeCells count="11">
    <mergeCell ref="F59:N59"/>
    <mergeCell ref="AQ3:AV3"/>
    <mergeCell ref="AW3:AZ3"/>
    <mergeCell ref="F15:N15"/>
    <mergeCell ref="AI28:AP28"/>
    <mergeCell ref="F43:N43"/>
    <mergeCell ref="R2:S2"/>
    <mergeCell ref="A3:E3"/>
    <mergeCell ref="F3:N3"/>
    <mergeCell ref="P3:Y3"/>
    <mergeCell ref="Z3:AH3"/>
  </mergeCells>
  <pageMargins left="0.5" right="0.5" top="1" bottom="1" header="0.5" footer="0.5"/>
  <pageSetup paperSize="5" orientation="landscape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I15"/>
  <sheetViews>
    <sheetView zoomScale="54" zoomScaleNormal="140" workbookViewId="0">
      <selection activeCell="A6" sqref="A6:I13"/>
    </sheetView>
  </sheetViews>
  <sheetFormatPr defaultColWidth="9.109375" defaultRowHeight="13.2"/>
  <cols>
    <col min="1" max="4" width="15.33203125" customWidth="1"/>
    <col min="5" max="5" width="15.33203125" style="1456" customWidth="1"/>
    <col min="6" max="6" width="15.33203125" style="1457" customWidth="1"/>
    <col min="7" max="9" width="15.33203125" customWidth="1"/>
  </cols>
  <sheetData>
    <row r="1" spans="1:9" ht="29.4">
      <c r="A1" s="3387" t="s">
        <v>1133</v>
      </c>
      <c r="B1" s="3387"/>
      <c r="C1" s="3387"/>
      <c r="D1" s="3387"/>
      <c r="E1" s="3388"/>
      <c r="F1" s="3389"/>
      <c r="G1" s="3387"/>
      <c r="H1" s="3387"/>
      <c r="I1" s="3387"/>
    </row>
    <row r="2" spans="1:9">
      <c r="A2" s="2"/>
      <c r="B2" s="6"/>
      <c r="C2" s="3"/>
      <c r="D2" s="3"/>
      <c r="E2" s="294"/>
      <c r="F2" s="294"/>
      <c r="G2" s="6"/>
      <c r="H2" s="6"/>
      <c r="I2" s="3"/>
    </row>
    <row r="3" spans="1:9" ht="39" customHeight="1">
      <c r="A3" s="3090" t="s">
        <v>1</v>
      </c>
      <c r="B3" s="3090"/>
      <c r="C3" s="3090"/>
      <c r="D3" s="3090"/>
      <c r="E3" s="3090"/>
      <c r="F3" s="3090"/>
      <c r="G3" s="3090"/>
      <c r="H3" s="3090"/>
      <c r="I3" s="3090"/>
    </row>
    <row r="4" spans="1:9" ht="25.2">
      <c r="A4" s="1431" t="s">
        <v>2</v>
      </c>
      <c r="B4" s="1432" t="s">
        <v>3</v>
      </c>
      <c r="C4" s="1433" t="s">
        <v>4</v>
      </c>
      <c r="D4" s="1434" t="s">
        <v>5</v>
      </c>
      <c r="E4" s="1434" t="s">
        <v>6</v>
      </c>
      <c r="F4" s="1434" t="s">
        <v>7</v>
      </c>
      <c r="G4" s="1432" t="s">
        <v>176</v>
      </c>
      <c r="H4" s="1432" t="s">
        <v>177</v>
      </c>
      <c r="I4" s="1444" t="s">
        <v>10</v>
      </c>
    </row>
    <row r="5" spans="1:9" ht="18" customHeight="1">
      <c r="A5" s="736">
        <v>45801</v>
      </c>
      <c r="B5" s="308">
        <v>50000</v>
      </c>
      <c r="C5" s="1458">
        <f>B5*2%</f>
        <v>1000</v>
      </c>
      <c r="D5" s="309"/>
      <c r="E5" s="309">
        <v>24</v>
      </c>
      <c r="F5" s="309">
        <v>35699</v>
      </c>
      <c r="G5" s="308">
        <f>B5/E5</f>
        <v>2083.3333333333298</v>
      </c>
      <c r="H5" s="308">
        <f>B5*0.0083</f>
        <v>415</v>
      </c>
      <c r="I5" s="1461">
        <f>B5</f>
        <v>50000</v>
      </c>
    </row>
    <row r="6" spans="1:9" ht="18" customHeight="1">
      <c r="A6" s="167">
        <v>45833</v>
      </c>
      <c r="B6" s="1003"/>
      <c r="C6" s="1003"/>
      <c r="D6" s="1003"/>
      <c r="E6" s="1459">
        <v>1</v>
      </c>
      <c r="F6" s="52" t="s">
        <v>1134</v>
      </c>
      <c r="G6" s="450">
        <v>2083.33</v>
      </c>
      <c r="H6" s="450">
        <v>415</v>
      </c>
      <c r="I6" s="1006">
        <f>I5-G6</f>
        <v>47916.67</v>
      </c>
    </row>
    <row r="7" spans="1:9" ht="18" customHeight="1">
      <c r="A7" s="167">
        <v>45863</v>
      </c>
      <c r="B7" s="1003"/>
      <c r="C7" s="1003"/>
      <c r="D7" s="1003"/>
      <c r="E7" s="1460">
        <v>2</v>
      </c>
      <c r="F7" s="52" t="s">
        <v>1135</v>
      </c>
      <c r="G7" s="450">
        <v>2083.33</v>
      </c>
      <c r="H7" s="450">
        <v>415</v>
      </c>
      <c r="I7" s="1006">
        <f t="shared" ref="I7:I12" si="0">I6-G7</f>
        <v>45833.34</v>
      </c>
    </row>
    <row r="8" spans="1:9" ht="18" customHeight="1">
      <c r="A8" s="167">
        <v>45895</v>
      </c>
      <c r="B8" s="1003"/>
      <c r="C8" s="1003"/>
      <c r="D8" s="1003"/>
      <c r="E8" s="1460"/>
      <c r="F8" s="2177" t="s">
        <v>1136</v>
      </c>
      <c r="G8" s="450">
        <v>2083.33</v>
      </c>
      <c r="H8" s="450">
        <v>415</v>
      </c>
      <c r="I8" s="1006">
        <f t="shared" si="0"/>
        <v>43750.01</v>
      </c>
    </row>
    <row r="9" spans="1:9" ht="18" customHeight="1">
      <c r="A9" s="167">
        <v>45937</v>
      </c>
      <c r="B9" s="1003"/>
      <c r="C9" s="1003"/>
      <c r="D9" s="1003"/>
      <c r="E9" s="1460"/>
      <c r="F9" s="52" t="s">
        <v>1137</v>
      </c>
      <c r="G9" s="450">
        <v>2083.33</v>
      </c>
      <c r="H9" s="450">
        <v>415</v>
      </c>
      <c r="I9" s="1006">
        <f t="shared" si="0"/>
        <v>41666.68</v>
      </c>
    </row>
    <row r="10" spans="1:9" ht="18" customHeight="1">
      <c r="A10" s="167">
        <v>45968</v>
      </c>
      <c r="B10" s="1003"/>
      <c r="C10" s="1003"/>
      <c r="D10" s="1003"/>
      <c r="E10" s="1460"/>
      <c r="F10" s="52" t="s">
        <v>1138</v>
      </c>
      <c r="G10" s="168">
        <v>2083.33</v>
      </c>
      <c r="H10" s="168">
        <v>415</v>
      </c>
      <c r="I10" s="1006">
        <f t="shared" si="0"/>
        <v>39583.35</v>
      </c>
    </row>
    <row r="11" spans="1:9" ht="18" customHeight="1">
      <c r="A11" s="1003"/>
      <c r="B11" s="1003"/>
      <c r="C11" s="1003"/>
      <c r="D11" s="1003"/>
      <c r="E11" s="1460"/>
      <c r="F11" s="1459"/>
      <c r="G11" s="1003"/>
      <c r="H11" s="1003"/>
      <c r="I11" s="1006">
        <f t="shared" si="0"/>
        <v>39583.35</v>
      </c>
    </row>
    <row r="12" spans="1:9" ht="18" customHeight="1">
      <c r="A12" s="1003"/>
      <c r="B12" s="1003"/>
      <c r="C12" s="1003"/>
      <c r="D12" s="1003"/>
      <c r="E12" s="1460"/>
      <c r="F12" s="1459"/>
      <c r="G12" s="1003"/>
      <c r="H12" s="1003"/>
      <c r="I12" s="1006">
        <f t="shared" si="0"/>
        <v>39583.35</v>
      </c>
    </row>
    <row r="13" spans="1:9" ht="18" customHeight="1">
      <c r="A13" s="1003"/>
      <c r="B13" s="1003"/>
      <c r="C13" s="1003"/>
      <c r="D13" s="1003"/>
      <c r="E13" s="1460"/>
      <c r="F13" s="1459"/>
      <c r="G13" s="1003"/>
      <c r="H13" s="1003"/>
      <c r="I13" s="1003"/>
    </row>
    <row r="14" spans="1:9" ht="18" customHeight="1"/>
    <row r="15" spans="1:9" ht="18" customHeight="1"/>
  </sheetData>
  <mergeCells count="2">
    <mergeCell ref="A1:I1"/>
    <mergeCell ref="A3:I3"/>
  </mergeCells>
  <pageMargins left="0.75" right="0.75" top="1" bottom="1" header="0.5" footer="0.5"/>
  <pageSetup orientation="portrait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98">
    <tabColor rgb="FFFFFF00"/>
  </sheetPr>
  <dimension ref="B1:Y61"/>
  <sheetViews>
    <sheetView topLeftCell="A34" zoomScale="130" zoomScaleNormal="130" workbookViewId="0">
      <selection activeCell="E49" sqref="D49:E50"/>
    </sheetView>
  </sheetViews>
  <sheetFormatPr defaultColWidth="9.109375" defaultRowHeight="13.2"/>
  <cols>
    <col min="1" max="1" width="12" style="3" customWidth="1"/>
    <col min="2" max="2" width="18.5546875" style="2" customWidth="1"/>
    <col min="3" max="3" width="15.109375" style="6" customWidth="1"/>
    <col min="4" max="4" width="13.44140625" style="3" customWidth="1"/>
    <col min="5" max="5" width="6.88671875" style="3" customWidth="1"/>
    <col min="6" max="6" width="6.88671875" style="5" customWidth="1"/>
    <col min="7" max="7" width="10.5546875" style="3" customWidth="1"/>
    <col min="8" max="8" width="12.5546875" style="6" customWidth="1"/>
    <col min="9" max="9" width="12.6640625" style="6" customWidth="1"/>
    <col min="10" max="10" width="13.6640625" style="3" customWidth="1"/>
    <col min="11" max="11" width="9.109375" style="3"/>
    <col min="12" max="12" width="16.88671875" style="1044" customWidth="1"/>
    <col min="13" max="13" width="12.6640625" style="6" customWidth="1"/>
    <col min="14" max="14" width="8.109375" style="6" customWidth="1"/>
    <col min="15" max="15" width="8" style="6" customWidth="1"/>
    <col min="16" max="16" width="9.109375" style="3"/>
    <col min="17" max="17" width="9.88671875" style="783" customWidth="1"/>
    <col min="18" max="18" width="13.44140625" style="6" customWidth="1"/>
    <col min="19" max="20" width="11.88671875" style="6" customWidth="1"/>
    <col min="21" max="22" width="9.109375" style="3"/>
    <col min="23" max="23" width="12.6640625" style="3" customWidth="1"/>
    <col min="24" max="24" width="9.109375" style="6"/>
    <col min="25" max="16384" width="9.109375" style="3"/>
  </cols>
  <sheetData>
    <row r="1" spans="2:25" ht="24">
      <c r="B1" s="3160" t="s">
        <v>1139</v>
      </c>
      <c r="C1" s="3160"/>
      <c r="D1" s="3160"/>
      <c r="E1" s="3160"/>
      <c r="F1" s="3160"/>
      <c r="G1" s="3160"/>
      <c r="H1" s="3160"/>
      <c r="I1" s="3160"/>
      <c r="J1" s="3160"/>
    </row>
    <row r="2" spans="2:25">
      <c r="G2" s="5"/>
    </row>
    <row r="3" spans="2:25" ht="20.399999999999999">
      <c r="B3" s="3090" t="s">
        <v>1</v>
      </c>
      <c r="C3" s="3090"/>
      <c r="D3" s="3090"/>
      <c r="E3" s="3090"/>
      <c r="F3" s="3090"/>
      <c r="G3" s="3090"/>
      <c r="H3" s="3090"/>
      <c r="I3" s="3090"/>
      <c r="J3" s="3090"/>
      <c r="L3" s="3390" t="s">
        <v>185</v>
      </c>
      <c r="M3" s="3390"/>
      <c r="N3" s="3390"/>
      <c r="O3" s="3390"/>
      <c r="P3" s="3390"/>
      <c r="Q3" s="3390"/>
      <c r="R3" s="3390"/>
      <c r="S3" s="3390"/>
      <c r="T3" s="3390"/>
    </row>
    <row r="4" spans="2:25" ht="25.2">
      <c r="B4" s="1431" t="s">
        <v>2</v>
      </c>
      <c r="C4" s="1432" t="s">
        <v>3</v>
      </c>
      <c r="D4" s="1433" t="s">
        <v>4</v>
      </c>
      <c r="E4" s="1434" t="s">
        <v>5</v>
      </c>
      <c r="F4" s="1434" t="s">
        <v>6</v>
      </c>
      <c r="G4" s="1434" t="s">
        <v>7</v>
      </c>
      <c r="H4" s="1432" t="s">
        <v>176</v>
      </c>
      <c r="I4" s="1432" t="s">
        <v>177</v>
      </c>
      <c r="J4" s="1444" t="s">
        <v>10</v>
      </c>
      <c r="L4" s="1445" t="s">
        <v>2</v>
      </c>
      <c r="M4" s="1446" t="s">
        <v>3</v>
      </c>
      <c r="N4" s="1446" t="s">
        <v>4</v>
      </c>
      <c r="O4" s="1446" t="s">
        <v>5</v>
      </c>
      <c r="P4" s="1447" t="s">
        <v>6</v>
      </c>
      <c r="Q4" s="1452" t="s">
        <v>7</v>
      </c>
      <c r="R4" s="1446" t="s">
        <v>176</v>
      </c>
      <c r="S4" s="1446" t="s">
        <v>177</v>
      </c>
      <c r="T4" s="1453" t="s">
        <v>10</v>
      </c>
    </row>
    <row r="5" spans="2:25" s="294" customFormat="1" ht="27" customHeight="1">
      <c r="B5" s="324">
        <v>44499</v>
      </c>
      <c r="C5" s="186">
        <v>170000</v>
      </c>
      <c r="D5" s="1435">
        <f>C5*2%</f>
        <v>3400</v>
      </c>
      <c r="E5" s="185"/>
      <c r="F5" s="185">
        <v>48</v>
      </c>
      <c r="G5" s="185">
        <v>27702</v>
      </c>
      <c r="H5" s="186">
        <f>C5/F5</f>
        <v>3541.6666666666702</v>
      </c>
      <c r="I5" s="186">
        <f>C5*0.0083</f>
        <v>1411</v>
      </c>
      <c r="J5" s="1448">
        <f>C5</f>
        <v>170000</v>
      </c>
      <c r="L5" s="1449">
        <v>44449</v>
      </c>
      <c r="M5" s="308">
        <v>10000</v>
      </c>
      <c r="N5" s="308">
        <f>M5*0.02</f>
        <v>200</v>
      </c>
      <c r="O5" s="308"/>
      <c r="P5" s="309">
        <v>12</v>
      </c>
      <c r="Q5" s="1454">
        <v>27558</v>
      </c>
      <c r="R5" s="308">
        <f>M5/P5</f>
        <v>833.33333333333303</v>
      </c>
      <c r="S5" s="308">
        <v>200</v>
      </c>
      <c r="T5" s="308">
        <v>10000</v>
      </c>
      <c r="X5" s="296"/>
    </row>
    <row r="6" spans="2:25" s="5" customFormat="1" ht="27" customHeight="1">
      <c r="B6" s="50">
        <v>44534</v>
      </c>
      <c r="C6" s="62"/>
      <c r="D6" s="57"/>
      <c r="E6" s="57"/>
      <c r="F6" s="57">
        <v>1</v>
      </c>
      <c r="G6" s="57">
        <v>72820</v>
      </c>
      <c r="H6" s="62">
        <v>3541.67</v>
      </c>
      <c r="I6" s="62">
        <v>1411</v>
      </c>
      <c r="J6" s="480">
        <f>J5-H6</f>
        <v>166458.32999999999</v>
      </c>
      <c r="L6" s="1040">
        <v>44534</v>
      </c>
      <c r="M6" s="62"/>
      <c r="N6" s="62"/>
      <c r="O6" s="62"/>
      <c r="P6" s="57"/>
      <c r="Q6" s="44"/>
      <c r="R6" s="62">
        <v>1666.67</v>
      </c>
      <c r="S6" s="62">
        <v>366.67</v>
      </c>
      <c r="T6" s="62">
        <f>T5-R6</f>
        <v>8333.33</v>
      </c>
      <c r="W6" s="524">
        <v>45627</v>
      </c>
      <c r="X6" s="502">
        <v>700</v>
      </c>
      <c r="Y6" s="5">
        <v>350</v>
      </c>
    </row>
    <row r="7" spans="2:25" s="5" customFormat="1" ht="27" customHeight="1">
      <c r="B7" s="50">
        <v>44567</v>
      </c>
      <c r="C7" s="62"/>
      <c r="D7" s="57"/>
      <c r="E7" s="57"/>
      <c r="F7" s="57">
        <v>2</v>
      </c>
      <c r="G7" s="57">
        <v>73159</v>
      </c>
      <c r="H7" s="62">
        <v>3541.11</v>
      </c>
      <c r="I7" s="62">
        <v>1411</v>
      </c>
      <c r="J7" s="480">
        <f t="shared" ref="J7:J12" si="0">J6-H7</f>
        <v>162917.22</v>
      </c>
      <c r="L7" s="1450">
        <v>44567</v>
      </c>
      <c r="M7" s="62"/>
      <c r="N7" s="62"/>
      <c r="O7" s="62"/>
      <c r="P7" s="57"/>
      <c r="Q7" s="44">
        <v>73159</v>
      </c>
      <c r="R7" s="62">
        <v>833.33</v>
      </c>
      <c r="S7" s="62">
        <v>166.67</v>
      </c>
      <c r="T7" s="62">
        <f t="shared" ref="T7:T13" si="1">T6-R7</f>
        <v>7500</v>
      </c>
      <c r="W7" s="524">
        <v>45658</v>
      </c>
      <c r="X7" s="502">
        <v>700</v>
      </c>
      <c r="Y7" s="5">
        <v>350</v>
      </c>
    </row>
    <row r="8" spans="2:25" s="5" customFormat="1" ht="27" customHeight="1">
      <c r="B8" s="50">
        <v>44595</v>
      </c>
      <c r="C8" s="62"/>
      <c r="D8" s="57"/>
      <c r="E8" s="57"/>
      <c r="F8" s="57">
        <v>3</v>
      </c>
      <c r="G8" s="57">
        <v>73498</v>
      </c>
      <c r="H8" s="62">
        <v>3541.11</v>
      </c>
      <c r="I8" s="62">
        <v>1411</v>
      </c>
      <c r="J8" s="480">
        <f t="shared" si="0"/>
        <v>159376.10999999999</v>
      </c>
      <c r="L8" s="1450">
        <v>44595</v>
      </c>
      <c r="M8" s="62"/>
      <c r="N8" s="62"/>
      <c r="O8" s="62"/>
      <c r="P8" s="57"/>
      <c r="Q8" s="44">
        <v>73498</v>
      </c>
      <c r="R8" s="62">
        <v>833.33</v>
      </c>
      <c r="S8" s="62">
        <v>133.33000000000001</v>
      </c>
      <c r="T8" s="62">
        <f t="shared" si="1"/>
        <v>6666.67</v>
      </c>
      <c r="W8" s="524">
        <v>45689</v>
      </c>
      <c r="X8" s="502">
        <v>700</v>
      </c>
      <c r="Y8" s="5">
        <v>350</v>
      </c>
    </row>
    <row r="9" spans="2:25" s="5" customFormat="1" ht="27" customHeight="1">
      <c r="B9" s="50">
        <v>44628</v>
      </c>
      <c r="C9" s="62"/>
      <c r="D9" s="57"/>
      <c r="E9" s="57"/>
      <c r="F9" s="57">
        <v>4</v>
      </c>
      <c r="G9" s="57">
        <v>73870</v>
      </c>
      <c r="H9" s="62">
        <v>3541.11</v>
      </c>
      <c r="I9" s="62">
        <v>1411</v>
      </c>
      <c r="J9" s="480">
        <f t="shared" si="0"/>
        <v>155835</v>
      </c>
      <c r="L9" s="1450">
        <v>44628</v>
      </c>
      <c r="M9" s="62"/>
      <c r="N9" s="62"/>
      <c r="O9" s="62"/>
      <c r="P9" s="57"/>
      <c r="Q9" s="44">
        <v>73870</v>
      </c>
      <c r="R9" s="62">
        <v>833.33</v>
      </c>
      <c r="S9" s="62">
        <v>100</v>
      </c>
      <c r="T9" s="62">
        <f t="shared" si="1"/>
        <v>5833.34</v>
      </c>
      <c r="W9" s="524">
        <v>45717</v>
      </c>
      <c r="X9" s="502">
        <v>700</v>
      </c>
      <c r="Y9" s="5">
        <v>350</v>
      </c>
    </row>
    <row r="10" spans="2:25" s="5" customFormat="1" ht="27" customHeight="1">
      <c r="B10" s="50">
        <v>44657</v>
      </c>
      <c r="C10" s="62"/>
      <c r="D10" s="57"/>
      <c r="E10" s="57"/>
      <c r="F10" s="57">
        <v>5</v>
      </c>
      <c r="G10" s="57">
        <v>74183</v>
      </c>
      <c r="H10" s="62">
        <v>3541.11</v>
      </c>
      <c r="I10" s="62">
        <v>1411</v>
      </c>
      <c r="J10" s="480">
        <f t="shared" si="0"/>
        <v>152293.89000000001</v>
      </c>
      <c r="L10" s="1040">
        <v>44665</v>
      </c>
      <c r="M10" s="62"/>
      <c r="N10" s="62"/>
      <c r="O10" s="62"/>
      <c r="P10" s="57"/>
      <c r="Q10" s="44">
        <v>74183</v>
      </c>
      <c r="R10" s="62">
        <v>833.33</v>
      </c>
      <c r="S10" s="62">
        <v>83.33</v>
      </c>
      <c r="T10" s="62">
        <f t="shared" si="1"/>
        <v>5000.01</v>
      </c>
      <c r="W10" s="524">
        <v>45748</v>
      </c>
      <c r="X10" s="502">
        <v>700</v>
      </c>
      <c r="Y10" s="5">
        <v>350</v>
      </c>
    </row>
    <row r="11" spans="2:25" s="5" customFormat="1" ht="27" customHeight="1">
      <c r="B11" s="50">
        <v>44695</v>
      </c>
      <c r="C11" s="62"/>
      <c r="D11" s="57"/>
      <c r="E11" s="57"/>
      <c r="F11" s="57">
        <v>6</v>
      </c>
      <c r="G11" s="57">
        <v>74540</v>
      </c>
      <c r="H11" s="62">
        <v>3541.11</v>
      </c>
      <c r="I11" s="62">
        <v>1411</v>
      </c>
      <c r="J11" s="480">
        <f t="shared" si="0"/>
        <v>148752.78</v>
      </c>
      <c r="L11" s="1040">
        <v>44695</v>
      </c>
      <c r="M11" s="62"/>
      <c r="N11" s="62"/>
      <c r="O11" s="62"/>
      <c r="P11" s="57"/>
      <c r="Q11" s="44">
        <v>74540</v>
      </c>
      <c r="R11" s="62">
        <v>833.33</v>
      </c>
      <c r="S11" s="62">
        <v>83.33</v>
      </c>
      <c r="T11" s="62">
        <f t="shared" si="1"/>
        <v>4166.68</v>
      </c>
      <c r="W11" s="524">
        <v>45778</v>
      </c>
      <c r="X11" s="502">
        <v>600</v>
      </c>
      <c r="Y11" s="5">
        <v>300</v>
      </c>
    </row>
    <row r="12" spans="2:25" s="5" customFormat="1" ht="27" customHeight="1">
      <c r="B12" s="50">
        <v>44713</v>
      </c>
      <c r="C12" s="62"/>
      <c r="D12" s="57"/>
      <c r="E12" s="57"/>
      <c r="F12" s="57">
        <v>7</v>
      </c>
      <c r="G12" s="57">
        <v>29095</v>
      </c>
      <c r="H12" s="62">
        <v>148752.78</v>
      </c>
      <c r="I12" s="62"/>
      <c r="J12" s="480">
        <f t="shared" si="0"/>
        <v>0</v>
      </c>
      <c r="L12" s="1040">
        <v>44721</v>
      </c>
      <c r="M12" s="62"/>
      <c r="N12" s="62"/>
      <c r="O12" s="62"/>
      <c r="P12" s="57"/>
      <c r="Q12" s="44">
        <v>74942</v>
      </c>
      <c r="R12" s="62">
        <v>833.33</v>
      </c>
      <c r="S12" s="62">
        <v>75</v>
      </c>
      <c r="T12" s="62">
        <f t="shared" si="1"/>
        <v>3333.35</v>
      </c>
      <c r="W12" s="524">
        <v>45809</v>
      </c>
      <c r="X12" s="502">
        <v>600</v>
      </c>
      <c r="Y12" s="5">
        <v>300</v>
      </c>
    </row>
    <row r="13" spans="2:25" s="5" customFormat="1" ht="27" customHeight="1">
      <c r="B13" s="26"/>
      <c r="C13" s="564"/>
      <c r="D13" s="29"/>
      <c r="E13" s="29"/>
      <c r="F13" s="29"/>
      <c r="G13" s="29"/>
      <c r="H13" s="564"/>
      <c r="I13" s="564"/>
      <c r="J13" s="29"/>
      <c r="L13" s="1208">
        <v>44735</v>
      </c>
      <c r="M13" s="135"/>
      <c r="N13" s="135"/>
      <c r="O13" s="135"/>
      <c r="P13" s="133"/>
      <c r="Q13" s="128"/>
      <c r="R13" s="135">
        <v>3333.35</v>
      </c>
      <c r="S13" s="135"/>
      <c r="T13" s="62">
        <f t="shared" si="1"/>
        <v>0</v>
      </c>
      <c r="W13" s="524">
        <v>45839</v>
      </c>
      <c r="X13" s="502">
        <v>600</v>
      </c>
      <c r="Y13" s="5">
        <v>300</v>
      </c>
    </row>
    <row r="14" spans="2:25" s="5" customFormat="1" ht="27" customHeight="1">
      <c r="B14" s="3188" t="s">
        <v>1139</v>
      </c>
      <c r="C14" s="3188"/>
      <c r="D14" s="3188"/>
      <c r="E14" s="3188"/>
      <c r="F14" s="3188"/>
      <c r="G14" s="3188"/>
      <c r="H14" s="3188"/>
      <c r="I14" s="3188"/>
      <c r="J14" s="3188"/>
      <c r="L14" s="1208"/>
      <c r="M14" s="135"/>
      <c r="N14" s="135"/>
      <c r="O14" s="135"/>
      <c r="P14" s="133"/>
      <c r="Q14" s="128"/>
      <c r="R14" s="135"/>
      <c r="S14" s="135"/>
      <c r="T14" s="191"/>
      <c r="W14" s="524">
        <v>45870</v>
      </c>
      <c r="X14" s="502">
        <v>600</v>
      </c>
      <c r="Y14" s="5">
        <v>300</v>
      </c>
    </row>
    <row r="15" spans="2:25" s="5" customFormat="1" ht="18" customHeight="1">
      <c r="B15" s="1437"/>
      <c r="C15" s="1436"/>
      <c r="D15" s="1436"/>
      <c r="E15" s="1436"/>
      <c r="F15" s="1436"/>
      <c r="G15" s="1436"/>
      <c r="H15" s="1436"/>
      <c r="I15" s="1436"/>
      <c r="J15" s="1436"/>
      <c r="L15" s="1036"/>
      <c r="M15" s="502"/>
      <c r="N15" s="502"/>
      <c r="O15" s="502"/>
      <c r="Q15" s="783"/>
      <c r="R15" s="502"/>
      <c r="S15" s="502"/>
      <c r="T15" s="1455"/>
      <c r="W15" s="524">
        <v>45901</v>
      </c>
      <c r="X15" s="502">
        <v>600</v>
      </c>
      <c r="Y15" s="5">
        <v>300</v>
      </c>
    </row>
    <row r="16" spans="2:25" s="5" customFormat="1" ht="27" customHeight="1">
      <c r="B16" s="3090" t="s">
        <v>1</v>
      </c>
      <c r="C16" s="3090"/>
      <c r="D16" s="3090"/>
      <c r="E16" s="3090"/>
      <c r="F16" s="3090"/>
      <c r="G16" s="3090"/>
      <c r="H16" s="3090"/>
      <c r="I16" s="3090"/>
      <c r="J16" s="3090"/>
      <c r="L16" s="3188" t="s">
        <v>1139</v>
      </c>
      <c r="M16" s="3188"/>
      <c r="N16" s="3188"/>
      <c r="O16" s="3188"/>
      <c r="P16" s="3188"/>
      <c r="Q16" s="3188"/>
      <c r="R16" s="3188"/>
      <c r="S16" s="3188"/>
      <c r="T16" s="3188"/>
      <c r="W16" s="524">
        <v>45931</v>
      </c>
      <c r="X16" s="502">
        <v>600</v>
      </c>
      <c r="Y16" s="5">
        <v>300</v>
      </c>
    </row>
    <row r="17" spans="2:25" ht="25.2">
      <c r="B17" s="1431" t="s">
        <v>2</v>
      </c>
      <c r="C17" s="1432" t="s">
        <v>3</v>
      </c>
      <c r="D17" s="1433" t="s">
        <v>4</v>
      </c>
      <c r="E17" s="1434" t="s">
        <v>5</v>
      </c>
      <c r="F17" s="1434" t="s">
        <v>6</v>
      </c>
      <c r="G17" s="1434" t="s">
        <v>7</v>
      </c>
      <c r="H17" s="1432" t="s">
        <v>176</v>
      </c>
      <c r="I17" s="1432" t="s">
        <v>177</v>
      </c>
      <c r="J17" s="1444" t="s">
        <v>10</v>
      </c>
      <c r="L17" s="3390" t="s">
        <v>185</v>
      </c>
      <c r="M17" s="3390"/>
      <c r="N17" s="3390"/>
      <c r="O17" s="3390"/>
      <c r="P17" s="3390"/>
      <c r="Q17" s="3390"/>
      <c r="R17" s="3390"/>
      <c r="S17" s="3390"/>
      <c r="T17" s="3390"/>
      <c r="W17" s="524">
        <v>45962</v>
      </c>
      <c r="X17" s="502">
        <v>600</v>
      </c>
      <c r="Y17" s="5">
        <v>300</v>
      </c>
    </row>
    <row r="18" spans="2:25" ht="25.2">
      <c r="B18" s="1438">
        <v>44713</v>
      </c>
      <c r="C18" s="1439">
        <v>260000</v>
      </c>
      <c r="D18" s="1440">
        <f>C18*2%</f>
        <v>5200</v>
      </c>
      <c r="E18" s="1441"/>
      <c r="F18" s="1441">
        <v>48</v>
      </c>
      <c r="G18" s="1441">
        <v>29095</v>
      </c>
      <c r="H18" s="1439">
        <f>C18/F18</f>
        <v>5416.6666666666697</v>
      </c>
      <c r="I18" s="1439">
        <f>C18*0.0083</f>
        <v>2158</v>
      </c>
      <c r="J18" s="1451">
        <f>C18</f>
        <v>260000</v>
      </c>
      <c r="L18" s="1445" t="s">
        <v>2</v>
      </c>
      <c r="M18" s="1446" t="s">
        <v>3</v>
      </c>
      <c r="N18" s="1446" t="s">
        <v>4</v>
      </c>
      <c r="O18" s="1446" t="s">
        <v>5</v>
      </c>
      <c r="P18" s="1447" t="s">
        <v>6</v>
      </c>
      <c r="Q18" s="1452" t="s">
        <v>7</v>
      </c>
      <c r="R18" s="1446" t="s">
        <v>176</v>
      </c>
      <c r="S18" s="1446" t="s">
        <v>177</v>
      </c>
      <c r="T18" s="1453" t="s">
        <v>10</v>
      </c>
      <c r="X18" s="6">
        <f>SUM(X6:X17)</f>
        <v>7700</v>
      </c>
      <c r="Y18" s="6">
        <f>SUM(Y6:Y17)</f>
        <v>3850</v>
      </c>
    </row>
    <row r="19" spans="2:25">
      <c r="B19" s="50">
        <v>44763</v>
      </c>
      <c r="C19" s="62"/>
      <c r="D19" s="57"/>
      <c r="E19" s="57">
        <v>1</v>
      </c>
      <c r="F19" s="57">
        <v>1</v>
      </c>
      <c r="G19" s="178">
        <v>75375</v>
      </c>
      <c r="H19" s="329">
        <v>5416.67</v>
      </c>
      <c r="I19" s="329">
        <v>2158</v>
      </c>
      <c r="J19" s="480">
        <f>J18-H19</f>
        <v>254583.33</v>
      </c>
      <c r="L19" s="944">
        <v>44735</v>
      </c>
      <c r="M19" s="55">
        <v>20000</v>
      </c>
      <c r="N19" s="55"/>
      <c r="O19" s="55"/>
      <c r="P19" s="25">
        <v>12</v>
      </c>
      <c r="Q19" s="786">
        <v>29260</v>
      </c>
      <c r="R19" s="55">
        <v>1666.67</v>
      </c>
      <c r="S19" s="55">
        <v>400</v>
      </c>
      <c r="T19" s="55">
        <v>20000</v>
      </c>
    </row>
    <row r="20" spans="2:25">
      <c r="B20" s="50">
        <v>44804</v>
      </c>
      <c r="C20" s="62"/>
      <c r="D20" s="57"/>
      <c r="E20" s="57">
        <v>2</v>
      </c>
      <c r="F20" s="57">
        <v>2</v>
      </c>
      <c r="G20" s="178">
        <v>75894</v>
      </c>
      <c r="H20" s="329">
        <v>5416.67</v>
      </c>
      <c r="I20" s="329">
        <v>2158</v>
      </c>
      <c r="J20" s="480">
        <f t="shared" ref="J20:J60" si="2">J19-H20</f>
        <v>249166.66</v>
      </c>
      <c r="L20" s="1040">
        <v>44763</v>
      </c>
      <c r="M20" s="62"/>
      <c r="N20" s="62"/>
      <c r="O20" s="62"/>
      <c r="P20" s="57">
        <v>1</v>
      </c>
      <c r="Q20" s="178">
        <v>75375</v>
      </c>
      <c r="R20" s="62">
        <v>833.33</v>
      </c>
      <c r="S20" s="62">
        <v>50</v>
      </c>
      <c r="T20" s="62">
        <f>T19-R20</f>
        <v>19166.669999999998</v>
      </c>
    </row>
    <row r="21" spans="2:25">
      <c r="B21" s="894" t="s">
        <v>1140</v>
      </c>
      <c r="C21" s="1442"/>
      <c r="D21" s="57"/>
      <c r="E21" s="57">
        <v>3</v>
      </c>
      <c r="F21" s="1442"/>
      <c r="G21" s="1442" t="s">
        <v>57</v>
      </c>
      <c r="H21" s="62"/>
      <c r="I21" s="62"/>
      <c r="J21" s="480">
        <f t="shared" si="2"/>
        <v>249166.66</v>
      </c>
      <c r="L21" s="1040">
        <v>44804</v>
      </c>
      <c r="M21" s="43"/>
      <c r="N21" s="43"/>
      <c r="O21" s="62"/>
      <c r="P21" s="57">
        <v>2</v>
      </c>
      <c r="Q21" s="178">
        <v>75894</v>
      </c>
      <c r="R21" s="43">
        <v>1666.67</v>
      </c>
      <c r="S21" s="43">
        <v>650</v>
      </c>
      <c r="T21" s="62">
        <f t="shared" ref="T21:T61" si="3">T20-R21</f>
        <v>17500</v>
      </c>
    </row>
    <row r="22" spans="2:25">
      <c r="B22" s="894" t="s">
        <v>1141</v>
      </c>
      <c r="C22" s="1442"/>
      <c r="D22" s="57"/>
      <c r="E22" s="57">
        <v>4</v>
      </c>
      <c r="F22" s="1442"/>
      <c r="G22" s="1442" t="s">
        <v>57</v>
      </c>
      <c r="H22" s="62"/>
      <c r="I22" s="62"/>
      <c r="J22" s="480">
        <f t="shared" si="2"/>
        <v>249166.66</v>
      </c>
      <c r="L22" s="286" t="s">
        <v>1140</v>
      </c>
      <c r="M22" s="43"/>
      <c r="N22" s="43"/>
      <c r="O22" s="62"/>
      <c r="P22" s="57"/>
      <c r="Q22" s="1442" t="s">
        <v>57</v>
      </c>
      <c r="R22" s="43"/>
      <c r="S22" s="43">
        <f>T22*0.02</f>
        <v>350</v>
      </c>
      <c r="T22" s="62">
        <f t="shared" si="3"/>
        <v>17500</v>
      </c>
    </row>
    <row r="23" spans="2:25">
      <c r="B23" s="894" t="s">
        <v>1142</v>
      </c>
      <c r="C23" s="1442"/>
      <c r="D23" s="57"/>
      <c r="E23" s="57">
        <v>5</v>
      </c>
      <c r="F23" s="1442"/>
      <c r="G23" s="1442" t="s">
        <v>57</v>
      </c>
      <c r="H23" s="62"/>
      <c r="I23" s="62"/>
      <c r="J23" s="480">
        <f t="shared" si="2"/>
        <v>249166.66</v>
      </c>
      <c r="L23" s="286" t="s">
        <v>1141</v>
      </c>
      <c r="M23" s="43"/>
      <c r="N23" s="43"/>
      <c r="O23" s="62"/>
      <c r="P23" s="57"/>
      <c r="Q23" s="1442" t="s">
        <v>57</v>
      </c>
      <c r="R23" s="43"/>
      <c r="S23" s="43">
        <f t="shared" ref="S23:S61" si="4">T23*0.02</f>
        <v>350</v>
      </c>
      <c r="T23" s="62">
        <f t="shared" si="3"/>
        <v>17500</v>
      </c>
    </row>
    <row r="24" spans="2:25">
      <c r="B24" s="894" t="s">
        <v>1143</v>
      </c>
      <c r="C24" s="1442"/>
      <c r="D24" s="57"/>
      <c r="E24" s="57">
        <v>6</v>
      </c>
      <c r="F24" s="1442"/>
      <c r="G24" s="1442" t="s">
        <v>57</v>
      </c>
      <c r="H24" s="62"/>
      <c r="I24" s="62"/>
      <c r="J24" s="480">
        <f t="shared" si="2"/>
        <v>249166.66</v>
      </c>
      <c r="L24" s="286" t="s">
        <v>1142</v>
      </c>
      <c r="M24" s="43"/>
      <c r="N24" s="43"/>
      <c r="O24" s="62"/>
      <c r="P24" s="57"/>
      <c r="Q24" s="1442" t="s">
        <v>57</v>
      </c>
      <c r="R24" s="43"/>
      <c r="S24" s="43">
        <f t="shared" si="4"/>
        <v>350</v>
      </c>
      <c r="T24" s="62">
        <f t="shared" si="3"/>
        <v>17500</v>
      </c>
    </row>
    <row r="25" spans="2:25">
      <c r="B25" s="894" t="s">
        <v>1144</v>
      </c>
      <c r="C25" s="1442"/>
      <c r="D25" s="57"/>
      <c r="E25" s="57">
        <v>7</v>
      </c>
      <c r="F25" s="1442"/>
      <c r="G25" s="1442" t="s">
        <v>57</v>
      </c>
      <c r="H25" s="62"/>
      <c r="I25" s="62"/>
      <c r="J25" s="480">
        <f t="shared" si="2"/>
        <v>249166.66</v>
      </c>
      <c r="L25" s="286" t="s">
        <v>1143</v>
      </c>
      <c r="M25" s="43"/>
      <c r="N25" s="43"/>
      <c r="O25" s="62"/>
      <c r="P25" s="57"/>
      <c r="Q25" s="1442" t="s">
        <v>57</v>
      </c>
      <c r="R25" s="43"/>
      <c r="S25" s="43">
        <f t="shared" si="4"/>
        <v>350</v>
      </c>
      <c r="T25" s="62">
        <f t="shared" si="3"/>
        <v>17500</v>
      </c>
    </row>
    <row r="26" spans="2:25">
      <c r="B26" s="894" t="s">
        <v>1145</v>
      </c>
      <c r="C26" s="1442"/>
      <c r="D26" s="57"/>
      <c r="E26" s="57">
        <v>8</v>
      </c>
      <c r="F26" s="1442"/>
      <c r="G26" s="1442" t="s">
        <v>57</v>
      </c>
      <c r="H26" s="62"/>
      <c r="I26" s="62"/>
      <c r="J26" s="480">
        <f t="shared" si="2"/>
        <v>249166.66</v>
      </c>
      <c r="L26" s="286" t="s">
        <v>1144</v>
      </c>
      <c r="M26" s="43"/>
      <c r="N26" s="43"/>
      <c r="O26" s="62"/>
      <c r="P26" s="57"/>
      <c r="Q26" s="1442" t="s">
        <v>57</v>
      </c>
      <c r="R26" s="43"/>
      <c r="S26" s="43">
        <f t="shared" si="4"/>
        <v>350</v>
      </c>
      <c r="T26" s="62">
        <f t="shared" si="3"/>
        <v>17500</v>
      </c>
    </row>
    <row r="27" spans="2:25">
      <c r="B27" s="894" t="s">
        <v>1146</v>
      </c>
      <c r="C27" s="1442"/>
      <c r="D27" s="57"/>
      <c r="E27" s="57">
        <v>9</v>
      </c>
      <c r="F27" s="1442"/>
      <c r="G27" s="1442" t="s">
        <v>57</v>
      </c>
      <c r="H27" s="62"/>
      <c r="I27" s="62"/>
      <c r="J27" s="480">
        <f t="shared" si="2"/>
        <v>249166.66</v>
      </c>
      <c r="L27" s="286" t="s">
        <v>1145</v>
      </c>
      <c r="M27" s="43"/>
      <c r="N27" s="43"/>
      <c r="O27" s="62"/>
      <c r="P27" s="57"/>
      <c r="Q27" s="1442" t="s">
        <v>57</v>
      </c>
      <c r="R27" s="43"/>
      <c r="S27" s="43">
        <f t="shared" si="4"/>
        <v>350</v>
      </c>
      <c r="T27" s="62">
        <f t="shared" si="3"/>
        <v>17500</v>
      </c>
    </row>
    <row r="28" spans="2:25">
      <c r="B28" s="50">
        <v>45034</v>
      </c>
      <c r="C28" s="62"/>
      <c r="D28" s="57"/>
      <c r="E28" s="57">
        <v>10</v>
      </c>
      <c r="F28" s="57">
        <v>3</v>
      </c>
      <c r="G28" s="178">
        <v>78324</v>
      </c>
      <c r="H28" s="59">
        <v>10000</v>
      </c>
      <c r="I28" s="62"/>
      <c r="J28" s="480">
        <f t="shared" si="2"/>
        <v>239166.66</v>
      </c>
      <c r="L28" s="286" t="s">
        <v>1146</v>
      </c>
      <c r="M28" s="43"/>
      <c r="N28" s="43"/>
      <c r="O28" s="62"/>
      <c r="P28" s="57"/>
      <c r="Q28" s="1442" t="s">
        <v>57</v>
      </c>
      <c r="R28" s="43"/>
      <c r="S28" s="43">
        <f t="shared" si="4"/>
        <v>350</v>
      </c>
      <c r="T28" s="62">
        <f t="shared" si="3"/>
        <v>17500</v>
      </c>
    </row>
    <row r="29" spans="2:25">
      <c r="B29" s="894" t="s">
        <v>59</v>
      </c>
      <c r="C29" s="1442"/>
      <c r="D29" s="57"/>
      <c r="E29" s="57">
        <v>11</v>
      </c>
      <c r="F29" s="57"/>
      <c r="G29" s="1442" t="s">
        <v>57</v>
      </c>
      <c r="H29" s="62"/>
      <c r="I29" s="62"/>
      <c r="J29" s="480">
        <f t="shared" si="2"/>
        <v>239166.66</v>
      </c>
      <c r="L29" s="286" t="s">
        <v>58</v>
      </c>
      <c r="M29" s="43"/>
      <c r="N29" s="43"/>
      <c r="O29" s="62"/>
      <c r="P29" s="57"/>
      <c r="Q29" s="1442" t="s">
        <v>57</v>
      </c>
      <c r="R29" s="43"/>
      <c r="S29" s="43">
        <f t="shared" si="4"/>
        <v>350</v>
      </c>
      <c r="T29" s="62">
        <f t="shared" si="3"/>
        <v>17500</v>
      </c>
    </row>
    <row r="30" spans="2:25">
      <c r="B30" s="894" t="s">
        <v>1147</v>
      </c>
      <c r="C30" s="1442"/>
      <c r="D30" s="57"/>
      <c r="E30" s="57">
        <v>12</v>
      </c>
      <c r="F30" s="57"/>
      <c r="G30" s="1442" t="s">
        <v>57</v>
      </c>
      <c r="H30" s="62"/>
      <c r="I30" s="62"/>
      <c r="J30" s="480">
        <f t="shared" si="2"/>
        <v>239166.66</v>
      </c>
      <c r="L30" s="286" t="s">
        <v>59</v>
      </c>
      <c r="M30" s="43"/>
      <c r="N30" s="43"/>
      <c r="O30" s="62"/>
      <c r="P30" s="57"/>
      <c r="Q30" s="1442" t="s">
        <v>57</v>
      </c>
      <c r="R30" s="43"/>
      <c r="S30" s="43">
        <f t="shared" si="4"/>
        <v>350</v>
      </c>
      <c r="T30" s="62">
        <f t="shared" si="3"/>
        <v>17500</v>
      </c>
    </row>
    <row r="31" spans="2:25">
      <c r="B31" s="894" t="s">
        <v>60</v>
      </c>
      <c r="C31" s="1442"/>
      <c r="D31" s="57"/>
      <c r="E31" s="57">
        <v>13</v>
      </c>
      <c r="F31" s="57"/>
      <c r="G31" s="1442" t="s">
        <v>57</v>
      </c>
      <c r="H31" s="62"/>
      <c r="I31" s="62"/>
      <c r="J31" s="480">
        <f t="shared" si="2"/>
        <v>239166.66</v>
      </c>
      <c r="L31" s="286" t="s">
        <v>1147</v>
      </c>
      <c r="M31" s="43"/>
      <c r="N31" s="43"/>
      <c r="O31" s="62"/>
      <c r="P31" s="57"/>
      <c r="Q31" s="1442" t="s">
        <v>57</v>
      </c>
      <c r="R31" s="43"/>
      <c r="S31" s="43">
        <f t="shared" si="4"/>
        <v>350</v>
      </c>
      <c r="T31" s="62">
        <f t="shared" si="3"/>
        <v>17500</v>
      </c>
    </row>
    <row r="32" spans="2:25">
      <c r="B32" s="894" t="s">
        <v>61</v>
      </c>
      <c r="C32" s="1442"/>
      <c r="D32" s="57"/>
      <c r="E32" s="57">
        <v>14</v>
      </c>
      <c r="F32" s="57"/>
      <c r="G32" s="1442" t="s">
        <v>57</v>
      </c>
      <c r="H32" s="62"/>
      <c r="I32" s="62"/>
      <c r="J32" s="480">
        <f t="shared" si="2"/>
        <v>239166.66</v>
      </c>
      <c r="L32" s="286" t="s">
        <v>60</v>
      </c>
      <c r="M32" s="43"/>
      <c r="N32" s="43"/>
      <c r="O32" s="62"/>
      <c r="P32" s="57"/>
      <c r="Q32" s="1442" t="s">
        <v>57</v>
      </c>
      <c r="R32" s="43"/>
      <c r="S32" s="43">
        <f t="shared" si="4"/>
        <v>350</v>
      </c>
      <c r="T32" s="62">
        <f t="shared" si="3"/>
        <v>17500</v>
      </c>
    </row>
    <row r="33" spans="2:20">
      <c r="B33" s="894" t="s">
        <v>1148</v>
      </c>
      <c r="C33" s="1442"/>
      <c r="D33" s="57"/>
      <c r="E33" s="57">
        <v>15</v>
      </c>
      <c r="F33" s="57"/>
      <c r="G33" s="1442" t="s">
        <v>57</v>
      </c>
      <c r="H33" s="62"/>
      <c r="I33" s="62"/>
      <c r="J33" s="480">
        <f t="shared" si="2"/>
        <v>239166.66</v>
      </c>
      <c r="L33" s="286" t="s">
        <v>61</v>
      </c>
      <c r="M33" s="43"/>
      <c r="N33" s="43"/>
      <c r="O33" s="62"/>
      <c r="P33" s="151"/>
      <c r="Q33" s="1442" t="s">
        <v>57</v>
      </c>
      <c r="R33" s="43"/>
      <c r="S33" s="43">
        <f t="shared" si="4"/>
        <v>350</v>
      </c>
      <c r="T33" s="62">
        <f t="shared" si="3"/>
        <v>17500</v>
      </c>
    </row>
    <row r="34" spans="2:20">
      <c r="B34" s="894" t="s">
        <v>1149</v>
      </c>
      <c r="C34" s="1442"/>
      <c r="D34" s="57"/>
      <c r="E34" s="57">
        <v>16</v>
      </c>
      <c r="F34" s="57"/>
      <c r="G34" s="1442" t="s">
        <v>57</v>
      </c>
      <c r="H34" s="62"/>
      <c r="I34" s="62"/>
      <c r="J34" s="480">
        <f t="shared" si="2"/>
        <v>239166.66</v>
      </c>
      <c r="L34" s="286" t="s">
        <v>1148</v>
      </c>
      <c r="M34" s="43"/>
      <c r="N34" s="43"/>
      <c r="O34" s="62"/>
      <c r="P34" s="151"/>
      <c r="Q34" s="1442" t="s">
        <v>57</v>
      </c>
      <c r="R34" s="43"/>
      <c r="S34" s="43">
        <f t="shared" si="4"/>
        <v>350</v>
      </c>
      <c r="T34" s="62">
        <f t="shared" si="3"/>
        <v>17500</v>
      </c>
    </row>
    <row r="35" spans="2:20">
      <c r="B35" s="50">
        <v>45247</v>
      </c>
      <c r="C35" s="62"/>
      <c r="D35" s="57"/>
      <c r="E35" s="57">
        <v>17</v>
      </c>
      <c r="F35" s="57">
        <v>4</v>
      </c>
      <c r="G35" s="178">
        <v>80996</v>
      </c>
      <c r="H35" s="62">
        <v>10000</v>
      </c>
      <c r="I35" s="62"/>
      <c r="J35" s="480">
        <f t="shared" si="2"/>
        <v>229166.66</v>
      </c>
      <c r="L35" s="286" t="s">
        <v>1149</v>
      </c>
      <c r="M35" s="43"/>
      <c r="N35" s="43"/>
      <c r="O35" s="62"/>
      <c r="P35" s="151"/>
      <c r="Q35" s="1442" t="s">
        <v>57</v>
      </c>
      <c r="R35" s="43"/>
      <c r="S35" s="43">
        <f t="shared" si="4"/>
        <v>350</v>
      </c>
      <c r="T35" s="62">
        <f t="shared" si="3"/>
        <v>17500</v>
      </c>
    </row>
    <row r="36" spans="2:20">
      <c r="B36" s="894" t="s">
        <v>1150</v>
      </c>
      <c r="C36" s="1442"/>
      <c r="D36" s="57"/>
      <c r="E36" s="57">
        <v>18</v>
      </c>
      <c r="F36" s="57"/>
      <c r="G36" s="1442" t="s">
        <v>57</v>
      </c>
      <c r="H36" s="62"/>
      <c r="I36" s="62"/>
      <c r="J36" s="480">
        <f t="shared" si="2"/>
        <v>229166.66</v>
      </c>
      <c r="L36" s="286" t="s">
        <v>1151</v>
      </c>
      <c r="M36" s="43"/>
      <c r="N36" s="43"/>
      <c r="O36" s="62"/>
      <c r="P36" s="151"/>
      <c r="Q36" s="1442" t="s">
        <v>57</v>
      </c>
      <c r="R36" s="43"/>
      <c r="S36" s="43">
        <f t="shared" si="4"/>
        <v>350</v>
      </c>
      <c r="T36" s="62">
        <f t="shared" si="3"/>
        <v>17500</v>
      </c>
    </row>
    <row r="37" spans="2:20">
      <c r="B37" s="894" t="s">
        <v>1152</v>
      </c>
      <c r="C37" s="1442"/>
      <c r="D37" s="57"/>
      <c r="E37" s="57">
        <v>19</v>
      </c>
      <c r="F37" s="57"/>
      <c r="G37" s="1442" t="s">
        <v>57</v>
      </c>
      <c r="H37" s="62"/>
      <c r="I37" s="62"/>
      <c r="J37" s="480">
        <f t="shared" si="2"/>
        <v>229166.66</v>
      </c>
      <c r="L37" s="286" t="s">
        <v>1150</v>
      </c>
      <c r="M37" s="43"/>
      <c r="N37" s="43"/>
      <c r="O37" s="62"/>
      <c r="P37" s="151"/>
      <c r="Q37" s="1442" t="s">
        <v>57</v>
      </c>
      <c r="R37" s="43"/>
      <c r="S37" s="43">
        <f t="shared" si="4"/>
        <v>350</v>
      </c>
      <c r="T37" s="62">
        <f t="shared" si="3"/>
        <v>17500</v>
      </c>
    </row>
    <row r="38" spans="2:20">
      <c r="B38" s="894" t="s">
        <v>1153</v>
      </c>
      <c r="C38" s="1442"/>
      <c r="D38" s="57"/>
      <c r="E38" s="57">
        <v>20</v>
      </c>
      <c r="F38" s="57"/>
      <c r="G38" s="1442" t="s">
        <v>57</v>
      </c>
      <c r="H38" s="62"/>
      <c r="I38" s="62"/>
      <c r="J38" s="480">
        <f t="shared" si="2"/>
        <v>229166.66</v>
      </c>
      <c r="L38" s="286" t="s">
        <v>1152</v>
      </c>
      <c r="M38" s="43"/>
      <c r="N38" s="43"/>
      <c r="O38" s="62"/>
      <c r="P38" s="151"/>
      <c r="Q38" s="1442" t="s">
        <v>57</v>
      </c>
      <c r="R38" s="43"/>
      <c r="S38" s="43">
        <f t="shared" si="4"/>
        <v>350</v>
      </c>
      <c r="T38" s="62">
        <f t="shared" si="3"/>
        <v>17500</v>
      </c>
    </row>
    <row r="39" spans="2:20">
      <c r="B39" s="50">
        <v>45368</v>
      </c>
      <c r="C39" s="57"/>
      <c r="D39" s="57"/>
      <c r="E39" s="57"/>
      <c r="F39" s="57"/>
      <c r="G39" s="178">
        <v>82450</v>
      </c>
      <c r="H39" s="59">
        <v>2345.65</v>
      </c>
      <c r="I39" s="62"/>
      <c r="J39" s="480">
        <f t="shared" si="2"/>
        <v>226821.01</v>
      </c>
      <c r="L39" s="286" t="s">
        <v>1153</v>
      </c>
      <c r="M39" s="43"/>
      <c r="N39" s="43"/>
      <c r="O39" s="62"/>
      <c r="P39" s="151"/>
      <c r="Q39" s="1442" t="s">
        <v>57</v>
      </c>
      <c r="R39" s="43"/>
      <c r="S39" s="43">
        <f t="shared" si="4"/>
        <v>350</v>
      </c>
      <c r="T39" s="62">
        <f t="shared" si="3"/>
        <v>17500</v>
      </c>
    </row>
    <row r="40" spans="2:20">
      <c r="B40" s="28" t="s">
        <v>65</v>
      </c>
      <c r="C40" s="62"/>
      <c r="D40" s="57"/>
      <c r="E40" s="57"/>
      <c r="F40" s="57"/>
      <c r="G40" s="1442" t="s">
        <v>57</v>
      </c>
      <c r="H40" s="62"/>
      <c r="I40" s="62"/>
      <c r="J40" s="480">
        <f t="shared" si="2"/>
        <v>226821.01</v>
      </c>
      <c r="L40" s="286" t="s">
        <v>64</v>
      </c>
      <c r="M40" s="43"/>
      <c r="N40" s="43"/>
      <c r="O40" s="43"/>
      <c r="P40" s="151"/>
      <c r="Q40" s="1442" t="s">
        <v>57</v>
      </c>
      <c r="R40" s="43"/>
      <c r="S40" s="43">
        <f t="shared" si="4"/>
        <v>350</v>
      </c>
      <c r="T40" s="62">
        <f t="shared" si="3"/>
        <v>17500</v>
      </c>
    </row>
    <row r="41" spans="2:20">
      <c r="B41" s="28" t="s">
        <v>731</v>
      </c>
      <c r="C41" s="62"/>
      <c r="D41" s="57"/>
      <c r="E41" s="57"/>
      <c r="F41" s="57"/>
      <c r="G41" s="1442" t="s">
        <v>57</v>
      </c>
      <c r="H41" s="62"/>
      <c r="I41" s="62"/>
      <c r="J41" s="480">
        <f t="shared" si="2"/>
        <v>226821.01</v>
      </c>
      <c r="L41" s="286" t="s">
        <v>65</v>
      </c>
      <c r="M41" s="43"/>
      <c r="N41" s="39"/>
      <c r="O41" s="39"/>
      <c r="P41" s="27"/>
      <c r="Q41" s="1442" t="s">
        <v>57</v>
      </c>
      <c r="R41" s="39"/>
      <c r="S41" s="43">
        <f t="shared" si="4"/>
        <v>350</v>
      </c>
      <c r="T41" s="62">
        <f t="shared" si="3"/>
        <v>17500</v>
      </c>
    </row>
    <row r="42" spans="2:20">
      <c r="B42" s="1443">
        <v>45444</v>
      </c>
      <c r="C42" s="62"/>
      <c r="D42" s="57"/>
      <c r="E42" s="57"/>
      <c r="F42" s="57"/>
      <c r="G42" s="1442" t="s">
        <v>57</v>
      </c>
      <c r="H42" s="62"/>
      <c r="I42" s="62"/>
      <c r="J42" s="480">
        <f t="shared" si="2"/>
        <v>226821.01</v>
      </c>
      <c r="L42" s="286" t="s">
        <v>731</v>
      </c>
      <c r="M42" s="43"/>
      <c r="Q42" s="1442" t="s">
        <v>57</v>
      </c>
      <c r="S42" s="43">
        <f t="shared" si="4"/>
        <v>350</v>
      </c>
      <c r="T42" s="62">
        <f t="shared" si="3"/>
        <v>17500</v>
      </c>
    </row>
    <row r="43" spans="2:20">
      <c r="B43" s="1443">
        <v>45474</v>
      </c>
      <c r="G43" s="1442" t="s">
        <v>57</v>
      </c>
      <c r="I43" s="62"/>
      <c r="J43" s="480">
        <f t="shared" si="2"/>
        <v>226821.01</v>
      </c>
      <c r="L43" s="1443">
        <v>45444</v>
      </c>
      <c r="M43" s="43"/>
      <c r="Q43" s="1442" t="s">
        <v>57</v>
      </c>
      <c r="S43" s="43">
        <f t="shared" si="4"/>
        <v>350</v>
      </c>
      <c r="T43" s="62">
        <f t="shared" si="3"/>
        <v>17500</v>
      </c>
    </row>
    <row r="44" spans="2:20">
      <c r="B44" s="1443">
        <v>45505</v>
      </c>
      <c r="C44" s="62"/>
      <c r="D44" s="57"/>
      <c r="E44" s="57"/>
      <c r="F44" s="57"/>
      <c r="G44" s="1442" t="s">
        <v>57</v>
      </c>
      <c r="H44" s="62"/>
      <c r="I44" s="62"/>
      <c r="J44" s="480">
        <f t="shared" si="2"/>
        <v>226821.01</v>
      </c>
      <c r="L44" s="1443">
        <v>45474</v>
      </c>
      <c r="M44" s="43"/>
      <c r="Q44" s="1442" t="s">
        <v>57</v>
      </c>
      <c r="S44" s="43">
        <f t="shared" si="4"/>
        <v>350</v>
      </c>
      <c r="T44" s="62">
        <f t="shared" si="3"/>
        <v>17500</v>
      </c>
    </row>
    <row r="45" spans="2:20">
      <c r="B45" s="1443">
        <v>45536</v>
      </c>
      <c r="C45" s="62"/>
      <c r="D45" s="57"/>
      <c r="E45" s="57"/>
      <c r="F45" s="57"/>
      <c r="G45" s="1442" t="s">
        <v>57</v>
      </c>
      <c r="H45" s="62"/>
      <c r="I45" s="62"/>
      <c r="J45" s="480">
        <f t="shared" si="2"/>
        <v>226821.01</v>
      </c>
      <c r="L45" s="1443">
        <v>45505</v>
      </c>
      <c r="M45" s="43"/>
      <c r="Q45" s="1442" t="s">
        <v>57</v>
      </c>
      <c r="S45" s="43">
        <f t="shared" si="4"/>
        <v>350</v>
      </c>
      <c r="T45" s="62">
        <f t="shared" si="3"/>
        <v>17500</v>
      </c>
    </row>
    <row r="46" spans="2:20">
      <c r="B46" s="1443">
        <v>45566</v>
      </c>
      <c r="C46" s="62"/>
      <c r="D46" s="57"/>
      <c r="E46" s="57"/>
      <c r="F46" s="57"/>
      <c r="G46" s="1442" t="s">
        <v>57</v>
      </c>
      <c r="H46" s="62"/>
      <c r="I46" s="62"/>
      <c r="J46" s="480">
        <f t="shared" si="2"/>
        <v>226821.01</v>
      </c>
      <c r="L46" s="1443">
        <v>45536</v>
      </c>
      <c r="M46" s="43"/>
      <c r="Q46" s="1442" t="s">
        <v>57</v>
      </c>
      <c r="S46" s="43">
        <f t="shared" si="4"/>
        <v>350</v>
      </c>
      <c r="T46" s="62">
        <f t="shared" si="3"/>
        <v>17500</v>
      </c>
    </row>
    <row r="47" spans="2:20">
      <c r="B47" s="1443">
        <v>45597</v>
      </c>
      <c r="C47" s="62"/>
      <c r="D47" s="57"/>
      <c r="E47" s="57"/>
      <c r="F47" s="57"/>
      <c r="G47" s="1442" t="s">
        <v>57</v>
      </c>
      <c r="H47" s="62"/>
      <c r="I47" s="62"/>
      <c r="J47" s="480">
        <f t="shared" si="2"/>
        <v>226821.01</v>
      </c>
      <c r="L47" s="1443">
        <v>45566</v>
      </c>
      <c r="M47" s="43"/>
      <c r="Q47" s="1442" t="s">
        <v>57</v>
      </c>
      <c r="S47" s="43">
        <f t="shared" si="4"/>
        <v>350</v>
      </c>
      <c r="T47" s="62">
        <f t="shared" si="3"/>
        <v>17500</v>
      </c>
    </row>
    <row r="48" spans="2:20">
      <c r="B48" s="1443">
        <v>45627</v>
      </c>
      <c r="C48" s="62"/>
      <c r="D48" s="57"/>
      <c r="E48" s="57"/>
      <c r="F48" s="57"/>
      <c r="G48" s="1442" t="s">
        <v>57</v>
      </c>
      <c r="H48" s="62"/>
      <c r="I48" s="62"/>
      <c r="J48" s="480">
        <f t="shared" si="2"/>
        <v>226821.01</v>
      </c>
      <c r="L48" s="1443">
        <v>45597</v>
      </c>
      <c r="M48" s="43"/>
      <c r="Q48" s="1442" t="s">
        <v>57</v>
      </c>
      <c r="S48" s="43">
        <f t="shared" si="4"/>
        <v>350</v>
      </c>
      <c r="T48" s="62">
        <f t="shared" si="3"/>
        <v>17500</v>
      </c>
    </row>
    <row r="49" spans="2:20">
      <c r="B49" s="1443">
        <v>45658</v>
      </c>
      <c r="C49" s="62"/>
      <c r="D49" s="57"/>
      <c r="E49" s="57"/>
      <c r="F49" s="57"/>
      <c r="G49" s="1442" t="s">
        <v>57</v>
      </c>
      <c r="H49" s="62"/>
      <c r="I49" s="62"/>
      <c r="J49" s="480">
        <f t="shared" si="2"/>
        <v>226821.01</v>
      </c>
      <c r="L49" s="1443">
        <v>45627</v>
      </c>
      <c r="M49" s="43"/>
      <c r="Q49" s="1442" t="s">
        <v>57</v>
      </c>
      <c r="S49" s="43">
        <f t="shared" si="4"/>
        <v>350</v>
      </c>
      <c r="T49" s="62">
        <f t="shared" si="3"/>
        <v>17500</v>
      </c>
    </row>
    <row r="50" spans="2:20">
      <c r="B50" s="1443">
        <v>45689</v>
      </c>
      <c r="C50" s="62"/>
      <c r="D50" s="57"/>
      <c r="E50" s="57"/>
      <c r="F50" s="57"/>
      <c r="G50" s="1442" t="s">
        <v>57</v>
      </c>
      <c r="H50" s="62"/>
      <c r="I50" s="62"/>
      <c r="J50" s="480">
        <f t="shared" si="2"/>
        <v>226821.01</v>
      </c>
      <c r="L50" s="1443">
        <v>45658</v>
      </c>
      <c r="M50" s="43"/>
      <c r="Q50" s="1442" t="s">
        <v>57</v>
      </c>
      <c r="S50" s="43">
        <f t="shared" si="4"/>
        <v>350</v>
      </c>
      <c r="T50" s="62">
        <f t="shared" si="3"/>
        <v>17500</v>
      </c>
    </row>
    <row r="51" spans="2:20">
      <c r="B51" s="50">
        <v>45738</v>
      </c>
      <c r="C51" s="62"/>
      <c r="D51" s="57"/>
      <c r="E51" s="57"/>
      <c r="F51" s="57"/>
      <c r="G51" s="57">
        <v>86904</v>
      </c>
      <c r="H51" s="62">
        <v>1260.51</v>
      </c>
      <c r="I51" s="62"/>
      <c r="J51" s="480">
        <f t="shared" si="2"/>
        <v>225560.5</v>
      </c>
      <c r="L51" s="1443">
        <v>45689</v>
      </c>
      <c r="M51" s="43"/>
      <c r="Q51" s="1442" t="s">
        <v>57</v>
      </c>
      <c r="S51" s="43">
        <f t="shared" si="4"/>
        <v>350</v>
      </c>
      <c r="T51" s="62">
        <f t="shared" si="3"/>
        <v>17500</v>
      </c>
    </row>
    <row r="52" spans="2:20">
      <c r="B52" s="1443">
        <v>45748</v>
      </c>
      <c r="C52" s="62"/>
      <c r="D52" s="57"/>
      <c r="E52" s="57"/>
      <c r="F52" s="57"/>
      <c r="G52" s="1442" t="s">
        <v>57</v>
      </c>
      <c r="H52" s="62"/>
      <c r="I52" s="62"/>
      <c r="J52" s="480">
        <f t="shared" si="2"/>
        <v>225560.5</v>
      </c>
      <c r="L52" s="1443">
        <v>45717</v>
      </c>
      <c r="M52" s="43"/>
      <c r="Q52" s="1442" t="s">
        <v>57</v>
      </c>
      <c r="S52" s="43">
        <f t="shared" si="4"/>
        <v>350</v>
      </c>
      <c r="T52" s="62">
        <f t="shared" si="3"/>
        <v>17500</v>
      </c>
    </row>
    <row r="53" spans="2:20">
      <c r="B53" s="1443">
        <v>45778</v>
      </c>
      <c r="C53" s="62"/>
      <c r="D53" s="57"/>
      <c r="E53" s="57"/>
      <c r="F53" s="57"/>
      <c r="G53" s="1442" t="s">
        <v>57</v>
      </c>
      <c r="H53" s="62"/>
      <c r="I53" s="62"/>
      <c r="J53" s="480">
        <f t="shared" si="2"/>
        <v>225560.5</v>
      </c>
      <c r="L53" s="1443">
        <v>45748</v>
      </c>
      <c r="M53" s="43"/>
      <c r="Q53" s="1442" t="s">
        <v>57</v>
      </c>
      <c r="S53" s="43">
        <f t="shared" si="4"/>
        <v>350</v>
      </c>
      <c r="T53" s="62">
        <f t="shared" si="3"/>
        <v>17500</v>
      </c>
    </row>
    <row r="54" spans="2:20">
      <c r="B54" s="1443">
        <v>45809</v>
      </c>
      <c r="C54" s="62"/>
      <c r="D54" s="57"/>
      <c r="E54" s="57"/>
      <c r="F54" s="57"/>
      <c r="G54" s="1442" t="s">
        <v>57</v>
      </c>
      <c r="H54" s="62"/>
      <c r="I54" s="62"/>
      <c r="J54" s="480">
        <f t="shared" si="2"/>
        <v>225560.5</v>
      </c>
      <c r="L54" s="1443">
        <v>45778</v>
      </c>
      <c r="M54" s="43"/>
      <c r="Q54" s="1442" t="s">
        <v>57</v>
      </c>
      <c r="S54" s="43">
        <f t="shared" si="4"/>
        <v>350</v>
      </c>
      <c r="T54" s="62">
        <f t="shared" si="3"/>
        <v>17500</v>
      </c>
    </row>
    <row r="55" spans="2:20">
      <c r="B55" s="1443">
        <v>45839</v>
      </c>
      <c r="C55" s="62"/>
      <c r="D55" s="57"/>
      <c r="E55" s="57"/>
      <c r="F55" s="57"/>
      <c r="G55" s="1442" t="s">
        <v>57</v>
      </c>
      <c r="H55" s="62"/>
      <c r="I55" s="62"/>
      <c r="J55" s="480">
        <f t="shared" si="2"/>
        <v>225560.5</v>
      </c>
      <c r="L55" s="1443">
        <v>45809</v>
      </c>
      <c r="M55" s="43"/>
      <c r="Q55" s="1442" t="s">
        <v>57</v>
      </c>
      <c r="S55" s="43">
        <f t="shared" si="4"/>
        <v>350</v>
      </c>
      <c r="T55" s="62">
        <f t="shared" si="3"/>
        <v>17500</v>
      </c>
    </row>
    <row r="56" spans="2:20">
      <c r="B56" s="1443">
        <v>45870</v>
      </c>
      <c r="G56" s="1442" t="s">
        <v>57</v>
      </c>
      <c r="I56" s="62"/>
      <c r="J56" s="480">
        <f t="shared" si="2"/>
        <v>225560.5</v>
      </c>
      <c r="L56" s="1443">
        <v>45839</v>
      </c>
      <c r="M56" s="43"/>
      <c r="Q56" s="1442" t="s">
        <v>57</v>
      </c>
      <c r="S56" s="43">
        <f t="shared" si="4"/>
        <v>350</v>
      </c>
      <c r="T56" s="62">
        <f t="shared" si="3"/>
        <v>17500</v>
      </c>
    </row>
    <row r="57" spans="2:20">
      <c r="B57" s="1443">
        <v>45901</v>
      </c>
      <c r="C57" s="62"/>
      <c r="D57" s="57"/>
      <c r="E57" s="57"/>
      <c r="F57" s="57"/>
      <c r="G57" s="1442" t="s">
        <v>57</v>
      </c>
      <c r="H57" s="62"/>
      <c r="I57" s="62"/>
      <c r="J57" s="480">
        <f t="shared" si="2"/>
        <v>225560.5</v>
      </c>
      <c r="L57" s="1443">
        <v>45870</v>
      </c>
      <c r="M57" s="43"/>
      <c r="Q57" s="1442" t="s">
        <v>57</v>
      </c>
      <c r="S57" s="43">
        <f t="shared" si="4"/>
        <v>350</v>
      </c>
      <c r="T57" s="62">
        <f t="shared" si="3"/>
        <v>17500</v>
      </c>
    </row>
    <row r="58" spans="2:20">
      <c r="B58" s="1443">
        <v>45931</v>
      </c>
      <c r="C58" s="62"/>
      <c r="D58" s="57"/>
      <c r="E58" s="57"/>
      <c r="F58" s="57"/>
      <c r="G58" s="1442" t="s">
        <v>57</v>
      </c>
      <c r="H58" s="62"/>
      <c r="I58" s="62"/>
      <c r="J58" s="480">
        <f t="shared" si="2"/>
        <v>225560.5</v>
      </c>
      <c r="L58" s="1443">
        <v>45901</v>
      </c>
      <c r="M58" s="43"/>
      <c r="Q58" s="1442" t="s">
        <v>57</v>
      </c>
      <c r="S58" s="43">
        <f t="shared" si="4"/>
        <v>350</v>
      </c>
      <c r="T58" s="62">
        <f t="shared" si="3"/>
        <v>17500</v>
      </c>
    </row>
    <row r="59" spans="2:20">
      <c r="B59" s="1443">
        <v>45962</v>
      </c>
      <c r="C59" s="62"/>
      <c r="D59" s="57"/>
      <c r="E59" s="57"/>
      <c r="F59" s="57"/>
      <c r="G59" s="1442" t="s">
        <v>57</v>
      </c>
      <c r="H59" s="62"/>
      <c r="I59" s="62"/>
      <c r="J59" s="480">
        <f t="shared" si="2"/>
        <v>225560.5</v>
      </c>
      <c r="L59" s="1443">
        <v>45931</v>
      </c>
      <c r="M59" s="43"/>
      <c r="Q59" s="1442" t="s">
        <v>57</v>
      </c>
      <c r="S59" s="43">
        <f t="shared" si="4"/>
        <v>350</v>
      </c>
      <c r="T59" s="62">
        <f t="shared" si="3"/>
        <v>17500</v>
      </c>
    </row>
    <row r="60" spans="2:20">
      <c r="B60" s="50"/>
      <c r="C60" s="62"/>
      <c r="D60" s="57"/>
      <c r="E60" s="57"/>
      <c r="F60" s="57"/>
      <c r="G60" s="1442" t="s">
        <v>57</v>
      </c>
      <c r="H60" s="62"/>
      <c r="I60" s="62"/>
      <c r="J60" s="480">
        <f t="shared" si="2"/>
        <v>225560.5</v>
      </c>
      <c r="L60" s="1443">
        <v>45962</v>
      </c>
      <c r="M60" s="43"/>
      <c r="Q60" s="1442" t="s">
        <v>57</v>
      </c>
      <c r="S60" s="43">
        <f t="shared" si="4"/>
        <v>350</v>
      </c>
      <c r="T60" s="62">
        <f t="shared" si="3"/>
        <v>17500</v>
      </c>
    </row>
    <row r="61" spans="2:20">
      <c r="G61" s="1442"/>
      <c r="S61" s="43">
        <f t="shared" si="4"/>
        <v>350</v>
      </c>
      <c r="T61" s="62">
        <f t="shared" si="3"/>
        <v>17500</v>
      </c>
    </row>
  </sheetData>
  <mergeCells count="7">
    <mergeCell ref="L17:T17"/>
    <mergeCell ref="B1:J1"/>
    <mergeCell ref="B3:J3"/>
    <mergeCell ref="L3:T3"/>
    <mergeCell ref="B14:J14"/>
    <mergeCell ref="B16:J16"/>
    <mergeCell ref="L16:T16"/>
  </mergeCells>
  <pageMargins left="0.12" right="0.14000000000000001" top="0.75" bottom="0.75" header="0.3" footer="0.3"/>
  <pageSetup paperSize="9" orientation="portrait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68">
    <tabColor rgb="FFFFFF00"/>
  </sheetPr>
  <dimension ref="A1:AB172"/>
  <sheetViews>
    <sheetView zoomScale="130" zoomScaleNormal="130" workbookViewId="0">
      <selection activeCell="K19" sqref="K19:S19"/>
    </sheetView>
  </sheetViews>
  <sheetFormatPr defaultColWidth="9.109375" defaultRowHeight="13.2"/>
  <cols>
    <col min="1" max="1" width="12.6640625" style="2301" customWidth="1"/>
    <col min="2" max="2" width="12.44140625" style="2242" customWidth="1"/>
    <col min="3" max="3" width="11.33203125" style="2271" customWidth="1"/>
    <col min="4" max="4" width="9.109375" style="2271"/>
    <col min="5" max="5" width="9.109375" style="2318"/>
    <col min="6" max="6" width="10.44140625" style="2280" customWidth="1"/>
    <col min="7" max="7" width="13.44140625" style="2242" customWidth="1"/>
    <col min="8" max="8" width="12.5546875" style="2242" customWidth="1"/>
    <col min="9" max="9" width="13.109375" style="2271" customWidth="1"/>
    <col min="10" max="10" width="11.33203125" style="3" customWidth="1"/>
    <col min="11" max="11" width="12.88671875" style="2318" customWidth="1"/>
    <col min="12" max="12" width="15.44140625" style="3" customWidth="1"/>
    <col min="13" max="14" width="11.33203125" style="3" customWidth="1"/>
    <col min="15" max="15" width="11.33203125" style="5" customWidth="1"/>
    <col min="16" max="16" width="13" style="2281" customWidth="1"/>
    <col min="17" max="18" width="11.33203125" style="3" customWidth="1"/>
    <col min="19" max="19" width="12.6640625" style="3" customWidth="1"/>
    <col min="20" max="20" width="9.109375" style="3" customWidth="1"/>
    <col min="21" max="21" width="10.6640625" style="545" customWidth="1"/>
    <col min="22" max="22" width="11.88671875" style="6" customWidth="1"/>
    <col min="23" max="23" width="15.33203125" style="6" customWidth="1"/>
    <col min="24" max="24" width="11.88671875" style="5" customWidth="1"/>
    <col min="25" max="25" width="11.88671875" style="4" customWidth="1"/>
    <col min="26" max="28" width="11.88671875" style="502" customWidth="1"/>
    <col min="29" max="16384" width="9.109375" style="3"/>
  </cols>
  <sheetData>
    <row r="1" spans="1:28" ht="24">
      <c r="A1" s="2317" t="s">
        <v>1154</v>
      </c>
      <c r="U1" s="983"/>
      <c r="V1" s="64"/>
      <c r="W1" s="64"/>
      <c r="X1" s="133"/>
      <c r="Y1" s="134"/>
      <c r="Z1" s="135"/>
      <c r="AA1" s="135"/>
      <c r="AB1" s="135"/>
    </row>
    <row r="3" spans="1:28" s="1" customFormat="1" ht="20.399999999999999">
      <c r="A3" s="3121" t="s">
        <v>1</v>
      </c>
      <c r="B3" s="3121"/>
      <c r="C3" s="3121"/>
      <c r="D3" s="3121"/>
      <c r="E3" s="3121"/>
      <c r="F3" s="3121"/>
      <c r="G3" s="3121"/>
      <c r="H3" s="3121"/>
      <c r="I3" s="3121"/>
      <c r="J3" s="1223"/>
      <c r="K3" s="3090" t="s">
        <v>1</v>
      </c>
      <c r="L3" s="3090"/>
      <c r="M3" s="3090"/>
      <c r="N3" s="3090"/>
      <c r="O3" s="3090"/>
      <c r="P3" s="3090"/>
      <c r="Q3" s="3090"/>
      <c r="R3" s="3090"/>
      <c r="S3" s="3090"/>
      <c r="U3" s="3278" t="s">
        <v>20</v>
      </c>
      <c r="V3" s="3244"/>
      <c r="W3" s="3244"/>
      <c r="X3" s="3244"/>
      <c r="Y3" s="3244"/>
      <c r="Z3" s="3244"/>
      <c r="AA3" s="3244"/>
      <c r="AB3" s="3279"/>
    </row>
    <row r="4" spans="1:28" ht="29.1" customHeight="1">
      <c r="A4" s="2363" t="s">
        <v>2</v>
      </c>
      <c r="B4" s="2367" t="s">
        <v>3</v>
      </c>
      <c r="C4" s="2365" t="s">
        <v>4</v>
      </c>
      <c r="D4" s="2366" t="s">
        <v>5</v>
      </c>
      <c r="E4" s="2366" t="s">
        <v>6</v>
      </c>
      <c r="F4" s="2733" t="s">
        <v>7</v>
      </c>
      <c r="G4" s="2367" t="s">
        <v>176</v>
      </c>
      <c r="H4" s="2367" t="s">
        <v>177</v>
      </c>
      <c r="I4" s="2686" t="s">
        <v>10</v>
      </c>
      <c r="J4" s="857"/>
      <c r="K4" s="2735" t="s">
        <v>2</v>
      </c>
      <c r="L4" s="1168" t="s">
        <v>3</v>
      </c>
      <c r="M4" s="353" t="s">
        <v>4</v>
      </c>
      <c r="N4" s="354" t="s">
        <v>5</v>
      </c>
      <c r="O4" s="354" t="s">
        <v>6</v>
      </c>
      <c r="P4" s="2726" t="s">
        <v>7</v>
      </c>
      <c r="Q4" s="1168" t="s">
        <v>176</v>
      </c>
      <c r="R4" s="1168" t="s">
        <v>177</v>
      </c>
      <c r="S4" s="355" t="s">
        <v>10</v>
      </c>
      <c r="U4" s="1423" t="s">
        <v>21</v>
      </c>
      <c r="V4" s="278" t="s">
        <v>1116</v>
      </c>
      <c r="W4" s="39" t="s">
        <v>5</v>
      </c>
      <c r="X4" s="29" t="s">
        <v>187</v>
      </c>
      <c r="Y4" s="334" t="s">
        <v>7</v>
      </c>
      <c r="Z4" s="332" t="s">
        <v>1119</v>
      </c>
      <c r="AA4" s="917" t="s">
        <v>1117</v>
      </c>
      <c r="AB4" s="918" t="s">
        <v>87</v>
      </c>
    </row>
    <row r="5" spans="1:28" ht="15" customHeight="1">
      <c r="A5" s="2303">
        <v>44730</v>
      </c>
      <c r="B5" s="2352">
        <v>350000</v>
      </c>
      <c r="C5" s="2352">
        <f>B5*0.02</f>
        <v>7000</v>
      </c>
      <c r="D5" s="2352"/>
      <c r="E5" s="2330">
        <v>48</v>
      </c>
      <c r="F5" s="2284">
        <v>29216</v>
      </c>
      <c r="G5" s="2352">
        <f>B5/E5</f>
        <v>7291.6666666666697</v>
      </c>
      <c r="H5" s="2352">
        <v>2905</v>
      </c>
      <c r="I5" s="2352">
        <v>350000</v>
      </c>
      <c r="J5" s="872"/>
      <c r="K5" s="2320">
        <v>43790</v>
      </c>
      <c r="L5" s="21">
        <v>150000</v>
      </c>
      <c r="M5" s="21"/>
      <c r="N5" s="21"/>
      <c r="O5" s="73">
        <v>3</v>
      </c>
      <c r="P5" s="2284">
        <v>23702</v>
      </c>
      <c r="Q5" s="21"/>
      <c r="R5" s="21"/>
      <c r="S5" s="21">
        <v>150000</v>
      </c>
      <c r="U5" s="77">
        <v>45465</v>
      </c>
      <c r="V5" s="55">
        <v>20000</v>
      </c>
      <c r="W5" s="93"/>
      <c r="X5" s="73">
        <v>12</v>
      </c>
      <c r="Y5" s="253">
        <v>33690</v>
      </c>
      <c r="Z5" s="1262">
        <v>1666.67</v>
      </c>
      <c r="AA5" s="55">
        <v>400</v>
      </c>
      <c r="AB5" s="93">
        <v>20000</v>
      </c>
    </row>
    <row r="6" spans="1:28" ht="15" customHeight="1">
      <c r="A6" s="2304">
        <v>44740</v>
      </c>
      <c r="B6" s="2219"/>
      <c r="C6" s="2224"/>
      <c r="D6" s="2224"/>
      <c r="E6" s="2225">
        <v>1</v>
      </c>
      <c r="F6" s="2192">
        <v>75095</v>
      </c>
      <c r="G6" s="2278">
        <v>4295</v>
      </c>
      <c r="H6" s="2278">
        <v>2905</v>
      </c>
      <c r="I6" s="2270">
        <f>I5-G6</f>
        <v>345705</v>
      </c>
      <c r="J6" s="99"/>
      <c r="K6" s="2321">
        <v>44215</v>
      </c>
      <c r="L6" s="479"/>
      <c r="M6" s="479"/>
      <c r="N6" s="479"/>
      <c r="O6" s="29">
        <v>1</v>
      </c>
      <c r="P6" s="2199">
        <v>69512</v>
      </c>
      <c r="Q6" s="479">
        <v>50000</v>
      </c>
      <c r="R6" s="479"/>
      <c r="S6" s="479">
        <f>S5-Q6</f>
        <v>100000</v>
      </c>
      <c r="U6" s="77">
        <v>45497</v>
      </c>
      <c r="V6" s="32"/>
      <c r="W6" s="33"/>
      <c r="X6" s="538">
        <v>1</v>
      </c>
      <c r="Y6" s="52">
        <v>83999</v>
      </c>
      <c r="Z6" s="47">
        <v>1666.67</v>
      </c>
      <c r="AA6" s="47">
        <v>366.67</v>
      </c>
      <c r="AB6" s="43">
        <f>AB5-Z6</f>
        <v>18333.330000000002</v>
      </c>
    </row>
    <row r="7" spans="1:28" ht="15" customHeight="1">
      <c r="A7" s="2304">
        <v>44744</v>
      </c>
      <c r="B7" s="2219"/>
      <c r="C7" s="2224"/>
      <c r="D7" s="2224"/>
      <c r="E7" s="2225">
        <v>2</v>
      </c>
      <c r="F7" s="2192">
        <v>75233</v>
      </c>
      <c r="G7" s="2436">
        <v>2996.67</v>
      </c>
      <c r="H7" s="2436"/>
      <c r="I7" s="2270">
        <f t="shared" ref="I7:I22" si="0">I6-G7</f>
        <v>342708.33</v>
      </c>
      <c r="J7" s="99"/>
      <c r="K7" s="2321">
        <v>44335</v>
      </c>
      <c r="L7" s="479"/>
      <c r="M7" s="479"/>
      <c r="N7" s="479"/>
      <c r="O7" s="29">
        <v>2</v>
      </c>
      <c r="P7" s="2199">
        <v>26746</v>
      </c>
      <c r="Q7" s="479">
        <v>100000</v>
      </c>
      <c r="R7" s="479"/>
      <c r="S7" s="479">
        <f>S6-Q7</f>
        <v>0</v>
      </c>
      <c r="U7" s="77">
        <v>45526</v>
      </c>
      <c r="V7" s="43"/>
      <c r="W7" s="43"/>
      <c r="X7" s="538">
        <v>2</v>
      </c>
      <c r="Y7" s="52">
        <v>84331</v>
      </c>
      <c r="Z7" s="450">
        <v>1666.67</v>
      </c>
      <c r="AA7" s="450">
        <v>333.33</v>
      </c>
      <c r="AB7" s="43">
        <f t="shared" ref="AB7:AB14" si="1">AB6-Z7</f>
        <v>16666.66</v>
      </c>
    </row>
    <row r="8" spans="1:28" ht="15" customHeight="1">
      <c r="A8" s="2304">
        <v>44769</v>
      </c>
      <c r="B8" s="2219"/>
      <c r="C8" s="2224"/>
      <c r="D8" s="2224"/>
      <c r="E8" s="2225">
        <v>3</v>
      </c>
      <c r="F8" s="2192">
        <v>75443</v>
      </c>
      <c r="G8" s="2278">
        <v>3795</v>
      </c>
      <c r="H8" s="2278">
        <v>2905</v>
      </c>
      <c r="I8" s="2270">
        <f t="shared" si="0"/>
        <v>338913.33</v>
      </c>
      <c r="J8" s="99"/>
      <c r="K8" s="2739"/>
      <c r="L8" s="479"/>
      <c r="M8" s="479"/>
      <c r="N8" s="479"/>
      <c r="O8" s="29"/>
      <c r="P8" s="2199"/>
      <c r="Q8" s="479"/>
      <c r="R8" s="479"/>
      <c r="S8" s="479">
        <f>S7-Q8</f>
        <v>0</v>
      </c>
      <c r="U8" s="77">
        <v>45559</v>
      </c>
      <c r="V8" s="43"/>
      <c r="W8" s="43"/>
      <c r="X8" s="538">
        <v>3</v>
      </c>
      <c r="Y8" s="52">
        <v>84705</v>
      </c>
      <c r="Z8" s="450">
        <v>1666.67</v>
      </c>
      <c r="AA8" s="450">
        <v>300</v>
      </c>
      <c r="AB8" s="43">
        <f t="shared" si="1"/>
        <v>14999.99</v>
      </c>
    </row>
    <row r="9" spans="1:28" ht="15" customHeight="1">
      <c r="A9" s="2304">
        <v>44783</v>
      </c>
      <c r="B9" s="2219"/>
      <c r="C9" s="2224"/>
      <c r="D9" s="2224"/>
      <c r="E9" s="2225">
        <v>4</v>
      </c>
      <c r="F9" s="2192">
        <v>75653</v>
      </c>
      <c r="G9" s="2436">
        <v>3496.67</v>
      </c>
      <c r="H9" s="2436"/>
      <c r="I9" s="2270">
        <f t="shared" si="0"/>
        <v>335416.65999999997</v>
      </c>
      <c r="J9" s="99"/>
      <c r="K9" s="2739"/>
      <c r="L9" s="479"/>
      <c r="M9" s="479"/>
      <c r="N9" s="479"/>
      <c r="O9" s="29"/>
      <c r="P9" s="2199"/>
      <c r="Q9" s="479"/>
      <c r="R9" s="479"/>
      <c r="S9" s="479">
        <f>S8-Q9</f>
        <v>0</v>
      </c>
      <c r="U9" s="77">
        <v>37551</v>
      </c>
      <c r="V9" s="43"/>
      <c r="W9" s="43"/>
      <c r="X9" s="538">
        <v>4</v>
      </c>
      <c r="Y9" s="52">
        <v>85106</v>
      </c>
      <c r="Z9" s="450">
        <v>1666.67</v>
      </c>
      <c r="AA9" s="450">
        <v>266.67</v>
      </c>
      <c r="AB9" s="43">
        <f t="shared" si="1"/>
        <v>13333.32</v>
      </c>
    </row>
    <row r="10" spans="1:28" ht="15" customHeight="1">
      <c r="A10" s="2304">
        <v>44799</v>
      </c>
      <c r="B10" s="2219"/>
      <c r="C10" s="2224"/>
      <c r="D10" s="2224"/>
      <c r="E10" s="2225">
        <v>5</v>
      </c>
      <c r="F10" s="2192">
        <v>75767</v>
      </c>
      <c r="G10" s="2278">
        <v>3295</v>
      </c>
      <c r="H10" s="2278">
        <v>2905</v>
      </c>
      <c r="I10" s="2270">
        <f t="shared" si="0"/>
        <v>332121.65999999997</v>
      </c>
      <c r="J10" s="99"/>
      <c r="K10" s="2739"/>
      <c r="L10" s="479"/>
      <c r="M10" s="479"/>
      <c r="N10" s="479"/>
      <c r="O10" s="29"/>
      <c r="P10" s="2199"/>
      <c r="Q10" s="479"/>
      <c r="R10" s="479"/>
      <c r="S10" s="479">
        <f>S9-Q10</f>
        <v>0</v>
      </c>
      <c r="U10" s="77">
        <v>45618</v>
      </c>
      <c r="V10" s="43"/>
      <c r="W10" s="43"/>
      <c r="X10" s="538">
        <v>5</v>
      </c>
      <c r="Y10" s="52">
        <v>85540</v>
      </c>
      <c r="Z10" s="450">
        <v>1666.67</v>
      </c>
      <c r="AA10" s="450">
        <v>233.33</v>
      </c>
      <c r="AB10" s="43">
        <f t="shared" si="1"/>
        <v>11666.65</v>
      </c>
    </row>
    <row r="11" spans="1:28" ht="15" customHeight="1">
      <c r="A11" s="2304">
        <v>44804</v>
      </c>
      <c r="B11" s="2219"/>
      <c r="C11" s="2224"/>
      <c r="D11" s="2224"/>
      <c r="E11" s="2225">
        <v>6</v>
      </c>
      <c r="F11" s="2192">
        <v>75885</v>
      </c>
      <c r="G11" s="2278">
        <v>3996.67</v>
      </c>
      <c r="H11" s="2278"/>
      <c r="I11" s="2270">
        <f t="shared" si="0"/>
        <v>328124.99</v>
      </c>
      <c r="J11" s="99"/>
      <c r="K11" s="3090" t="s">
        <v>1</v>
      </c>
      <c r="L11" s="3090"/>
      <c r="M11" s="3090"/>
      <c r="N11" s="3090"/>
      <c r="O11" s="3090"/>
      <c r="P11" s="3090"/>
      <c r="Q11" s="3090"/>
      <c r="R11" s="3090"/>
      <c r="S11" s="3090"/>
      <c r="U11" s="984"/>
      <c r="V11" s="43"/>
      <c r="W11" s="43"/>
      <c r="X11" s="538">
        <v>6</v>
      </c>
      <c r="Y11" s="61"/>
      <c r="Z11" s="450"/>
      <c r="AA11" s="450"/>
      <c r="AB11" s="43">
        <f t="shared" si="1"/>
        <v>11666.65</v>
      </c>
    </row>
    <row r="12" spans="1:28" ht="15" customHeight="1">
      <c r="A12" s="2221">
        <v>44831</v>
      </c>
      <c r="B12" s="2337"/>
      <c r="C12" s="2474"/>
      <c r="D12" s="2474"/>
      <c r="E12" s="2225">
        <v>7</v>
      </c>
      <c r="F12" s="2191">
        <v>76110</v>
      </c>
      <c r="G12" s="2474">
        <v>4095</v>
      </c>
      <c r="H12" s="2474">
        <v>2905</v>
      </c>
      <c r="I12" s="2270">
        <f t="shared" si="0"/>
        <v>324029.99</v>
      </c>
      <c r="J12" s="99"/>
      <c r="K12" s="2735" t="s">
        <v>2</v>
      </c>
      <c r="L12" s="1168" t="s">
        <v>3</v>
      </c>
      <c r="M12" s="353" t="s">
        <v>4</v>
      </c>
      <c r="N12" s="354" t="s">
        <v>5</v>
      </c>
      <c r="O12" s="354" t="s">
        <v>6</v>
      </c>
      <c r="P12" s="2726" t="s">
        <v>7</v>
      </c>
      <c r="Q12" s="1168" t="s">
        <v>176</v>
      </c>
      <c r="R12" s="1168" t="s">
        <v>177</v>
      </c>
      <c r="S12" s="355" t="s">
        <v>10</v>
      </c>
      <c r="U12" s="984">
        <v>45671</v>
      </c>
      <c r="V12" s="43"/>
      <c r="W12" s="43"/>
      <c r="X12" s="538">
        <v>7</v>
      </c>
      <c r="Y12" s="61">
        <v>86437</v>
      </c>
      <c r="Z12" s="450">
        <v>1666.67</v>
      </c>
      <c r="AA12" s="62">
        <v>166.67</v>
      </c>
      <c r="AB12" s="43">
        <f t="shared" si="1"/>
        <v>9999.98</v>
      </c>
    </row>
    <row r="13" spans="1:28" ht="15" customHeight="1">
      <c r="A13" s="2221">
        <v>44841</v>
      </c>
      <c r="B13" s="2337"/>
      <c r="C13" s="2473"/>
      <c r="D13" s="2473"/>
      <c r="E13" s="2225">
        <v>8</v>
      </c>
      <c r="F13" s="2191">
        <v>76273</v>
      </c>
      <c r="G13" s="2473">
        <v>3196.67</v>
      </c>
      <c r="H13" s="2473"/>
      <c r="I13" s="2270">
        <f t="shared" si="0"/>
        <v>320833.32</v>
      </c>
      <c r="J13" s="99"/>
      <c r="K13" s="2320">
        <v>44335</v>
      </c>
      <c r="L13" s="21">
        <v>190000</v>
      </c>
      <c r="M13" s="21"/>
      <c r="N13" s="21"/>
      <c r="O13" s="73">
        <v>3</v>
      </c>
      <c r="P13" s="2284">
        <v>26746</v>
      </c>
      <c r="Q13" s="21"/>
      <c r="R13" s="21">
        <v>1900</v>
      </c>
      <c r="S13" s="21">
        <v>190000</v>
      </c>
      <c r="U13" s="1424">
        <v>45702</v>
      </c>
      <c r="V13" s="571"/>
      <c r="W13" s="571"/>
      <c r="X13" s="1425">
        <v>6</v>
      </c>
      <c r="Y13" s="574">
        <v>86437</v>
      </c>
      <c r="Z13" s="1427">
        <v>1666.67</v>
      </c>
      <c r="AA13" s="1427">
        <v>200</v>
      </c>
      <c r="AB13" s="571">
        <f t="shared" si="1"/>
        <v>8333.31</v>
      </c>
    </row>
    <row r="14" spans="1:28" ht="15" customHeight="1">
      <c r="A14" s="2221">
        <v>44862</v>
      </c>
      <c r="B14" s="2337"/>
      <c r="C14" s="2474"/>
      <c r="D14" s="2474"/>
      <c r="E14" s="2225">
        <v>9</v>
      </c>
      <c r="F14" s="2191">
        <v>76443</v>
      </c>
      <c r="G14" s="2474">
        <v>4295</v>
      </c>
      <c r="H14" s="2474">
        <v>2905</v>
      </c>
      <c r="I14" s="2270">
        <f t="shared" si="0"/>
        <v>316538.32</v>
      </c>
      <c r="J14" s="99"/>
      <c r="K14" s="2736">
        <v>44524</v>
      </c>
      <c r="L14" s="479"/>
      <c r="M14" s="479"/>
      <c r="N14" s="479"/>
      <c r="O14" s="29">
        <v>1</v>
      </c>
      <c r="P14" s="2288">
        <v>72701</v>
      </c>
      <c r="Q14" s="479">
        <v>140000</v>
      </c>
      <c r="R14" s="479"/>
      <c r="S14" s="479">
        <f>S13-Q14</f>
        <v>50000</v>
      </c>
      <c r="U14" s="50">
        <v>45723</v>
      </c>
      <c r="V14" s="43"/>
      <c r="W14" s="43"/>
      <c r="X14" s="538">
        <v>7</v>
      </c>
      <c r="Y14" s="574">
        <v>86763</v>
      </c>
      <c r="Z14" s="62">
        <v>6666.64</v>
      </c>
      <c r="AA14" s="62"/>
      <c r="AB14" s="43">
        <f t="shared" si="1"/>
        <v>1666.67</v>
      </c>
    </row>
    <row r="15" spans="1:28" ht="15" customHeight="1">
      <c r="A15" s="2221">
        <v>44880</v>
      </c>
      <c r="B15" s="2337"/>
      <c r="C15" s="2474"/>
      <c r="D15" s="2474"/>
      <c r="E15" s="2225">
        <v>10</v>
      </c>
      <c r="F15" s="2191">
        <v>76650</v>
      </c>
      <c r="G15" s="2474">
        <v>2996.67</v>
      </c>
      <c r="H15" s="2474"/>
      <c r="I15" s="2270">
        <f t="shared" si="0"/>
        <v>313541.65000000002</v>
      </c>
      <c r="J15" s="99"/>
      <c r="K15" s="2321">
        <v>44559</v>
      </c>
      <c r="L15" s="479"/>
      <c r="M15" s="479"/>
      <c r="N15" s="479"/>
      <c r="O15" s="29">
        <v>2</v>
      </c>
      <c r="P15" s="2199">
        <v>73105</v>
      </c>
      <c r="Q15" s="479">
        <v>40000</v>
      </c>
      <c r="R15" s="479"/>
      <c r="S15" s="479">
        <f>S14-Q15</f>
        <v>10000</v>
      </c>
      <c r="U15" s="983"/>
      <c r="V15" s="67"/>
      <c r="W15" s="67"/>
      <c r="X15" s="802"/>
      <c r="Y15" s="134"/>
      <c r="Z15" s="191"/>
      <c r="AA15" s="191"/>
      <c r="AB15" s="67"/>
    </row>
    <row r="16" spans="1:28" ht="15" customHeight="1">
      <c r="A16" s="2221">
        <v>44891</v>
      </c>
      <c r="B16" s="2219"/>
      <c r="C16" s="2224"/>
      <c r="D16" s="2224"/>
      <c r="E16" s="2225">
        <v>11</v>
      </c>
      <c r="F16" s="2191">
        <v>76861</v>
      </c>
      <c r="G16" s="2474">
        <v>4395</v>
      </c>
      <c r="H16" s="2474">
        <v>2905</v>
      </c>
      <c r="I16" s="2270">
        <f t="shared" si="0"/>
        <v>309146.65000000002</v>
      </c>
      <c r="J16" s="99"/>
      <c r="K16" s="2321">
        <v>44631</v>
      </c>
      <c r="L16" s="479"/>
      <c r="M16" s="479"/>
      <c r="N16" s="479"/>
      <c r="O16" s="29">
        <v>3</v>
      </c>
      <c r="P16" s="2199">
        <v>73911</v>
      </c>
      <c r="Q16" s="479">
        <v>10000</v>
      </c>
      <c r="R16" s="479">
        <v>19000</v>
      </c>
      <c r="S16" s="479">
        <f>S15-Q16</f>
        <v>0</v>
      </c>
      <c r="U16" s="3391" t="s">
        <v>20</v>
      </c>
      <c r="V16" s="3392"/>
      <c r="W16" s="3392"/>
      <c r="X16" s="3392"/>
      <c r="Y16" s="3392"/>
      <c r="Z16" s="3392"/>
      <c r="AA16" s="3392"/>
      <c r="AB16" s="3393"/>
    </row>
    <row r="17" spans="1:28" ht="15" customHeight="1">
      <c r="A17" s="2221">
        <v>44897</v>
      </c>
      <c r="B17" s="2219"/>
      <c r="C17" s="2224"/>
      <c r="D17" s="2224"/>
      <c r="E17" s="2225">
        <v>12</v>
      </c>
      <c r="F17" s="2191">
        <v>76959</v>
      </c>
      <c r="G17" s="2473">
        <v>2896.67</v>
      </c>
      <c r="H17" s="2473"/>
      <c r="I17" s="2270">
        <f t="shared" si="0"/>
        <v>306249.98</v>
      </c>
      <c r="J17" s="99"/>
      <c r="K17" s="2739"/>
      <c r="L17" s="479"/>
      <c r="M17" s="479"/>
      <c r="N17" s="479"/>
      <c r="O17" s="29"/>
      <c r="P17" s="2199"/>
      <c r="Q17" s="479"/>
      <c r="R17" s="479"/>
      <c r="S17" s="479">
        <f>S16-Q17</f>
        <v>0</v>
      </c>
      <c r="U17" s="1423" t="s">
        <v>21</v>
      </c>
      <c r="V17" s="278" t="s">
        <v>1116</v>
      </c>
      <c r="W17" s="39" t="s">
        <v>5</v>
      </c>
      <c r="X17" s="29" t="s">
        <v>187</v>
      </c>
      <c r="Y17" s="334" t="s">
        <v>7</v>
      </c>
      <c r="Z17" s="332" t="s">
        <v>1119</v>
      </c>
      <c r="AA17" s="917" t="s">
        <v>1117</v>
      </c>
      <c r="AB17" s="918" t="s">
        <v>87</v>
      </c>
    </row>
    <row r="18" spans="1:28" ht="15" customHeight="1">
      <c r="A18" s="2304">
        <v>44930</v>
      </c>
      <c r="B18" s="2219"/>
      <c r="C18" s="2224"/>
      <c r="D18" s="2224"/>
      <c r="E18" s="2225">
        <v>13</v>
      </c>
      <c r="F18" s="2194">
        <v>77281</v>
      </c>
      <c r="G18" s="2473">
        <v>7291.67</v>
      </c>
      <c r="H18" s="2473">
        <v>2905</v>
      </c>
      <c r="I18" s="2270">
        <f t="shared" si="0"/>
        <v>298958.31</v>
      </c>
      <c r="J18" s="99"/>
      <c r="K18" s="2739"/>
      <c r="L18" s="479"/>
      <c r="M18" s="479"/>
      <c r="N18" s="479"/>
      <c r="O18" s="29"/>
      <c r="P18" s="2199"/>
      <c r="Q18" s="479"/>
      <c r="R18" s="479"/>
      <c r="S18" s="479">
        <f>S17-Q18</f>
        <v>0</v>
      </c>
      <c r="U18" s="77">
        <v>45723</v>
      </c>
      <c r="V18" s="55">
        <v>20000</v>
      </c>
      <c r="W18" s="93"/>
      <c r="X18" s="73">
        <v>12</v>
      </c>
      <c r="Y18" s="253">
        <v>35189</v>
      </c>
      <c r="Z18" s="1262">
        <v>1666.67</v>
      </c>
      <c r="AA18" s="55">
        <v>400</v>
      </c>
      <c r="AB18" s="93">
        <v>20000</v>
      </c>
    </row>
    <row r="19" spans="1:28" ht="15" customHeight="1">
      <c r="A19" s="2304">
        <v>44959</v>
      </c>
      <c r="B19" s="2219"/>
      <c r="C19" s="2224"/>
      <c r="D19" s="2224"/>
      <c r="E19" s="2225">
        <v>14</v>
      </c>
      <c r="F19" s="2194">
        <v>77573</v>
      </c>
      <c r="G19" s="2219">
        <v>7291.67</v>
      </c>
      <c r="H19" s="2473">
        <v>2905</v>
      </c>
      <c r="I19" s="2270">
        <f t="shared" si="0"/>
        <v>291666.64</v>
      </c>
      <c r="J19" s="99"/>
      <c r="K19" s="3090" t="s">
        <v>1</v>
      </c>
      <c r="L19" s="3090"/>
      <c r="M19" s="3090"/>
      <c r="N19" s="3090"/>
      <c r="O19" s="3090"/>
      <c r="P19" s="3090"/>
      <c r="Q19" s="3090"/>
      <c r="R19" s="3090"/>
      <c r="S19" s="3090"/>
      <c r="U19" s="1426"/>
      <c r="V19" s="39"/>
      <c r="W19" s="39" t="s">
        <v>1127</v>
      </c>
      <c r="X19" s="852"/>
      <c r="Y19" s="1428"/>
      <c r="Z19" s="1429">
        <v>1666.67</v>
      </c>
      <c r="AA19" s="564"/>
      <c r="AB19" s="1430">
        <f>AB18+Z19</f>
        <v>21666.67</v>
      </c>
    </row>
    <row r="20" spans="1:28" ht="15" customHeight="1">
      <c r="A20" s="2304">
        <v>44993</v>
      </c>
      <c r="B20" s="2219"/>
      <c r="C20" s="2224"/>
      <c r="D20" s="2224"/>
      <c r="E20" s="2225">
        <v>15</v>
      </c>
      <c r="F20" s="2191">
        <v>77850</v>
      </c>
      <c r="G20" s="2219">
        <v>7291.67</v>
      </c>
      <c r="H20" s="2473">
        <v>2905</v>
      </c>
      <c r="I20" s="2270">
        <f t="shared" si="0"/>
        <v>284374.96999999997</v>
      </c>
      <c r="J20" s="99"/>
      <c r="K20" s="2735" t="s">
        <v>2</v>
      </c>
      <c r="L20" s="1168" t="s">
        <v>3</v>
      </c>
      <c r="M20" s="353" t="s">
        <v>4</v>
      </c>
      <c r="N20" s="354" t="s">
        <v>5</v>
      </c>
      <c r="O20" s="354" t="s">
        <v>6</v>
      </c>
      <c r="P20" s="2726" t="s">
        <v>7</v>
      </c>
      <c r="Q20" s="1168" t="s">
        <v>176</v>
      </c>
      <c r="R20" s="1168" t="s">
        <v>177</v>
      </c>
      <c r="S20" s="355" t="s">
        <v>10</v>
      </c>
      <c r="U20" s="50">
        <v>45742</v>
      </c>
      <c r="V20" s="50"/>
      <c r="W20" s="39"/>
      <c r="X20" s="852">
        <v>1</v>
      </c>
      <c r="Y20" s="187">
        <v>86968</v>
      </c>
      <c r="Z20" s="30">
        <v>1666.67</v>
      </c>
      <c r="AA20" s="30">
        <v>366.67</v>
      </c>
      <c r="AB20" s="1430">
        <f>AB19-Z20</f>
        <v>20000</v>
      </c>
    </row>
    <row r="21" spans="1:28" ht="15" customHeight="1">
      <c r="A21" s="2304">
        <v>45013</v>
      </c>
      <c r="B21" s="2219"/>
      <c r="C21" s="2224"/>
      <c r="D21" s="2224"/>
      <c r="E21" s="2225">
        <v>16</v>
      </c>
      <c r="F21" s="2191">
        <v>78049</v>
      </c>
      <c r="G21" s="2219">
        <v>7291.67</v>
      </c>
      <c r="H21" s="2473">
        <v>2905</v>
      </c>
      <c r="I21" s="2270">
        <f t="shared" si="0"/>
        <v>277083.3</v>
      </c>
      <c r="J21" s="1223"/>
      <c r="K21" s="2320">
        <v>44769</v>
      </c>
      <c r="L21" s="21">
        <v>150000</v>
      </c>
      <c r="M21" s="21"/>
      <c r="N21" s="21"/>
      <c r="O21" s="73">
        <v>12</v>
      </c>
      <c r="P21" s="2284">
        <v>29489</v>
      </c>
      <c r="Q21" s="21">
        <f>L21/O21</f>
        <v>12500</v>
      </c>
      <c r="R21" s="21">
        <v>1500</v>
      </c>
      <c r="S21" s="21">
        <v>150000</v>
      </c>
      <c r="U21" s="50">
        <v>45757</v>
      </c>
      <c r="V21" s="50"/>
      <c r="W21" s="39"/>
      <c r="X21" s="852">
        <v>2</v>
      </c>
      <c r="Y21" s="187">
        <v>87183</v>
      </c>
      <c r="Z21" s="59">
        <v>1666.67</v>
      </c>
      <c r="AA21" s="59">
        <v>366.67</v>
      </c>
      <c r="AB21" s="1430">
        <f t="shared" ref="AB21:AB27" si="2">AB20-Z21</f>
        <v>18333.330000000002</v>
      </c>
    </row>
    <row r="22" spans="1:28" ht="15" customHeight="1">
      <c r="A22" s="2304">
        <v>45020</v>
      </c>
      <c r="B22" s="2219"/>
      <c r="C22" s="2224"/>
      <c r="D22" s="2224"/>
      <c r="E22" s="2225">
        <v>17</v>
      </c>
      <c r="F22" s="2192">
        <v>31018</v>
      </c>
      <c r="G22" s="2275">
        <v>277083.3</v>
      </c>
      <c r="H22" s="2219"/>
      <c r="I22" s="2270">
        <f t="shared" si="0"/>
        <v>0</v>
      </c>
      <c r="J22" s="857"/>
      <c r="K22" s="2221">
        <v>44909</v>
      </c>
      <c r="L22" s="27"/>
      <c r="M22" s="479"/>
      <c r="N22" s="479"/>
      <c r="O22" s="29">
        <v>1</v>
      </c>
      <c r="P22" s="2191">
        <v>77016</v>
      </c>
      <c r="Q22" s="479"/>
      <c r="R22" s="479">
        <v>7500</v>
      </c>
      <c r="S22" s="479">
        <f>S21-Q22</f>
        <v>150000</v>
      </c>
      <c r="U22" s="50">
        <v>45786</v>
      </c>
      <c r="V22" s="50"/>
      <c r="W22" s="39"/>
      <c r="X22" s="852">
        <v>3</v>
      </c>
      <c r="Y22" s="58" t="s">
        <v>1155</v>
      </c>
      <c r="Z22" s="30">
        <v>1666.67</v>
      </c>
      <c r="AA22" s="30">
        <v>333.33</v>
      </c>
      <c r="AB22" s="1430">
        <f t="shared" si="2"/>
        <v>16666.66</v>
      </c>
    </row>
    <row r="23" spans="1:28" ht="15" customHeight="1">
      <c r="A23" s="2304"/>
      <c r="B23" s="2219"/>
      <c r="C23" s="2224"/>
      <c r="D23" s="2224"/>
      <c r="E23" s="2225"/>
      <c r="F23" s="2192"/>
      <c r="G23" s="2219"/>
      <c r="H23" s="2219"/>
      <c r="I23" s="2224"/>
      <c r="J23" s="872"/>
      <c r="K23" s="2204">
        <v>45324</v>
      </c>
      <c r="L23" s="27"/>
      <c r="M23" s="30"/>
      <c r="N23" s="30"/>
      <c r="O23" s="76"/>
      <c r="P23" s="2191">
        <v>81967</v>
      </c>
      <c r="Q23" s="30"/>
      <c r="R23" s="30">
        <f>1500*13</f>
        <v>19500</v>
      </c>
      <c r="S23" s="479">
        <f>S22-Q23</f>
        <v>150000</v>
      </c>
      <c r="U23" s="50">
        <v>45825</v>
      </c>
      <c r="V23" s="50"/>
      <c r="W23" s="39"/>
      <c r="X23" s="852">
        <v>4</v>
      </c>
      <c r="Y23" s="58" t="s">
        <v>1156</v>
      </c>
      <c r="Z23" s="30">
        <v>1666.67</v>
      </c>
      <c r="AA23" s="30">
        <v>300</v>
      </c>
      <c r="AB23" s="1430">
        <f t="shared" si="2"/>
        <v>14999.99</v>
      </c>
    </row>
    <row r="24" spans="1:28" ht="15" customHeight="1">
      <c r="A24" s="2304"/>
      <c r="B24" s="2219"/>
      <c r="C24" s="2224"/>
      <c r="D24" s="2224"/>
      <c r="E24" s="2225"/>
      <c r="F24" s="2192"/>
      <c r="G24" s="2219"/>
      <c r="H24" s="2219"/>
      <c r="I24" s="2224"/>
      <c r="J24" s="99"/>
      <c r="K24" s="2204">
        <v>45324</v>
      </c>
      <c r="L24" s="479"/>
      <c r="M24" s="479"/>
      <c r="N24" s="479"/>
      <c r="O24" s="29"/>
      <c r="P24" s="2199"/>
      <c r="Q24" s="479">
        <v>150000</v>
      </c>
      <c r="R24" s="479"/>
      <c r="S24" s="479">
        <f>S23-Q24</f>
        <v>0</v>
      </c>
      <c r="U24" s="50">
        <v>45905</v>
      </c>
      <c r="V24" s="50"/>
      <c r="W24" s="39"/>
      <c r="X24" s="852">
        <v>5</v>
      </c>
      <c r="Y24" s="58" t="s">
        <v>1157</v>
      </c>
      <c r="Z24" s="59">
        <v>1666.67</v>
      </c>
      <c r="AA24" s="59">
        <v>266.67</v>
      </c>
      <c r="AB24" s="1430">
        <f t="shared" si="2"/>
        <v>13333.32</v>
      </c>
    </row>
    <row r="25" spans="1:28" ht="15" customHeight="1">
      <c r="A25" s="3121" t="s">
        <v>1</v>
      </c>
      <c r="B25" s="3121"/>
      <c r="C25" s="3121"/>
      <c r="D25" s="3121"/>
      <c r="E25" s="3121"/>
      <c r="F25" s="3121"/>
      <c r="G25" s="3121"/>
      <c r="H25" s="3121"/>
      <c r="I25" s="3121"/>
      <c r="J25" s="99"/>
      <c r="K25" s="2321"/>
      <c r="L25" s="479"/>
      <c r="M25" s="479"/>
      <c r="N25" s="479"/>
      <c r="O25" s="29"/>
      <c r="P25" s="2199"/>
      <c r="Q25" s="479"/>
      <c r="R25" s="479"/>
      <c r="S25" s="479"/>
      <c r="U25" s="50">
        <v>45937</v>
      </c>
      <c r="V25" s="50"/>
      <c r="W25" s="39"/>
      <c r="X25" s="852">
        <v>6</v>
      </c>
      <c r="Y25" s="58" t="s">
        <v>1158</v>
      </c>
      <c r="Z25" s="30">
        <v>1666.67</v>
      </c>
      <c r="AA25" s="30">
        <v>233.33</v>
      </c>
      <c r="AB25" s="1430">
        <f t="shared" si="2"/>
        <v>11666.65</v>
      </c>
    </row>
    <row r="26" spans="1:28" ht="15" customHeight="1">
      <c r="A26" s="2363" t="s">
        <v>2</v>
      </c>
      <c r="B26" s="2367" t="s">
        <v>3</v>
      </c>
      <c r="C26" s="2365" t="s">
        <v>4</v>
      </c>
      <c r="D26" s="2366" t="s">
        <v>5</v>
      </c>
      <c r="E26" s="2366" t="s">
        <v>6</v>
      </c>
      <c r="F26" s="2733" t="s">
        <v>7</v>
      </c>
      <c r="G26" s="2367" t="s">
        <v>176</v>
      </c>
      <c r="H26" s="2367" t="s">
        <v>177</v>
      </c>
      <c r="I26" s="2686" t="s">
        <v>10</v>
      </c>
      <c r="J26" s="99"/>
      <c r="K26" s="2323"/>
      <c r="L26" s="99"/>
      <c r="M26" s="99"/>
      <c r="N26" s="99"/>
      <c r="Q26" s="99"/>
      <c r="R26" s="99"/>
      <c r="S26" s="99"/>
      <c r="U26" s="50">
        <v>46017</v>
      </c>
      <c r="V26" s="50"/>
      <c r="Y26" s="58" t="s">
        <v>1159</v>
      </c>
      <c r="Z26" s="30">
        <v>1666.67</v>
      </c>
      <c r="AA26" s="30">
        <v>200</v>
      </c>
      <c r="AB26" s="1430">
        <f t="shared" si="2"/>
        <v>9999.98</v>
      </c>
    </row>
    <row r="27" spans="1:28" ht="15" customHeight="1">
      <c r="A27" s="2303">
        <v>45020</v>
      </c>
      <c r="B27" s="2352">
        <v>350000</v>
      </c>
      <c r="C27" s="2352">
        <f>B27*0.02</f>
        <v>7000</v>
      </c>
      <c r="D27" s="2352"/>
      <c r="E27" s="2330">
        <v>48</v>
      </c>
      <c r="F27" s="2284">
        <v>31018</v>
      </c>
      <c r="G27" s="2352">
        <f>B27/E27</f>
        <v>7291.6666666666697</v>
      </c>
      <c r="H27" s="2352">
        <v>2905</v>
      </c>
      <c r="I27" s="2352">
        <v>350000</v>
      </c>
      <c r="J27" s="99"/>
      <c r="K27" s="2323"/>
      <c r="L27" s="99"/>
      <c r="M27" s="99"/>
      <c r="N27" s="99"/>
      <c r="Q27" s="99"/>
      <c r="R27" s="99"/>
      <c r="S27" s="99"/>
      <c r="U27" s="1426"/>
      <c r="V27" s="39"/>
      <c r="W27" s="39"/>
      <c r="X27" s="852"/>
      <c r="Y27" s="1428"/>
      <c r="Z27" s="1429"/>
      <c r="AA27" s="564"/>
      <c r="AB27" s="1430">
        <f t="shared" si="2"/>
        <v>9999.98</v>
      </c>
    </row>
    <row r="28" spans="1:28" ht="15" customHeight="1">
      <c r="A28" s="2304">
        <v>45055</v>
      </c>
      <c r="B28" s="2219"/>
      <c r="C28" s="2224"/>
      <c r="D28" s="2224"/>
      <c r="E28" s="2225">
        <v>1</v>
      </c>
      <c r="F28" s="2192">
        <v>78591</v>
      </c>
      <c r="G28" s="2277">
        <v>7291.67</v>
      </c>
      <c r="H28" s="2277">
        <v>2905</v>
      </c>
      <c r="I28" s="2270">
        <f>I27-G28</f>
        <v>342708.33</v>
      </c>
      <c r="J28" s="99"/>
      <c r="K28" s="2323"/>
      <c r="L28" s="99"/>
      <c r="M28" s="99"/>
      <c r="N28" s="99"/>
      <c r="Q28" s="99"/>
      <c r="R28" s="99"/>
      <c r="S28" s="99"/>
      <c r="U28" s="1426"/>
      <c r="V28" s="39"/>
      <c r="W28" s="39"/>
      <c r="X28" s="852"/>
      <c r="Y28" s="1428"/>
      <c r="Z28" s="1429"/>
      <c r="AA28" s="564"/>
      <c r="AB28" s="1430"/>
    </row>
    <row r="29" spans="1:28" ht="15" customHeight="1">
      <c r="A29" s="2304">
        <v>45084</v>
      </c>
      <c r="B29" s="2219"/>
      <c r="C29" s="2224"/>
      <c r="D29" s="2224"/>
      <c r="E29" s="2225">
        <v>2</v>
      </c>
      <c r="F29" s="2192">
        <v>79049</v>
      </c>
      <c r="G29" s="2277">
        <v>7291.67</v>
      </c>
      <c r="H29" s="2277">
        <v>2905</v>
      </c>
      <c r="I29" s="2270">
        <f t="shared" ref="I29:I39" si="3">I28-G29</f>
        <v>335416.65999999997</v>
      </c>
      <c r="J29" s="99"/>
      <c r="K29" s="2323"/>
      <c r="L29" s="99"/>
      <c r="M29" s="99"/>
      <c r="N29" s="99"/>
      <c r="Q29" s="99"/>
      <c r="R29" s="99"/>
      <c r="S29" s="99"/>
      <c r="U29" s="1426"/>
      <c r="V29" s="39"/>
      <c r="W29" s="39"/>
      <c r="X29" s="852"/>
      <c r="Y29" s="1428"/>
      <c r="Z29" s="1429"/>
      <c r="AA29" s="564"/>
      <c r="AB29" s="1430"/>
    </row>
    <row r="30" spans="1:28" ht="15" customHeight="1">
      <c r="A30" s="2304">
        <v>45112</v>
      </c>
      <c r="B30" s="2219"/>
      <c r="C30" s="2224"/>
      <c r="D30" s="2224"/>
      <c r="E30" s="2225">
        <v>3</v>
      </c>
      <c r="F30" s="2192">
        <v>79403</v>
      </c>
      <c r="G30" s="2277">
        <v>7291.67</v>
      </c>
      <c r="H30" s="2277">
        <v>2905</v>
      </c>
      <c r="I30" s="2270">
        <f t="shared" si="3"/>
        <v>328124.99</v>
      </c>
      <c r="J30" s="99"/>
      <c r="K30" s="2323"/>
      <c r="L30" s="99"/>
      <c r="M30" s="99"/>
      <c r="N30" s="99"/>
      <c r="Q30" s="99"/>
      <c r="R30" s="99"/>
      <c r="S30" s="99"/>
      <c r="U30" s="1426"/>
      <c r="V30" s="39"/>
      <c r="W30" s="39"/>
      <c r="X30" s="852"/>
      <c r="Y30" s="1428"/>
      <c r="Z30" s="1429"/>
      <c r="AA30" s="564"/>
      <c r="AB30" s="1430"/>
    </row>
    <row r="31" spans="1:28" ht="15" customHeight="1">
      <c r="A31" s="2304">
        <v>45148</v>
      </c>
      <c r="B31" s="2219"/>
      <c r="C31" s="2224"/>
      <c r="D31" s="2224"/>
      <c r="E31" s="2225">
        <v>4</v>
      </c>
      <c r="F31" s="2192">
        <v>79823</v>
      </c>
      <c r="G31" s="2277">
        <v>7291.67</v>
      </c>
      <c r="H31" s="2277">
        <v>2905</v>
      </c>
      <c r="I31" s="2270">
        <f t="shared" si="3"/>
        <v>320833.32</v>
      </c>
      <c r="J31" s="99"/>
      <c r="K31" s="2323"/>
      <c r="L31" s="99"/>
      <c r="M31" s="99"/>
      <c r="N31" s="99"/>
      <c r="Q31" s="99"/>
      <c r="R31" s="99"/>
      <c r="S31" s="99"/>
      <c r="U31" s="1426"/>
      <c r="V31" s="39"/>
      <c r="W31" s="39"/>
      <c r="X31" s="852"/>
      <c r="Y31" s="1428"/>
      <c r="Z31" s="1429"/>
      <c r="AA31" s="564"/>
      <c r="AB31" s="1430"/>
    </row>
    <row r="32" spans="1:28" ht="15" customHeight="1">
      <c r="A32" s="2304">
        <v>45175</v>
      </c>
      <c r="B32" s="2219"/>
      <c r="C32" s="2224"/>
      <c r="D32" s="2224"/>
      <c r="E32" s="2225">
        <v>5</v>
      </c>
      <c r="F32" s="2192">
        <v>80144</v>
      </c>
      <c r="G32" s="2277">
        <v>7291.67</v>
      </c>
      <c r="H32" s="2277">
        <v>2905</v>
      </c>
      <c r="I32" s="2270">
        <f t="shared" si="3"/>
        <v>313541.65000000002</v>
      </c>
      <c r="J32" s="99"/>
      <c r="K32" s="2323"/>
      <c r="L32" s="99"/>
      <c r="M32" s="99"/>
      <c r="N32" s="99"/>
      <c r="Q32" s="99"/>
      <c r="R32" s="99"/>
      <c r="S32" s="99"/>
      <c r="U32" s="50"/>
      <c r="V32" s="1022"/>
      <c r="W32" s="574"/>
      <c r="X32" s="539"/>
      <c r="Y32" s="539"/>
      <c r="Z32" s="660"/>
      <c r="AA32" s="564"/>
      <c r="AB32" s="1430"/>
    </row>
    <row r="33" spans="1:28" ht="15" customHeight="1">
      <c r="A33" s="2304">
        <v>45211</v>
      </c>
      <c r="B33" s="2219"/>
      <c r="C33" s="2224"/>
      <c r="D33" s="2224"/>
      <c r="E33" s="2225">
        <v>6</v>
      </c>
      <c r="F33" s="2192">
        <v>80556</v>
      </c>
      <c r="G33" s="2277">
        <v>7291.67</v>
      </c>
      <c r="H33" s="2277">
        <v>2905</v>
      </c>
      <c r="I33" s="2270">
        <f t="shared" si="3"/>
        <v>306249.98</v>
      </c>
      <c r="J33" s="99"/>
      <c r="K33" s="2323"/>
      <c r="L33" s="99"/>
      <c r="M33" s="99"/>
      <c r="N33" s="99"/>
      <c r="Q33" s="99"/>
      <c r="R33" s="99"/>
      <c r="S33" s="99"/>
      <c r="U33" s="50"/>
      <c r="V33" s="1022"/>
      <c r="W33" s="574"/>
      <c r="X33" s="654"/>
      <c r="Y33" s="654"/>
      <c r="Z33" s="660"/>
      <c r="AA33" s="564"/>
      <c r="AB33" s="1430"/>
    </row>
    <row r="34" spans="1:28" ht="15" customHeight="1">
      <c r="A34" s="2221">
        <v>45238</v>
      </c>
      <c r="B34" s="2192"/>
      <c r="C34" s="2277"/>
      <c r="D34" s="2277"/>
      <c r="E34" s="2225">
        <v>7</v>
      </c>
      <c r="F34" s="2192">
        <v>80857</v>
      </c>
      <c r="G34" s="2277">
        <v>7291.67</v>
      </c>
      <c r="H34" s="2277">
        <v>2905</v>
      </c>
      <c r="I34" s="2270">
        <f t="shared" si="3"/>
        <v>298958.31</v>
      </c>
      <c r="J34" s="99"/>
      <c r="K34" s="2323"/>
      <c r="L34" s="99"/>
      <c r="M34" s="99"/>
      <c r="N34" s="99"/>
      <c r="Q34" s="99"/>
      <c r="R34" s="99"/>
      <c r="S34" s="99"/>
      <c r="U34" s="50"/>
      <c r="V34" s="1022"/>
      <c r="W34" s="255"/>
      <c r="X34" s="255"/>
      <c r="Y34" s="255"/>
      <c r="Z34" s="747"/>
      <c r="AA34" s="564"/>
      <c r="AB34" s="1430"/>
    </row>
    <row r="35" spans="1:28" ht="15" customHeight="1">
      <c r="A35" s="2221">
        <v>45266</v>
      </c>
      <c r="B35" s="2192"/>
      <c r="C35" s="2277"/>
      <c r="D35" s="2277"/>
      <c r="E35" s="2225">
        <v>8</v>
      </c>
      <c r="F35" s="2192">
        <v>81286</v>
      </c>
      <c r="G35" s="2277">
        <v>7291.67</v>
      </c>
      <c r="H35" s="2277">
        <v>2905</v>
      </c>
      <c r="I35" s="2270">
        <f t="shared" si="3"/>
        <v>291666.64</v>
      </c>
      <c r="J35" s="99"/>
      <c r="K35" s="2323"/>
      <c r="L35" s="99"/>
      <c r="M35" s="99"/>
      <c r="N35" s="99"/>
      <c r="Q35" s="99"/>
      <c r="R35" s="99"/>
      <c r="S35" s="99"/>
      <c r="U35" s="50"/>
      <c r="V35" s="1022"/>
      <c r="W35" s="574"/>
      <c r="X35" s="654"/>
      <c r="Y35" s="654"/>
      <c r="Z35" s="660"/>
      <c r="AA35" s="564"/>
      <c r="AB35" s="1430"/>
    </row>
    <row r="36" spans="1:28" ht="15" customHeight="1">
      <c r="A36" s="2204">
        <v>45295</v>
      </c>
      <c r="B36" s="2219"/>
      <c r="C36" s="2224"/>
      <c r="D36" s="2224"/>
      <c r="E36" s="2225">
        <v>9</v>
      </c>
      <c r="F36" s="2191">
        <v>81650</v>
      </c>
      <c r="G36" s="2208">
        <v>7291.67</v>
      </c>
      <c r="H36" s="2208">
        <v>2905</v>
      </c>
      <c r="I36" s="2270">
        <f t="shared" si="3"/>
        <v>284374.96999999997</v>
      </c>
      <c r="J36" s="99"/>
      <c r="K36" s="2323"/>
      <c r="L36" s="99"/>
      <c r="M36" s="99"/>
      <c r="N36" s="99"/>
      <c r="Q36" s="99"/>
      <c r="R36" s="99"/>
      <c r="S36" s="99"/>
      <c r="U36" s="50"/>
      <c r="V36" s="1022"/>
      <c r="W36" s="574"/>
      <c r="X36" s="539"/>
      <c r="Y36" s="539"/>
      <c r="Z36" s="660"/>
      <c r="AA36" s="564"/>
      <c r="AB36" s="1430"/>
    </row>
    <row r="37" spans="1:28" ht="15" customHeight="1">
      <c r="A37" s="2204">
        <v>45324</v>
      </c>
      <c r="B37" s="2219"/>
      <c r="C37" s="2224"/>
      <c r="D37" s="2224"/>
      <c r="E37" s="2225">
        <v>10</v>
      </c>
      <c r="F37" s="2191">
        <v>81957</v>
      </c>
      <c r="G37" s="2208">
        <v>7291.67</v>
      </c>
      <c r="H37" s="2208">
        <v>2905</v>
      </c>
      <c r="I37" s="2270">
        <f t="shared" si="3"/>
        <v>277083.3</v>
      </c>
      <c r="J37" s="99"/>
      <c r="K37" s="2323"/>
      <c r="L37" s="99"/>
      <c r="M37" s="99"/>
      <c r="N37" s="99"/>
      <c r="Q37" s="99"/>
      <c r="R37" s="99"/>
      <c r="S37" s="99"/>
      <c r="U37" s="50"/>
      <c r="V37" s="1022"/>
      <c r="W37" s="574"/>
      <c r="X37" s="654"/>
      <c r="Y37" s="654"/>
      <c r="Z37" s="660"/>
      <c r="AA37" s="564"/>
      <c r="AB37" s="1430"/>
    </row>
    <row r="38" spans="1:28" ht="15" customHeight="1">
      <c r="A38" s="2204">
        <v>45324</v>
      </c>
      <c r="B38" s="2219"/>
      <c r="C38" s="2224"/>
      <c r="D38" s="2224"/>
      <c r="E38" s="2225"/>
      <c r="F38" s="2192">
        <v>32840</v>
      </c>
      <c r="G38" s="2219">
        <v>277083.3</v>
      </c>
      <c r="H38" s="2732"/>
      <c r="I38" s="2270">
        <f t="shared" si="3"/>
        <v>0</v>
      </c>
      <c r="J38" s="99"/>
      <c r="K38" s="2323"/>
      <c r="L38" s="99"/>
      <c r="M38" s="99"/>
      <c r="N38" s="99"/>
      <c r="Q38" s="99"/>
      <c r="R38" s="99"/>
      <c r="S38" s="99"/>
      <c r="U38" s="50"/>
      <c r="V38" s="1022"/>
      <c r="W38" s="655"/>
      <c r="X38" s="539"/>
      <c r="Y38" s="539"/>
      <c r="Z38" s="660"/>
      <c r="AA38" s="564"/>
      <c r="AB38" s="1430"/>
    </row>
    <row r="39" spans="1:28" ht="15" customHeight="1">
      <c r="I39" s="2270">
        <f t="shared" si="3"/>
        <v>0</v>
      </c>
      <c r="J39" s="99"/>
      <c r="K39" s="2323"/>
      <c r="L39" s="99"/>
      <c r="M39" s="99"/>
      <c r="N39" s="99"/>
      <c r="Q39" s="99"/>
      <c r="R39" s="99"/>
      <c r="S39" s="99"/>
      <c r="U39" s="50"/>
      <c r="V39" s="1022"/>
      <c r="W39" s="655"/>
      <c r="X39" s="539"/>
      <c r="Y39" s="539"/>
      <c r="Z39" s="660"/>
      <c r="AA39" s="564"/>
      <c r="AB39" s="1430"/>
    </row>
    <row r="40" spans="1:28" ht="15" customHeight="1">
      <c r="J40" s="99"/>
      <c r="K40" s="2323"/>
      <c r="L40" s="99"/>
      <c r="M40" s="99"/>
      <c r="N40" s="99"/>
      <c r="Q40" s="99"/>
      <c r="R40" s="99"/>
      <c r="S40" s="99"/>
      <c r="U40" s="50"/>
      <c r="V40" s="1022"/>
      <c r="W40" s="655"/>
      <c r="X40" s="654"/>
      <c r="Y40" s="654"/>
      <c r="Z40" s="660"/>
      <c r="AA40" s="564"/>
      <c r="AB40" s="1430"/>
    </row>
    <row r="41" spans="1:28" ht="15" customHeight="1">
      <c r="A41" s="3121" t="s">
        <v>1</v>
      </c>
      <c r="B41" s="3121"/>
      <c r="C41" s="3121"/>
      <c r="D41" s="3121"/>
      <c r="E41" s="3121"/>
      <c r="F41" s="3121"/>
      <c r="G41" s="3121"/>
      <c r="H41" s="3121"/>
      <c r="I41" s="3121"/>
      <c r="J41" s="1228"/>
      <c r="K41" s="2737"/>
      <c r="L41" s="1228"/>
      <c r="M41" s="1228"/>
      <c r="N41" s="1228"/>
      <c r="O41" s="1228"/>
      <c r="P41" s="2744"/>
      <c r="Q41" s="1228"/>
      <c r="R41" s="1228"/>
      <c r="S41" s="1228"/>
      <c r="U41" s="50"/>
      <c r="V41" s="1022"/>
      <c r="W41" s="655"/>
      <c r="X41" s="539"/>
      <c r="Y41" s="539"/>
      <c r="Z41" s="660"/>
      <c r="AA41" s="564"/>
      <c r="AB41" s="1430"/>
    </row>
    <row r="42" spans="1:28" ht="15" customHeight="1">
      <c r="A42" s="2363" t="s">
        <v>2</v>
      </c>
      <c r="B42" s="2367" t="s">
        <v>3</v>
      </c>
      <c r="C42" s="2365" t="s">
        <v>4</v>
      </c>
      <c r="D42" s="2366" t="s">
        <v>5</v>
      </c>
      <c r="E42" s="2366" t="s">
        <v>6</v>
      </c>
      <c r="F42" s="2733" t="s">
        <v>7</v>
      </c>
      <c r="G42" s="2367" t="s">
        <v>176</v>
      </c>
      <c r="H42" s="2367" t="s">
        <v>177</v>
      </c>
      <c r="I42" s="2686" t="s">
        <v>10</v>
      </c>
      <c r="J42" s="857"/>
      <c r="K42" s="2738"/>
      <c r="L42" s="857"/>
      <c r="M42" s="857"/>
      <c r="N42" s="857"/>
      <c r="O42" s="858"/>
      <c r="P42" s="2745"/>
      <c r="Q42" s="857"/>
      <c r="R42" s="857"/>
      <c r="S42" s="857"/>
      <c r="U42" s="50"/>
      <c r="V42" s="1022"/>
      <c r="W42" s="655"/>
      <c r="X42" s="539"/>
      <c r="Y42" s="539"/>
      <c r="Z42" s="660"/>
      <c r="AA42" s="564"/>
      <c r="AB42" s="1430"/>
    </row>
    <row r="43" spans="1:28" ht="15" customHeight="1">
      <c r="A43" s="2303">
        <v>45324</v>
      </c>
      <c r="B43" s="2329">
        <v>600000</v>
      </c>
      <c r="C43" s="2329">
        <f>B43*0.02</f>
        <v>12000</v>
      </c>
      <c r="D43" s="2329"/>
      <c r="E43" s="2330">
        <v>60</v>
      </c>
      <c r="F43" s="2284">
        <v>31018</v>
      </c>
      <c r="G43" s="2329">
        <f>B43/E43</f>
        <v>10000</v>
      </c>
      <c r="H43" s="2329">
        <f>B43*0.83%</f>
        <v>4980</v>
      </c>
      <c r="I43" s="2329">
        <f>B43</f>
        <v>600000</v>
      </c>
      <c r="J43" s="1188"/>
      <c r="K43" s="2741"/>
      <c r="L43" s="1188"/>
      <c r="M43" s="1188"/>
      <c r="N43" s="1188"/>
      <c r="O43" s="1420"/>
      <c r="P43" s="2746"/>
      <c r="Q43" s="1188"/>
      <c r="R43" s="1188"/>
      <c r="S43" s="1188"/>
      <c r="U43" s="1426"/>
      <c r="V43" s="39"/>
      <c r="W43" s="39"/>
      <c r="X43" s="852"/>
      <c r="Y43" s="1428"/>
      <c r="Z43" s="1429"/>
      <c r="AA43" s="564"/>
      <c r="AB43" s="1430"/>
    </row>
    <row r="44" spans="1:28" ht="15" customHeight="1">
      <c r="A44" s="2304">
        <v>45363</v>
      </c>
      <c r="B44" s="2226"/>
      <c r="C44" s="2225"/>
      <c r="D44" s="2225"/>
      <c r="E44" s="2225">
        <v>1</v>
      </c>
      <c r="F44" s="2192">
        <v>82404</v>
      </c>
      <c r="G44" s="2274">
        <v>10000</v>
      </c>
      <c r="H44" s="2274">
        <v>4980</v>
      </c>
      <c r="I44" s="2226">
        <f>I43-G44</f>
        <v>590000</v>
      </c>
      <c r="J44" s="1188"/>
      <c r="K44" s="2741"/>
      <c r="L44" s="1421"/>
      <c r="M44" s="1421"/>
      <c r="N44" s="1421"/>
      <c r="O44" s="1422"/>
      <c r="P44" s="2747"/>
      <c r="Q44" s="1421"/>
      <c r="R44" s="1421"/>
      <c r="S44" s="1421"/>
      <c r="U44" s="1426"/>
      <c r="V44" s="39"/>
      <c r="W44" s="39"/>
      <c r="X44" s="852"/>
      <c r="Y44" s="1428"/>
      <c r="Z44" s="1429"/>
      <c r="AA44" s="564"/>
      <c r="AB44" s="1430"/>
    </row>
    <row r="45" spans="1:28" ht="15" customHeight="1">
      <c r="A45" s="2304">
        <v>45393</v>
      </c>
      <c r="B45" s="2226"/>
      <c r="C45" s="2225"/>
      <c r="D45" s="2225"/>
      <c r="E45" s="2225">
        <v>2</v>
      </c>
      <c r="F45" s="2192">
        <v>82739</v>
      </c>
      <c r="G45" s="2274">
        <v>10000</v>
      </c>
      <c r="H45" s="2274">
        <v>4980</v>
      </c>
      <c r="I45" s="2226">
        <f t="shared" ref="I45:I58" si="4">I44-G45</f>
        <v>580000</v>
      </c>
      <c r="J45" s="1188"/>
      <c r="K45" s="2741"/>
      <c r="L45" s="1421"/>
      <c r="M45" s="1421"/>
      <c r="N45" s="1421"/>
      <c r="O45" s="1422"/>
      <c r="P45" s="2747"/>
      <c r="Q45" s="1421"/>
      <c r="R45" s="1421"/>
      <c r="S45" s="1421"/>
      <c r="U45" s="1426"/>
      <c r="V45" s="39"/>
      <c r="W45" s="39"/>
      <c r="X45" s="852"/>
      <c r="Y45" s="1428"/>
      <c r="Z45" s="1429"/>
      <c r="AA45" s="564"/>
      <c r="AB45" s="1430"/>
    </row>
    <row r="46" spans="1:28" ht="15" customHeight="1">
      <c r="A46" s="2304">
        <v>45419</v>
      </c>
      <c r="B46" s="2226"/>
      <c r="C46" s="2225"/>
      <c r="D46" s="2225"/>
      <c r="E46" s="2225">
        <v>3</v>
      </c>
      <c r="F46" s="2192">
        <v>83045</v>
      </c>
      <c r="G46" s="2274">
        <v>10000</v>
      </c>
      <c r="H46" s="2274">
        <v>4980</v>
      </c>
      <c r="I46" s="2226">
        <f t="shared" si="4"/>
        <v>570000</v>
      </c>
      <c r="J46" s="1188"/>
      <c r="K46" s="2741"/>
      <c r="L46" s="1421"/>
      <c r="M46" s="1421"/>
      <c r="N46" s="1421"/>
      <c r="O46" s="1422"/>
      <c r="P46" s="2747"/>
      <c r="Q46" s="1421"/>
      <c r="R46" s="1421"/>
      <c r="S46" s="1421"/>
      <c r="U46" s="1426"/>
      <c r="V46" s="39"/>
      <c r="W46" s="39"/>
      <c r="X46" s="852"/>
      <c r="Y46" s="1428"/>
      <c r="Z46" s="1429"/>
      <c r="AA46" s="564"/>
      <c r="AB46" s="1430"/>
    </row>
    <row r="47" spans="1:28" ht="15" customHeight="1">
      <c r="A47" s="2304">
        <v>45447</v>
      </c>
      <c r="B47" s="2226"/>
      <c r="C47" s="2225"/>
      <c r="D47" s="2225"/>
      <c r="E47" s="2225">
        <v>4</v>
      </c>
      <c r="F47" s="2192">
        <v>83472</v>
      </c>
      <c r="G47" s="2274">
        <v>10000</v>
      </c>
      <c r="H47" s="2274">
        <v>4980</v>
      </c>
      <c r="I47" s="2226">
        <f t="shared" si="4"/>
        <v>560000</v>
      </c>
      <c r="J47" s="1188"/>
      <c r="K47" s="2741"/>
      <c r="L47" s="1421"/>
      <c r="M47" s="1421"/>
      <c r="N47" s="1421"/>
      <c r="O47" s="1422"/>
      <c r="P47" s="2747"/>
      <c r="Q47" s="1421"/>
      <c r="R47" s="1421"/>
      <c r="S47" s="1421"/>
      <c r="U47" s="1426"/>
      <c r="V47" s="39"/>
      <c r="W47" s="39"/>
      <c r="X47" s="852"/>
      <c r="Y47" s="1428"/>
      <c r="Z47" s="1429"/>
      <c r="AA47" s="564"/>
      <c r="AB47" s="1430"/>
    </row>
    <row r="48" spans="1:28" ht="15" customHeight="1">
      <c r="A48" s="2304">
        <v>45483</v>
      </c>
      <c r="B48" s="2226"/>
      <c r="C48" s="2225"/>
      <c r="D48" s="2225"/>
      <c r="E48" s="2225">
        <v>5</v>
      </c>
      <c r="F48" s="2192">
        <v>83885</v>
      </c>
      <c r="G48" s="2226">
        <v>10000</v>
      </c>
      <c r="H48" s="2226">
        <v>4980</v>
      </c>
      <c r="I48" s="2226">
        <f t="shared" si="4"/>
        <v>550000</v>
      </c>
      <c r="J48" s="1188"/>
      <c r="K48" s="2741"/>
      <c r="L48" s="1421"/>
      <c r="M48" s="1421"/>
      <c r="N48" s="1421"/>
      <c r="O48" s="1422"/>
      <c r="P48" s="2747"/>
      <c r="Q48" s="1421"/>
      <c r="R48" s="1421"/>
      <c r="S48" s="1421"/>
      <c r="U48" s="1426"/>
      <c r="V48" s="39"/>
      <c r="W48" s="39"/>
      <c r="X48" s="852"/>
      <c r="Y48" s="1428"/>
      <c r="Z48" s="1429"/>
      <c r="AA48" s="564"/>
      <c r="AB48" s="1430"/>
    </row>
    <row r="49" spans="1:28" ht="15" customHeight="1">
      <c r="A49" s="2304">
        <v>45512</v>
      </c>
      <c r="B49" s="2226"/>
      <c r="C49" s="2225"/>
      <c r="D49" s="2225"/>
      <c r="E49" s="2225">
        <v>6</v>
      </c>
      <c r="F49" s="2192">
        <v>84215</v>
      </c>
      <c r="G49" s="2274">
        <v>10000</v>
      </c>
      <c r="H49" s="2274">
        <v>4980</v>
      </c>
      <c r="I49" s="2226">
        <f t="shared" si="4"/>
        <v>540000</v>
      </c>
      <c r="J49" s="1188"/>
      <c r="K49" s="2741"/>
      <c r="L49" s="1421"/>
      <c r="M49" s="1421"/>
      <c r="N49" s="1421"/>
      <c r="O49" s="1422"/>
      <c r="P49" s="2747"/>
      <c r="Q49" s="1421"/>
      <c r="R49" s="1421"/>
      <c r="S49" s="1421"/>
      <c r="U49" s="1426"/>
      <c r="V49" s="39"/>
      <c r="W49" s="39"/>
      <c r="X49" s="852"/>
      <c r="Y49" s="1428"/>
      <c r="Z49" s="1429"/>
      <c r="AA49" s="564"/>
      <c r="AB49" s="1430"/>
    </row>
    <row r="50" spans="1:28" ht="15" customHeight="1">
      <c r="A50" s="2304">
        <v>45542</v>
      </c>
      <c r="B50" s="2226"/>
      <c r="C50" s="2225"/>
      <c r="D50" s="2225"/>
      <c r="E50" s="2225">
        <v>7</v>
      </c>
      <c r="F50" s="2192">
        <v>84536</v>
      </c>
      <c r="G50" s="2274">
        <v>6720</v>
      </c>
      <c r="H50" s="2274">
        <v>4980</v>
      </c>
      <c r="I50" s="2226">
        <f t="shared" si="4"/>
        <v>533280</v>
      </c>
      <c r="J50" s="1188"/>
      <c r="K50" s="2741"/>
      <c r="L50" s="1421"/>
      <c r="M50" s="1421"/>
      <c r="N50" s="1421"/>
      <c r="O50" s="1422"/>
      <c r="P50" s="2747"/>
      <c r="Q50" s="1421"/>
      <c r="R50" s="1421"/>
      <c r="S50" s="1421"/>
      <c r="U50" s="1426"/>
      <c r="V50" s="39"/>
      <c r="W50" s="39"/>
      <c r="X50" s="852"/>
      <c r="Y50" s="1428"/>
      <c r="Z50" s="1429"/>
      <c r="AA50" s="564"/>
      <c r="AB50" s="1430"/>
    </row>
    <row r="51" spans="1:28" ht="15" customHeight="1">
      <c r="A51" s="2304">
        <v>45546</v>
      </c>
      <c r="B51" s="2226"/>
      <c r="C51" s="2225"/>
      <c r="D51" s="2225"/>
      <c r="E51" s="2225">
        <v>8</v>
      </c>
      <c r="F51" s="2192">
        <v>84580</v>
      </c>
      <c r="G51" s="2274">
        <v>3280</v>
      </c>
      <c r="H51" s="2274"/>
      <c r="I51" s="2226">
        <f t="shared" si="4"/>
        <v>530000</v>
      </c>
      <c r="J51" s="1188"/>
      <c r="K51" s="2741"/>
      <c r="L51" s="1421"/>
      <c r="M51" s="1421"/>
      <c r="N51" s="1421"/>
      <c r="O51" s="1422"/>
      <c r="P51" s="2747"/>
      <c r="Q51" s="1421"/>
      <c r="R51" s="1421"/>
      <c r="S51" s="1421"/>
    </row>
    <row r="52" spans="1:28" ht="15" customHeight="1">
      <c r="A52" s="2304">
        <v>45568</v>
      </c>
      <c r="B52" s="2226"/>
      <c r="C52" s="2225"/>
      <c r="D52" s="2225"/>
      <c r="E52" s="2225">
        <v>9</v>
      </c>
      <c r="F52" s="2192">
        <v>84879</v>
      </c>
      <c r="G52" s="2274">
        <v>10000</v>
      </c>
      <c r="H52" s="2274">
        <v>4980</v>
      </c>
      <c r="I52" s="2226">
        <f t="shared" si="4"/>
        <v>520000</v>
      </c>
      <c r="J52" s="1188"/>
      <c r="K52" s="2741"/>
      <c r="L52" s="1421"/>
      <c r="M52" s="1421"/>
      <c r="N52" s="1421"/>
      <c r="O52" s="1422"/>
      <c r="P52" s="2747"/>
      <c r="Q52" s="1421"/>
      <c r="R52" s="1421"/>
      <c r="S52" s="1421"/>
    </row>
    <row r="53" spans="1:28" ht="15" customHeight="1">
      <c r="A53" s="2304">
        <v>45602</v>
      </c>
      <c r="B53" s="2226"/>
      <c r="C53" s="2225"/>
      <c r="D53" s="2225"/>
      <c r="E53" s="2225">
        <v>10</v>
      </c>
      <c r="F53" s="2192">
        <v>85278</v>
      </c>
      <c r="G53" s="2274">
        <v>10000</v>
      </c>
      <c r="H53" s="2274">
        <v>4980</v>
      </c>
      <c r="I53" s="2226">
        <f t="shared" si="4"/>
        <v>510000</v>
      </c>
      <c r="J53" s="1188"/>
      <c r="K53" s="2741"/>
      <c r="L53" s="1188"/>
      <c r="M53" s="1188"/>
      <c r="N53" s="1188"/>
      <c r="O53" s="1420"/>
      <c r="P53" s="2746"/>
      <c r="Q53" s="1188"/>
      <c r="R53" s="1188"/>
      <c r="S53" s="1188"/>
    </row>
    <row r="54" spans="1:28" ht="15" customHeight="1">
      <c r="A54" s="2304">
        <v>45636</v>
      </c>
      <c r="B54" s="2226"/>
      <c r="C54" s="2225"/>
      <c r="D54" s="2225"/>
      <c r="E54" s="2225">
        <v>11</v>
      </c>
      <c r="F54" s="2192">
        <v>85783</v>
      </c>
      <c r="G54" s="2274">
        <v>10000</v>
      </c>
      <c r="H54" s="2274">
        <v>4980</v>
      </c>
      <c r="I54" s="2226">
        <f t="shared" si="4"/>
        <v>500000</v>
      </c>
      <c r="J54" s="1188"/>
      <c r="K54" s="2741"/>
      <c r="L54" s="1421"/>
      <c r="M54" s="1421"/>
      <c r="N54" s="1421"/>
      <c r="O54" s="1422"/>
      <c r="P54" s="2747"/>
      <c r="Q54" s="1421"/>
      <c r="R54" s="1421"/>
      <c r="S54" s="1421"/>
    </row>
    <row r="55" spans="1:28" ht="15" customHeight="1">
      <c r="A55" s="2304">
        <v>45671</v>
      </c>
      <c r="B55" s="2226"/>
      <c r="C55" s="2225"/>
      <c r="D55" s="2225"/>
      <c r="E55" s="2225">
        <v>12</v>
      </c>
      <c r="F55" s="2192">
        <v>86166</v>
      </c>
      <c r="G55" s="2274">
        <v>10000</v>
      </c>
      <c r="H55" s="2274">
        <v>4980</v>
      </c>
      <c r="I55" s="2226">
        <f t="shared" si="4"/>
        <v>490000</v>
      </c>
      <c r="J55" s="1188"/>
      <c r="K55" s="2324"/>
      <c r="L55" s="576"/>
      <c r="M55" s="125"/>
      <c r="N55" s="122"/>
      <c r="O55" s="122"/>
      <c r="P55" s="2231"/>
      <c r="Q55" s="728"/>
      <c r="R55" s="728"/>
      <c r="S55" s="1421"/>
    </row>
    <row r="56" spans="1:28" ht="15" customHeight="1">
      <c r="A56" s="2304">
        <v>45702</v>
      </c>
      <c r="B56" s="2226"/>
      <c r="C56" s="2225"/>
      <c r="D56" s="2225"/>
      <c r="E56" s="2225">
        <v>13</v>
      </c>
      <c r="F56" s="2192">
        <v>86437</v>
      </c>
      <c r="G56" s="2274">
        <v>10000</v>
      </c>
      <c r="H56" s="2274">
        <v>4980</v>
      </c>
      <c r="I56" s="2226">
        <f t="shared" si="4"/>
        <v>480000</v>
      </c>
      <c r="J56" s="1188"/>
      <c r="K56" s="2324"/>
      <c r="L56" s="576"/>
      <c r="M56" s="125"/>
      <c r="N56" s="577"/>
      <c r="O56" s="577"/>
      <c r="P56" s="2232"/>
      <c r="Q56" s="728"/>
      <c r="R56" s="728"/>
      <c r="S56" s="1421"/>
    </row>
    <row r="57" spans="1:28" ht="15" customHeight="1">
      <c r="A57" s="2304">
        <v>45757</v>
      </c>
      <c r="B57" s="2226"/>
      <c r="C57" s="2225"/>
      <c r="D57" s="2225"/>
      <c r="E57" s="2225">
        <v>14</v>
      </c>
      <c r="F57" s="2192">
        <v>87183</v>
      </c>
      <c r="G57" s="2274">
        <v>10000</v>
      </c>
      <c r="H57" s="2274">
        <v>4980</v>
      </c>
      <c r="I57" s="2226">
        <f t="shared" si="4"/>
        <v>470000</v>
      </c>
      <c r="J57" s="1188"/>
      <c r="K57" s="2324"/>
      <c r="L57" s="576"/>
      <c r="M57" s="126"/>
      <c r="N57" s="577"/>
      <c r="O57" s="577"/>
      <c r="P57" s="2232"/>
      <c r="Q57" s="728"/>
      <c r="R57" s="728"/>
      <c r="S57" s="1421"/>
    </row>
    <row r="58" spans="1:28" ht="15" customHeight="1">
      <c r="A58" s="2304">
        <v>45762</v>
      </c>
      <c r="B58" s="2226"/>
      <c r="C58" s="2225"/>
      <c r="D58" s="2225"/>
      <c r="E58" s="2225">
        <v>15</v>
      </c>
      <c r="F58" s="2192">
        <v>35443</v>
      </c>
      <c r="G58" s="2226">
        <v>470000</v>
      </c>
      <c r="H58" s="2226"/>
      <c r="I58" s="2226">
        <f t="shared" si="4"/>
        <v>0</v>
      </c>
      <c r="J58" s="1188"/>
      <c r="K58" s="2324"/>
      <c r="L58" s="805"/>
      <c r="M58" s="161"/>
      <c r="N58" s="122"/>
      <c r="O58" s="122"/>
      <c r="P58" s="2231"/>
      <c r="Q58" s="604"/>
      <c r="R58" s="604"/>
      <c r="S58" s="1421"/>
    </row>
    <row r="59" spans="1:28" ht="15" customHeight="1">
      <c r="J59" s="1188"/>
      <c r="K59" s="2324"/>
      <c r="L59" s="576"/>
      <c r="M59" s="120"/>
      <c r="N59" s="122"/>
      <c r="O59" s="122"/>
      <c r="P59" s="2231"/>
      <c r="Q59" s="728"/>
      <c r="R59" s="728"/>
      <c r="S59" s="1421"/>
    </row>
    <row r="60" spans="1:28" ht="15" customHeight="1">
      <c r="A60" s="3121" t="s">
        <v>1</v>
      </c>
      <c r="B60" s="3121"/>
      <c r="C60" s="3121"/>
      <c r="D60" s="3121"/>
      <c r="E60" s="3121"/>
      <c r="F60" s="3121"/>
      <c r="G60" s="3121"/>
      <c r="H60" s="3121"/>
      <c r="I60" s="3121"/>
      <c r="J60" s="1188"/>
      <c r="K60" s="2324"/>
      <c r="L60" s="576"/>
      <c r="M60" s="120"/>
      <c r="N60" s="122"/>
      <c r="O60" s="122"/>
      <c r="P60" s="2231"/>
      <c r="Q60" s="728"/>
      <c r="R60" s="728"/>
      <c r="S60" s="1421"/>
    </row>
    <row r="61" spans="1:28" ht="15" customHeight="1">
      <c r="A61" s="2363" t="s">
        <v>2</v>
      </c>
      <c r="B61" s="2367" t="s">
        <v>3</v>
      </c>
      <c r="C61" s="2365" t="s">
        <v>4</v>
      </c>
      <c r="D61" s="2366" t="s">
        <v>5</v>
      </c>
      <c r="E61" s="2366" t="s">
        <v>6</v>
      </c>
      <c r="F61" s="2733" t="s">
        <v>7</v>
      </c>
      <c r="G61" s="2367" t="s">
        <v>176</v>
      </c>
      <c r="H61" s="2367" t="s">
        <v>177</v>
      </c>
      <c r="I61" s="2686" t="s">
        <v>10</v>
      </c>
      <c r="J61" s="67"/>
      <c r="K61" s="2324"/>
      <c r="L61" s="576"/>
      <c r="M61" s="126"/>
      <c r="N61" s="122"/>
      <c r="O61" s="122"/>
      <c r="P61" s="2231"/>
      <c r="Q61" s="728"/>
      <c r="R61" s="728"/>
      <c r="S61" s="12"/>
    </row>
    <row r="62" spans="1:28" ht="15" customHeight="1">
      <c r="A62" s="2303">
        <v>45762</v>
      </c>
      <c r="B62" s="2329">
        <v>650000</v>
      </c>
      <c r="C62" s="2329">
        <f>B62*0.02</f>
        <v>13000</v>
      </c>
      <c r="D62" s="2329"/>
      <c r="E62" s="2330">
        <v>60</v>
      </c>
      <c r="F62" s="2284">
        <v>35443</v>
      </c>
      <c r="G62" s="2329">
        <f>B62/E62</f>
        <v>10833.333333333299</v>
      </c>
      <c r="H62" s="2329">
        <f>B62*0.83%</f>
        <v>5395</v>
      </c>
      <c r="I62" s="2329">
        <f>B62</f>
        <v>650000</v>
      </c>
      <c r="J62" s="67"/>
      <c r="K62" s="2324"/>
      <c r="L62" s="576"/>
      <c r="M62" s="120"/>
      <c r="N62" s="577"/>
      <c r="O62" s="577"/>
      <c r="P62" s="2232"/>
      <c r="Q62" s="728"/>
      <c r="R62" s="728"/>
      <c r="S62" s="12"/>
    </row>
    <row r="63" spans="1:28" ht="15" customHeight="1">
      <c r="A63" s="2221">
        <v>45786</v>
      </c>
      <c r="B63" s="2219"/>
      <c r="C63" s="2224"/>
      <c r="D63" s="2224"/>
      <c r="E63" s="2225">
        <v>1</v>
      </c>
      <c r="F63" s="2195" t="s">
        <v>1155</v>
      </c>
      <c r="G63" s="2222">
        <v>10833.33</v>
      </c>
      <c r="H63" s="2222">
        <v>5395</v>
      </c>
      <c r="I63" s="2226">
        <f>I62-G63</f>
        <v>639166.67000000004</v>
      </c>
      <c r="J63" s="67"/>
      <c r="K63" s="2324"/>
      <c r="L63" s="576"/>
      <c r="M63" s="120"/>
      <c r="N63" s="122"/>
      <c r="O63" s="122"/>
      <c r="P63" s="2231"/>
      <c r="Q63" s="728"/>
      <c r="R63" s="728"/>
      <c r="S63" s="12"/>
    </row>
    <row r="64" spans="1:28" ht="15" customHeight="1">
      <c r="A64" s="2221">
        <v>45825</v>
      </c>
      <c r="B64" s="2219"/>
      <c r="C64" s="2224"/>
      <c r="D64" s="2224"/>
      <c r="E64" s="2225">
        <v>2</v>
      </c>
      <c r="F64" s="2195" t="s">
        <v>1156</v>
      </c>
      <c r="G64" s="2222">
        <v>10833.33</v>
      </c>
      <c r="H64" s="2222">
        <v>5395</v>
      </c>
      <c r="I64" s="2226">
        <f t="shared" ref="I64:I78" si="5">I63-G64</f>
        <v>628333.34</v>
      </c>
      <c r="J64" s="67"/>
      <c r="K64" s="2324"/>
      <c r="L64" s="576"/>
      <c r="M64" s="120"/>
      <c r="N64" s="122"/>
      <c r="O64" s="122"/>
      <c r="P64" s="2231"/>
      <c r="Q64" s="728"/>
      <c r="R64" s="728"/>
      <c r="S64" s="12"/>
    </row>
    <row r="65" spans="1:19" ht="15" customHeight="1">
      <c r="A65" s="2221">
        <v>45891</v>
      </c>
      <c r="B65" s="2219"/>
      <c r="C65" s="2224"/>
      <c r="D65" s="2224"/>
      <c r="E65" s="2225">
        <v>3</v>
      </c>
      <c r="F65" s="2196" t="s">
        <v>1160</v>
      </c>
      <c r="G65" s="2222">
        <v>10000</v>
      </c>
      <c r="H65" s="2222"/>
      <c r="I65" s="2226">
        <f t="shared" si="5"/>
        <v>618333.34</v>
      </c>
      <c r="J65" s="67"/>
      <c r="K65" s="2620"/>
      <c r="L65" s="12"/>
      <c r="M65" s="12"/>
      <c r="N65" s="12"/>
      <c r="O65" s="90"/>
      <c r="P65" s="2748"/>
      <c r="Q65" s="12"/>
      <c r="R65" s="12"/>
      <c r="S65" s="12"/>
    </row>
    <row r="66" spans="1:19" ht="15" customHeight="1">
      <c r="A66" s="2221">
        <v>45905</v>
      </c>
      <c r="B66" s="2219"/>
      <c r="C66" s="2224"/>
      <c r="D66" s="2224"/>
      <c r="E66" s="2225">
        <v>4</v>
      </c>
      <c r="F66" s="2195" t="s">
        <v>1157</v>
      </c>
      <c r="G66" s="2241">
        <v>9917.99</v>
      </c>
      <c r="H66" s="2241">
        <v>5395</v>
      </c>
      <c r="I66" s="2226">
        <f t="shared" si="5"/>
        <v>608415.35</v>
      </c>
    </row>
    <row r="67" spans="1:19" ht="15" customHeight="1">
      <c r="A67" s="2221">
        <v>45937</v>
      </c>
      <c r="B67" s="2219"/>
      <c r="C67" s="2224"/>
      <c r="D67" s="2224"/>
      <c r="E67" s="2225">
        <v>5</v>
      </c>
      <c r="F67" s="2195" t="s">
        <v>1158</v>
      </c>
      <c r="G67" s="2222">
        <v>10833.33</v>
      </c>
      <c r="H67" s="2222">
        <v>5395</v>
      </c>
      <c r="I67" s="2226">
        <f t="shared" si="5"/>
        <v>597582.02</v>
      </c>
      <c r="J67" s="1228"/>
      <c r="K67" s="2737"/>
      <c r="L67" s="1228"/>
      <c r="M67" s="1228"/>
      <c r="N67" s="1228"/>
      <c r="O67" s="1228"/>
      <c r="P67" s="2744"/>
      <c r="Q67" s="1228"/>
      <c r="R67" s="1228"/>
      <c r="S67" s="1228"/>
    </row>
    <row r="68" spans="1:19" ht="15" customHeight="1">
      <c r="A68" s="2221">
        <v>46017</v>
      </c>
      <c r="B68" s="2219"/>
      <c r="C68" s="2224"/>
      <c r="D68" s="2224"/>
      <c r="E68" s="2225">
        <v>6</v>
      </c>
      <c r="F68" s="2195" t="s">
        <v>1159</v>
      </c>
      <c r="G68" s="2222">
        <v>18438.330000000002</v>
      </c>
      <c r="H68" s="2222">
        <v>5395</v>
      </c>
      <c r="I68" s="2226">
        <f t="shared" si="5"/>
        <v>579143.68999999994</v>
      </c>
      <c r="J68" s="857"/>
      <c r="K68" s="2738"/>
      <c r="L68" s="857"/>
      <c r="M68" s="857"/>
      <c r="N68" s="857"/>
      <c r="O68" s="858"/>
      <c r="P68" s="2745"/>
      <c r="Q68" s="857"/>
      <c r="R68" s="857"/>
      <c r="S68" s="857"/>
    </row>
    <row r="69" spans="1:19" ht="15" customHeight="1">
      <c r="A69" s="2304"/>
      <c r="B69" s="2219"/>
      <c r="C69" s="2224"/>
      <c r="D69" s="2224"/>
      <c r="E69" s="2225">
        <v>7</v>
      </c>
      <c r="F69" s="2734"/>
      <c r="G69" s="2225"/>
      <c r="H69" s="2225"/>
      <c r="I69" s="2226">
        <f t="shared" si="5"/>
        <v>579143.68999999994</v>
      </c>
      <c r="J69" s="1188"/>
      <c r="K69" s="2741"/>
      <c r="L69" s="1188"/>
      <c r="M69" s="1188"/>
      <c r="N69" s="1188"/>
      <c r="O69" s="1420"/>
      <c r="P69" s="2746"/>
      <c r="Q69" s="1188"/>
      <c r="R69" s="1188"/>
      <c r="S69" s="1188"/>
    </row>
    <row r="70" spans="1:19" ht="15" customHeight="1">
      <c r="A70" s="2304"/>
      <c r="B70" s="2226"/>
      <c r="C70" s="2225"/>
      <c r="D70" s="2225"/>
      <c r="E70" s="2225">
        <v>8</v>
      </c>
      <c r="F70" s="2192"/>
      <c r="G70" s="2274"/>
      <c r="H70" s="2274"/>
      <c r="I70" s="2226">
        <f t="shared" si="5"/>
        <v>579143.68999999994</v>
      </c>
      <c r="J70" s="1188"/>
      <c r="K70" s="2742"/>
      <c r="L70" s="1188"/>
      <c r="M70" s="1188"/>
      <c r="N70" s="1188"/>
      <c r="O70" s="1420"/>
      <c r="P70" s="2746"/>
      <c r="Q70" s="1188"/>
      <c r="R70" s="1188"/>
      <c r="S70" s="1188"/>
    </row>
    <row r="71" spans="1:19" ht="15" customHeight="1">
      <c r="A71" s="2304"/>
      <c r="B71" s="2226"/>
      <c r="C71" s="2225"/>
      <c r="D71" s="2225"/>
      <c r="E71" s="2225">
        <v>9</v>
      </c>
      <c r="F71" s="2192"/>
      <c r="G71" s="2274"/>
      <c r="H71" s="2274"/>
      <c r="I71" s="2226">
        <f t="shared" si="5"/>
        <v>579143.68999999994</v>
      </c>
      <c r="J71" s="540"/>
      <c r="K71" s="2740"/>
      <c r="L71" s="540"/>
      <c r="M71" s="540"/>
      <c r="N71" s="540"/>
      <c r="Q71" s="540"/>
      <c r="R71" s="540"/>
      <c r="S71" s="540"/>
    </row>
    <row r="72" spans="1:19" ht="15" customHeight="1">
      <c r="A72" s="2304"/>
      <c r="B72" s="2226"/>
      <c r="C72" s="2225"/>
      <c r="D72" s="2225"/>
      <c r="E72" s="2225">
        <v>10</v>
      </c>
      <c r="F72" s="2192"/>
      <c r="G72" s="2274"/>
      <c r="H72" s="2274"/>
      <c r="I72" s="2226">
        <f t="shared" si="5"/>
        <v>579143.68999999994</v>
      </c>
      <c r="J72" s="540"/>
      <c r="K72" s="2743"/>
      <c r="L72" s="540"/>
      <c r="M72" s="540"/>
      <c r="N72" s="540"/>
      <c r="Q72" s="540"/>
      <c r="R72" s="540"/>
      <c r="S72" s="540"/>
    </row>
    <row r="73" spans="1:19" ht="15" customHeight="1">
      <c r="A73" s="2304"/>
      <c r="B73" s="2226"/>
      <c r="C73" s="2225"/>
      <c r="D73" s="2225"/>
      <c r="E73" s="2225">
        <v>11</v>
      </c>
      <c r="F73" s="2192"/>
      <c r="G73" s="2274"/>
      <c r="H73" s="2274"/>
      <c r="I73" s="2226">
        <f t="shared" si="5"/>
        <v>579143.68999999994</v>
      </c>
      <c r="J73" s="540"/>
      <c r="K73" s="2743"/>
      <c r="L73" s="540"/>
      <c r="M73" s="540"/>
      <c r="N73" s="540"/>
      <c r="Q73" s="540"/>
      <c r="R73" s="540"/>
      <c r="S73" s="540"/>
    </row>
    <row r="74" spans="1:19" ht="15" customHeight="1">
      <c r="A74" s="2304"/>
      <c r="B74" s="2226"/>
      <c r="C74" s="2225"/>
      <c r="D74" s="2225"/>
      <c r="E74" s="2225">
        <v>12</v>
      </c>
      <c r="F74" s="2192"/>
      <c r="G74" s="2274"/>
      <c r="H74" s="2274"/>
      <c r="I74" s="2226">
        <f t="shared" si="5"/>
        <v>579143.68999999994</v>
      </c>
      <c r="J74" s="540"/>
      <c r="K74" s="2743"/>
      <c r="L74" s="540"/>
      <c r="M74" s="540"/>
      <c r="N74" s="540"/>
      <c r="Q74" s="540"/>
      <c r="R74" s="540"/>
      <c r="S74" s="540"/>
    </row>
    <row r="75" spans="1:19" ht="15" customHeight="1">
      <c r="A75" s="2304"/>
      <c r="B75" s="2226"/>
      <c r="C75" s="2225"/>
      <c r="D75" s="2225"/>
      <c r="E75" s="2225">
        <v>13</v>
      </c>
      <c r="F75" s="2192"/>
      <c r="G75" s="2274"/>
      <c r="H75" s="2274"/>
      <c r="I75" s="2226">
        <f t="shared" si="5"/>
        <v>579143.68999999994</v>
      </c>
      <c r="J75" s="540"/>
      <c r="K75" s="2743"/>
      <c r="L75" s="540"/>
      <c r="M75" s="540"/>
      <c r="N75" s="540"/>
      <c r="Q75" s="540"/>
      <c r="R75" s="540"/>
      <c r="S75" s="540"/>
    </row>
    <row r="76" spans="1:19" ht="15" customHeight="1">
      <c r="A76" s="2304"/>
      <c r="B76" s="2226"/>
      <c r="C76" s="2225"/>
      <c r="D76" s="2225"/>
      <c r="E76" s="2225">
        <v>14</v>
      </c>
      <c r="F76" s="2192"/>
      <c r="G76" s="2274"/>
      <c r="H76" s="2274"/>
      <c r="I76" s="2226">
        <f t="shared" si="5"/>
        <v>579143.68999999994</v>
      </c>
    </row>
    <row r="77" spans="1:19" ht="15" customHeight="1">
      <c r="A77" s="2304"/>
      <c r="B77" s="2226"/>
      <c r="C77" s="2225"/>
      <c r="D77" s="2225"/>
      <c r="E77" s="2225">
        <v>15</v>
      </c>
      <c r="F77" s="2192"/>
      <c r="G77" s="2226"/>
      <c r="H77" s="2226"/>
      <c r="I77" s="2226">
        <f t="shared" si="5"/>
        <v>579143.68999999994</v>
      </c>
    </row>
    <row r="78" spans="1:19" ht="15" customHeight="1">
      <c r="A78" s="2304"/>
      <c r="B78" s="2226"/>
      <c r="C78" s="2225"/>
      <c r="D78" s="2225"/>
      <c r="E78" s="2225">
        <v>16</v>
      </c>
      <c r="F78" s="2192"/>
      <c r="G78" s="2226"/>
      <c r="H78" s="2226"/>
      <c r="I78" s="2226">
        <f t="shared" si="5"/>
        <v>579143.68999999994</v>
      </c>
    </row>
    <row r="79" spans="1:19" ht="15" customHeight="1"/>
    <row r="80" spans="1:19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122" spans="11:11">
      <c r="K122" s="2323"/>
    </row>
    <row r="152" spans="10:10">
      <c r="J152" s="6">
        <v>150000</v>
      </c>
    </row>
    <row r="172" spans="10:10">
      <c r="J172" s="3">
        <v>150000</v>
      </c>
    </row>
  </sheetData>
  <mergeCells count="9">
    <mergeCell ref="A41:I41"/>
    <mergeCell ref="A60:I60"/>
    <mergeCell ref="A3:I3"/>
    <mergeCell ref="K3:S3"/>
    <mergeCell ref="U3:AB3"/>
    <mergeCell ref="K11:S11"/>
    <mergeCell ref="U16:AB16"/>
    <mergeCell ref="K19:S19"/>
    <mergeCell ref="A25:I25"/>
  </mergeCells>
  <pageMargins left="0.13" right="0.19" top="0.56000000000000005" bottom="0.25" header="0.35" footer="0.13"/>
  <pageSetup paperSize="256" orientation="portrait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200">
    <tabColor rgb="FFFFFF00"/>
  </sheetPr>
  <dimension ref="A1:R68"/>
  <sheetViews>
    <sheetView zoomScale="130" zoomScaleNormal="130" workbookViewId="0">
      <selection activeCell="K15" sqref="K15"/>
    </sheetView>
  </sheetViews>
  <sheetFormatPr defaultColWidth="9.109375" defaultRowHeight="13.2"/>
  <cols>
    <col min="1" max="1" width="13.5546875" style="2301" customWidth="1"/>
    <col min="2" max="2" width="14.109375" style="2271" customWidth="1"/>
    <col min="3" max="3" width="11" style="2271" customWidth="1"/>
    <col min="4" max="4" width="9.109375" style="2271"/>
    <col min="5" max="5" width="9.33203125" style="2271" customWidth="1"/>
    <col min="6" max="6" width="13" style="2750" customWidth="1"/>
    <col min="7" max="9" width="14.88671875" style="2242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8" width="9.33203125" style="3" customWidth="1"/>
    <col min="19" max="16384" width="9.109375" style="3"/>
  </cols>
  <sheetData>
    <row r="1" spans="1:9" ht="31.2">
      <c r="A1" s="2749" t="s">
        <v>1161</v>
      </c>
    </row>
    <row r="3" spans="1:9" ht="20.399999999999999">
      <c r="A3" s="3121" t="s">
        <v>1</v>
      </c>
      <c r="B3" s="3121"/>
      <c r="C3" s="3121"/>
      <c r="D3" s="3121"/>
      <c r="E3" s="3121"/>
      <c r="F3" s="3121"/>
      <c r="G3" s="3121"/>
      <c r="H3" s="3121"/>
      <c r="I3" s="3121"/>
    </row>
    <row r="4" spans="1:9" ht="25.2">
      <c r="A4" s="2302" t="s">
        <v>2</v>
      </c>
      <c r="B4" s="2476" t="s">
        <v>3</v>
      </c>
      <c r="C4" s="2477" t="s">
        <v>4</v>
      </c>
      <c r="D4" s="2478" t="s">
        <v>5</v>
      </c>
      <c r="E4" s="2478" t="s">
        <v>6</v>
      </c>
      <c r="F4" s="2751" t="s">
        <v>7</v>
      </c>
      <c r="G4" s="2350" t="s">
        <v>8</v>
      </c>
      <c r="H4" s="2350" t="s">
        <v>9</v>
      </c>
      <c r="I4" s="2351" t="s">
        <v>10</v>
      </c>
    </row>
    <row r="5" spans="1:9">
      <c r="A5" s="2589">
        <v>44524</v>
      </c>
      <c r="B5" s="2352">
        <v>40000</v>
      </c>
      <c r="C5" s="2752">
        <f>B5*0.02</f>
        <v>800</v>
      </c>
      <c r="D5" s="2753"/>
      <c r="E5" s="2331">
        <v>12</v>
      </c>
      <c r="F5" s="2754">
        <v>27858</v>
      </c>
      <c r="G5" s="2352">
        <f>B5/E5</f>
        <v>3333.3333333333298</v>
      </c>
      <c r="H5" s="2352">
        <f>B5*0.0083</f>
        <v>332</v>
      </c>
      <c r="I5" s="2352">
        <v>40000</v>
      </c>
    </row>
    <row r="6" spans="1:9">
      <c r="A6" s="2223">
        <v>44554</v>
      </c>
      <c r="B6" s="2224"/>
      <c r="C6" s="2224"/>
      <c r="D6" s="2224"/>
      <c r="E6" s="2225">
        <v>1</v>
      </c>
      <c r="F6" s="2377">
        <v>73055</v>
      </c>
      <c r="G6" s="2219">
        <v>3333.33</v>
      </c>
      <c r="H6" s="2219">
        <v>332</v>
      </c>
      <c r="I6" s="2219">
        <f>I5-G6</f>
        <v>36666.67</v>
      </c>
    </row>
    <row r="7" spans="1:9">
      <c r="A7" s="2223">
        <v>44586</v>
      </c>
      <c r="B7" s="2224"/>
      <c r="C7" s="2224"/>
      <c r="D7" s="2224"/>
      <c r="E7" s="2225">
        <v>2</v>
      </c>
      <c r="F7" s="2377">
        <v>73398</v>
      </c>
      <c r="G7" s="2219">
        <v>3333.33</v>
      </c>
      <c r="H7" s="2219">
        <v>332</v>
      </c>
      <c r="I7" s="2219">
        <f t="shared" ref="I7:I17" si="0">I6-G7</f>
        <v>33333.339999999997</v>
      </c>
    </row>
    <row r="8" spans="1:9">
      <c r="A8" s="2223">
        <v>44616</v>
      </c>
      <c r="B8" s="2224"/>
      <c r="C8" s="2224"/>
      <c r="D8" s="2224"/>
      <c r="E8" s="2225">
        <v>3</v>
      </c>
      <c r="F8" s="2377">
        <v>73714</v>
      </c>
      <c r="G8" s="2219">
        <v>3333.33</v>
      </c>
      <c r="H8" s="2219">
        <v>332</v>
      </c>
      <c r="I8" s="2219">
        <f t="shared" si="0"/>
        <v>30000.01</v>
      </c>
    </row>
    <row r="9" spans="1:9">
      <c r="A9" s="2223">
        <v>44649</v>
      </c>
      <c r="B9" s="2224"/>
      <c r="C9" s="2224"/>
      <c r="D9" s="2224"/>
      <c r="E9" s="2225">
        <v>4</v>
      </c>
      <c r="F9" s="2377">
        <v>74027</v>
      </c>
      <c r="G9" s="2219">
        <v>3333.33</v>
      </c>
      <c r="H9" s="2219">
        <v>332</v>
      </c>
      <c r="I9" s="2219">
        <f t="shared" si="0"/>
        <v>26666.68</v>
      </c>
    </row>
    <row r="10" spans="1:9">
      <c r="A10" s="2223">
        <v>44677</v>
      </c>
      <c r="B10" s="2224"/>
      <c r="C10" s="2224"/>
      <c r="D10" s="2224"/>
      <c r="E10" s="2225">
        <v>5</v>
      </c>
      <c r="F10" s="2377">
        <v>74301</v>
      </c>
      <c r="G10" s="2219">
        <v>3333.33</v>
      </c>
      <c r="H10" s="2219">
        <v>332</v>
      </c>
      <c r="I10" s="2219">
        <f t="shared" si="0"/>
        <v>23333.35</v>
      </c>
    </row>
    <row r="11" spans="1:9">
      <c r="A11" s="2223">
        <v>44709</v>
      </c>
      <c r="B11" s="2224"/>
      <c r="C11" s="2224"/>
      <c r="D11" s="2224"/>
      <c r="E11" s="2225">
        <v>6</v>
      </c>
      <c r="F11" s="2377">
        <v>74816</v>
      </c>
      <c r="G11" s="2219">
        <v>3333.33</v>
      </c>
      <c r="H11" s="2219">
        <v>332</v>
      </c>
      <c r="I11" s="2219">
        <f t="shared" si="0"/>
        <v>20000.02</v>
      </c>
    </row>
    <row r="12" spans="1:9">
      <c r="A12" s="2223">
        <v>44740</v>
      </c>
      <c r="B12" s="2224"/>
      <c r="C12" s="2224"/>
      <c r="D12" s="2224"/>
      <c r="E12" s="2225">
        <v>7</v>
      </c>
      <c r="F12" s="2377">
        <v>75143</v>
      </c>
      <c r="G12" s="2219">
        <v>3333.33</v>
      </c>
      <c r="H12" s="2219">
        <v>332</v>
      </c>
      <c r="I12" s="2219">
        <f t="shared" si="0"/>
        <v>16666.689999999999</v>
      </c>
    </row>
    <row r="13" spans="1:9">
      <c r="A13" s="2223">
        <v>44770</v>
      </c>
      <c r="B13" s="2224"/>
      <c r="C13" s="2224"/>
      <c r="D13" s="2224"/>
      <c r="E13" s="2225">
        <v>8</v>
      </c>
      <c r="F13" s="2377">
        <v>75463</v>
      </c>
      <c r="G13" s="2219">
        <v>3333.33</v>
      </c>
      <c r="H13" s="2219">
        <v>332</v>
      </c>
      <c r="I13" s="2219">
        <f t="shared" si="0"/>
        <v>13333.36</v>
      </c>
    </row>
    <row r="14" spans="1:9">
      <c r="A14" s="2223">
        <v>44804</v>
      </c>
      <c r="B14" s="2224"/>
      <c r="C14" s="2224"/>
      <c r="D14" s="2224"/>
      <c r="E14" s="2225">
        <v>9</v>
      </c>
      <c r="F14" s="2377">
        <v>75870</v>
      </c>
      <c r="G14" s="2219">
        <v>3333.33</v>
      </c>
      <c r="H14" s="2219">
        <v>332</v>
      </c>
      <c r="I14" s="2219">
        <f t="shared" si="0"/>
        <v>10000.030000000001</v>
      </c>
    </row>
    <row r="15" spans="1:9" ht="13.8">
      <c r="A15" s="2223">
        <v>44831</v>
      </c>
      <c r="B15" s="2224"/>
      <c r="C15" s="2224"/>
      <c r="D15" s="2224"/>
      <c r="E15" s="2225">
        <v>10</v>
      </c>
      <c r="F15" s="2379">
        <v>76108</v>
      </c>
      <c r="G15" s="2219">
        <v>3333.33</v>
      </c>
      <c r="H15" s="2219">
        <v>332</v>
      </c>
      <c r="I15" s="2219">
        <f t="shared" si="0"/>
        <v>6666.6999999999898</v>
      </c>
    </row>
    <row r="16" spans="1:9" ht="13.8">
      <c r="A16" s="2223">
        <v>44860</v>
      </c>
      <c r="B16" s="2224"/>
      <c r="C16" s="2224"/>
      <c r="D16" s="2224"/>
      <c r="E16" s="2225">
        <v>11</v>
      </c>
      <c r="F16" s="2379">
        <v>76399</v>
      </c>
      <c r="G16" s="2219">
        <v>3333.33</v>
      </c>
      <c r="H16" s="2219">
        <v>332</v>
      </c>
      <c r="I16" s="2219">
        <f t="shared" si="0"/>
        <v>3333.3699999999899</v>
      </c>
    </row>
    <row r="17" spans="1:9" ht="13.8">
      <c r="A17" s="2221">
        <v>44875</v>
      </c>
      <c r="B17" s="2337"/>
      <c r="C17" s="2473"/>
      <c r="D17" s="2473"/>
      <c r="F17" s="2379">
        <v>76605</v>
      </c>
      <c r="G17" s="2277">
        <v>3333.33</v>
      </c>
      <c r="H17" s="2277">
        <v>332</v>
      </c>
      <c r="I17" s="2219">
        <f t="shared" si="0"/>
        <v>3.9999999988140203E-2</v>
      </c>
    </row>
    <row r="20" spans="1:9" ht="20.399999999999999">
      <c r="A20" s="3121" t="s">
        <v>1</v>
      </c>
      <c r="B20" s="3121"/>
      <c r="C20" s="3121"/>
      <c r="D20" s="3121"/>
      <c r="E20" s="3121"/>
      <c r="F20" s="3121"/>
      <c r="G20" s="3121"/>
      <c r="H20" s="3121"/>
      <c r="I20" s="3121"/>
    </row>
    <row r="21" spans="1:9" ht="25.2">
      <c r="A21" s="2302" t="s">
        <v>2</v>
      </c>
      <c r="B21" s="2476" t="s">
        <v>3</v>
      </c>
      <c r="C21" s="2477" t="s">
        <v>4</v>
      </c>
      <c r="D21" s="2478" t="s">
        <v>5</v>
      </c>
      <c r="E21" s="2478" t="s">
        <v>6</v>
      </c>
      <c r="F21" s="2751" t="s">
        <v>7</v>
      </c>
      <c r="G21" s="2350" t="s">
        <v>8</v>
      </c>
      <c r="H21" s="2350" t="s">
        <v>9</v>
      </c>
      <c r="I21" s="2351" t="s">
        <v>10</v>
      </c>
    </row>
    <row r="22" spans="1:9">
      <c r="A22" s="2589">
        <v>44875</v>
      </c>
      <c r="B22" s="2352">
        <v>75000</v>
      </c>
      <c r="C22" s="2752">
        <f>B22*0.02</f>
        <v>1500</v>
      </c>
      <c r="D22" s="2753"/>
      <c r="E22" s="2331">
        <v>24</v>
      </c>
      <c r="F22" s="2754">
        <v>30167</v>
      </c>
      <c r="G22" s="2352">
        <f>B22/E22</f>
        <v>3125</v>
      </c>
      <c r="H22" s="2352">
        <f>B22*0.83%</f>
        <v>622.5</v>
      </c>
      <c r="I22" s="2352">
        <f>B22</f>
        <v>75000</v>
      </c>
    </row>
    <row r="23" spans="1:9" ht="13.8">
      <c r="A23" s="2221">
        <v>44910</v>
      </c>
      <c r="B23" s="2337"/>
      <c r="C23" s="2473"/>
      <c r="D23" s="2473"/>
      <c r="E23" s="2225">
        <v>1</v>
      </c>
      <c r="F23" s="2379">
        <v>77028</v>
      </c>
      <c r="G23" s="2277">
        <v>3125</v>
      </c>
      <c r="H23" s="2277">
        <v>622.5</v>
      </c>
      <c r="I23" s="2219">
        <f>I22-G23</f>
        <v>71875</v>
      </c>
    </row>
    <row r="24" spans="1:9">
      <c r="A24" s="2304">
        <v>44950</v>
      </c>
      <c r="B24" s="2224"/>
      <c r="C24" s="2224"/>
      <c r="D24" s="2224"/>
      <c r="E24" s="2225">
        <v>2</v>
      </c>
      <c r="F24" s="2229">
        <v>77428</v>
      </c>
      <c r="G24" s="2276">
        <v>3125</v>
      </c>
      <c r="H24" s="2276">
        <v>622.5</v>
      </c>
      <c r="I24" s="2219">
        <f t="shared" ref="I24:I36" si="1">I23-G24</f>
        <v>68750</v>
      </c>
    </row>
    <row r="25" spans="1:9">
      <c r="A25" s="2304">
        <v>44985</v>
      </c>
      <c r="B25" s="2224"/>
      <c r="C25" s="2224"/>
      <c r="D25" s="2224"/>
      <c r="E25" s="2225">
        <v>3</v>
      </c>
      <c r="F25" s="2229">
        <v>77776</v>
      </c>
      <c r="G25" s="2276">
        <v>3125</v>
      </c>
      <c r="H25" s="2276">
        <v>622.5</v>
      </c>
      <c r="I25" s="2219">
        <f t="shared" si="1"/>
        <v>65625</v>
      </c>
    </row>
    <row r="26" spans="1:9">
      <c r="A26" s="2304">
        <v>45013</v>
      </c>
      <c r="B26" s="2224"/>
      <c r="C26" s="2224"/>
      <c r="D26" s="2224"/>
      <c r="E26" s="2225">
        <v>4</v>
      </c>
      <c r="F26" s="2229">
        <v>78052</v>
      </c>
      <c r="G26" s="2276">
        <v>3125</v>
      </c>
      <c r="H26" s="2276">
        <v>622.5</v>
      </c>
      <c r="I26" s="2219">
        <f t="shared" si="1"/>
        <v>62500</v>
      </c>
    </row>
    <row r="27" spans="1:9">
      <c r="A27" s="2304">
        <v>45043</v>
      </c>
      <c r="B27" s="2224"/>
      <c r="C27" s="2224"/>
      <c r="D27" s="2224"/>
      <c r="E27" s="2225">
        <v>5</v>
      </c>
      <c r="F27" s="2229">
        <v>78450</v>
      </c>
      <c r="G27" s="2276">
        <v>3125</v>
      </c>
      <c r="H27" s="2276">
        <v>622.5</v>
      </c>
      <c r="I27" s="2219">
        <f t="shared" si="1"/>
        <v>59375</v>
      </c>
    </row>
    <row r="28" spans="1:9">
      <c r="A28" s="2304">
        <v>45079</v>
      </c>
      <c r="B28" s="2224"/>
      <c r="C28" s="2224"/>
      <c r="D28" s="2224"/>
      <c r="E28" s="2225">
        <v>6</v>
      </c>
      <c r="F28" s="2229">
        <v>78981</v>
      </c>
      <c r="G28" s="2277">
        <v>3125</v>
      </c>
      <c r="H28" s="2277">
        <v>622.5</v>
      </c>
      <c r="I28" s="2219">
        <f t="shared" si="1"/>
        <v>56250</v>
      </c>
    </row>
    <row r="29" spans="1:9">
      <c r="A29" s="2304">
        <v>45107</v>
      </c>
      <c r="B29" s="2224"/>
      <c r="C29" s="2224"/>
      <c r="D29" s="2224"/>
      <c r="E29" s="2225">
        <v>7</v>
      </c>
      <c r="F29" s="2229">
        <v>79346</v>
      </c>
      <c r="G29" s="2276">
        <v>3125</v>
      </c>
      <c r="H29" s="2276">
        <v>622.5</v>
      </c>
      <c r="I29" s="2219">
        <f t="shared" si="1"/>
        <v>53125</v>
      </c>
    </row>
    <row r="30" spans="1:9">
      <c r="A30" s="2304">
        <v>45139</v>
      </c>
      <c r="B30" s="2224"/>
      <c r="C30" s="2224"/>
      <c r="D30" s="2224"/>
      <c r="E30" s="2225">
        <v>8</v>
      </c>
      <c r="F30" s="2229">
        <v>79729</v>
      </c>
      <c r="G30" s="2277">
        <v>3125</v>
      </c>
      <c r="H30" s="2277">
        <v>622.5</v>
      </c>
      <c r="I30" s="2219">
        <f t="shared" si="1"/>
        <v>50000</v>
      </c>
    </row>
    <row r="31" spans="1:9">
      <c r="A31" s="2304">
        <v>45169</v>
      </c>
      <c r="B31" s="2224"/>
      <c r="C31" s="2224"/>
      <c r="D31" s="2224"/>
      <c r="E31" s="2225">
        <v>9</v>
      </c>
      <c r="F31" s="2229">
        <v>80062</v>
      </c>
      <c r="G31" s="2276">
        <v>3125</v>
      </c>
      <c r="H31" s="2276">
        <v>622</v>
      </c>
      <c r="I31" s="2219">
        <f t="shared" si="1"/>
        <v>46875</v>
      </c>
    </row>
    <row r="32" spans="1:9">
      <c r="A32" s="2304">
        <v>45202</v>
      </c>
      <c r="B32" s="2224"/>
      <c r="C32" s="2224"/>
      <c r="D32" s="2224"/>
      <c r="E32" s="2225">
        <v>10</v>
      </c>
      <c r="F32" s="2229">
        <v>80478</v>
      </c>
      <c r="G32" s="2277">
        <v>3125</v>
      </c>
      <c r="H32" s="2277">
        <v>622</v>
      </c>
      <c r="I32" s="2219">
        <f t="shared" si="1"/>
        <v>43750</v>
      </c>
    </row>
    <row r="33" spans="1:9">
      <c r="A33" s="2304">
        <v>45234</v>
      </c>
      <c r="B33" s="2224"/>
      <c r="C33" s="2224"/>
      <c r="D33" s="2224"/>
      <c r="E33" s="2225">
        <v>11</v>
      </c>
      <c r="F33" s="2377">
        <v>80816</v>
      </c>
      <c r="G33" s="2219">
        <v>3125</v>
      </c>
      <c r="H33" s="2219">
        <v>622</v>
      </c>
      <c r="I33" s="2219">
        <f t="shared" si="1"/>
        <v>40625</v>
      </c>
    </row>
    <row r="34" spans="1:9">
      <c r="A34" s="2223">
        <v>45244</v>
      </c>
      <c r="B34" s="2224"/>
      <c r="C34" s="2224"/>
      <c r="D34" s="2224"/>
      <c r="E34" s="2225">
        <v>12</v>
      </c>
      <c r="F34" s="2377">
        <v>80898</v>
      </c>
      <c r="G34" s="2219"/>
      <c r="H34" s="2219">
        <v>622.5</v>
      </c>
      <c r="I34" s="2219">
        <f t="shared" si="1"/>
        <v>40625</v>
      </c>
    </row>
    <row r="35" spans="1:9">
      <c r="A35" s="2223">
        <v>45244</v>
      </c>
      <c r="B35" s="2224"/>
      <c r="C35" s="2224"/>
      <c r="D35" s="2224"/>
      <c r="E35" s="2224"/>
      <c r="F35" s="2377">
        <v>32360</v>
      </c>
      <c r="G35" s="2219">
        <v>40625</v>
      </c>
      <c r="H35" s="2219"/>
      <c r="I35" s="2219">
        <f t="shared" si="1"/>
        <v>0</v>
      </c>
    </row>
    <row r="36" spans="1:9">
      <c r="A36" s="2223"/>
      <c r="B36" s="2224"/>
      <c r="C36" s="2224"/>
      <c r="D36" s="2224"/>
      <c r="E36" s="2224"/>
      <c r="F36" s="2377"/>
      <c r="G36" s="2219"/>
      <c r="H36" s="2219"/>
      <c r="I36" s="2219">
        <f t="shared" si="1"/>
        <v>0</v>
      </c>
    </row>
    <row r="37" spans="1:9">
      <c r="A37" s="2223"/>
      <c r="B37" s="2224"/>
      <c r="C37" s="2224"/>
      <c r="D37" s="2224"/>
      <c r="E37" s="2224"/>
      <c r="F37" s="2377"/>
      <c r="G37" s="2219"/>
      <c r="H37" s="2219"/>
      <c r="I37" s="2219"/>
    </row>
    <row r="38" spans="1:9">
      <c r="A38" s="2223"/>
      <c r="B38" s="2224"/>
      <c r="C38" s="2224"/>
      <c r="D38" s="2224"/>
      <c r="E38" s="2224"/>
      <c r="F38" s="2377"/>
      <c r="G38" s="2219"/>
      <c r="H38" s="2219"/>
      <c r="I38" s="2219"/>
    </row>
    <row r="39" spans="1:9" ht="20.399999999999999">
      <c r="A39" s="3121" t="s">
        <v>1</v>
      </c>
      <c r="B39" s="3121"/>
      <c r="C39" s="3121"/>
      <c r="D39" s="3121"/>
      <c r="E39" s="3121"/>
      <c r="F39" s="3121"/>
      <c r="G39" s="3121"/>
      <c r="H39" s="3121"/>
      <c r="I39" s="3121"/>
    </row>
    <row r="40" spans="1:9" ht="25.2">
      <c r="A40" s="2302" t="s">
        <v>2</v>
      </c>
      <c r="B40" s="2476" t="s">
        <v>3</v>
      </c>
      <c r="C40" s="2477" t="s">
        <v>4</v>
      </c>
      <c r="D40" s="2478" t="s">
        <v>5</v>
      </c>
      <c r="E40" s="2478" t="s">
        <v>6</v>
      </c>
      <c r="F40" s="2751" t="s">
        <v>7</v>
      </c>
      <c r="G40" s="2350" t="s">
        <v>8</v>
      </c>
      <c r="H40" s="2350" t="s">
        <v>9</v>
      </c>
      <c r="I40" s="2351" t="s">
        <v>10</v>
      </c>
    </row>
    <row r="41" spans="1:9">
      <c r="A41" s="2589">
        <v>45244</v>
      </c>
      <c r="B41" s="2352">
        <v>100000</v>
      </c>
      <c r="C41" s="2752">
        <f>B41*0.02</f>
        <v>2000</v>
      </c>
      <c r="D41" s="2753"/>
      <c r="E41" s="2331">
        <v>24</v>
      </c>
      <c r="F41" s="2755">
        <v>32360</v>
      </c>
      <c r="G41" s="2352">
        <f>B41/E41</f>
        <v>4166.6666666666697</v>
      </c>
      <c r="H41" s="2352">
        <f>B41*0.83%</f>
        <v>830</v>
      </c>
      <c r="I41" s="2352">
        <f>B41</f>
        <v>100000</v>
      </c>
    </row>
    <row r="42" spans="1:9">
      <c r="A42" s="2304">
        <v>45294</v>
      </c>
      <c r="B42" s="2225"/>
      <c r="C42" s="2225"/>
      <c r="D42" s="2225"/>
      <c r="E42" s="2225">
        <v>1</v>
      </c>
      <c r="F42" s="2229">
        <v>81637</v>
      </c>
      <c r="G42" s="2274">
        <v>4166.67</v>
      </c>
      <c r="H42" s="2274">
        <v>830</v>
      </c>
      <c r="I42" s="2226">
        <f>I41-G42</f>
        <v>95833.33</v>
      </c>
    </row>
    <row r="43" spans="1:9">
      <c r="A43" s="2304">
        <v>45322</v>
      </c>
      <c r="B43" s="2225"/>
      <c r="C43" s="2225"/>
      <c r="D43" s="2225"/>
      <c r="E43" s="2225">
        <v>2</v>
      </c>
      <c r="F43" s="2229">
        <v>81893</v>
      </c>
      <c r="G43" s="2274">
        <v>4166.67</v>
      </c>
      <c r="H43" s="2274">
        <v>830</v>
      </c>
      <c r="I43" s="2226">
        <f t="shared" ref="I43:I54" si="2">I42-G43</f>
        <v>91666.66</v>
      </c>
    </row>
    <row r="44" spans="1:9">
      <c r="A44" s="2304">
        <v>45352</v>
      </c>
      <c r="B44" s="2225"/>
      <c r="C44" s="2225"/>
      <c r="D44" s="2225"/>
      <c r="E44" s="2225">
        <v>3</v>
      </c>
      <c r="F44" s="2229">
        <v>82284</v>
      </c>
      <c r="G44" s="2274">
        <v>4166.67</v>
      </c>
      <c r="H44" s="2274">
        <v>830</v>
      </c>
      <c r="I44" s="2226">
        <f t="shared" si="2"/>
        <v>87499.99</v>
      </c>
    </row>
    <row r="45" spans="1:9">
      <c r="A45" s="2304">
        <v>45384</v>
      </c>
      <c r="B45" s="2225"/>
      <c r="C45" s="2225"/>
      <c r="D45" s="2225"/>
      <c r="E45" s="2225">
        <v>4</v>
      </c>
      <c r="F45" s="2229">
        <v>82643</v>
      </c>
      <c r="G45" s="2274">
        <v>4166.67</v>
      </c>
      <c r="H45" s="2274">
        <v>830</v>
      </c>
      <c r="I45" s="2226">
        <f t="shared" si="2"/>
        <v>83333.320000000007</v>
      </c>
    </row>
    <row r="46" spans="1:9">
      <c r="A46" s="2304">
        <v>45426</v>
      </c>
      <c r="B46" s="2225"/>
      <c r="C46" s="2225"/>
      <c r="D46" s="2225"/>
      <c r="E46" s="2225">
        <v>5</v>
      </c>
      <c r="F46" s="2229">
        <v>83109</v>
      </c>
      <c r="G46" s="2274">
        <v>4166.67</v>
      </c>
      <c r="H46" s="2274">
        <v>830</v>
      </c>
      <c r="I46" s="2226">
        <f t="shared" si="2"/>
        <v>79166.649999999994</v>
      </c>
    </row>
    <row r="47" spans="1:9">
      <c r="A47" s="2304">
        <v>45475</v>
      </c>
      <c r="B47" s="2225"/>
      <c r="C47" s="2225"/>
      <c r="D47" s="2225"/>
      <c r="E47" s="2225">
        <v>6</v>
      </c>
      <c r="F47" s="2229">
        <v>83795</v>
      </c>
      <c r="G47" s="2226">
        <v>4166.67</v>
      </c>
      <c r="H47" s="2226">
        <v>830</v>
      </c>
      <c r="I47" s="2226">
        <f t="shared" si="2"/>
        <v>74999.98</v>
      </c>
    </row>
    <row r="48" spans="1:9">
      <c r="A48" s="2304">
        <v>45504</v>
      </c>
      <c r="B48" s="2225"/>
      <c r="C48" s="2225"/>
      <c r="D48" s="2225"/>
      <c r="E48" s="2225">
        <v>7</v>
      </c>
      <c r="F48" s="2229">
        <v>84122</v>
      </c>
      <c r="G48" s="2274">
        <v>4166.67</v>
      </c>
      <c r="H48" s="2274">
        <v>830</v>
      </c>
      <c r="I48" s="2226">
        <f t="shared" si="2"/>
        <v>70833.31</v>
      </c>
    </row>
    <row r="49" spans="1:18">
      <c r="A49" s="2304">
        <v>45526</v>
      </c>
      <c r="B49" s="2225"/>
      <c r="C49" s="2225"/>
      <c r="D49" s="2225"/>
      <c r="E49" s="2225">
        <v>8</v>
      </c>
      <c r="F49" s="2229">
        <v>84327</v>
      </c>
      <c r="G49" s="2274">
        <v>4166.67</v>
      </c>
      <c r="H49" s="2274">
        <v>830</v>
      </c>
      <c r="I49" s="2226">
        <f t="shared" si="2"/>
        <v>66666.64</v>
      </c>
    </row>
    <row r="50" spans="1:18">
      <c r="A50" s="2304">
        <v>45566</v>
      </c>
      <c r="B50" s="2225"/>
      <c r="C50" s="2225"/>
      <c r="D50" s="2225"/>
      <c r="E50" s="2225">
        <v>9</v>
      </c>
      <c r="F50" s="2403">
        <v>84860</v>
      </c>
      <c r="G50" s="2274">
        <v>4166.67</v>
      </c>
      <c r="H50" s="2274">
        <v>830</v>
      </c>
      <c r="I50" s="2226">
        <f t="shared" si="2"/>
        <v>62499.97</v>
      </c>
    </row>
    <row r="51" spans="1:18">
      <c r="A51" s="2304">
        <v>45601</v>
      </c>
      <c r="B51" s="2225"/>
      <c r="C51" s="2225"/>
      <c r="D51" s="2225"/>
      <c r="E51" s="2225">
        <v>10</v>
      </c>
      <c r="F51" s="2403">
        <v>85259</v>
      </c>
      <c r="G51" s="2274">
        <v>4166.67</v>
      </c>
      <c r="H51" s="2274">
        <v>830</v>
      </c>
      <c r="I51" s="2226">
        <f t="shared" si="2"/>
        <v>58333.3</v>
      </c>
    </row>
    <row r="52" spans="1:18">
      <c r="A52" s="2304">
        <v>45637</v>
      </c>
      <c r="B52" s="2225"/>
      <c r="C52" s="2225"/>
      <c r="D52" s="2225"/>
      <c r="E52" s="2225">
        <v>11</v>
      </c>
      <c r="F52" s="2403">
        <v>85794</v>
      </c>
      <c r="G52" s="2274">
        <v>4166.67</v>
      </c>
      <c r="H52" s="2274">
        <v>830</v>
      </c>
      <c r="I52" s="2226">
        <f t="shared" si="2"/>
        <v>54166.63</v>
      </c>
    </row>
    <row r="53" spans="1:18">
      <c r="A53" s="2304">
        <v>45665</v>
      </c>
      <c r="B53" s="2225"/>
      <c r="C53" s="2225"/>
      <c r="D53" s="2225"/>
      <c r="E53" s="2225">
        <v>12</v>
      </c>
      <c r="F53" s="2377">
        <v>86116</v>
      </c>
      <c r="G53" s="2226">
        <v>4166.67</v>
      </c>
      <c r="H53" s="2226">
        <v>830</v>
      </c>
      <c r="I53" s="2226">
        <f t="shared" si="2"/>
        <v>49999.96</v>
      </c>
      <c r="K53" s="339"/>
      <c r="L53" s="613"/>
      <c r="M53" s="464"/>
      <c r="N53" s="614"/>
      <c r="O53" s="614"/>
      <c r="P53" s="614"/>
      <c r="Q53" s="617"/>
      <c r="R53" s="617"/>
    </row>
    <row r="54" spans="1:18">
      <c r="A54" s="2304">
        <v>45672</v>
      </c>
      <c r="B54" s="2225"/>
      <c r="C54" s="2225"/>
      <c r="D54" s="2225"/>
      <c r="E54" s="2225"/>
      <c r="F54" s="2377">
        <v>34931</v>
      </c>
      <c r="G54" s="2226">
        <v>49999.96</v>
      </c>
      <c r="H54" s="2226"/>
      <c r="I54" s="2226">
        <f t="shared" si="2"/>
        <v>0</v>
      </c>
      <c r="K54" s="339"/>
      <c r="L54" s="616"/>
      <c r="M54" s="467"/>
      <c r="N54" s="615"/>
      <c r="O54" s="615"/>
      <c r="P54" s="615"/>
      <c r="Q54" s="618"/>
      <c r="R54" s="618"/>
    </row>
    <row r="55" spans="1:18">
      <c r="K55" s="339"/>
      <c r="L55" s="613"/>
      <c r="M55" s="464"/>
      <c r="N55" s="615"/>
      <c r="O55" s="615"/>
      <c r="P55" s="615"/>
      <c r="Q55" s="617"/>
      <c r="R55" s="617"/>
    </row>
    <row r="56" spans="1:18" ht="20.399999999999999">
      <c r="A56" s="3121" t="s">
        <v>1</v>
      </c>
      <c r="B56" s="3121"/>
      <c r="C56" s="3121"/>
      <c r="D56" s="3121"/>
      <c r="E56" s="3121"/>
      <c r="F56" s="3121"/>
      <c r="G56" s="3121"/>
      <c r="H56" s="3121"/>
      <c r="I56" s="3121"/>
      <c r="K56" s="339"/>
      <c r="L56" s="613"/>
      <c r="M56" s="464"/>
      <c r="N56" s="615"/>
      <c r="O56" s="615"/>
      <c r="P56" s="615"/>
      <c r="Q56" s="617"/>
      <c r="R56" s="617"/>
    </row>
    <row r="57" spans="1:18" ht="25.2">
      <c r="A57" s="2302" t="s">
        <v>2</v>
      </c>
      <c r="B57" s="2476" t="s">
        <v>3</v>
      </c>
      <c r="C57" s="2477" t="s">
        <v>4</v>
      </c>
      <c r="D57" s="2478" t="s">
        <v>5</v>
      </c>
      <c r="E57" s="2478" t="s">
        <v>6</v>
      </c>
      <c r="F57" s="2751" t="s">
        <v>7</v>
      </c>
      <c r="G57" s="2350" t="s">
        <v>8</v>
      </c>
      <c r="H57" s="2350" t="s">
        <v>9</v>
      </c>
      <c r="I57" s="2351" t="s">
        <v>10</v>
      </c>
      <c r="K57" s="339"/>
      <c r="L57" s="613"/>
      <c r="M57" s="464"/>
      <c r="N57" s="615"/>
      <c r="O57" s="615"/>
      <c r="P57" s="615"/>
      <c r="Q57" s="617"/>
      <c r="R57" s="617"/>
    </row>
    <row r="58" spans="1:18">
      <c r="A58" s="2303">
        <v>45672</v>
      </c>
      <c r="B58" s="2329">
        <v>150000</v>
      </c>
      <c r="C58" s="2756">
        <f>B58*0.02</f>
        <v>3000</v>
      </c>
      <c r="D58" s="2331"/>
      <c r="E58" s="2331">
        <v>24</v>
      </c>
      <c r="F58" s="2685">
        <v>34931</v>
      </c>
      <c r="G58" s="2329">
        <f>B58/E58</f>
        <v>6250</v>
      </c>
      <c r="H58" s="2329">
        <f>B58*0.83%</f>
        <v>1245</v>
      </c>
      <c r="I58" s="2329">
        <f>B58</f>
        <v>150000</v>
      </c>
      <c r="K58" s="339"/>
      <c r="L58" s="613"/>
      <c r="M58" s="340"/>
      <c r="N58" s="614"/>
      <c r="O58" s="614"/>
      <c r="P58" s="614"/>
      <c r="Q58" s="617"/>
      <c r="R58" s="617"/>
    </row>
    <row r="59" spans="1:18">
      <c r="A59" s="2243">
        <v>45707</v>
      </c>
      <c r="B59" s="2757"/>
      <c r="C59" s="2502"/>
      <c r="D59" s="2502"/>
      <c r="E59" s="2225">
        <v>1</v>
      </c>
      <c r="F59" s="2757">
        <v>86535</v>
      </c>
      <c r="G59" s="2502">
        <v>6250</v>
      </c>
      <c r="H59" s="2502">
        <v>1245</v>
      </c>
      <c r="I59" s="2226">
        <f>I58-G59</f>
        <v>143750</v>
      </c>
      <c r="K59" s="339"/>
      <c r="L59" s="613"/>
      <c r="M59" s="340"/>
      <c r="N59" s="615"/>
      <c r="O59" s="615"/>
      <c r="P59" s="615"/>
      <c r="Q59" s="617"/>
      <c r="R59" s="617"/>
    </row>
    <row r="60" spans="1:18">
      <c r="A60" s="2243">
        <v>45737</v>
      </c>
      <c r="B60" s="2757"/>
      <c r="C60" s="2502"/>
      <c r="D60" s="2502"/>
      <c r="E60" s="2225">
        <v>2</v>
      </c>
      <c r="F60" s="2757">
        <v>86877</v>
      </c>
      <c r="G60" s="2502">
        <v>6250</v>
      </c>
      <c r="H60" s="2502">
        <v>1245</v>
      </c>
      <c r="I60" s="2226">
        <f t="shared" ref="I60:I68" si="3">I59-G60</f>
        <v>137500</v>
      </c>
      <c r="K60" s="339"/>
      <c r="L60" s="613"/>
      <c r="M60" s="2182"/>
      <c r="N60" s="615"/>
      <c r="O60" s="615"/>
      <c r="P60" s="615"/>
      <c r="Q60" s="617"/>
      <c r="R60" s="617"/>
    </row>
    <row r="61" spans="1:18">
      <c r="A61" s="2243">
        <v>45777</v>
      </c>
      <c r="B61" s="2757"/>
      <c r="C61" s="2502"/>
      <c r="D61" s="2502"/>
      <c r="E61" s="2225">
        <v>3</v>
      </c>
      <c r="F61" s="2757">
        <v>87412</v>
      </c>
      <c r="G61" s="2502">
        <v>6250</v>
      </c>
      <c r="H61" s="2502">
        <v>1245</v>
      </c>
      <c r="I61" s="2226">
        <f t="shared" si="3"/>
        <v>131250</v>
      </c>
      <c r="K61" s="339"/>
      <c r="L61" s="613"/>
      <c r="M61" s="340"/>
      <c r="N61" s="615"/>
      <c r="O61" s="615"/>
      <c r="P61" s="615"/>
      <c r="Q61" s="617"/>
      <c r="R61" s="617"/>
    </row>
    <row r="62" spans="1:18">
      <c r="A62" s="2243">
        <v>45812</v>
      </c>
      <c r="B62" s="2758"/>
      <c r="C62" s="2501"/>
      <c r="D62" s="2501"/>
      <c r="E62" s="2225">
        <v>4</v>
      </c>
      <c r="F62" s="2758" t="s">
        <v>1162</v>
      </c>
      <c r="G62" s="2501">
        <v>6250</v>
      </c>
      <c r="H62" s="2501">
        <v>1245</v>
      </c>
      <c r="I62" s="2226">
        <f t="shared" si="3"/>
        <v>125000</v>
      </c>
      <c r="K62" s="339"/>
      <c r="L62" s="613"/>
      <c r="M62" s="340"/>
      <c r="N62" s="615"/>
      <c r="O62" s="615"/>
      <c r="P62" s="615"/>
      <c r="Q62" s="617"/>
      <c r="R62" s="617"/>
    </row>
    <row r="63" spans="1:18">
      <c r="A63" s="2243">
        <v>45834</v>
      </c>
      <c r="B63" s="2758"/>
      <c r="C63" s="2502"/>
      <c r="D63" s="2502"/>
      <c r="E63" s="2225">
        <v>5</v>
      </c>
      <c r="F63" s="2758" t="s">
        <v>1163</v>
      </c>
      <c r="G63" s="2502">
        <v>6250</v>
      </c>
      <c r="H63" s="2502">
        <v>1245</v>
      </c>
      <c r="I63" s="2226">
        <f t="shared" si="3"/>
        <v>118750</v>
      </c>
    </row>
    <row r="64" spans="1:18">
      <c r="A64" s="2243">
        <v>45898</v>
      </c>
      <c r="B64" s="2757"/>
      <c r="C64" s="2502"/>
      <c r="D64" s="2502"/>
      <c r="E64" s="2225">
        <v>6</v>
      </c>
      <c r="F64" s="2759" t="s">
        <v>1164</v>
      </c>
      <c r="G64" s="2502">
        <v>6250</v>
      </c>
      <c r="H64" s="2502">
        <v>1245</v>
      </c>
      <c r="I64" s="2226">
        <f t="shared" si="3"/>
        <v>112500</v>
      </c>
    </row>
    <row r="65" spans="1:9">
      <c r="A65" s="2243">
        <v>45939</v>
      </c>
      <c r="B65" s="2758"/>
      <c r="C65" s="2502"/>
      <c r="D65" s="2502"/>
      <c r="E65" s="2225">
        <v>7</v>
      </c>
      <c r="F65" s="2758" t="s">
        <v>1165</v>
      </c>
      <c r="G65" s="2502">
        <v>6250</v>
      </c>
      <c r="H65" s="2502">
        <v>1245</v>
      </c>
      <c r="I65" s="2226">
        <f t="shared" si="3"/>
        <v>106250</v>
      </c>
    </row>
    <row r="66" spans="1:9">
      <c r="A66" s="2243">
        <v>45993</v>
      </c>
      <c r="B66" s="2758"/>
      <c r="C66" s="2502"/>
      <c r="D66" s="2502"/>
      <c r="E66" s="2225">
        <v>8</v>
      </c>
      <c r="F66" s="2758" t="s">
        <v>1166</v>
      </c>
      <c r="G66" s="2502">
        <v>6250</v>
      </c>
      <c r="H66" s="2502">
        <v>1245</v>
      </c>
      <c r="I66" s="2226">
        <f t="shared" si="3"/>
        <v>100000</v>
      </c>
    </row>
    <row r="67" spans="1:9">
      <c r="A67" s="2304"/>
      <c r="B67" s="2225"/>
      <c r="C67" s="2225"/>
      <c r="D67" s="2225"/>
      <c r="E67" s="2225">
        <v>9</v>
      </c>
      <c r="F67" s="2377"/>
      <c r="G67" s="2226"/>
      <c r="H67" s="2226"/>
      <c r="I67" s="2226">
        <f t="shared" si="3"/>
        <v>100000</v>
      </c>
    </row>
    <row r="68" spans="1:9">
      <c r="A68" s="2304"/>
      <c r="B68" s="2225"/>
      <c r="C68" s="2225"/>
      <c r="D68" s="2225"/>
      <c r="E68" s="2225">
        <v>10</v>
      </c>
      <c r="F68" s="2377"/>
      <c r="G68" s="2226"/>
      <c r="H68" s="2226"/>
      <c r="I68" s="2226">
        <f t="shared" si="3"/>
        <v>100000</v>
      </c>
    </row>
  </sheetData>
  <mergeCells count="4">
    <mergeCell ref="A3:I3"/>
    <mergeCell ref="A20:I20"/>
    <mergeCell ref="A39:I39"/>
    <mergeCell ref="A56:I56"/>
  </mergeCells>
  <pageMargins left="0.7" right="0.7" top="0.75" bottom="0.75" header="0.3" footer="0.3"/>
  <pageSetup orientation="portrait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201">
    <tabColor rgb="FFFFFF00"/>
  </sheetPr>
  <dimension ref="A1:T56"/>
  <sheetViews>
    <sheetView topLeftCell="E1" zoomScale="130" zoomScaleNormal="130" workbookViewId="0">
      <selection activeCell="M9" sqref="M9:T20"/>
    </sheetView>
  </sheetViews>
  <sheetFormatPr defaultColWidth="9.109375" defaultRowHeight="13.2"/>
  <cols>
    <col min="1" max="1" width="10.88671875" style="3" customWidth="1"/>
    <col min="2" max="2" width="13.33203125" style="228" customWidth="1"/>
    <col min="3" max="6" width="13.33203125" style="3" customWidth="1"/>
    <col min="7" max="7" width="13.33203125" style="442" customWidth="1"/>
    <col min="8" max="8" width="13.33203125" style="7" customWidth="1"/>
    <col min="9" max="12" width="13.33203125" style="3" customWidth="1"/>
    <col min="13" max="13" width="13" style="3" customWidth="1"/>
    <col min="14" max="20" width="11" style="3" customWidth="1"/>
    <col min="21" max="16384" width="9.109375" style="3"/>
  </cols>
  <sheetData>
    <row r="1" spans="2:20" ht="37.5" customHeight="1">
      <c r="B1" s="3394" t="s">
        <v>1167</v>
      </c>
      <c r="C1" s="3394"/>
      <c r="D1" s="3394"/>
      <c r="E1" s="3394"/>
    </row>
    <row r="3" spans="2:20" ht="20.399999999999999">
      <c r="B3" s="3090" t="s">
        <v>1</v>
      </c>
      <c r="C3" s="3090"/>
      <c r="D3" s="3090"/>
      <c r="E3" s="3090"/>
      <c r="F3" s="3090"/>
      <c r="G3" s="3090"/>
      <c r="H3" s="3395"/>
      <c r="I3" s="3090"/>
      <c r="J3" s="3090"/>
      <c r="M3" s="3242" t="s">
        <v>20</v>
      </c>
      <c r="N3" s="3243"/>
      <c r="O3" s="3244"/>
      <c r="P3" s="3244"/>
      <c r="Q3" s="3244"/>
      <c r="R3" s="3244"/>
      <c r="S3" s="3243"/>
      <c r="T3" s="3245"/>
    </row>
    <row r="4" spans="2:20" ht="26.4">
      <c r="B4" s="1173" t="s">
        <v>2</v>
      </c>
      <c r="C4" s="1168" t="s">
        <v>3</v>
      </c>
      <c r="D4" s="353" t="s">
        <v>4</v>
      </c>
      <c r="E4" s="354" t="s">
        <v>5</v>
      </c>
      <c r="F4" s="354" t="s">
        <v>6</v>
      </c>
      <c r="G4" s="1172" t="s">
        <v>7</v>
      </c>
      <c r="H4" s="1224" t="s">
        <v>176</v>
      </c>
      <c r="I4" s="344" t="s">
        <v>177</v>
      </c>
      <c r="J4" s="355" t="s">
        <v>10</v>
      </c>
      <c r="M4" s="860" t="s">
        <v>21</v>
      </c>
      <c r="N4" s="278" t="s">
        <v>1116</v>
      </c>
      <c r="O4" s="83" t="s">
        <v>5</v>
      </c>
      <c r="P4" s="970" t="s">
        <v>187</v>
      </c>
      <c r="Q4" s="1417" t="s">
        <v>7</v>
      </c>
      <c r="R4" s="1417" t="s">
        <v>1119</v>
      </c>
      <c r="S4" s="857" t="s">
        <v>1117</v>
      </c>
      <c r="T4" s="875" t="s">
        <v>87</v>
      </c>
    </row>
    <row r="5" spans="2:20" ht="15">
      <c r="B5" s="736">
        <v>44828</v>
      </c>
      <c r="C5" s="308">
        <v>80000</v>
      </c>
      <c r="D5" s="308">
        <f>C5*0.02</f>
        <v>1600</v>
      </c>
      <c r="E5" s="1225"/>
      <c r="F5" s="309">
        <v>12</v>
      </c>
      <c r="G5" s="310">
        <v>29885</v>
      </c>
      <c r="H5" s="308">
        <f>C5/F5</f>
        <v>6666.6666666666697</v>
      </c>
      <c r="I5" s="308">
        <f>C5*0.83%</f>
        <v>664</v>
      </c>
      <c r="J5" s="1242">
        <f>C5</f>
        <v>80000</v>
      </c>
      <c r="M5" s="167">
        <v>45385</v>
      </c>
      <c r="N5" s="43">
        <v>20000</v>
      </c>
      <c r="O5" s="43"/>
      <c r="P5" s="57">
        <v>12</v>
      </c>
      <c r="Q5" s="255">
        <v>33195</v>
      </c>
      <c r="R5" s="62">
        <v>1666.67</v>
      </c>
      <c r="S5" s="62">
        <v>400</v>
      </c>
      <c r="T5" s="1068">
        <v>20000</v>
      </c>
    </row>
    <row r="6" spans="2:20" ht="13.8">
      <c r="B6" s="167">
        <v>44859</v>
      </c>
      <c r="C6" s="32"/>
      <c r="D6" s="33"/>
      <c r="E6" s="33"/>
      <c r="F6" s="314">
        <v>1</v>
      </c>
      <c r="G6" s="41">
        <v>76394</v>
      </c>
      <c r="H6" s="35">
        <v>6666.66</v>
      </c>
      <c r="I6" s="45">
        <v>664</v>
      </c>
      <c r="J6" s="525">
        <f t="shared" ref="J6:J17" si="0">J5-H6</f>
        <v>73333.34</v>
      </c>
      <c r="M6" s="167">
        <v>45447</v>
      </c>
      <c r="N6" s="151"/>
      <c r="O6" s="151"/>
      <c r="P6" s="151"/>
      <c r="Q6" s="78">
        <v>83478</v>
      </c>
      <c r="R6" s="256">
        <v>1666.68</v>
      </c>
      <c r="S6" s="256">
        <v>366.67</v>
      </c>
      <c r="T6" s="1068">
        <f>T5-R6</f>
        <v>18333.32</v>
      </c>
    </row>
    <row r="7" spans="2:20" ht="13.8">
      <c r="B7" s="167">
        <v>44894</v>
      </c>
      <c r="C7" s="32"/>
      <c r="D7" s="33"/>
      <c r="E7" s="33"/>
      <c r="F7" s="314">
        <v>2</v>
      </c>
      <c r="G7" s="41">
        <v>76901</v>
      </c>
      <c r="H7" s="35">
        <v>6666.66</v>
      </c>
      <c r="I7" s="45">
        <v>664</v>
      </c>
      <c r="J7" s="525">
        <f t="shared" si="0"/>
        <v>66666.679999999993</v>
      </c>
      <c r="M7" s="235">
        <v>45478</v>
      </c>
      <c r="N7" s="151"/>
      <c r="O7" s="151"/>
      <c r="P7" s="151"/>
      <c r="Q7" s="358">
        <v>83838</v>
      </c>
      <c r="R7" s="671">
        <v>1666.67</v>
      </c>
      <c r="S7" s="671">
        <v>333.33</v>
      </c>
      <c r="T7" s="1068">
        <f t="shared" ref="T7:T13" si="1">T6-R7</f>
        <v>16666.650000000001</v>
      </c>
    </row>
    <row r="8" spans="2:20" ht="13.8">
      <c r="B8" s="167">
        <v>44922</v>
      </c>
      <c r="C8" s="32"/>
      <c r="D8" s="33"/>
      <c r="E8" s="33"/>
      <c r="F8" s="314">
        <v>3</v>
      </c>
      <c r="G8" s="41">
        <v>77206</v>
      </c>
      <c r="H8" s="35">
        <v>6666.66</v>
      </c>
      <c r="I8" s="45">
        <v>664</v>
      </c>
      <c r="J8" s="525">
        <f t="shared" si="0"/>
        <v>60000.02</v>
      </c>
      <c r="M8" s="160">
        <v>45511</v>
      </c>
      <c r="N8" s="151"/>
      <c r="O8" s="151"/>
      <c r="P8" s="151"/>
      <c r="Q8" s="358">
        <v>84199</v>
      </c>
      <c r="R8" s="51">
        <v>3333.33</v>
      </c>
      <c r="S8" s="1099">
        <v>266.67</v>
      </c>
      <c r="T8" s="1068">
        <f t="shared" si="1"/>
        <v>13333.32</v>
      </c>
    </row>
    <row r="9" spans="2:20" ht="13.8">
      <c r="B9" s="50">
        <v>44950</v>
      </c>
      <c r="C9" s="27"/>
      <c r="D9" s="178"/>
      <c r="E9" s="27"/>
      <c r="F9" s="314">
        <v>4</v>
      </c>
      <c r="G9" s="41">
        <v>77433</v>
      </c>
      <c r="H9" s="30">
        <v>6666.66</v>
      </c>
      <c r="I9" s="45">
        <v>664</v>
      </c>
      <c r="J9" s="525">
        <f t="shared" si="0"/>
        <v>53333.36</v>
      </c>
      <c r="M9" s="160"/>
      <c r="N9" s="151"/>
      <c r="O9" s="151"/>
      <c r="P9" s="151"/>
      <c r="Q9" s="151"/>
      <c r="R9" s="1099"/>
      <c r="S9" s="1099"/>
      <c r="T9" s="62">
        <f t="shared" si="1"/>
        <v>13333.32</v>
      </c>
    </row>
    <row r="10" spans="2:20" ht="13.8">
      <c r="B10" s="50">
        <v>44985</v>
      </c>
      <c r="C10" s="27"/>
      <c r="D10" s="178"/>
      <c r="E10" s="27"/>
      <c r="F10" s="314">
        <v>5</v>
      </c>
      <c r="G10" s="41">
        <v>77766</v>
      </c>
      <c r="H10" s="30">
        <v>6666.66</v>
      </c>
      <c r="I10" s="45">
        <v>664</v>
      </c>
      <c r="J10" s="525">
        <f t="shared" si="0"/>
        <v>46666.7</v>
      </c>
      <c r="M10" s="160"/>
      <c r="N10" s="151"/>
      <c r="O10" s="151"/>
      <c r="P10" s="151"/>
      <c r="Q10" s="151"/>
      <c r="R10" s="1099"/>
      <c r="S10" s="1099"/>
      <c r="T10" s="62">
        <f t="shared" si="1"/>
        <v>13333.32</v>
      </c>
    </row>
    <row r="11" spans="2:20" ht="13.8">
      <c r="B11" s="50">
        <v>45013</v>
      </c>
      <c r="C11" s="27"/>
      <c r="D11" s="178"/>
      <c r="E11" s="27"/>
      <c r="F11" s="314">
        <v>6</v>
      </c>
      <c r="G11" s="41">
        <v>78050</v>
      </c>
      <c r="H11" s="30">
        <v>6666.67</v>
      </c>
      <c r="I11" s="45">
        <v>664</v>
      </c>
      <c r="J11" s="525">
        <f t="shared" si="0"/>
        <v>40000.03</v>
      </c>
      <c r="M11" s="160"/>
      <c r="N11" s="151"/>
      <c r="O11" s="151"/>
      <c r="P11" s="151"/>
      <c r="Q11" s="151"/>
      <c r="R11" s="1099"/>
      <c r="S11" s="1099"/>
      <c r="T11" s="62">
        <f t="shared" si="1"/>
        <v>13333.32</v>
      </c>
    </row>
    <row r="12" spans="2:20" ht="13.8">
      <c r="B12" s="50">
        <v>45041</v>
      </c>
      <c r="C12" s="27"/>
      <c r="D12" s="178"/>
      <c r="E12" s="27"/>
      <c r="F12" s="314">
        <v>7</v>
      </c>
      <c r="G12" s="41">
        <v>78396</v>
      </c>
      <c r="H12" s="30">
        <v>6666.66</v>
      </c>
      <c r="I12" s="45">
        <v>664</v>
      </c>
      <c r="J12" s="525">
        <f t="shared" si="0"/>
        <v>33333.370000000003</v>
      </c>
      <c r="M12" s="160"/>
      <c r="N12" s="151"/>
      <c r="O12" s="151"/>
      <c r="P12" s="151"/>
      <c r="Q12" s="151"/>
      <c r="R12" s="151"/>
      <c r="S12" s="151"/>
      <c r="T12" s="62">
        <f t="shared" si="1"/>
        <v>13333.32</v>
      </c>
    </row>
    <row r="13" spans="2:20" ht="13.8">
      <c r="B13" s="50">
        <v>45072</v>
      </c>
      <c r="C13" s="27"/>
      <c r="D13" s="178"/>
      <c r="E13" s="27"/>
      <c r="F13" s="314">
        <v>8</v>
      </c>
      <c r="G13" s="41">
        <v>78827</v>
      </c>
      <c r="H13" s="30">
        <v>6666.66</v>
      </c>
      <c r="I13" s="45">
        <v>664</v>
      </c>
      <c r="J13" s="525">
        <f t="shared" si="0"/>
        <v>26666.71</v>
      </c>
      <c r="M13" s="151"/>
      <c r="N13" s="151"/>
      <c r="O13" s="151"/>
      <c r="P13" s="151"/>
      <c r="Q13" s="151"/>
      <c r="R13" s="151"/>
      <c r="S13" s="151"/>
      <c r="T13" s="62">
        <f t="shared" si="1"/>
        <v>13333.32</v>
      </c>
    </row>
    <row r="14" spans="2:20" ht="13.8">
      <c r="B14" s="50">
        <v>45104</v>
      </c>
      <c r="C14" s="27"/>
      <c r="D14" s="27"/>
      <c r="E14" s="27"/>
      <c r="F14" s="314">
        <v>9</v>
      </c>
      <c r="G14" s="41">
        <v>79243</v>
      </c>
      <c r="H14" s="30">
        <v>6666.66</v>
      </c>
      <c r="I14" s="45">
        <v>664</v>
      </c>
      <c r="J14" s="525">
        <f t="shared" si="0"/>
        <v>20000.05</v>
      </c>
      <c r="M14" s="27"/>
      <c r="N14" s="27"/>
      <c r="O14" s="151"/>
      <c r="P14" s="27"/>
      <c r="Q14" s="27"/>
      <c r="R14" s="27"/>
      <c r="S14" s="27"/>
      <c r="T14" s="27"/>
    </row>
    <row r="15" spans="2:20" ht="13.8">
      <c r="B15" s="50">
        <v>45132</v>
      </c>
      <c r="C15" s="27"/>
      <c r="D15" s="27"/>
      <c r="E15" s="27"/>
      <c r="F15" s="314">
        <v>10</v>
      </c>
      <c r="G15" s="41">
        <v>79582</v>
      </c>
      <c r="H15" s="30">
        <v>6666.66</v>
      </c>
      <c r="I15" s="43">
        <v>664</v>
      </c>
      <c r="J15" s="525">
        <f t="shared" si="0"/>
        <v>13333.39</v>
      </c>
      <c r="M15" s="27"/>
      <c r="N15" s="27"/>
      <c r="O15" s="151"/>
      <c r="P15" s="27"/>
      <c r="Q15" s="27"/>
      <c r="R15" s="27"/>
      <c r="S15" s="27"/>
      <c r="T15" s="27"/>
    </row>
    <row r="16" spans="2:20" ht="13.8">
      <c r="B16" s="50">
        <v>45168</v>
      </c>
      <c r="C16" s="27"/>
      <c r="D16" s="27"/>
      <c r="E16" s="27"/>
      <c r="F16" s="314">
        <v>11</v>
      </c>
      <c r="G16" s="34">
        <v>80031</v>
      </c>
      <c r="H16" s="30">
        <v>13333.34</v>
      </c>
      <c r="I16" s="43">
        <v>664</v>
      </c>
      <c r="J16" s="525">
        <f t="shared" si="0"/>
        <v>4.9999999981082503E-2</v>
      </c>
      <c r="M16" s="27"/>
      <c r="N16" s="27"/>
      <c r="O16" s="151"/>
      <c r="P16" s="27"/>
      <c r="Q16" s="27"/>
      <c r="R16" s="27"/>
      <c r="S16" s="27"/>
      <c r="T16" s="27"/>
    </row>
    <row r="17" spans="1:20">
      <c r="B17" s="50"/>
      <c r="C17" s="27"/>
      <c r="D17" s="27"/>
      <c r="E17" s="27"/>
      <c r="F17" s="314">
        <v>12</v>
      </c>
      <c r="G17" s="476"/>
      <c r="H17" s="30"/>
      <c r="I17" s="39"/>
      <c r="J17" s="1416">
        <f t="shared" si="0"/>
        <v>4.9999999981082503E-2</v>
      </c>
      <c r="M17" s="27"/>
      <c r="N17" s="27"/>
      <c r="O17" s="151"/>
      <c r="P17" s="27"/>
      <c r="Q17" s="27"/>
      <c r="R17" s="27"/>
      <c r="S17" s="27"/>
      <c r="T17" s="27"/>
    </row>
    <row r="18" spans="1:20">
      <c r="M18" s="27"/>
      <c r="N18" s="27"/>
      <c r="O18" s="151"/>
      <c r="P18" s="27"/>
      <c r="Q18" s="27"/>
      <c r="R18" s="27"/>
      <c r="S18" s="27"/>
      <c r="T18" s="27"/>
    </row>
    <row r="19" spans="1:20" ht="20.399999999999999">
      <c r="B19" s="3090" t="s">
        <v>1</v>
      </c>
      <c r="C19" s="3090"/>
      <c r="D19" s="3090"/>
      <c r="E19" s="3090"/>
      <c r="F19" s="3090"/>
      <c r="G19" s="3090"/>
      <c r="H19" s="3395"/>
      <c r="I19" s="3090"/>
      <c r="J19" s="3090"/>
      <c r="M19" s="27"/>
      <c r="N19" s="27"/>
      <c r="O19" s="151"/>
      <c r="P19" s="27"/>
      <c r="Q19" s="27"/>
      <c r="R19" s="27"/>
      <c r="S19" s="27"/>
      <c r="T19" s="27"/>
    </row>
    <row r="20" spans="1:20" ht="26.4">
      <c r="B20" s="1173" t="s">
        <v>2</v>
      </c>
      <c r="C20" s="1168" t="s">
        <v>3</v>
      </c>
      <c r="D20" s="353" t="s">
        <v>4</v>
      </c>
      <c r="E20" s="354" t="s">
        <v>5</v>
      </c>
      <c r="F20" s="354" t="s">
        <v>6</v>
      </c>
      <c r="G20" s="1172" t="s">
        <v>7</v>
      </c>
      <c r="H20" s="1224" t="s">
        <v>176</v>
      </c>
      <c r="I20" s="344" t="s">
        <v>177</v>
      </c>
      <c r="J20" s="355" t="s">
        <v>10</v>
      </c>
      <c r="M20" s="27"/>
      <c r="N20" s="27"/>
      <c r="O20" s="27"/>
      <c r="P20" s="27"/>
      <c r="Q20" s="27"/>
      <c r="R20" s="27"/>
      <c r="S20" s="27"/>
      <c r="T20" s="27"/>
    </row>
    <row r="21" spans="1:20">
      <c r="A21" s="162"/>
      <c r="B21" s="162">
        <v>45184</v>
      </c>
      <c r="C21" s="601">
        <v>150000</v>
      </c>
      <c r="D21" s="308">
        <f>C21*0.02</f>
        <v>3000</v>
      </c>
      <c r="E21" s="1225"/>
      <c r="F21" s="309">
        <v>18</v>
      </c>
      <c r="G21" s="797">
        <v>32006</v>
      </c>
      <c r="H21" s="308">
        <f>C21/F21</f>
        <v>8333.3333333333303</v>
      </c>
      <c r="I21" s="308">
        <f>C21*0.83%</f>
        <v>1245</v>
      </c>
      <c r="J21" s="1242">
        <f>C21</f>
        <v>150000</v>
      </c>
    </row>
    <row r="22" spans="1:20">
      <c r="A22" s="162"/>
      <c r="B22" s="50">
        <v>45216</v>
      </c>
      <c r="C22" s="27"/>
      <c r="D22" s="27"/>
      <c r="E22" s="27"/>
      <c r="F22" s="314">
        <v>1</v>
      </c>
      <c r="G22" s="42">
        <v>80580</v>
      </c>
      <c r="H22" s="59">
        <v>8333.33</v>
      </c>
      <c r="I22" s="59">
        <v>1245</v>
      </c>
      <c r="J22" s="525">
        <f>J21-H22</f>
        <v>141666.67000000001</v>
      </c>
    </row>
    <row r="23" spans="1:20">
      <c r="A23" s="162"/>
      <c r="B23" s="167">
        <v>45251</v>
      </c>
      <c r="C23" s="178"/>
      <c r="D23" s="35"/>
      <c r="E23" s="35"/>
      <c r="F23" s="314">
        <v>2</v>
      </c>
      <c r="G23" s="42">
        <v>81051</v>
      </c>
      <c r="H23" s="30">
        <v>8333.33</v>
      </c>
      <c r="I23" s="30">
        <v>1245</v>
      </c>
      <c r="J23" s="525">
        <f t="shared" ref="J23:J37" si="2">J22-H23</f>
        <v>133333.34</v>
      </c>
    </row>
    <row r="24" spans="1:20">
      <c r="A24" s="162"/>
      <c r="B24" s="167">
        <v>45281</v>
      </c>
      <c r="C24" s="178"/>
      <c r="D24" s="35"/>
      <c r="E24" s="35"/>
      <c r="F24" s="314">
        <v>3</v>
      </c>
      <c r="G24" s="42">
        <v>81455</v>
      </c>
      <c r="H24" s="30">
        <v>8333.35</v>
      </c>
      <c r="I24" s="30">
        <v>1245</v>
      </c>
      <c r="J24" s="525">
        <f t="shared" si="2"/>
        <v>124999.99</v>
      </c>
    </row>
    <row r="25" spans="1:20" ht="13.8">
      <c r="A25" s="162"/>
      <c r="B25" s="235">
        <v>45321</v>
      </c>
      <c r="C25" s="27"/>
      <c r="D25" s="27"/>
      <c r="E25" s="27"/>
      <c r="F25" s="314">
        <v>4</v>
      </c>
      <c r="G25" s="41">
        <v>81861</v>
      </c>
      <c r="H25" s="30">
        <v>8333.33</v>
      </c>
      <c r="I25" s="30">
        <v>1245</v>
      </c>
      <c r="J25" s="525">
        <f t="shared" si="2"/>
        <v>116666.66</v>
      </c>
    </row>
    <row r="26" spans="1:20" ht="13.8">
      <c r="A26" s="162"/>
      <c r="B26" s="235">
        <v>45349</v>
      </c>
      <c r="C26" s="27"/>
      <c r="D26" s="27"/>
      <c r="E26" s="27"/>
      <c r="F26" s="314">
        <v>5</v>
      </c>
      <c r="G26" s="41">
        <v>82175</v>
      </c>
      <c r="H26" s="30">
        <v>8333.33</v>
      </c>
      <c r="I26" s="30">
        <v>1245</v>
      </c>
      <c r="J26" s="525">
        <f t="shared" si="2"/>
        <v>108333.33</v>
      </c>
    </row>
    <row r="27" spans="1:20" ht="13.8">
      <c r="A27" s="162"/>
      <c r="B27" s="235">
        <v>45378</v>
      </c>
      <c r="C27" s="27"/>
      <c r="D27" s="27"/>
      <c r="E27" s="27"/>
      <c r="F27" s="314">
        <v>6</v>
      </c>
      <c r="G27" s="41">
        <v>82588</v>
      </c>
      <c r="H27" s="30">
        <v>8333.33</v>
      </c>
      <c r="I27" s="30">
        <v>1245</v>
      </c>
      <c r="J27" s="525">
        <f t="shared" si="2"/>
        <v>100000</v>
      </c>
    </row>
    <row r="28" spans="1:20" ht="13.8">
      <c r="A28" s="162"/>
      <c r="B28" s="235">
        <v>45412</v>
      </c>
      <c r="C28" s="27"/>
      <c r="D28" s="27"/>
      <c r="E28" s="27"/>
      <c r="F28" s="314">
        <v>7</v>
      </c>
      <c r="G28" s="41">
        <v>82991</v>
      </c>
      <c r="H28" s="30">
        <v>8333.33</v>
      </c>
      <c r="I28" s="30">
        <v>1245</v>
      </c>
      <c r="J28" s="525">
        <f t="shared" si="2"/>
        <v>91666.67</v>
      </c>
    </row>
    <row r="29" spans="1:20" ht="13.8">
      <c r="A29" s="162"/>
      <c r="B29" s="235">
        <v>45443</v>
      </c>
      <c r="C29" s="27"/>
      <c r="D29" s="27"/>
      <c r="E29" s="27"/>
      <c r="F29" s="314">
        <v>8</v>
      </c>
      <c r="G29" s="41">
        <v>83435</v>
      </c>
      <c r="H29" s="30">
        <v>5755</v>
      </c>
      <c r="I29" s="30">
        <v>1245</v>
      </c>
      <c r="J29" s="525">
        <f t="shared" si="2"/>
        <v>85911.67</v>
      </c>
    </row>
    <row r="30" spans="1:20">
      <c r="A30" s="162"/>
      <c r="B30" s="50">
        <v>45471</v>
      </c>
      <c r="C30" s="27"/>
      <c r="D30" s="27"/>
      <c r="E30" s="27"/>
      <c r="F30" s="314">
        <v>9</v>
      </c>
      <c r="G30" s="42">
        <v>83717</v>
      </c>
      <c r="H30" s="43">
        <v>8333.33</v>
      </c>
      <c r="I30" s="43">
        <v>1245</v>
      </c>
      <c r="J30" s="525">
        <f t="shared" si="2"/>
        <v>77578.34</v>
      </c>
    </row>
    <row r="31" spans="1:20">
      <c r="A31" s="162"/>
      <c r="B31" s="50">
        <v>45490</v>
      </c>
      <c r="C31" s="27"/>
      <c r="D31" s="27"/>
      <c r="E31" s="27"/>
      <c r="F31" s="314">
        <v>10</v>
      </c>
      <c r="G31" s="42">
        <v>83913</v>
      </c>
      <c r="H31" s="43">
        <v>8333.33</v>
      </c>
      <c r="I31" s="43">
        <v>1245</v>
      </c>
      <c r="J31" s="525">
        <f t="shared" si="2"/>
        <v>69245.009999999995</v>
      </c>
    </row>
    <row r="32" spans="1:20">
      <c r="A32" s="162"/>
      <c r="B32" s="50">
        <v>45731</v>
      </c>
      <c r="C32" s="27"/>
      <c r="D32" s="27"/>
      <c r="E32" s="27"/>
      <c r="F32" s="314">
        <v>11</v>
      </c>
      <c r="G32" s="42">
        <v>86843</v>
      </c>
      <c r="H32" s="43">
        <v>2220.66</v>
      </c>
      <c r="I32" s="43"/>
      <c r="J32" s="525">
        <f t="shared" si="2"/>
        <v>67024.350000000006</v>
      </c>
    </row>
    <row r="33" spans="1:10">
      <c r="A33" s="162"/>
      <c r="B33" s="50">
        <v>45777</v>
      </c>
      <c r="C33" s="27"/>
      <c r="D33" s="27"/>
      <c r="E33" s="27"/>
      <c r="F33" s="314">
        <v>12</v>
      </c>
      <c r="G33" s="42">
        <v>87427</v>
      </c>
      <c r="H33" s="43">
        <v>2000</v>
      </c>
      <c r="I33" s="43"/>
      <c r="J33" s="525">
        <f t="shared" si="2"/>
        <v>65024.35</v>
      </c>
    </row>
    <row r="34" spans="1:10">
      <c r="A34" s="162"/>
      <c r="B34" s="50">
        <v>45807</v>
      </c>
      <c r="C34" s="27"/>
      <c r="D34" s="27"/>
      <c r="E34" s="27"/>
      <c r="F34" s="314">
        <v>13</v>
      </c>
      <c r="G34" s="42" t="s">
        <v>1169</v>
      </c>
      <c r="H34" s="43">
        <v>1000</v>
      </c>
      <c r="I34" s="43"/>
      <c r="J34" s="525">
        <f t="shared" si="2"/>
        <v>64024.35</v>
      </c>
    </row>
    <row r="35" spans="1:10">
      <c r="A35" s="162"/>
      <c r="B35" s="50">
        <v>45840</v>
      </c>
      <c r="C35" s="27"/>
      <c r="D35" s="27"/>
      <c r="E35" s="27"/>
      <c r="F35" s="314">
        <v>14</v>
      </c>
      <c r="G35" s="42" t="s">
        <v>1170</v>
      </c>
      <c r="H35" s="43">
        <v>1000</v>
      </c>
      <c r="I35" s="27"/>
      <c r="J35" s="525">
        <f t="shared" si="2"/>
        <v>63024.35</v>
      </c>
    </row>
    <row r="36" spans="1:10">
      <c r="A36" s="162"/>
      <c r="B36" s="50"/>
      <c r="C36" s="27"/>
      <c r="D36" s="27"/>
      <c r="E36" s="27"/>
      <c r="F36" s="314">
        <v>15</v>
      </c>
      <c r="G36" s="476"/>
      <c r="H36" s="43"/>
      <c r="I36" s="27"/>
      <c r="J36" s="525">
        <f t="shared" si="2"/>
        <v>63024.35</v>
      </c>
    </row>
    <row r="37" spans="1:10">
      <c r="A37" s="162"/>
      <c r="B37" s="50"/>
      <c r="C37" s="27"/>
      <c r="D37" s="27"/>
      <c r="E37" s="27"/>
      <c r="F37" s="314">
        <v>16</v>
      </c>
      <c r="G37" s="476"/>
      <c r="H37" s="43"/>
      <c r="I37" s="27"/>
      <c r="J37" s="525">
        <f t="shared" si="2"/>
        <v>63024.35</v>
      </c>
    </row>
    <row r="38" spans="1:10">
      <c r="A38" s="162"/>
      <c r="B38"/>
      <c r="C38"/>
      <c r="D38"/>
      <c r="E38"/>
      <c r="F38"/>
      <c r="G38"/>
      <c r="H38"/>
      <c r="I38" s="411"/>
      <c r="J38" s="525"/>
    </row>
    <row r="39" spans="1:10">
      <c r="A39" s="162"/>
      <c r="B39"/>
      <c r="C39"/>
      <c r="D39"/>
      <c r="E39" s="840"/>
      <c r="F39"/>
      <c r="G39"/>
      <c r="H39"/>
      <c r="I39"/>
      <c r="J39"/>
    </row>
    <row r="40" spans="1:10">
      <c r="A40" s="162"/>
      <c r="B40"/>
      <c r="C40"/>
      <c r="D40"/>
      <c r="E40" s="840"/>
      <c r="F40"/>
      <c r="G40"/>
      <c r="H40"/>
      <c r="I40" s="840"/>
      <c r="J40"/>
    </row>
    <row r="41" spans="1:10">
      <c r="A41" s="162"/>
      <c r="B41"/>
      <c r="C41"/>
      <c r="D41"/>
      <c r="E41" s="840"/>
      <c r="F41"/>
      <c r="G41"/>
      <c r="H41"/>
      <c r="I41"/>
      <c r="J41"/>
    </row>
    <row r="42" spans="1:10">
      <c r="A42" s="162"/>
      <c r="E42" s="840"/>
      <c r="I42" s="540"/>
    </row>
    <row r="43" spans="1:10">
      <c r="A43" s="162"/>
      <c r="E43" s="840"/>
    </row>
    <row r="44" spans="1:10">
      <c r="A44" s="162"/>
      <c r="E44" s="840"/>
    </row>
    <row r="45" spans="1:10">
      <c r="A45" s="162"/>
      <c r="E45" s="840"/>
    </row>
    <row r="46" spans="1:10">
      <c r="A46" s="162"/>
      <c r="E46" s="840"/>
    </row>
    <row r="47" spans="1:10">
      <c r="A47" s="162"/>
      <c r="E47" s="840"/>
    </row>
    <row r="48" spans="1:10">
      <c r="A48" s="162"/>
      <c r="E48" s="840"/>
    </row>
    <row r="49" spans="1:5">
      <c r="A49" s="162"/>
      <c r="E49" s="840"/>
    </row>
    <row r="50" spans="1:5">
      <c r="A50" s="162"/>
      <c r="E50" s="840"/>
    </row>
    <row r="51" spans="1:5">
      <c r="A51" s="162"/>
      <c r="E51" s="99"/>
    </row>
    <row r="52" spans="1:5">
      <c r="A52" s="162"/>
    </row>
    <row r="53" spans="1:5">
      <c r="A53" s="162"/>
    </row>
    <row r="54" spans="1:5">
      <c r="A54" s="162"/>
    </row>
    <row r="55" spans="1:5">
      <c r="A55" s="162"/>
    </row>
    <row r="56" spans="1:5">
      <c r="A56" s="162"/>
    </row>
  </sheetData>
  <mergeCells count="4">
    <mergeCell ref="B1:E1"/>
    <mergeCell ref="B3:J3"/>
    <mergeCell ref="M3:T3"/>
    <mergeCell ref="B19:J19"/>
  </mergeCells>
  <pageMargins left="0.7" right="0.7" top="0.75" bottom="0.75" header="0.3" footer="0.3"/>
  <pageSetup orientation="landscape" horizontalDpi="360" verticalDpi="36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41">
    <tabColor rgb="FFFFFF00"/>
  </sheetPr>
  <dimension ref="A1:I59"/>
  <sheetViews>
    <sheetView zoomScale="130" zoomScaleNormal="130" workbookViewId="0">
      <pane xSplit="28152" topLeftCell="J1"/>
      <selection activeCell="M16" sqref="M16"/>
      <selection pane="topRight"/>
    </sheetView>
  </sheetViews>
  <sheetFormatPr defaultColWidth="9.109375" defaultRowHeight="13.2"/>
  <cols>
    <col min="1" max="1" width="12.33203125" style="2" customWidth="1"/>
    <col min="2" max="2" width="14.6640625" style="3" customWidth="1"/>
    <col min="3" max="3" width="12.6640625" style="3" customWidth="1"/>
    <col min="4" max="4" width="9.109375" style="3" customWidth="1"/>
    <col min="5" max="5" width="6.33203125" style="5" customWidth="1"/>
    <col min="6" max="6" width="10.33203125" style="5" customWidth="1"/>
    <col min="7" max="7" width="13.109375" style="6" customWidth="1"/>
    <col min="8" max="8" width="11.88671875" style="6" customWidth="1"/>
    <col min="9" max="9" width="14.109375" style="3" customWidth="1"/>
    <col min="10" max="16384" width="9.109375" style="3"/>
  </cols>
  <sheetData>
    <row r="1" spans="1:9" ht="24">
      <c r="A1" s="11" t="s">
        <v>1171</v>
      </c>
    </row>
    <row r="3" spans="1:9">
      <c r="A3" s="36"/>
      <c r="B3" s="27"/>
      <c r="C3" s="27"/>
      <c r="D3" s="27"/>
      <c r="E3" s="29"/>
      <c r="F3" s="29"/>
      <c r="G3" s="39"/>
      <c r="H3" s="39"/>
      <c r="I3" s="27"/>
    </row>
    <row r="4" spans="1:9" ht="29.1" customHeight="1">
      <c r="A4" s="3090" t="s">
        <v>1</v>
      </c>
      <c r="B4" s="3090"/>
      <c r="C4" s="3090"/>
      <c r="D4" s="3090"/>
      <c r="E4" s="3090"/>
      <c r="F4" s="3090"/>
      <c r="G4" s="3090"/>
      <c r="H4" s="3090"/>
      <c r="I4" s="3090"/>
    </row>
    <row r="5" spans="1:9" ht="15" customHeight="1">
      <c r="A5" s="909" t="s">
        <v>2</v>
      </c>
      <c r="B5" s="1410" t="s">
        <v>3</v>
      </c>
      <c r="C5" s="1411" t="s">
        <v>4</v>
      </c>
      <c r="D5" s="1412" t="s">
        <v>5</v>
      </c>
      <c r="E5" s="1412" t="s">
        <v>6</v>
      </c>
      <c r="F5" s="1410" t="s">
        <v>7</v>
      </c>
      <c r="G5" s="1413" t="s">
        <v>8</v>
      </c>
      <c r="H5" s="1413" t="s">
        <v>9</v>
      </c>
      <c r="I5" s="696" t="s">
        <v>10</v>
      </c>
    </row>
    <row r="6" spans="1:9" ht="15" customHeight="1">
      <c r="A6" s="2589">
        <v>44727</v>
      </c>
      <c r="B6" s="2352">
        <v>145000</v>
      </c>
      <c r="C6" s="2752">
        <f>B6*0.02</f>
        <v>2900</v>
      </c>
      <c r="D6" s="2753"/>
      <c r="E6" s="2331">
        <v>18</v>
      </c>
      <c r="F6" s="2760">
        <v>29194</v>
      </c>
      <c r="G6" s="2352">
        <f>B6/E6</f>
        <v>8055.5555555555602</v>
      </c>
      <c r="H6" s="2352">
        <f>B6*0.83%</f>
        <v>1203.5</v>
      </c>
      <c r="I6" s="2352">
        <f>B6</f>
        <v>145000</v>
      </c>
    </row>
    <row r="7" spans="1:9" ht="15" customHeight="1">
      <c r="A7" s="2304">
        <v>44742</v>
      </c>
      <c r="B7" s="2224"/>
      <c r="C7" s="2224"/>
      <c r="D7" s="2224"/>
      <c r="E7" s="2225">
        <v>1</v>
      </c>
      <c r="F7" s="2731">
        <v>75183</v>
      </c>
      <c r="G7" s="2219">
        <v>8155.56</v>
      </c>
      <c r="H7" s="2219">
        <v>1203.5</v>
      </c>
      <c r="I7" s="2761">
        <f>I6-G7</f>
        <v>136844.44</v>
      </c>
    </row>
    <row r="8" spans="1:9" ht="15" customHeight="1">
      <c r="A8" s="2304">
        <v>44764</v>
      </c>
      <c r="B8" s="2224"/>
      <c r="C8" s="2224"/>
      <c r="D8" s="2224"/>
      <c r="E8" s="2225">
        <v>2</v>
      </c>
      <c r="F8" s="2731">
        <v>75396</v>
      </c>
      <c r="G8" s="2219">
        <v>8155.56</v>
      </c>
      <c r="H8" s="2219">
        <v>1203.5</v>
      </c>
      <c r="I8" s="2761">
        <f t="shared" ref="I8:I15" si="0">I7-G8</f>
        <v>128688.88</v>
      </c>
    </row>
    <row r="9" spans="1:9" ht="15" customHeight="1">
      <c r="A9" s="2304">
        <v>44796</v>
      </c>
      <c r="B9" s="2224"/>
      <c r="C9" s="2224"/>
      <c r="D9" s="2224"/>
      <c r="E9" s="2225">
        <v>3</v>
      </c>
      <c r="F9" s="2731">
        <v>75750</v>
      </c>
      <c r="G9" s="2219">
        <v>5155.5600000000004</v>
      </c>
      <c r="H9" s="2219">
        <v>1203.5</v>
      </c>
      <c r="I9" s="2761">
        <f t="shared" si="0"/>
        <v>123533.32</v>
      </c>
    </row>
    <row r="10" spans="1:9" ht="15" customHeight="1">
      <c r="A10" s="2304">
        <v>44804</v>
      </c>
      <c r="B10" s="2224"/>
      <c r="C10" s="2224"/>
      <c r="D10" s="2224"/>
      <c r="E10" s="2225"/>
      <c r="F10" s="2731">
        <v>75881</v>
      </c>
      <c r="G10" s="2219">
        <v>3000</v>
      </c>
      <c r="H10" s="2219"/>
      <c r="I10" s="2761">
        <f t="shared" si="0"/>
        <v>120533.32</v>
      </c>
    </row>
    <row r="11" spans="1:9" ht="15" customHeight="1">
      <c r="A11" s="2223">
        <v>44820</v>
      </c>
      <c r="B11" s="2224"/>
      <c r="C11" s="2224"/>
      <c r="D11" s="2224"/>
      <c r="E11" s="2225">
        <v>4</v>
      </c>
      <c r="F11" s="2337">
        <v>76026</v>
      </c>
      <c r="G11" s="2219">
        <v>8155.56</v>
      </c>
      <c r="H11" s="2219">
        <v>1203.5</v>
      </c>
      <c r="I11" s="2761">
        <f t="shared" si="0"/>
        <v>112377.76</v>
      </c>
    </row>
    <row r="12" spans="1:9" ht="15" customHeight="1">
      <c r="A12" s="2223">
        <v>44856</v>
      </c>
      <c r="B12" s="2224"/>
      <c r="C12" s="2224"/>
      <c r="D12" s="2224"/>
      <c r="E12" s="2225">
        <v>5</v>
      </c>
      <c r="F12" s="2337">
        <v>76382</v>
      </c>
      <c r="G12" s="2219">
        <v>8155.56</v>
      </c>
      <c r="H12" s="2219">
        <v>1203.5</v>
      </c>
      <c r="I12" s="2761">
        <f t="shared" si="0"/>
        <v>104222.2</v>
      </c>
    </row>
    <row r="13" spans="1:9" ht="15" customHeight="1">
      <c r="A13" s="2223">
        <v>44887</v>
      </c>
      <c r="B13" s="2224"/>
      <c r="C13" s="2224"/>
      <c r="D13" s="2224"/>
      <c r="E13" s="2225">
        <v>6</v>
      </c>
      <c r="F13" s="2337">
        <v>76796</v>
      </c>
      <c r="G13" s="2219">
        <v>8155.56</v>
      </c>
      <c r="H13" s="2219">
        <v>1203.5</v>
      </c>
      <c r="I13" s="2761">
        <f t="shared" si="0"/>
        <v>96066.64</v>
      </c>
    </row>
    <row r="14" spans="1:9" ht="15" customHeight="1">
      <c r="A14" s="2223">
        <v>44915</v>
      </c>
      <c r="B14" s="2224"/>
      <c r="C14" s="2224"/>
      <c r="D14" s="2224"/>
      <c r="E14" s="2225">
        <v>7</v>
      </c>
      <c r="F14" s="2337">
        <v>77089</v>
      </c>
      <c r="G14" s="2219">
        <v>8155.56</v>
      </c>
      <c r="H14" s="2219">
        <v>1203.5</v>
      </c>
      <c r="I14" s="2761">
        <f t="shared" si="0"/>
        <v>87911.08</v>
      </c>
    </row>
    <row r="15" spans="1:9" ht="15" customHeight="1">
      <c r="A15" s="2223">
        <v>44945</v>
      </c>
      <c r="B15" s="2224"/>
      <c r="C15" s="2224"/>
      <c r="D15" s="2224"/>
      <c r="E15" s="2225">
        <v>8</v>
      </c>
      <c r="F15" s="2225"/>
      <c r="G15" s="2219">
        <v>8155.56</v>
      </c>
      <c r="H15" s="2219">
        <v>1203.5</v>
      </c>
      <c r="I15" s="2761">
        <f t="shared" si="0"/>
        <v>79755.520000000004</v>
      </c>
    </row>
    <row r="16" spans="1:9" ht="15" customHeight="1">
      <c r="G16" s="12"/>
      <c r="H16" s="12"/>
      <c r="I16" s="540"/>
    </row>
    <row r="17" spans="1:9" ht="15" customHeight="1"/>
    <row r="18" spans="1:9" ht="15" customHeight="1">
      <c r="A18" s="3090" t="s">
        <v>1</v>
      </c>
      <c r="B18" s="3090"/>
      <c r="C18" s="3090"/>
      <c r="D18" s="3090"/>
      <c r="E18" s="3090"/>
      <c r="F18" s="3090"/>
      <c r="G18" s="3090"/>
      <c r="H18" s="3090"/>
      <c r="I18" s="3090"/>
    </row>
    <row r="19" spans="1:9" ht="15" customHeight="1">
      <c r="A19" s="909" t="s">
        <v>2</v>
      </c>
      <c r="B19" s="1410" t="s">
        <v>3</v>
      </c>
      <c r="C19" s="1411" t="s">
        <v>4</v>
      </c>
      <c r="D19" s="1412" t="s">
        <v>5</v>
      </c>
      <c r="E19" s="1412" t="s">
        <v>6</v>
      </c>
      <c r="F19" s="1410" t="s">
        <v>7</v>
      </c>
      <c r="G19" s="1413" t="s">
        <v>8</v>
      </c>
      <c r="H19" s="1413" t="s">
        <v>9</v>
      </c>
      <c r="I19" s="696" t="s">
        <v>10</v>
      </c>
    </row>
    <row r="20" spans="1:9" ht="20.25" customHeight="1">
      <c r="A20" s="20">
        <v>44945</v>
      </c>
      <c r="B20" s="21">
        <v>85000</v>
      </c>
      <c r="C20" s="22">
        <f>B20*0.02</f>
        <v>1700</v>
      </c>
      <c r="D20" s="23"/>
      <c r="E20" s="25">
        <v>10</v>
      </c>
      <c r="F20" s="856"/>
      <c r="G20" s="21">
        <f>B20/E20</f>
        <v>8500</v>
      </c>
      <c r="H20" s="21">
        <f>B20*0.83%</f>
        <v>705.5</v>
      </c>
      <c r="I20" s="21">
        <f>B20</f>
        <v>85000</v>
      </c>
    </row>
    <row r="21" spans="1:9" ht="15" customHeight="1">
      <c r="A21" s="50">
        <v>44980</v>
      </c>
      <c r="B21" s="57"/>
      <c r="C21" s="57"/>
      <c r="D21" s="57"/>
      <c r="E21" s="57">
        <v>1</v>
      </c>
      <c r="F21" s="178">
        <v>77720</v>
      </c>
      <c r="G21" s="59">
        <v>8500</v>
      </c>
      <c r="H21" s="62">
        <v>705.5</v>
      </c>
      <c r="I21" s="912">
        <f>I20-G21</f>
        <v>76500</v>
      </c>
    </row>
    <row r="22" spans="1:9" ht="15" customHeight="1">
      <c r="A22" s="50">
        <v>45014</v>
      </c>
      <c r="B22" s="57"/>
      <c r="C22" s="57"/>
      <c r="D22" s="57"/>
      <c r="E22" s="57">
        <v>2</v>
      </c>
      <c r="F22" s="178">
        <v>78088</v>
      </c>
      <c r="G22" s="59">
        <v>8500</v>
      </c>
      <c r="H22" s="62">
        <v>705.5</v>
      </c>
      <c r="I22" s="912">
        <f t="shared" ref="I22:I33" si="1">I21-G22</f>
        <v>68000</v>
      </c>
    </row>
    <row r="23" spans="1:9" ht="15" customHeight="1">
      <c r="A23" s="50">
        <v>45034</v>
      </c>
      <c r="B23" s="57"/>
      <c r="C23" s="57"/>
      <c r="D23" s="57"/>
      <c r="E23" s="57">
        <v>3</v>
      </c>
      <c r="F23" s="178">
        <v>78340</v>
      </c>
      <c r="G23" s="59">
        <v>8500</v>
      </c>
      <c r="H23" s="62">
        <v>705.5</v>
      </c>
      <c r="I23" s="912">
        <f t="shared" si="1"/>
        <v>59500</v>
      </c>
    </row>
    <row r="24" spans="1:9" ht="15" customHeight="1">
      <c r="A24" s="50">
        <v>45070</v>
      </c>
      <c r="B24" s="57"/>
      <c r="C24" s="57"/>
      <c r="D24" s="57"/>
      <c r="E24" s="57">
        <v>4</v>
      </c>
      <c r="F24" s="178">
        <v>78811</v>
      </c>
      <c r="G24" s="59">
        <v>8500</v>
      </c>
      <c r="H24" s="62">
        <v>705.5</v>
      </c>
      <c r="I24" s="912">
        <f t="shared" si="1"/>
        <v>51000</v>
      </c>
    </row>
    <row r="25" spans="1:9" ht="15" customHeight="1">
      <c r="A25" s="1414">
        <v>45098</v>
      </c>
      <c r="B25" s="57"/>
      <c r="C25" s="57"/>
      <c r="D25" s="57"/>
      <c r="E25" s="57">
        <v>5</v>
      </c>
      <c r="F25" s="148">
        <v>79202</v>
      </c>
      <c r="G25" s="62">
        <v>8500</v>
      </c>
      <c r="H25" s="62">
        <v>705.5</v>
      </c>
      <c r="I25" s="912">
        <f t="shared" si="1"/>
        <v>42500</v>
      </c>
    </row>
    <row r="26" spans="1:9" ht="15" customHeight="1">
      <c r="A26" s="1414">
        <v>45126</v>
      </c>
      <c r="B26" s="57"/>
      <c r="C26" s="57"/>
      <c r="D26" s="57"/>
      <c r="E26" s="57">
        <v>6</v>
      </c>
      <c r="F26" s="148">
        <v>79532</v>
      </c>
      <c r="G26" s="62">
        <v>8500</v>
      </c>
      <c r="H26" s="62">
        <v>705.5</v>
      </c>
      <c r="I26" s="912">
        <f t="shared" si="1"/>
        <v>34000</v>
      </c>
    </row>
    <row r="27" spans="1:9" ht="15" customHeight="1">
      <c r="A27" s="1414">
        <v>45155</v>
      </c>
      <c r="B27" s="57"/>
      <c r="C27" s="57"/>
      <c r="D27" s="57"/>
      <c r="E27" s="57">
        <v>7</v>
      </c>
      <c r="F27" s="148">
        <v>79903</v>
      </c>
      <c r="G27" s="62">
        <v>8500</v>
      </c>
      <c r="H27" s="62">
        <v>705.5</v>
      </c>
      <c r="I27" s="912">
        <f t="shared" si="1"/>
        <v>25500</v>
      </c>
    </row>
    <row r="28" spans="1:9" ht="15" customHeight="1">
      <c r="A28" s="50">
        <v>45191</v>
      </c>
      <c r="B28" s="57"/>
      <c r="C28" s="57"/>
      <c r="D28" s="57"/>
      <c r="E28" s="57">
        <v>8</v>
      </c>
      <c r="F28" s="178">
        <v>80300</v>
      </c>
      <c r="G28" s="59">
        <v>8500</v>
      </c>
      <c r="H28" s="59">
        <v>705</v>
      </c>
      <c r="I28" s="912">
        <f t="shared" si="1"/>
        <v>17000</v>
      </c>
    </row>
    <row r="29" spans="1:9" ht="15" customHeight="1">
      <c r="A29" s="50">
        <v>45227</v>
      </c>
      <c r="B29" s="57"/>
      <c r="C29" s="57"/>
      <c r="D29" s="57"/>
      <c r="E29" s="57">
        <v>9</v>
      </c>
      <c r="F29" s="178">
        <v>80757</v>
      </c>
      <c r="G29" s="59">
        <v>8500</v>
      </c>
      <c r="H29" s="59">
        <v>705.5</v>
      </c>
      <c r="I29" s="912">
        <f t="shared" si="1"/>
        <v>8500</v>
      </c>
    </row>
    <row r="30" spans="1:9" ht="15" customHeight="1">
      <c r="A30" s="50">
        <v>45251</v>
      </c>
      <c r="B30" s="178"/>
      <c r="C30" s="59"/>
      <c r="D30" s="59"/>
      <c r="E30" s="57">
        <v>10</v>
      </c>
      <c r="F30" s="178">
        <v>81048</v>
      </c>
      <c r="G30" s="59">
        <v>8500</v>
      </c>
      <c r="H30" s="59">
        <v>705.5</v>
      </c>
      <c r="I30" s="912">
        <f t="shared" si="1"/>
        <v>0</v>
      </c>
    </row>
    <row r="31" spans="1:9" ht="15" customHeight="1">
      <c r="A31" s="50"/>
      <c r="B31" s="57"/>
      <c r="C31" s="57"/>
      <c r="D31" s="57"/>
      <c r="E31" s="57"/>
      <c r="F31" s="57"/>
      <c r="G31" s="62"/>
      <c r="H31" s="62"/>
      <c r="I31" s="912">
        <f t="shared" si="1"/>
        <v>0</v>
      </c>
    </row>
    <row r="32" spans="1:9" ht="15" customHeight="1">
      <c r="A32" s="50"/>
      <c r="B32" s="57"/>
      <c r="C32" s="57"/>
      <c r="D32" s="57"/>
      <c r="E32" s="57"/>
      <c r="F32" s="57"/>
      <c r="G32" s="62"/>
      <c r="H32" s="62"/>
      <c r="I32" s="912">
        <f t="shared" si="1"/>
        <v>0</v>
      </c>
    </row>
    <row r="33" spans="1:9" ht="15" customHeight="1">
      <c r="A33" s="50"/>
      <c r="B33" s="57"/>
      <c r="C33" s="57"/>
      <c r="D33" s="57"/>
      <c r="E33" s="57"/>
      <c r="F33" s="57"/>
      <c r="G33" s="62"/>
      <c r="H33" s="62"/>
      <c r="I33" s="912">
        <f t="shared" si="1"/>
        <v>0</v>
      </c>
    </row>
    <row r="34" spans="1:9" ht="15" customHeight="1">
      <c r="A34" s="3090" t="s">
        <v>1</v>
      </c>
      <c r="B34" s="3090"/>
      <c r="C34" s="3090"/>
      <c r="D34" s="3090"/>
      <c r="E34" s="3090"/>
      <c r="F34" s="3090"/>
      <c r="G34" s="3090"/>
      <c r="H34" s="3090"/>
      <c r="I34" s="3090"/>
    </row>
    <row r="35" spans="1:9" ht="15" customHeight="1">
      <c r="A35" s="909" t="s">
        <v>2</v>
      </c>
      <c r="B35" s="1410" t="s">
        <v>3</v>
      </c>
      <c r="C35" s="1411" t="s">
        <v>4</v>
      </c>
      <c r="D35" s="1412" t="s">
        <v>5</v>
      </c>
      <c r="E35" s="1412" t="s">
        <v>6</v>
      </c>
      <c r="F35" s="1410" t="s">
        <v>7</v>
      </c>
      <c r="G35" s="1413" t="s">
        <v>8</v>
      </c>
      <c r="H35" s="1413" t="s">
        <v>9</v>
      </c>
      <c r="I35" s="696" t="s">
        <v>10</v>
      </c>
    </row>
    <row r="36" spans="1:9" ht="24.75" customHeight="1">
      <c r="A36" s="162">
        <v>45545</v>
      </c>
      <c r="B36" s="55">
        <v>50000</v>
      </c>
      <c r="C36" s="56">
        <f>B36*0.02</f>
        <v>1000</v>
      </c>
      <c r="D36" s="25"/>
      <c r="E36" s="25">
        <v>12</v>
      </c>
      <c r="F36" s="193">
        <v>34185</v>
      </c>
      <c r="G36" s="55">
        <f>B36/E36</f>
        <v>4166.6666666666697</v>
      </c>
      <c r="H36" s="55">
        <f>B36*0.83%</f>
        <v>415</v>
      </c>
      <c r="I36" s="55">
        <f>B36</f>
        <v>50000</v>
      </c>
    </row>
    <row r="37" spans="1:9" ht="15" customHeight="1">
      <c r="A37" s="50">
        <v>45554</v>
      </c>
      <c r="B37" s="57"/>
      <c r="C37" s="57"/>
      <c r="D37" s="57"/>
      <c r="E37" s="57">
        <v>1</v>
      </c>
      <c r="F37" s="178">
        <v>84663</v>
      </c>
      <c r="G37" s="329">
        <v>4166.67</v>
      </c>
      <c r="H37" s="329">
        <v>415</v>
      </c>
      <c r="I37" s="480">
        <f>I36-G37</f>
        <v>45833.33</v>
      </c>
    </row>
    <row r="38" spans="1:9" ht="15" customHeight="1">
      <c r="A38" s="50">
        <v>45583</v>
      </c>
      <c r="B38" s="57"/>
      <c r="C38" s="57"/>
      <c r="D38" s="57"/>
      <c r="E38" s="57">
        <v>2</v>
      </c>
      <c r="F38" s="187">
        <v>85089</v>
      </c>
      <c r="G38" s="329">
        <v>4166.67</v>
      </c>
      <c r="H38" s="329">
        <v>415</v>
      </c>
      <c r="I38" s="480">
        <f t="shared" ref="I38:I49" si="2">I37-G38</f>
        <v>41666.660000000003</v>
      </c>
    </row>
    <row r="39" spans="1:9" ht="15" customHeight="1">
      <c r="A39" s="50">
        <v>45612</v>
      </c>
      <c r="B39" s="57"/>
      <c r="C39" s="57"/>
      <c r="D39" s="57"/>
      <c r="E39" s="57">
        <v>3</v>
      </c>
      <c r="F39" s="187">
        <v>85486</v>
      </c>
      <c r="G39" s="59">
        <v>4166.67</v>
      </c>
      <c r="H39" s="59">
        <v>415</v>
      </c>
      <c r="I39" s="480">
        <f t="shared" si="2"/>
        <v>37499.99</v>
      </c>
    </row>
    <row r="40" spans="1:9" ht="15" customHeight="1">
      <c r="A40" s="50">
        <v>45647</v>
      </c>
      <c r="B40" s="57"/>
      <c r="C40" s="57"/>
      <c r="D40" s="57"/>
      <c r="E40" s="57">
        <v>4</v>
      </c>
      <c r="F40" s="1415">
        <v>85908</v>
      </c>
      <c r="G40" s="59">
        <v>4166.67</v>
      </c>
      <c r="H40" s="59">
        <v>415</v>
      </c>
      <c r="I40" s="480">
        <f t="shared" si="2"/>
        <v>33333.32</v>
      </c>
    </row>
    <row r="41" spans="1:9" ht="15" customHeight="1">
      <c r="A41" s="50">
        <v>45678</v>
      </c>
      <c r="B41" s="167"/>
      <c r="C41" s="57"/>
      <c r="D41" s="57"/>
      <c r="E41" s="57">
        <v>5</v>
      </c>
      <c r="F41" s="57">
        <v>86212</v>
      </c>
      <c r="G41" s="59">
        <v>4166.67</v>
      </c>
      <c r="H41" s="59">
        <v>415</v>
      </c>
      <c r="I41" s="480">
        <f t="shared" si="2"/>
        <v>29166.65</v>
      </c>
    </row>
    <row r="42" spans="1:9" ht="15" customHeight="1">
      <c r="A42" s="50">
        <v>45708</v>
      </c>
      <c r="B42" s="167"/>
      <c r="C42" s="57"/>
      <c r="D42" s="57"/>
      <c r="E42" s="57">
        <v>6</v>
      </c>
      <c r="F42" s="57">
        <v>86544</v>
      </c>
      <c r="G42" s="59">
        <v>4166.67</v>
      </c>
      <c r="H42" s="59">
        <v>415</v>
      </c>
      <c r="I42" s="480">
        <f t="shared" si="2"/>
        <v>24999.98</v>
      </c>
    </row>
    <row r="43" spans="1:9" ht="15" customHeight="1">
      <c r="A43" s="50">
        <v>45743</v>
      </c>
      <c r="B43" s="167"/>
      <c r="C43" s="57"/>
      <c r="D43" s="57"/>
      <c r="E43" s="57">
        <v>7</v>
      </c>
      <c r="F43" s="57">
        <v>86974</v>
      </c>
      <c r="G43" s="59">
        <v>4166.67</v>
      </c>
      <c r="H43" s="59">
        <v>415</v>
      </c>
      <c r="I43" s="480">
        <f t="shared" si="2"/>
        <v>20833.310000000001</v>
      </c>
    </row>
    <row r="44" spans="1:9" ht="15" customHeight="1">
      <c r="A44" s="50">
        <v>45763</v>
      </c>
      <c r="B44" s="167"/>
      <c r="C44" s="57"/>
      <c r="D44" s="57"/>
      <c r="E44" s="57">
        <v>8</v>
      </c>
      <c r="F44" s="57">
        <v>87246</v>
      </c>
      <c r="G44" s="62">
        <v>4166.67</v>
      </c>
      <c r="H44" s="62">
        <v>415</v>
      </c>
      <c r="I44" s="480">
        <f t="shared" si="2"/>
        <v>16666.64</v>
      </c>
    </row>
    <row r="45" spans="1:9" ht="15" customHeight="1">
      <c r="A45" s="50">
        <v>45808</v>
      </c>
      <c r="B45" s="167"/>
      <c r="C45" s="57"/>
      <c r="D45" s="57"/>
      <c r="E45" s="57">
        <v>9</v>
      </c>
      <c r="F45" s="61" t="s">
        <v>1172</v>
      </c>
      <c r="G45" s="62">
        <v>4166.67</v>
      </c>
      <c r="H45" s="62">
        <v>415</v>
      </c>
      <c r="I45" s="480">
        <f t="shared" si="2"/>
        <v>12499.97</v>
      </c>
    </row>
    <row r="46" spans="1:9" ht="15" customHeight="1">
      <c r="A46" s="160">
        <v>45827</v>
      </c>
      <c r="B46" s="167"/>
      <c r="C46" s="151"/>
      <c r="D46" s="151"/>
      <c r="E46" s="57">
        <v>10</v>
      </c>
      <c r="F46" s="2186" t="s">
        <v>1173</v>
      </c>
      <c r="G46" s="43">
        <v>4166.67</v>
      </c>
      <c r="H46" s="43">
        <v>415</v>
      </c>
      <c r="I46" s="480">
        <f t="shared" si="2"/>
        <v>8333.3000000000102</v>
      </c>
    </row>
    <row r="47" spans="1:9" ht="15" customHeight="1">
      <c r="A47" s="160">
        <v>45855</v>
      </c>
      <c r="B47" s="167"/>
      <c r="C47" s="151"/>
      <c r="D47" s="151"/>
      <c r="E47" s="57">
        <v>11</v>
      </c>
      <c r="F47" s="2186" t="s">
        <v>1174</v>
      </c>
      <c r="G47" s="43">
        <v>4166.67</v>
      </c>
      <c r="H47" s="43">
        <v>415</v>
      </c>
      <c r="I47" s="480">
        <f t="shared" si="2"/>
        <v>4166.6300000000101</v>
      </c>
    </row>
    <row r="48" spans="1:9" ht="15" customHeight="1">
      <c r="A48" s="167">
        <v>45899</v>
      </c>
      <c r="B48" s="167"/>
      <c r="C48" s="27"/>
      <c r="D48" s="27"/>
      <c r="E48" s="29"/>
      <c r="F48" s="2177" t="s">
        <v>1175</v>
      </c>
      <c r="G48" s="450">
        <v>4166.63</v>
      </c>
      <c r="H48" s="450">
        <v>415</v>
      </c>
      <c r="I48" s="480">
        <f t="shared" si="2"/>
        <v>1.3642420526593899E-11</v>
      </c>
    </row>
    <row r="49" spans="1:9" ht="15" customHeight="1">
      <c r="A49" s="160"/>
      <c r="B49" s="151"/>
      <c r="C49" s="151"/>
      <c r="D49" s="151"/>
      <c r="E49" s="57"/>
      <c r="F49" s="57"/>
      <c r="G49" s="43"/>
      <c r="H49" s="43"/>
      <c r="I49" s="480">
        <f t="shared" si="2"/>
        <v>1.3642420526593899E-11</v>
      </c>
    </row>
    <row r="50" spans="1:9" ht="15" customHeight="1">
      <c r="A50" s="3090" t="s">
        <v>1</v>
      </c>
      <c r="B50" s="3090"/>
      <c r="C50" s="3090"/>
      <c r="D50" s="3090"/>
      <c r="E50" s="3090"/>
      <c r="F50" s="3090"/>
      <c r="G50" s="3090"/>
      <c r="H50" s="3090"/>
      <c r="I50" s="3090"/>
    </row>
    <row r="51" spans="1:9" ht="15" customHeight="1">
      <c r="A51" s="909" t="s">
        <v>2</v>
      </c>
      <c r="B51" s="1410" t="s">
        <v>3</v>
      </c>
      <c r="C51" s="1411" t="s">
        <v>4</v>
      </c>
      <c r="D51" s="1412" t="s">
        <v>5</v>
      </c>
      <c r="E51" s="1412" t="s">
        <v>6</v>
      </c>
      <c r="F51" s="1410" t="s">
        <v>7</v>
      </c>
      <c r="G51" s="1413" t="s">
        <v>8</v>
      </c>
      <c r="H51" s="1413" t="s">
        <v>9</v>
      </c>
      <c r="I51" s="696" t="s">
        <v>10</v>
      </c>
    </row>
    <row r="52" spans="1:9" ht="15" customHeight="1">
      <c r="A52" s="167">
        <v>45917</v>
      </c>
      <c r="B52" s="55">
        <v>150000</v>
      </c>
      <c r="C52" s="56">
        <f>B52*0.02</f>
        <v>3000</v>
      </c>
      <c r="D52" s="25"/>
      <c r="E52" s="25">
        <v>24</v>
      </c>
      <c r="F52" s="588">
        <v>36423</v>
      </c>
      <c r="G52" s="55">
        <f>B52/E52</f>
        <v>6250</v>
      </c>
      <c r="H52" s="55">
        <f>B52*0.83%</f>
        <v>1245</v>
      </c>
      <c r="I52" s="55">
        <f>B52</f>
        <v>150000</v>
      </c>
    </row>
    <row r="53" spans="1:9" ht="15" customHeight="1">
      <c r="A53" s="167">
        <v>45917</v>
      </c>
      <c r="B53" s="27"/>
      <c r="C53" s="57"/>
      <c r="D53" s="57"/>
      <c r="E53" s="57">
        <v>1</v>
      </c>
      <c r="F53" s="52" t="s">
        <v>1176</v>
      </c>
      <c r="G53" s="450">
        <v>6250</v>
      </c>
      <c r="H53" s="450">
        <v>1245</v>
      </c>
      <c r="I53" s="480">
        <f>I52-G53</f>
        <v>143750</v>
      </c>
    </row>
    <row r="54" spans="1:9" ht="15" customHeight="1">
      <c r="A54" s="167">
        <v>45946</v>
      </c>
      <c r="B54" s="27"/>
      <c r="C54" s="27"/>
      <c r="D54" s="27"/>
      <c r="E54" s="29"/>
      <c r="F54" s="52" t="s">
        <v>1177</v>
      </c>
      <c r="G54" s="450">
        <v>6250</v>
      </c>
      <c r="H54" s="450">
        <v>1245</v>
      </c>
      <c r="I54" s="480">
        <f>I53-G54</f>
        <v>137500</v>
      </c>
    </row>
    <row r="55" spans="1:9" ht="15" customHeight="1">
      <c r="A55" s="167">
        <v>45989</v>
      </c>
      <c r="B55" s="27"/>
      <c r="C55" s="27"/>
      <c r="D55" s="27"/>
      <c r="E55" s="29"/>
      <c r="F55" s="52" t="s">
        <v>1178</v>
      </c>
      <c r="G55" s="450">
        <v>6250</v>
      </c>
      <c r="H55" s="450">
        <v>1245</v>
      </c>
      <c r="I55" s="480">
        <f>I54-G55</f>
        <v>131250</v>
      </c>
    </row>
    <row r="56" spans="1:9" s="100" customFormat="1" ht="15" customHeight="1">
      <c r="A56" s="167">
        <v>46007</v>
      </c>
      <c r="B56" s="352"/>
      <c r="C56" s="352"/>
      <c r="D56" s="352"/>
      <c r="E56" s="29"/>
      <c r="F56" s="52" t="s">
        <v>1179</v>
      </c>
      <c r="G56" s="450">
        <v>6250</v>
      </c>
      <c r="H56" s="450">
        <v>1245</v>
      </c>
      <c r="I56" s="480">
        <f>I55-G56</f>
        <v>125000</v>
      </c>
    </row>
    <row r="57" spans="1:9" s="100" customFormat="1" ht="15" customHeight="1">
      <c r="A57" s="36"/>
      <c r="B57" s="27"/>
      <c r="C57" s="27"/>
      <c r="D57" s="27"/>
      <c r="E57" s="29"/>
      <c r="F57" s="29"/>
      <c r="G57" s="39"/>
      <c r="H57" s="39"/>
      <c r="I57" s="480">
        <f>I56-G57</f>
        <v>125000</v>
      </c>
    </row>
    <row r="58" spans="1:9" s="100" customFormat="1" ht="15" customHeight="1">
      <c r="A58" s="2"/>
      <c r="B58" s="3"/>
      <c r="C58" s="3"/>
      <c r="D58" s="3"/>
      <c r="E58" s="5"/>
      <c r="F58" s="5"/>
      <c r="G58" s="6"/>
      <c r="H58" s="6"/>
      <c r="I58" s="3"/>
    </row>
    <row r="59" spans="1:9" s="100" customFormat="1" ht="15" customHeight="1">
      <c r="A59" s="2"/>
      <c r="B59" s="3"/>
      <c r="C59" s="3"/>
      <c r="D59" s="3"/>
      <c r="E59" s="5"/>
      <c r="F59" s="5"/>
      <c r="G59" s="6"/>
      <c r="H59" s="6"/>
      <c r="I59" s="3"/>
    </row>
  </sheetData>
  <mergeCells count="4">
    <mergeCell ref="A4:I4"/>
    <mergeCell ref="A18:I18"/>
    <mergeCell ref="A34:I34"/>
    <mergeCell ref="A50:I50"/>
  </mergeCells>
  <pageMargins left="0.5" right="0.5" top="1" bottom="1" header="0.5" footer="0.5"/>
  <pageSetup paperSize="5" orientation="landscape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01">
    <tabColor rgb="FFFFFF00"/>
  </sheetPr>
  <dimension ref="A1:AC71"/>
  <sheetViews>
    <sheetView zoomScale="130" zoomScaleNormal="130" workbookViewId="0">
      <pane ySplit="5" topLeftCell="A6" activePane="bottomLeft" state="frozen"/>
      <selection pane="bottomLeft" activeCell="G1" sqref="G1:G1048576"/>
    </sheetView>
  </sheetViews>
  <sheetFormatPr defaultColWidth="9.109375" defaultRowHeight="13.2"/>
  <cols>
    <col min="1" max="1" width="13.109375" style="2" customWidth="1"/>
    <col min="2" max="2" width="15.109375" style="6" customWidth="1"/>
    <col min="3" max="3" width="11.88671875" style="6" customWidth="1"/>
    <col min="4" max="4" width="7.33203125" style="6" customWidth="1"/>
    <col min="5" max="5" width="6.5546875" style="6" customWidth="1"/>
    <col min="6" max="6" width="10.6640625" style="6" customWidth="1"/>
    <col min="7" max="7" width="12.5546875" style="2766" customWidth="1"/>
    <col min="8" max="8" width="13.6640625" style="6" customWidth="1"/>
    <col min="9" max="9" width="13.5546875" style="6" customWidth="1"/>
    <col min="10" max="10" width="13.33203125" style="6" customWidth="1"/>
    <col min="11" max="11" width="11.88671875" style="100" customWidth="1"/>
    <col min="12" max="12" width="11.6640625" style="6" customWidth="1"/>
    <col min="13" max="13" width="11" style="6" customWidth="1"/>
    <col min="14" max="14" width="9.109375" style="5"/>
    <col min="15" max="15" width="9.109375" style="2289"/>
    <col min="16" max="16" width="11" style="6" customWidth="1"/>
    <col min="17" max="17" width="10.109375" style="6" customWidth="1"/>
    <col min="18" max="18" width="12.44140625" style="6" customWidth="1"/>
    <col min="19" max="19" width="10.33203125" style="100" hidden="1" customWidth="1"/>
    <col min="20" max="20" width="11.88671875" style="6" hidden="1" customWidth="1"/>
    <col min="21" max="21" width="10.88671875" style="6" hidden="1" customWidth="1"/>
    <col min="22" max="22" width="10.33203125" style="10" hidden="1" customWidth="1"/>
    <col min="23" max="23" width="12.5546875" style="6" hidden="1" customWidth="1"/>
    <col min="24" max="24" width="11.33203125" style="6" hidden="1" customWidth="1"/>
    <col min="25" max="26" width="10.6640625" style="3" hidden="1" customWidth="1"/>
    <col min="27" max="27" width="13.6640625" style="3" hidden="1" customWidth="1"/>
    <col min="28" max="28" width="11.88671875" style="3" hidden="1" customWidth="1"/>
    <col min="29" max="16384" width="9.109375" style="3"/>
  </cols>
  <sheetData>
    <row r="1" spans="1:29" ht="24">
      <c r="A1" s="230" t="s">
        <v>1180</v>
      </c>
      <c r="B1" s="484"/>
      <c r="C1" s="484"/>
      <c r="D1" s="484"/>
      <c r="E1" s="484"/>
      <c r="F1" s="484"/>
      <c r="G1" s="2765"/>
      <c r="H1" s="484"/>
      <c r="I1" s="484"/>
      <c r="J1" s="484"/>
      <c r="K1" s="589"/>
      <c r="L1" s="484"/>
      <c r="M1" s="484"/>
      <c r="P1" s="484"/>
      <c r="Q1" s="484"/>
      <c r="R1" s="484"/>
      <c r="S1" s="589"/>
      <c r="T1" s="484"/>
      <c r="U1" s="484"/>
      <c r="V1" s="66"/>
      <c r="Y1" s="95"/>
      <c r="Z1" s="97"/>
      <c r="AA1" s="99"/>
      <c r="AB1" s="99"/>
    </row>
    <row r="2" spans="1:29" ht="15.6" thickBot="1">
      <c r="A2" s="1387" t="s">
        <v>34</v>
      </c>
      <c r="C2" s="1396"/>
      <c r="D2" s="1396"/>
      <c r="I2" s="502"/>
      <c r="J2" s="502"/>
      <c r="Y2" s="100"/>
      <c r="Z2" s="99"/>
      <c r="AA2" s="99"/>
      <c r="AB2" s="99"/>
    </row>
    <row r="3" spans="1:29" ht="16.2" thickTop="1" thickBot="1">
      <c r="A3" s="1387"/>
      <c r="B3" s="787"/>
      <c r="C3" s="879"/>
      <c r="D3" s="879"/>
      <c r="I3" s="502"/>
      <c r="J3" s="502"/>
      <c r="Y3" s="100"/>
      <c r="Z3" s="99"/>
      <c r="AA3" s="99"/>
      <c r="AB3" s="99"/>
    </row>
    <row r="4" spans="1:29" ht="14.4" thickTop="1" thickBot="1">
      <c r="A4" s="1388" t="s">
        <v>1</v>
      </c>
      <c r="B4" s="1389"/>
      <c r="C4" s="1389"/>
      <c r="D4" s="1389"/>
      <c r="E4" s="1389"/>
      <c r="F4" s="1389"/>
      <c r="G4" s="2767"/>
      <c r="H4" s="1397"/>
      <c r="I4" s="1397"/>
      <c r="J4" s="1398"/>
      <c r="K4" s="3076" t="s">
        <v>20</v>
      </c>
      <c r="L4" s="3077"/>
      <c r="M4" s="3077"/>
      <c r="N4" s="3077"/>
      <c r="O4" s="3077"/>
      <c r="P4" s="3077"/>
      <c r="Q4" s="3077"/>
      <c r="R4" s="3078"/>
      <c r="S4" s="3396" t="s">
        <v>105</v>
      </c>
      <c r="T4" s="3397"/>
      <c r="U4" s="3397"/>
      <c r="V4" s="3397"/>
      <c r="W4" s="3397"/>
      <c r="X4" s="3398"/>
      <c r="Y4" s="3071" t="s">
        <v>551</v>
      </c>
      <c r="Z4" s="3072"/>
      <c r="AA4" s="3072"/>
      <c r="AB4" s="3073"/>
      <c r="AC4" s="132"/>
    </row>
    <row r="5" spans="1:29" ht="29.1" customHeight="1" thickTop="1">
      <c r="A5" s="493" t="s">
        <v>2</v>
      </c>
      <c r="B5" s="495" t="s">
        <v>35</v>
      </c>
      <c r="C5" s="503" t="s">
        <v>4</v>
      </c>
      <c r="D5" s="495" t="s">
        <v>1182</v>
      </c>
      <c r="E5" s="497" t="s">
        <v>5</v>
      </c>
      <c r="F5" s="497" t="s">
        <v>6</v>
      </c>
      <c r="G5" s="2421" t="s">
        <v>143</v>
      </c>
      <c r="H5" s="1074" t="s">
        <v>1023</v>
      </c>
      <c r="I5" s="1074" t="s">
        <v>802</v>
      </c>
      <c r="J5" s="838" t="s">
        <v>39</v>
      </c>
      <c r="K5" s="979" t="s">
        <v>21</v>
      </c>
      <c r="L5" s="509" t="s">
        <v>1116</v>
      </c>
      <c r="M5" s="509" t="s">
        <v>1118</v>
      </c>
      <c r="N5" s="57"/>
      <c r="O5" s="2285"/>
      <c r="P5" s="1274" t="s">
        <v>1119</v>
      </c>
      <c r="Q5" s="68" t="s">
        <v>1117</v>
      </c>
      <c r="R5" s="68" t="s">
        <v>87</v>
      </c>
      <c r="S5" s="1094" t="s">
        <v>21</v>
      </c>
      <c r="T5" s="495" t="s">
        <v>1116</v>
      </c>
      <c r="U5" s="1404" t="s">
        <v>1117</v>
      </c>
      <c r="V5" s="1405" t="s">
        <v>1111</v>
      </c>
      <c r="W5" s="1406" t="s">
        <v>1119</v>
      </c>
      <c r="X5" s="1407" t="s">
        <v>87</v>
      </c>
      <c r="Y5" s="1408" t="s">
        <v>21</v>
      </c>
      <c r="Z5" s="1190" t="s">
        <v>1120</v>
      </c>
      <c r="AA5" s="216" t="s">
        <v>1121</v>
      </c>
      <c r="AB5" s="1409" t="s">
        <v>1122</v>
      </c>
      <c r="AC5" s="132"/>
    </row>
    <row r="6" spans="1:29" ht="15" customHeight="1">
      <c r="A6" s="1081">
        <v>44912</v>
      </c>
      <c r="B6" s="21">
        <v>500000</v>
      </c>
      <c r="C6" s="21">
        <f>B6*0.02</f>
        <v>10000</v>
      </c>
      <c r="D6" s="92"/>
      <c r="E6" s="21"/>
      <c r="F6" s="25">
        <v>60</v>
      </c>
      <c r="G6" s="2248">
        <v>30409</v>
      </c>
      <c r="H6" s="21">
        <f>+B6/F6</f>
        <v>8333.3333333333339</v>
      </c>
      <c r="I6" s="21">
        <f>B6*0.83%</f>
        <v>4150</v>
      </c>
      <c r="J6" s="108">
        <f>B6</f>
        <v>500000</v>
      </c>
      <c r="K6" s="50">
        <v>45330</v>
      </c>
      <c r="L6" s="55">
        <v>20000</v>
      </c>
      <c r="M6" s="55"/>
      <c r="N6" s="25">
        <v>12</v>
      </c>
      <c r="O6" s="2192">
        <v>32866</v>
      </c>
      <c r="P6" s="55">
        <v>1666.67</v>
      </c>
      <c r="Q6" s="55">
        <v>400</v>
      </c>
      <c r="R6" s="55">
        <v>20000</v>
      </c>
      <c r="S6" s="204">
        <v>42450</v>
      </c>
      <c r="T6" s="179">
        <v>8000</v>
      </c>
      <c r="U6" s="179"/>
      <c r="V6" s="698"/>
      <c r="W6" s="179"/>
      <c r="X6" s="206">
        <v>8000</v>
      </c>
      <c r="Y6" s="207"/>
      <c r="Z6" s="218"/>
      <c r="AA6" s="218"/>
      <c r="AB6" s="219"/>
      <c r="AC6" s="132"/>
    </row>
    <row r="7" spans="1:29" ht="15" customHeight="1">
      <c r="A7" s="789">
        <v>44944</v>
      </c>
      <c r="B7" s="43"/>
      <c r="C7" s="43"/>
      <c r="D7" s="43"/>
      <c r="E7" s="571"/>
      <c r="F7" s="573">
        <v>1</v>
      </c>
      <c r="G7" s="2648">
        <v>77380</v>
      </c>
      <c r="H7" s="949">
        <v>8333.33</v>
      </c>
      <c r="I7" s="949">
        <v>4150</v>
      </c>
      <c r="J7" s="571">
        <f>J6-H7</f>
        <v>491666.67</v>
      </c>
      <c r="K7" s="50">
        <v>45350</v>
      </c>
      <c r="L7" s="62"/>
      <c r="M7" s="62"/>
      <c r="N7" s="57">
        <v>1</v>
      </c>
      <c r="O7" s="2192">
        <v>82205</v>
      </c>
      <c r="P7" s="59">
        <v>1666.67</v>
      </c>
      <c r="Q7" s="59">
        <v>366.67</v>
      </c>
      <c r="R7" s="62">
        <f>R6-P7</f>
        <v>18333.330000000002</v>
      </c>
      <c r="S7" s="208">
        <v>42509</v>
      </c>
      <c r="T7" s="43"/>
      <c r="U7" s="43"/>
      <c r="V7" s="538"/>
      <c r="W7" s="43">
        <v>8000</v>
      </c>
      <c r="X7" s="210">
        <f>X6-W7</f>
        <v>0</v>
      </c>
      <c r="Y7" s="211"/>
      <c r="Z7" s="220"/>
      <c r="AA7" s="220"/>
      <c r="AB7" s="221"/>
      <c r="AC7" s="132"/>
    </row>
    <row r="8" spans="1:29" ht="15" customHeight="1">
      <c r="A8" s="50">
        <v>44973</v>
      </c>
      <c r="B8" s="43"/>
      <c r="C8" s="43"/>
      <c r="D8" s="43"/>
      <c r="E8" s="43"/>
      <c r="F8" s="573">
        <v>2</v>
      </c>
      <c r="G8" s="2229">
        <v>77662</v>
      </c>
      <c r="H8" s="30">
        <v>8333.33</v>
      </c>
      <c r="I8" s="30">
        <v>4150</v>
      </c>
      <c r="J8" s="571">
        <f t="shared" ref="J8:J20" si="0">J7-H8</f>
        <v>483333.33999999997</v>
      </c>
      <c r="K8" s="50">
        <v>45371</v>
      </c>
      <c r="L8" s="62"/>
      <c r="M8" s="62"/>
      <c r="N8" s="57">
        <v>2</v>
      </c>
      <c r="O8" s="2192">
        <v>82463</v>
      </c>
      <c r="P8" s="59">
        <v>1666.67</v>
      </c>
      <c r="Q8" s="59">
        <v>366.67</v>
      </c>
      <c r="R8" s="62">
        <f t="shared" ref="R8:R18" si="1">R7-P8</f>
        <v>16666.660000000003</v>
      </c>
      <c r="S8" s="212"/>
      <c r="T8" s="43"/>
      <c r="U8" s="43"/>
      <c r="V8" s="538"/>
      <c r="W8" s="43"/>
      <c r="X8" s="210"/>
      <c r="Y8" s="211"/>
      <c r="Z8" s="220"/>
      <c r="AA8" s="220"/>
      <c r="AB8" s="221"/>
      <c r="AC8" s="132"/>
    </row>
    <row r="9" spans="1:29" ht="15" customHeight="1">
      <c r="A9" s="50">
        <v>45001</v>
      </c>
      <c r="B9" s="43"/>
      <c r="C9" s="43"/>
      <c r="D9" s="43"/>
      <c r="E9" s="43"/>
      <c r="F9" s="573">
        <v>3</v>
      </c>
      <c r="G9" s="2229">
        <v>77979</v>
      </c>
      <c r="H9" s="30">
        <v>8333.33</v>
      </c>
      <c r="I9" s="30">
        <v>4150</v>
      </c>
      <c r="J9" s="571">
        <f t="shared" si="0"/>
        <v>475000.00999999995</v>
      </c>
      <c r="K9" s="50">
        <v>45399</v>
      </c>
      <c r="L9" s="178"/>
      <c r="M9" s="44"/>
      <c r="N9" s="57">
        <v>3</v>
      </c>
      <c r="O9" s="2192">
        <v>82808</v>
      </c>
      <c r="P9" s="59">
        <v>1666.67</v>
      </c>
      <c r="Q9" s="59">
        <v>333.33</v>
      </c>
      <c r="R9" s="62">
        <f t="shared" si="1"/>
        <v>14999.990000000003</v>
      </c>
      <c r="S9" s="212"/>
      <c r="T9" s="43"/>
      <c r="U9" s="43"/>
      <c r="V9" s="538"/>
      <c r="W9" s="43"/>
      <c r="X9" s="210"/>
      <c r="Y9" s="211"/>
      <c r="Z9" s="220"/>
      <c r="AA9" s="220"/>
      <c r="AB9" s="221"/>
      <c r="AC9" s="132"/>
    </row>
    <row r="10" spans="1:29" ht="15" customHeight="1">
      <c r="A10" s="50">
        <v>45034</v>
      </c>
      <c r="B10" s="43"/>
      <c r="C10" s="43"/>
      <c r="D10" s="43"/>
      <c r="E10" s="43"/>
      <c r="F10" s="573">
        <v>4</v>
      </c>
      <c r="G10" s="2229">
        <v>78336</v>
      </c>
      <c r="H10" s="30">
        <v>8333.2999999999993</v>
      </c>
      <c r="I10" s="30">
        <v>4150</v>
      </c>
      <c r="J10" s="571">
        <f t="shared" si="0"/>
        <v>466666.70999999996</v>
      </c>
      <c r="K10" s="50">
        <v>45430</v>
      </c>
      <c r="L10" s="178"/>
      <c r="M10" s="62"/>
      <c r="N10" s="57">
        <v>4</v>
      </c>
      <c r="O10" s="2192">
        <v>83226</v>
      </c>
      <c r="P10" s="59">
        <v>1666.67</v>
      </c>
      <c r="Q10" s="59">
        <v>333.33</v>
      </c>
      <c r="R10" s="62">
        <f t="shared" si="1"/>
        <v>13333.320000000003</v>
      </c>
      <c r="S10" s="212"/>
      <c r="T10" s="43"/>
      <c r="U10" s="43"/>
      <c r="V10" s="538"/>
      <c r="W10" s="43"/>
      <c r="X10" s="210"/>
      <c r="Y10" s="211"/>
      <c r="Z10" s="220"/>
      <c r="AA10" s="220"/>
      <c r="AB10" s="221"/>
      <c r="AC10" s="132"/>
    </row>
    <row r="11" spans="1:29" ht="15" customHeight="1">
      <c r="A11" s="50">
        <v>45063</v>
      </c>
      <c r="B11" s="43"/>
      <c r="C11" s="43"/>
      <c r="D11" s="43"/>
      <c r="E11" s="43"/>
      <c r="F11" s="573">
        <v>5</v>
      </c>
      <c r="G11" s="2229">
        <v>78699</v>
      </c>
      <c r="H11" s="30">
        <v>8333.33</v>
      </c>
      <c r="I11" s="30">
        <v>4150</v>
      </c>
      <c r="J11" s="571">
        <f t="shared" si="0"/>
        <v>458333.37999999995</v>
      </c>
      <c r="K11" s="50">
        <v>45462</v>
      </c>
      <c r="L11" s="62"/>
      <c r="M11" s="44"/>
      <c r="N11" s="57">
        <v>5</v>
      </c>
      <c r="O11" s="2192">
        <v>83597</v>
      </c>
      <c r="P11" s="59">
        <v>1666.67</v>
      </c>
      <c r="Q11" s="59">
        <v>266.67</v>
      </c>
      <c r="R11" s="62">
        <f t="shared" si="1"/>
        <v>11666.650000000003</v>
      </c>
      <c r="S11" s="212">
        <v>42535</v>
      </c>
      <c r="T11" s="43">
        <v>15000</v>
      </c>
      <c r="U11" s="43">
        <v>1500</v>
      </c>
      <c r="V11" s="538"/>
      <c r="W11" s="43"/>
      <c r="X11" s="210">
        <v>15000</v>
      </c>
      <c r="Y11" s="211"/>
      <c r="Z11" s="220"/>
      <c r="AA11" s="220"/>
      <c r="AB11" s="221"/>
      <c r="AC11" s="132"/>
    </row>
    <row r="12" spans="1:29" ht="15" customHeight="1">
      <c r="A12" s="50">
        <v>45093</v>
      </c>
      <c r="B12" s="43"/>
      <c r="C12" s="43"/>
      <c r="D12" s="43"/>
      <c r="E12" s="43"/>
      <c r="F12" s="573">
        <v>6</v>
      </c>
      <c r="G12" s="2229">
        <v>79150</v>
      </c>
      <c r="H12" s="30">
        <v>8333.33</v>
      </c>
      <c r="I12" s="30">
        <v>4150</v>
      </c>
      <c r="J12" s="571">
        <f t="shared" si="0"/>
        <v>450000.04999999993</v>
      </c>
      <c r="K12" s="50">
        <v>45489</v>
      </c>
      <c r="L12" s="62"/>
      <c r="M12" s="44"/>
      <c r="N12" s="57">
        <v>6</v>
      </c>
      <c r="O12" s="2192">
        <v>83923</v>
      </c>
      <c r="P12" s="62">
        <v>1666.67</v>
      </c>
      <c r="Q12" s="62">
        <v>266.67</v>
      </c>
      <c r="R12" s="62">
        <f t="shared" si="1"/>
        <v>9999.9800000000032</v>
      </c>
      <c r="S12" s="212">
        <v>42559</v>
      </c>
      <c r="T12" s="43">
        <v>15000</v>
      </c>
      <c r="U12" s="43">
        <v>1200</v>
      </c>
      <c r="V12" s="538"/>
      <c r="W12" s="43"/>
      <c r="X12" s="210">
        <f>X11+T12-W12</f>
        <v>30000</v>
      </c>
      <c r="Y12" s="211"/>
      <c r="Z12" s="220"/>
      <c r="AA12" s="220"/>
      <c r="AB12" s="221"/>
      <c r="AC12" s="132"/>
    </row>
    <row r="13" spans="1:29" ht="15" customHeight="1">
      <c r="A13" s="50">
        <v>45126</v>
      </c>
      <c r="B13" s="43"/>
      <c r="C13" s="43"/>
      <c r="D13" s="43"/>
      <c r="E13" s="43"/>
      <c r="F13" s="573">
        <v>7</v>
      </c>
      <c r="G13" s="2229">
        <v>79528</v>
      </c>
      <c r="H13" s="30">
        <v>8333.33</v>
      </c>
      <c r="I13" s="30">
        <v>4150</v>
      </c>
      <c r="J13" s="571">
        <f t="shared" si="0"/>
        <v>441666.71999999991</v>
      </c>
      <c r="K13" s="50">
        <v>45519</v>
      </c>
      <c r="L13" s="62"/>
      <c r="M13" s="44"/>
      <c r="N13" s="57">
        <v>7</v>
      </c>
      <c r="O13" s="2192">
        <v>84277</v>
      </c>
      <c r="P13" s="62">
        <v>1666.67</v>
      </c>
      <c r="Q13" s="62">
        <v>200</v>
      </c>
      <c r="R13" s="62">
        <f t="shared" si="1"/>
        <v>8333.3100000000031</v>
      </c>
      <c r="S13" s="212">
        <v>42692</v>
      </c>
      <c r="T13" s="43"/>
      <c r="U13" s="43"/>
      <c r="V13" s="538"/>
      <c r="W13" s="43">
        <v>30000</v>
      </c>
      <c r="X13" s="210">
        <f t="shared" ref="X13:X27" si="2">X12+T13-W13</f>
        <v>0</v>
      </c>
      <c r="Y13" s="211"/>
      <c r="Z13" s="220"/>
      <c r="AA13" s="220"/>
      <c r="AB13" s="221"/>
      <c r="AC13" s="132"/>
    </row>
    <row r="14" spans="1:29" ht="15" customHeight="1">
      <c r="A14" s="50">
        <v>45167</v>
      </c>
      <c r="B14" s="43"/>
      <c r="C14" s="43"/>
      <c r="D14" s="43"/>
      <c r="E14" s="43"/>
      <c r="F14" s="573">
        <v>8</v>
      </c>
      <c r="G14" s="2229">
        <v>80018</v>
      </c>
      <c r="H14" s="30">
        <v>8333.33</v>
      </c>
      <c r="I14" s="30">
        <v>4150</v>
      </c>
      <c r="J14" s="571">
        <f t="shared" si="0"/>
        <v>433333.3899999999</v>
      </c>
      <c r="K14" s="50">
        <v>38247</v>
      </c>
      <c r="L14" s="62"/>
      <c r="M14" s="1143"/>
      <c r="N14" s="57">
        <v>8</v>
      </c>
      <c r="O14" s="2192">
        <v>84620</v>
      </c>
      <c r="P14" s="62">
        <v>1666.67</v>
      </c>
      <c r="Q14" s="158">
        <v>133.33000000000001</v>
      </c>
      <c r="R14" s="62">
        <f t="shared" si="1"/>
        <v>6666.6400000000031</v>
      </c>
      <c r="S14" s="212"/>
      <c r="T14" s="43"/>
      <c r="U14" s="43"/>
      <c r="V14" s="538"/>
      <c r="W14" s="43"/>
      <c r="X14" s="210">
        <f t="shared" si="2"/>
        <v>0</v>
      </c>
      <c r="Y14" s="211"/>
      <c r="Z14" s="220"/>
      <c r="AA14" s="220"/>
      <c r="AB14" s="221"/>
      <c r="AC14" s="132"/>
    </row>
    <row r="15" spans="1:29" ht="15" customHeight="1">
      <c r="A15" s="50">
        <v>45185</v>
      </c>
      <c r="B15" s="43"/>
      <c r="C15" s="43"/>
      <c r="D15" s="43"/>
      <c r="E15" s="43"/>
      <c r="F15" s="573">
        <v>9</v>
      </c>
      <c r="G15" s="2229">
        <v>80251</v>
      </c>
      <c r="H15" s="30">
        <v>8333.33</v>
      </c>
      <c r="I15" s="30">
        <v>4150</v>
      </c>
      <c r="J15" s="571">
        <f t="shared" si="0"/>
        <v>425000.05999999988</v>
      </c>
      <c r="K15" s="50">
        <v>45581</v>
      </c>
      <c r="L15" s="62"/>
      <c r="M15" s="62"/>
      <c r="N15" s="57">
        <v>9</v>
      </c>
      <c r="O15" s="2192">
        <v>84998</v>
      </c>
      <c r="P15" s="158">
        <v>1666.67</v>
      </c>
      <c r="Q15" s="158">
        <v>100</v>
      </c>
      <c r="R15" s="62">
        <f t="shared" si="1"/>
        <v>4999.970000000003</v>
      </c>
      <c r="S15" s="863">
        <v>42773</v>
      </c>
      <c r="T15" s="21">
        <v>15000</v>
      </c>
      <c r="U15" s="21">
        <v>900</v>
      </c>
      <c r="V15" s="73"/>
      <c r="W15" s="21"/>
      <c r="X15" s="108">
        <f t="shared" si="2"/>
        <v>15000</v>
      </c>
      <c r="Y15" s="211"/>
      <c r="Z15" s="220"/>
      <c r="AA15" s="220"/>
      <c r="AB15" s="221"/>
      <c r="AC15" s="132"/>
    </row>
    <row r="16" spans="1:29" ht="15" customHeight="1">
      <c r="A16" s="50">
        <v>45217</v>
      </c>
      <c r="B16" s="43"/>
      <c r="C16" s="43"/>
      <c r="D16" s="43"/>
      <c r="E16" s="43"/>
      <c r="F16" s="573">
        <v>10</v>
      </c>
      <c r="G16" s="2229">
        <v>80597</v>
      </c>
      <c r="H16" s="30">
        <v>8333.33</v>
      </c>
      <c r="I16" s="30">
        <v>4150</v>
      </c>
      <c r="J16" s="571">
        <f t="shared" si="0"/>
        <v>416666.72999999986</v>
      </c>
      <c r="K16" s="50">
        <v>45660</v>
      </c>
      <c r="L16" s="1402"/>
      <c r="M16" s="62"/>
      <c r="N16" s="57">
        <v>10</v>
      </c>
      <c r="O16" s="2192">
        <v>86060</v>
      </c>
      <c r="P16" s="62">
        <v>1666.67</v>
      </c>
      <c r="Q16" s="62">
        <v>166.67</v>
      </c>
      <c r="R16" s="62">
        <f t="shared" si="1"/>
        <v>3333.3000000000029</v>
      </c>
      <c r="S16" s="212">
        <v>42873</v>
      </c>
      <c r="T16" s="43"/>
      <c r="U16" s="43"/>
      <c r="V16" s="538">
        <v>58368</v>
      </c>
      <c r="W16" s="43">
        <v>15000</v>
      </c>
      <c r="X16" s="210">
        <f t="shared" si="2"/>
        <v>0</v>
      </c>
      <c r="Y16" s="211"/>
      <c r="Z16" s="220"/>
      <c r="AA16" s="220"/>
      <c r="AB16" s="221"/>
      <c r="AC16" s="132"/>
    </row>
    <row r="17" spans="1:29" ht="15" customHeight="1">
      <c r="A17" s="50">
        <v>45251</v>
      </c>
      <c r="B17" s="178"/>
      <c r="C17" s="30"/>
      <c r="D17" s="30"/>
      <c r="E17" s="43"/>
      <c r="F17" s="573">
        <v>11</v>
      </c>
      <c r="G17" s="2229">
        <v>81059</v>
      </c>
      <c r="H17" s="30">
        <v>8333.33</v>
      </c>
      <c r="I17" s="30">
        <v>4150</v>
      </c>
      <c r="J17" s="571">
        <f t="shared" si="0"/>
        <v>408333.39999999985</v>
      </c>
      <c r="K17" s="50">
        <v>45674</v>
      </c>
      <c r="L17" s="62"/>
      <c r="M17" s="62"/>
      <c r="N17" s="57">
        <v>11</v>
      </c>
      <c r="O17" s="2192">
        <v>86195</v>
      </c>
      <c r="P17" s="62">
        <v>1666.67</v>
      </c>
      <c r="Q17" s="62">
        <v>133.33000000000001</v>
      </c>
      <c r="R17" s="62">
        <f t="shared" si="1"/>
        <v>1666.6300000000028</v>
      </c>
      <c r="S17" s="212"/>
      <c r="T17" s="43"/>
      <c r="U17" s="43"/>
      <c r="V17" s="538"/>
      <c r="W17" s="43"/>
      <c r="X17" s="210">
        <f t="shared" si="2"/>
        <v>0</v>
      </c>
      <c r="Y17" s="211"/>
      <c r="Z17" s="220"/>
      <c r="AA17" s="220"/>
      <c r="AB17" s="221"/>
      <c r="AC17" s="132"/>
    </row>
    <row r="18" spans="1:29" ht="15" customHeight="1">
      <c r="A18" s="50">
        <v>45276</v>
      </c>
      <c r="B18" s="178"/>
      <c r="C18" s="30"/>
      <c r="D18" s="30"/>
      <c r="E18" s="43"/>
      <c r="F18" s="573">
        <v>12</v>
      </c>
      <c r="G18" s="2229">
        <v>81401</v>
      </c>
      <c r="H18" s="30">
        <v>8333.33</v>
      </c>
      <c r="I18" s="30">
        <v>4150</v>
      </c>
      <c r="J18" s="571">
        <f t="shared" si="0"/>
        <v>400000.06999999983</v>
      </c>
      <c r="K18" s="50">
        <v>45707</v>
      </c>
      <c r="L18" s="1402"/>
      <c r="M18" s="62"/>
      <c r="N18" s="57">
        <v>12</v>
      </c>
      <c r="O18" s="2192">
        <v>86536</v>
      </c>
      <c r="P18" s="62">
        <v>1666.63</v>
      </c>
      <c r="Q18" s="62"/>
      <c r="R18" s="62">
        <f t="shared" si="1"/>
        <v>2.7284841053187847E-12</v>
      </c>
      <c r="S18" s="863">
        <v>42887</v>
      </c>
      <c r="T18" s="21">
        <v>10000</v>
      </c>
      <c r="U18" s="21">
        <v>1000</v>
      </c>
      <c r="V18" s="73">
        <v>33753</v>
      </c>
      <c r="W18" s="21"/>
      <c r="X18" s="108">
        <f t="shared" si="2"/>
        <v>10000</v>
      </c>
      <c r="Y18" s="211"/>
      <c r="Z18" s="220"/>
      <c r="AA18" s="220"/>
      <c r="AB18" s="221"/>
      <c r="AC18" s="132"/>
    </row>
    <row r="19" spans="1:29" ht="15" customHeight="1">
      <c r="A19" s="160">
        <v>45289</v>
      </c>
      <c r="B19" s="43"/>
      <c r="C19" s="43"/>
      <c r="D19" s="43"/>
      <c r="E19" s="43"/>
      <c r="F19" s="573">
        <v>13</v>
      </c>
      <c r="G19" s="2481">
        <v>32646</v>
      </c>
      <c r="H19" s="43">
        <v>400000.07</v>
      </c>
      <c r="I19" s="43"/>
      <c r="J19" s="571">
        <f t="shared" si="0"/>
        <v>0</v>
      </c>
      <c r="K19" s="1403"/>
      <c r="L19" s="7"/>
      <c r="M19" s="7"/>
      <c r="N19" s="133"/>
      <c r="O19" s="2394"/>
      <c r="P19" s="7"/>
      <c r="Q19" s="7"/>
      <c r="R19" s="7"/>
      <c r="S19" s="208">
        <v>42962</v>
      </c>
      <c r="T19" s="43">
        <v>10000</v>
      </c>
      <c r="U19" s="43"/>
      <c r="V19" s="538"/>
      <c r="W19" s="43"/>
      <c r="X19" s="210">
        <f t="shared" si="2"/>
        <v>20000</v>
      </c>
      <c r="Y19" s="211"/>
      <c r="Z19" s="220"/>
      <c r="AA19" s="220"/>
      <c r="AB19" s="221"/>
      <c r="AC19" s="132"/>
    </row>
    <row r="20" spans="1:29" ht="15" customHeight="1" thickBot="1">
      <c r="A20" s="160"/>
      <c r="B20" s="43"/>
      <c r="C20" s="43"/>
      <c r="D20" s="43"/>
      <c r="E20" s="43"/>
      <c r="F20" s="573">
        <v>14</v>
      </c>
      <c r="G20" s="2481"/>
      <c r="H20" s="43"/>
      <c r="I20" s="43"/>
      <c r="J20" s="571">
        <f t="shared" si="0"/>
        <v>0</v>
      </c>
      <c r="K20" s="1403"/>
      <c r="L20" s="7"/>
      <c r="M20" s="7"/>
      <c r="N20" s="133"/>
      <c r="O20" s="2394"/>
      <c r="P20" s="7"/>
      <c r="Q20" s="7"/>
      <c r="R20" s="7"/>
      <c r="S20" s="208">
        <v>43057</v>
      </c>
      <c r="T20" s="43"/>
      <c r="U20" s="43"/>
      <c r="V20" s="538"/>
      <c r="W20" s="43">
        <v>20000</v>
      </c>
      <c r="X20" s="210">
        <f t="shared" si="2"/>
        <v>0</v>
      </c>
      <c r="Y20" s="211"/>
      <c r="Z20" s="220"/>
      <c r="AA20" s="220"/>
      <c r="AB20" s="221"/>
      <c r="AC20" s="132"/>
    </row>
    <row r="21" spans="1:29" ht="24" customHeight="1" thickTop="1" thickBot="1">
      <c r="A21" s="1388" t="s">
        <v>1</v>
      </c>
      <c r="B21" s="1389"/>
      <c r="C21" s="1389"/>
      <c r="D21" s="1389"/>
      <c r="E21" s="1389"/>
      <c r="F21" s="1389"/>
      <c r="G21" s="2767"/>
      <c r="H21" s="1397"/>
      <c r="I21" s="1397"/>
      <c r="J21" s="1398"/>
      <c r="K21" s="1403"/>
      <c r="L21" s="7"/>
      <c r="M21" s="7"/>
      <c r="N21" s="133"/>
      <c r="O21" s="2394"/>
      <c r="P21" s="7"/>
      <c r="Q21" s="7"/>
      <c r="R21" s="7"/>
      <c r="S21" s="208"/>
      <c r="T21" s="43"/>
      <c r="U21" s="43"/>
      <c r="V21" s="538"/>
      <c r="W21" s="43"/>
      <c r="X21" s="210">
        <f t="shared" si="2"/>
        <v>0</v>
      </c>
      <c r="Y21" s="211"/>
      <c r="Z21" s="220"/>
      <c r="AA21" s="220"/>
      <c r="AB21" s="221"/>
      <c r="AC21" s="132"/>
    </row>
    <row r="22" spans="1:29" ht="15" customHeight="1" thickTop="1">
      <c r="A22" s="493" t="s">
        <v>2</v>
      </c>
      <c r="B22" s="495" t="s">
        <v>35</v>
      </c>
      <c r="C22" s="503" t="s">
        <v>4</v>
      </c>
      <c r="D22" s="495" t="s">
        <v>1182</v>
      </c>
      <c r="E22" s="497" t="s">
        <v>5</v>
      </c>
      <c r="F22" s="497" t="s">
        <v>6</v>
      </c>
      <c r="G22" s="2421" t="s">
        <v>143</v>
      </c>
      <c r="H22" s="1074" t="s">
        <v>1023</v>
      </c>
      <c r="I22" s="1074" t="s">
        <v>802</v>
      </c>
      <c r="J22" s="838" t="s">
        <v>39</v>
      </c>
      <c r="K22" s="1403"/>
      <c r="L22" s="7"/>
      <c r="M22" s="7"/>
      <c r="N22" s="133"/>
      <c r="O22" s="2394"/>
      <c r="P22" s="7"/>
      <c r="Q22" s="7"/>
      <c r="R22" s="7"/>
      <c r="S22" s="208">
        <v>43070</v>
      </c>
      <c r="T22" s="43">
        <v>10000</v>
      </c>
      <c r="U22" s="43"/>
      <c r="V22" s="538">
        <v>34669</v>
      </c>
      <c r="W22" s="43"/>
      <c r="X22" s="210">
        <f t="shared" si="2"/>
        <v>10000</v>
      </c>
      <c r="Y22" s="211"/>
      <c r="Z22" s="220"/>
      <c r="AA22" s="220"/>
      <c r="AB22" s="221"/>
      <c r="AC22" s="132"/>
    </row>
    <row r="23" spans="1:29" ht="15" customHeight="1">
      <c r="A23" s="1081">
        <v>45289</v>
      </c>
      <c r="B23" s="21">
        <v>500000</v>
      </c>
      <c r="C23" s="21">
        <f>B23*0.02</f>
        <v>10000</v>
      </c>
      <c r="D23" s="92"/>
      <c r="E23" s="21"/>
      <c r="F23" s="25">
        <v>60</v>
      </c>
      <c r="G23" s="2248">
        <v>32646</v>
      </c>
      <c r="H23" s="21">
        <f>+B23/F23</f>
        <v>8333.3333333333339</v>
      </c>
      <c r="I23" s="21">
        <f>B23*0.83%</f>
        <v>4150</v>
      </c>
      <c r="J23" s="108">
        <f>B23</f>
        <v>500000</v>
      </c>
      <c r="K23" s="1403"/>
      <c r="L23" s="7"/>
      <c r="M23" s="7"/>
      <c r="N23" s="133"/>
      <c r="O23" s="2394"/>
      <c r="P23" s="7"/>
      <c r="Q23" s="7"/>
      <c r="R23" s="7"/>
      <c r="S23" s="208">
        <v>43239</v>
      </c>
      <c r="T23" s="43"/>
      <c r="U23" s="43"/>
      <c r="V23" s="538">
        <v>60964</v>
      </c>
      <c r="W23" s="43">
        <v>10000</v>
      </c>
      <c r="X23" s="210">
        <f t="shared" si="2"/>
        <v>0</v>
      </c>
      <c r="Y23" s="211"/>
      <c r="Z23" s="220"/>
      <c r="AA23" s="220"/>
      <c r="AB23" s="221"/>
      <c r="AC23" s="132"/>
    </row>
    <row r="24" spans="1:29" ht="15" customHeight="1">
      <c r="A24" s="789">
        <v>45310</v>
      </c>
      <c r="B24" s="7"/>
      <c r="C24" s="7"/>
      <c r="D24" s="7"/>
      <c r="E24" s="571"/>
      <c r="F24" s="573">
        <v>1</v>
      </c>
      <c r="G24" s="2648">
        <v>81771</v>
      </c>
      <c r="H24" s="949">
        <v>8333.33</v>
      </c>
      <c r="I24" s="949">
        <v>4150</v>
      </c>
      <c r="J24" s="571">
        <f>J23-H24</f>
        <v>491666.67</v>
      </c>
      <c r="K24" s="138"/>
      <c r="L24" s="7"/>
      <c r="M24" s="7"/>
      <c r="N24" s="133"/>
      <c r="O24" s="2394"/>
      <c r="P24" s="7"/>
      <c r="Q24" s="7"/>
      <c r="R24" s="7"/>
      <c r="S24" s="208">
        <v>43280</v>
      </c>
      <c r="T24" s="43">
        <v>15000</v>
      </c>
      <c r="U24" s="43"/>
      <c r="V24" s="538">
        <v>20725</v>
      </c>
      <c r="W24" s="43"/>
      <c r="X24" s="210">
        <f t="shared" si="2"/>
        <v>15000</v>
      </c>
      <c r="Y24" s="211"/>
      <c r="Z24" s="220"/>
      <c r="AA24" s="220"/>
      <c r="AB24" s="221"/>
      <c r="AC24" s="132"/>
    </row>
    <row r="25" spans="1:29" ht="15" customHeight="1">
      <c r="A25" s="50">
        <v>45350</v>
      </c>
      <c r="B25" s="43"/>
      <c r="C25" s="43"/>
      <c r="D25" s="43"/>
      <c r="E25" s="43"/>
      <c r="F25" s="57">
        <v>2</v>
      </c>
      <c r="G25" s="2229">
        <v>82205</v>
      </c>
      <c r="H25" s="59">
        <v>8333.33</v>
      </c>
      <c r="I25" s="59">
        <v>4150</v>
      </c>
      <c r="J25" s="43">
        <f t="shared" ref="J25:J30" si="3">J24-H25</f>
        <v>483333.33999999997</v>
      </c>
      <c r="K25" s="7"/>
      <c r="L25" s="7"/>
      <c r="M25" s="7"/>
      <c r="N25" s="133"/>
      <c r="O25" s="2394"/>
      <c r="P25" s="7"/>
      <c r="Q25" s="7"/>
      <c r="R25" s="7"/>
      <c r="S25" s="208">
        <v>43421</v>
      </c>
      <c r="T25" s="43"/>
      <c r="U25" s="43"/>
      <c r="V25" s="538">
        <v>62250</v>
      </c>
      <c r="W25" s="43">
        <v>15000</v>
      </c>
      <c r="X25" s="210">
        <f t="shared" si="2"/>
        <v>0</v>
      </c>
      <c r="Y25" s="211"/>
      <c r="Z25" s="220"/>
      <c r="AA25" s="220"/>
      <c r="AB25" s="222"/>
      <c r="AC25" s="132"/>
    </row>
    <row r="26" spans="1:29" ht="15" customHeight="1">
      <c r="A26" s="50">
        <v>45371</v>
      </c>
      <c r="B26" s="43"/>
      <c r="C26" s="43"/>
      <c r="D26" s="43"/>
      <c r="E26" s="43"/>
      <c r="F26" s="57">
        <v>3</v>
      </c>
      <c r="G26" s="2229">
        <v>82463</v>
      </c>
      <c r="H26" s="59">
        <v>8333.33</v>
      </c>
      <c r="I26" s="59">
        <v>4150</v>
      </c>
      <c r="J26" s="43">
        <f t="shared" si="3"/>
        <v>475000.00999999995</v>
      </c>
      <c r="K26" s="7"/>
      <c r="L26" s="194"/>
      <c r="M26" s="197"/>
      <c r="N26" s="198"/>
      <c r="O26" s="2762"/>
      <c r="P26" s="7"/>
      <c r="Q26" s="7"/>
      <c r="R26" s="7"/>
      <c r="S26" s="208"/>
      <c r="T26" s="43"/>
      <c r="U26" s="43"/>
      <c r="V26" s="538"/>
      <c r="W26" s="43"/>
      <c r="X26" s="210">
        <f t="shared" si="2"/>
        <v>0</v>
      </c>
      <c r="Y26" s="211"/>
      <c r="Z26" s="220"/>
      <c r="AA26" s="220"/>
      <c r="AB26" s="221"/>
      <c r="AC26" s="132"/>
    </row>
    <row r="27" spans="1:29" ht="15" customHeight="1">
      <c r="A27" s="50">
        <v>45399</v>
      </c>
      <c r="B27" s="43"/>
      <c r="C27" s="43"/>
      <c r="D27" s="43"/>
      <c r="E27" s="43"/>
      <c r="F27" s="57">
        <v>4</v>
      </c>
      <c r="G27" s="2229">
        <v>82808</v>
      </c>
      <c r="H27" s="59">
        <v>8333.33</v>
      </c>
      <c r="I27" s="59">
        <v>4150</v>
      </c>
      <c r="J27" s="43">
        <f t="shared" si="3"/>
        <v>466666.67999999993</v>
      </c>
      <c r="K27" s="7"/>
      <c r="L27" s="339"/>
      <c r="M27" s="464"/>
      <c r="N27" s="699"/>
      <c r="O27" s="2763"/>
      <c r="P27" s="7"/>
      <c r="Q27" s="7"/>
      <c r="R27" s="7"/>
      <c r="S27" s="208"/>
      <c r="T27" s="43"/>
      <c r="U27" s="43"/>
      <c r="V27" s="538"/>
      <c r="W27" s="43"/>
      <c r="X27" s="210">
        <f t="shared" si="2"/>
        <v>0</v>
      </c>
      <c r="Y27" s="211"/>
      <c r="Z27" s="220"/>
      <c r="AA27" s="220"/>
      <c r="AB27" s="221"/>
      <c r="AC27" s="132"/>
    </row>
    <row r="28" spans="1:29" ht="20.25" customHeight="1">
      <c r="A28" s="50">
        <v>45430</v>
      </c>
      <c r="B28" s="43"/>
      <c r="C28" s="43"/>
      <c r="D28" s="43"/>
      <c r="E28" s="43"/>
      <c r="F28" s="57">
        <v>5</v>
      </c>
      <c r="G28" s="2229">
        <v>83226</v>
      </c>
      <c r="H28" s="59">
        <v>8333.33</v>
      </c>
      <c r="I28" s="59">
        <v>4150</v>
      </c>
      <c r="J28" s="43">
        <f t="shared" si="3"/>
        <v>458333.34999999992</v>
      </c>
      <c r="K28" s="7"/>
      <c r="L28" s="194"/>
      <c r="M28" s="197"/>
      <c r="N28" s="200"/>
      <c r="O28" s="2764"/>
      <c r="P28" s="7"/>
      <c r="Q28" s="7"/>
      <c r="R28" s="7"/>
      <c r="S28" s="208"/>
      <c r="T28" s="43"/>
      <c r="U28" s="43"/>
      <c r="V28" s="538"/>
      <c r="W28" s="43"/>
      <c r="X28" s="210"/>
      <c r="Y28" s="211"/>
      <c r="Z28" s="220"/>
      <c r="AA28" s="220"/>
      <c r="AB28" s="221"/>
      <c r="AC28" s="132"/>
    </row>
    <row r="29" spans="1:29" ht="22.5" customHeight="1">
      <c r="A29" s="50">
        <v>45462</v>
      </c>
      <c r="B29" s="43"/>
      <c r="C29" s="43"/>
      <c r="D29" s="43"/>
      <c r="E29" s="43"/>
      <c r="F29" s="57">
        <v>6</v>
      </c>
      <c r="G29" s="2229">
        <v>83597</v>
      </c>
      <c r="H29" s="59">
        <v>8333.33</v>
      </c>
      <c r="I29" s="59">
        <v>4150</v>
      </c>
      <c r="J29" s="43">
        <f t="shared" si="3"/>
        <v>450000.0199999999</v>
      </c>
      <c r="K29" s="138"/>
      <c r="L29" s="7"/>
      <c r="M29" s="7"/>
      <c r="N29" s="133"/>
      <c r="O29" s="2394"/>
      <c r="P29" s="7"/>
      <c r="Q29" s="7"/>
      <c r="R29" s="7"/>
      <c r="S29" s="208"/>
      <c r="T29" s="43"/>
      <c r="U29" s="43"/>
      <c r="V29" s="538"/>
      <c r="W29" s="43"/>
      <c r="X29" s="210"/>
      <c r="Y29" s="211"/>
      <c r="Z29" s="220"/>
      <c r="AA29" s="220"/>
      <c r="AB29" s="221"/>
      <c r="AC29" s="132"/>
    </row>
    <row r="30" spans="1:29" ht="15" customHeight="1">
      <c r="A30" s="50">
        <v>45472</v>
      </c>
      <c r="B30" s="43"/>
      <c r="C30" s="43"/>
      <c r="D30" s="43"/>
      <c r="E30" s="43"/>
      <c r="F30" s="538">
        <v>7</v>
      </c>
      <c r="G30" s="2481">
        <v>33731</v>
      </c>
      <c r="H30" s="43">
        <v>450000.02</v>
      </c>
      <c r="I30" s="43"/>
      <c r="J30" s="43">
        <f t="shared" si="3"/>
        <v>0</v>
      </c>
      <c r="K30" s="138"/>
      <c r="L30" s="7"/>
      <c r="M30" s="7"/>
      <c r="N30" s="133"/>
      <c r="O30" s="2394"/>
      <c r="P30" s="7"/>
      <c r="Q30" s="7"/>
      <c r="R30" s="7"/>
      <c r="S30" s="208"/>
      <c r="T30" s="43"/>
      <c r="U30" s="43"/>
      <c r="V30" s="538"/>
      <c r="W30" s="43"/>
      <c r="X30" s="210"/>
      <c r="Y30" s="211"/>
      <c r="Z30" s="220"/>
      <c r="AA30" s="220"/>
      <c r="AB30" s="221"/>
      <c r="AC30" s="132"/>
    </row>
    <row r="31" spans="1:29" ht="15" customHeight="1">
      <c r="A31" s="50"/>
      <c r="B31" s="43"/>
      <c r="C31" s="43"/>
      <c r="D31" s="43"/>
      <c r="E31" s="43"/>
      <c r="F31" s="43"/>
      <c r="G31" s="2768"/>
      <c r="H31" s="43"/>
      <c r="I31" s="43"/>
      <c r="J31" s="43"/>
      <c r="S31" s="349"/>
      <c r="T31" s="39"/>
      <c r="U31" s="39"/>
      <c r="V31" s="81"/>
      <c r="W31" s="39"/>
      <c r="X31" s="112"/>
      <c r="Y31" s="113"/>
      <c r="Z31" s="114"/>
      <c r="AA31" s="114"/>
      <c r="AB31" s="116"/>
    </row>
    <row r="32" spans="1:29" ht="15" customHeight="1">
      <c r="A32" s="160"/>
      <c r="B32" s="43"/>
      <c r="C32" s="43"/>
      <c r="D32" s="43"/>
      <c r="E32" s="43"/>
      <c r="F32" s="43"/>
      <c r="G32" s="2768"/>
      <c r="H32" s="43"/>
      <c r="I32" s="43"/>
      <c r="J32" s="43"/>
      <c r="S32" s="349"/>
      <c r="T32" s="39"/>
      <c r="U32" s="39"/>
      <c r="V32" s="81"/>
      <c r="W32" s="39"/>
      <c r="X32" s="112"/>
      <c r="Y32" s="113"/>
      <c r="Z32" s="114"/>
      <c r="AA32" s="114"/>
      <c r="AB32" s="116"/>
    </row>
    <row r="33" spans="1:28" ht="15" customHeight="1">
      <c r="A33" s="160"/>
      <c r="B33" s="43"/>
      <c r="C33" s="43"/>
      <c r="D33" s="43"/>
      <c r="E33" s="43"/>
      <c r="F33" s="43"/>
      <c r="G33" s="2768"/>
      <c r="H33" s="43"/>
      <c r="I33" s="43"/>
      <c r="J33" s="43"/>
      <c r="S33" s="349"/>
      <c r="T33" s="39"/>
      <c r="U33" s="39"/>
      <c r="V33" s="81"/>
      <c r="W33" s="39"/>
      <c r="X33" s="112"/>
      <c r="Y33" s="113"/>
      <c r="Z33" s="114"/>
      <c r="AA33" s="114"/>
      <c r="AB33" s="116"/>
    </row>
    <row r="34" spans="1:28" ht="15" customHeight="1" thickBot="1">
      <c r="A34" s="160"/>
      <c r="B34" s="43"/>
      <c r="C34" s="43"/>
      <c r="D34" s="43"/>
      <c r="E34" s="43"/>
      <c r="F34" s="43"/>
      <c r="G34" s="2768"/>
      <c r="H34" s="43"/>
      <c r="I34" s="43"/>
      <c r="J34" s="43"/>
      <c r="S34" s="349"/>
      <c r="T34" s="39"/>
      <c r="U34" s="39"/>
      <c r="V34" s="81"/>
      <c r="W34" s="39"/>
      <c r="X34" s="112"/>
      <c r="Y34" s="113"/>
      <c r="Z34" s="114"/>
      <c r="AA34" s="114"/>
      <c r="AB34" s="116"/>
    </row>
    <row r="35" spans="1:28" ht="15" customHeight="1" thickTop="1" thickBot="1">
      <c r="A35" s="1393" t="s">
        <v>1</v>
      </c>
      <c r="B35" s="1394"/>
      <c r="C35" s="1394"/>
      <c r="D35" s="1394"/>
      <c r="E35" s="1394"/>
      <c r="F35" s="1394"/>
      <c r="G35" s="2769"/>
      <c r="H35" s="1399"/>
      <c r="I35" s="1399"/>
      <c r="J35" s="1400"/>
      <c r="S35" s="349"/>
      <c r="T35" s="39"/>
      <c r="U35" s="39"/>
      <c r="V35" s="81"/>
      <c r="W35" s="39"/>
      <c r="X35" s="112"/>
      <c r="Y35" s="113"/>
      <c r="Z35" s="114"/>
      <c r="AA35" s="114"/>
      <c r="AB35" s="116"/>
    </row>
    <row r="36" spans="1:28" ht="15" customHeight="1" thickTop="1">
      <c r="A36" s="277" t="s">
        <v>2</v>
      </c>
      <c r="B36" s="278" t="s">
        <v>35</v>
      </c>
      <c r="C36" s="279" t="s">
        <v>4</v>
      </c>
      <c r="D36" s="278" t="s">
        <v>1182</v>
      </c>
      <c r="E36" s="280" t="s">
        <v>5</v>
      </c>
      <c r="F36" s="280" t="s">
        <v>6</v>
      </c>
      <c r="G36" s="2770" t="s">
        <v>143</v>
      </c>
      <c r="H36" s="281" t="s">
        <v>1023</v>
      </c>
      <c r="I36" s="281" t="s">
        <v>802</v>
      </c>
      <c r="J36" s="288" t="s">
        <v>39</v>
      </c>
      <c r="S36" s="349"/>
      <c r="T36" s="39"/>
      <c r="U36" s="39"/>
      <c r="V36" s="81"/>
      <c r="W36" s="39"/>
      <c r="X36" s="112"/>
      <c r="Y36" s="113"/>
      <c r="Z36" s="114"/>
      <c r="AA36" s="114"/>
      <c r="AB36" s="116"/>
    </row>
    <row r="37" spans="1:28" ht="15" customHeight="1">
      <c r="A37" s="1081">
        <v>45472</v>
      </c>
      <c r="B37" s="21">
        <v>500000</v>
      </c>
      <c r="C37" s="21">
        <f>B37*0.02</f>
        <v>10000</v>
      </c>
      <c r="D37" s="92"/>
      <c r="E37" s="21"/>
      <c r="F37" s="25">
        <v>60</v>
      </c>
      <c r="G37" s="2768">
        <v>33731</v>
      </c>
      <c r="H37" s="21">
        <f>+B37/F37</f>
        <v>8333.3333333333339</v>
      </c>
      <c r="I37" s="21">
        <f>B37*0.83%</f>
        <v>4150</v>
      </c>
      <c r="J37" s="108">
        <f>B37</f>
        <v>500000</v>
      </c>
      <c r="S37" s="349"/>
      <c r="T37" s="39"/>
      <c r="U37" s="39"/>
      <c r="V37" s="81"/>
      <c r="W37" s="39"/>
      <c r="X37" s="112"/>
      <c r="Y37" s="113"/>
      <c r="Z37" s="114"/>
      <c r="AA37" s="114"/>
      <c r="AB37" s="116"/>
    </row>
    <row r="38" spans="1:28" ht="15" customHeight="1">
      <c r="A38" s="53">
        <v>45489</v>
      </c>
      <c r="B38" s="78"/>
      <c r="C38" s="327"/>
      <c r="D38" s="327"/>
      <c r="E38" s="39"/>
      <c r="F38" s="29">
        <v>1</v>
      </c>
      <c r="G38" s="2197">
        <v>83923</v>
      </c>
      <c r="H38" s="59">
        <v>8333.33</v>
      </c>
      <c r="I38" s="59">
        <v>4150</v>
      </c>
      <c r="J38" s="43">
        <f t="shared" ref="J38:J43" si="4">J37-H38</f>
        <v>491666.67</v>
      </c>
      <c r="S38" s="349"/>
      <c r="T38" s="39"/>
      <c r="U38" s="39"/>
      <c r="V38" s="81"/>
      <c r="W38" s="39"/>
      <c r="X38" s="112"/>
      <c r="Y38" s="113"/>
      <c r="Z38" s="114"/>
      <c r="AA38" s="114"/>
      <c r="AB38" s="116"/>
    </row>
    <row r="39" spans="1:28" ht="15" customHeight="1">
      <c r="A39" s="53">
        <v>45519</v>
      </c>
      <c r="B39" s="39"/>
      <c r="C39" s="39"/>
      <c r="D39" s="39"/>
      <c r="E39" s="39"/>
      <c r="F39" s="29">
        <v>2</v>
      </c>
      <c r="G39" s="2195">
        <v>84277</v>
      </c>
      <c r="H39" s="54">
        <v>8333.33</v>
      </c>
      <c r="I39" s="54">
        <v>4150</v>
      </c>
      <c r="J39" s="43">
        <f t="shared" si="4"/>
        <v>483333.33999999997</v>
      </c>
      <c r="S39" s="349"/>
      <c r="T39" s="39"/>
      <c r="U39" s="39"/>
      <c r="V39" s="81"/>
      <c r="W39" s="39"/>
      <c r="X39" s="112"/>
      <c r="Y39" s="113"/>
      <c r="Z39" s="114"/>
      <c r="AA39" s="114"/>
      <c r="AB39" s="116"/>
    </row>
    <row r="40" spans="1:28" ht="15" customHeight="1">
      <c r="A40" s="53">
        <v>38247</v>
      </c>
      <c r="B40" s="39"/>
      <c r="C40" s="39"/>
      <c r="D40" s="39"/>
      <c r="E40" s="39"/>
      <c r="F40" s="29">
        <v>3</v>
      </c>
      <c r="G40" s="2195">
        <v>84620</v>
      </c>
      <c r="H40" s="54">
        <v>8333.33</v>
      </c>
      <c r="I40" s="54">
        <v>4150</v>
      </c>
      <c r="J40" s="43">
        <f t="shared" si="4"/>
        <v>475000.00999999995</v>
      </c>
      <c r="S40" s="349"/>
      <c r="T40" s="39"/>
      <c r="U40" s="39"/>
      <c r="V40" s="81"/>
      <c r="W40" s="39"/>
      <c r="X40" s="112"/>
      <c r="Y40" s="113"/>
      <c r="Z40" s="114"/>
      <c r="AA40" s="114"/>
      <c r="AB40" s="116"/>
    </row>
    <row r="41" spans="1:28" ht="15" customHeight="1">
      <c r="A41" s="167">
        <v>45581</v>
      </c>
      <c r="B41" s="39"/>
      <c r="C41" s="39"/>
      <c r="D41" s="39"/>
      <c r="E41" s="39"/>
      <c r="F41" s="39"/>
      <c r="G41" s="2195">
        <v>84998</v>
      </c>
      <c r="H41" s="54">
        <v>8333.33</v>
      </c>
      <c r="I41" s="54">
        <v>4150</v>
      </c>
      <c r="J41" s="43">
        <f t="shared" si="4"/>
        <v>466666.67999999993</v>
      </c>
      <c r="S41" s="349"/>
      <c r="T41" s="39"/>
      <c r="U41" s="39"/>
      <c r="V41" s="81"/>
      <c r="W41" s="39"/>
      <c r="X41" s="112"/>
      <c r="Y41" s="113"/>
      <c r="Z41" s="114"/>
      <c r="AA41" s="114"/>
      <c r="AB41" s="116"/>
    </row>
    <row r="42" spans="1:28" ht="15" customHeight="1">
      <c r="A42" s="1395">
        <v>45582</v>
      </c>
      <c r="D42" s="39"/>
      <c r="E42" s="39"/>
      <c r="F42" s="39"/>
      <c r="G42" s="2356">
        <v>34385</v>
      </c>
      <c r="H42" s="47">
        <v>466666.68</v>
      </c>
      <c r="I42" s="39"/>
      <c r="J42" s="43">
        <f t="shared" si="4"/>
        <v>0</v>
      </c>
      <c r="S42" s="349"/>
      <c r="T42" s="39"/>
      <c r="U42" s="39"/>
      <c r="V42" s="81"/>
      <c r="W42" s="39"/>
      <c r="X42" s="112"/>
      <c r="Y42" s="113"/>
      <c r="Z42" s="114"/>
      <c r="AA42" s="114"/>
      <c r="AB42" s="116"/>
    </row>
    <row r="43" spans="1:28" ht="15" customHeight="1" thickBot="1">
      <c r="A43" s="36"/>
      <c r="B43" s="39"/>
      <c r="C43" s="39"/>
      <c r="D43" s="39"/>
      <c r="E43" s="39"/>
      <c r="F43" s="39"/>
      <c r="G43" s="2771"/>
      <c r="H43" s="39"/>
      <c r="I43" s="39"/>
      <c r="J43" s="43">
        <f t="shared" si="4"/>
        <v>0</v>
      </c>
      <c r="S43" s="349"/>
      <c r="T43" s="39"/>
      <c r="U43" s="39"/>
      <c r="V43" s="81"/>
      <c r="W43" s="39"/>
      <c r="X43" s="112"/>
      <c r="Y43" s="113"/>
      <c r="Z43" s="114"/>
      <c r="AA43" s="114"/>
      <c r="AB43" s="116"/>
    </row>
    <row r="44" spans="1:28" ht="15" customHeight="1" thickTop="1" thickBot="1">
      <c r="A44" s="1393" t="s">
        <v>1</v>
      </c>
      <c r="B44" s="1394"/>
      <c r="C44" s="1394"/>
      <c r="D44" s="1394"/>
      <c r="E44" s="1394"/>
      <c r="F44" s="1394"/>
      <c r="G44" s="2769"/>
      <c r="H44" s="1399"/>
      <c r="I44" s="1399"/>
      <c r="J44" s="1400"/>
      <c r="S44" s="349"/>
      <c r="T44" s="39"/>
      <c r="U44" s="39"/>
      <c r="V44" s="81"/>
      <c r="W44" s="39"/>
      <c r="X44" s="112"/>
      <c r="Y44" s="113"/>
      <c r="Z44" s="114"/>
      <c r="AA44" s="114"/>
      <c r="AB44" s="116"/>
    </row>
    <row r="45" spans="1:28" ht="15" customHeight="1" thickTop="1">
      <c r="A45" s="277" t="s">
        <v>2</v>
      </c>
      <c r="B45" s="278" t="s">
        <v>35</v>
      </c>
      <c r="C45" s="279" t="s">
        <v>4</v>
      </c>
      <c r="D45" s="278" t="s">
        <v>1182</v>
      </c>
      <c r="E45" s="280" t="s">
        <v>5</v>
      </c>
      <c r="F45" s="280" t="s">
        <v>6</v>
      </c>
      <c r="G45" s="2770" t="s">
        <v>143</v>
      </c>
      <c r="H45" s="281" t="s">
        <v>1023</v>
      </c>
      <c r="I45" s="281" t="s">
        <v>802</v>
      </c>
      <c r="J45" s="288" t="s">
        <v>39</v>
      </c>
      <c r="S45" s="349"/>
      <c r="T45" s="39"/>
      <c r="U45" s="39"/>
      <c r="V45" s="81"/>
      <c r="W45" s="39"/>
      <c r="X45" s="112"/>
      <c r="Y45" s="113"/>
      <c r="Z45" s="114"/>
      <c r="AA45" s="114"/>
      <c r="AB45" s="116"/>
    </row>
    <row r="46" spans="1:28" ht="15" customHeight="1">
      <c r="A46" s="147">
        <v>45582</v>
      </c>
      <c r="B46" s="21">
        <v>550000</v>
      </c>
      <c r="C46" s="21">
        <f>B46*0.02</f>
        <v>11000</v>
      </c>
      <c r="D46" s="21"/>
      <c r="E46" s="21"/>
      <c r="F46" s="25">
        <v>60</v>
      </c>
      <c r="G46" s="2542">
        <v>34385</v>
      </c>
      <c r="H46" s="21">
        <f>+B46/F46</f>
        <v>9166.6666666666661</v>
      </c>
      <c r="I46" s="21">
        <f>B46*0.83%</f>
        <v>4565</v>
      </c>
      <c r="J46" s="21">
        <f>B46</f>
        <v>550000</v>
      </c>
      <c r="S46" s="349"/>
      <c r="T46" s="39"/>
      <c r="U46" s="39"/>
      <c r="V46" s="81"/>
      <c r="W46" s="39"/>
      <c r="X46" s="112"/>
      <c r="Y46" s="113"/>
      <c r="Z46" s="114"/>
      <c r="AA46" s="114"/>
      <c r="AB46" s="116"/>
    </row>
    <row r="47" spans="1:28" ht="15" customHeight="1">
      <c r="A47" s="167">
        <v>45611</v>
      </c>
      <c r="B47" s="78"/>
      <c r="C47" s="327"/>
      <c r="D47" s="327"/>
      <c r="E47" s="39"/>
      <c r="F47" s="39"/>
      <c r="G47" s="2195">
        <v>85426</v>
      </c>
      <c r="H47" s="54">
        <v>9166.67</v>
      </c>
      <c r="I47" s="54">
        <v>4565</v>
      </c>
      <c r="J47" s="43">
        <f>J46-H47</f>
        <v>540833.32999999996</v>
      </c>
      <c r="S47" s="349"/>
      <c r="T47" s="39"/>
      <c r="U47" s="39"/>
      <c r="V47" s="81"/>
      <c r="W47" s="39"/>
      <c r="X47" s="112"/>
      <c r="Y47" s="113"/>
      <c r="Z47" s="114"/>
      <c r="AA47" s="114"/>
      <c r="AB47" s="116"/>
    </row>
    <row r="48" spans="1:28" ht="15" customHeight="1">
      <c r="A48" s="167">
        <v>45623</v>
      </c>
      <c r="B48" s="39"/>
      <c r="C48" s="39"/>
      <c r="D48" s="39"/>
      <c r="E48" s="39"/>
      <c r="F48" s="39"/>
      <c r="G48" s="2195">
        <v>34615</v>
      </c>
      <c r="H48" s="49">
        <v>540833.32999999996</v>
      </c>
      <c r="I48" s="39"/>
      <c r="J48" s="43">
        <f>J47-H48</f>
        <v>0</v>
      </c>
      <c r="S48" s="349"/>
      <c r="T48" s="39"/>
      <c r="U48" s="39"/>
      <c r="V48" s="81"/>
      <c r="W48" s="39"/>
      <c r="X48" s="112"/>
      <c r="Y48" s="113"/>
      <c r="Z48" s="114"/>
      <c r="AA48" s="114"/>
      <c r="AB48" s="116"/>
    </row>
    <row r="49" spans="1:28" ht="15" customHeight="1" thickBot="1">
      <c r="A49" s="36"/>
      <c r="B49" s="39"/>
      <c r="C49" s="39"/>
      <c r="D49" s="39"/>
      <c r="E49" s="39"/>
      <c r="F49" s="39"/>
      <c r="G49" s="2771"/>
      <c r="H49" s="39"/>
      <c r="I49" s="39"/>
      <c r="J49" s="43">
        <f>J48-H49</f>
        <v>0</v>
      </c>
      <c r="S49" s="349"/>
      <c r="T49" s="39"/>
      <c r="U49" s="39"/>
      <c r="V49" s="81"/>
      <c r="W49" s="39"/>
      <c r="X49" s="112"/>
      <c r="Y49" s="113"/>
      <c r="Z49" s="114"/>
      <c r="AA49" s="114"/>
      <c r="AB49" s="116"/>
    </row>
    <row r="50" spans="1:28" ht="15" customHeight="1" thickTop="1" thickBot="1">
      <c r="A50" s="1393" t="s">
        <v>1</v>
      </c>
      <c r="B50" s="1394"/>
      <c r="C50" s="1394"/>
      <c r="D50" s="1394"/>
      <c r="E50" s="1394"/>
      <c r="F50" s="1394"/>
      <c r="G50" s="2769"/>
      <c r="H50" s="1399"/>
      <c r="I50" s="1399"/>
      <c r="J50" s="1400"/>
      <c r="S50" s="349"/>
      <c r="T50" s="39"/>
      <c r="U50" s="39"/>
      <c r="V50" s="81"/>
      <c r="W50" s="39"/>
      <c r="X50" s="112"/>
      <c r="Y50" s="113"/>
      <c r="Z50" s="114"/>
      <c r="AA50" s="114"/>
      <c r="AB50" s="116"/>
    </row>
    <row r="51" spans="1:28" ht="15" customHeight="1" thickTop="1">
      <c r="A51" s="277" t="s">
        <v>2</v>
      </c>
      <c r="B51" s="278" t="s">
        <v>35</v>
      </c>
      <c r="C51" s="279" t="s">
        <v>4</v>
      </c>
      <c r="D51" s="278" t="s">
        <v>1182</v>
      </c>
      <c r="E51" s="280" t="s">
        <v>5</v>
      </c>
      <c r="F51" s="280" t="s">
        <v>6</v>
      </c>
      <c r="G51" s="2770" t="s">
        <v>143</v>
      </c>
      <c r="H51" s="281" t="s">
        <v>1023</v>
      </c>
      <c r="I51" s="281" t="s">
        <v>802</v>
      </c>
      <c r="J51" s="288" t="s">
        <v>39</v>
      </c>
      <c r="S51" s="349"/>
      <c r="T51" s="39"/>
      <c r="U51" s="39"/>
      <c r="V51" s="81"/>
      <c r="W51" s="39"/>
      <c r="X51" s="112"/>
      <c r="Y51" s="113"/>
      <c r="Z51" s="114"/>
      <c r="AA51" s="114"/>
      <c r="AB51" s="116"/>
    </row>
    <row r="52" spans="1:28" ht="15" customHeight="1">
      <c r="A52" s="162">
        <v>45623</v>
      </c>
      <c r="B52" s="55">
        <v>700000</v>
      </c>
      <c r="C52" s="55">
        <f>B52*2%</f>
        <v>14000</v>
      </c>
      <c r="D52" s="55"/>
      <c r="E52" s="55"/>
      <c r="F52" s="25">
        <v>72</v>
      </c>
      <c r="G52" s="2248">
        <v>34615</v>
      </c>
      <c r="H52" s="55">
        <f>+B52/F52</f>
        <v>9722.2222222222226</v>
      </c>
      <c r="I52" s="55">
        <f>B52*0.83%</f>
        <v>5810</v>
      </c>
      <c r="J52" s="55">
        <f>B52</f>
        <v>700000</v>
      </c>
      <c r="S52" s="349"/>
      <c r="T52" s="39"/>
      <c r="U52" s="39"/>
      <c r="V52" s="81"/>
      <c r="W52" s="39"/>
      <c r="X52" s="112"/>
      <c r="Y52" s="113"/>
      <c r="Z52" s="114"/>
      <c r="AA52" s="114"/>
      <c r="AB52" s="116"/>
    </row>
    <row r="53" spans="1:28" ht="15" customHeight="1">
      <c r="A53" s="50">
        <v>45640</v>
      </c>
      <c r="B53" s="62"/>
      <c r="C53" s="62"/>
      <c r="D53" s="62"/>
      <c r="E53" s="62"/>
      <c r="F53" s="538">
        <v>1</v>
      </c>
      <c r="G53" s="2229">
        <v>85820</v>
      </c>
      <c r="H53" s="59">
        <v>9722.2199999999993</v>
      </c>
      <c r="I53" s="59">
        <v>5810</v>
      </c>
      <c r="J53" s="62">
        <f>J52-H53</f>
        <v>690277.78</v>
      </c>
      <c r="S53" s="349"/>
      <c r="T53" s="39"/>
      <c r="U53" s="39"/>
      <c r="V53" s="81"/>
      <c r="W53" s="39"/>
      <c r="X53" s="112"/>
      <c r="Y53" s="113"/>
      <c r="Z53" s="114"/>
      <c r="AA53" s="114"/>
      <c r="AB53" s="116"/>
    </row>
    <row r="54" spans="1:28" ht="15" customHeight="1">
      <c r="A54" s="50">
        <v>45674</v>
      </c>
      <c r="B54" s="62"/>
      <c r="C54" s="62"/>
      <c r="D54" s="62"/>
      <c r="E54" s="62"/>
      <c r="F54" s="538">
        <v>2</v>
      </c>
      <c r="G54" s="2194">
        <v>86195</v>
      </c>
      <c r="H54" s="1401">
        <v>9722.2199999999993</v>
      </c>
      <c r="I54" s="59">
        <v>5810</v>
      </c>
      <c r="J54" s="62">
        <f t="shared" ref="J54:J66" si="5">J53-H54</f>
        <v>680555.56</v>
      </c>
      <c r="K54" s="575"/>
      <c r="L54" s="576"/>
      <c r="M54" s="125"/>
      <c r="N54" s="122"/>
      <c r="O54" s="2231"/>
      <c r="P54" s="122"/>
      <c r="Q54" s="728"/>
      <c r="R54" s="728"/>
      <c r="S54" s="349"/>
      <c r="T54" s="39"/>
      <c r="U54" s="39"/>
      <c r="V54" s="81"/>
      <c r="W54" s="39"/>
      <c r="X54" s="112"/>
      <c r="Y54" s="113"/>
      <c r="Z54" s="114"/>
      <c r="AA54" s="114"/>
      <c r="AB54" s="116"/>
    </row>
    <row r="55" spans="1:28" ht="15" customHeight="1">
      <c r="A55" s="50">
        <v>45707</v>
      </c>
      <c r="B55" s="62"/>
      <c r="C55" s="62"/>
      <c r="D55" s="62"/>
      <c r="E55" s="62"/>
      <c r="F55" s="538">
        <v>3</v>
      </c>
      <c r="G55" s="2194">
        <v>86536</v>
      </c>
      <c r="H55" s="1401">
        <v>9722.2199999999993</v>
      </c>
      <c r="I55" s="59">
        <v>5810</v>
      </c>
      <c r="J55" s="62">
        <f t="shared" si="5"/>
        <v>670833.34000000008</v>
      </c>
      <c r="K55" s="575"/>
      <c r="L55" s="576"/>
      <c r="M55" s="125"/>
      <c r="N55" s="122"/>
      <c r="O55" s="2231"/>
      <c r="P55" s="122"/>
      <c r="Q55" s="728"/>
      <c r="R55" s="728"/>
      <c r="S55" s="349"/>
      <c r="T55" s="39"/>
      <c r="U55" s="39"/>
      <c r="V55" s="81"/>
      <c r="W55" s="39"/>
      <c r="X55" s="112"/>
      <c r="Y55" s="113"/>
      <c r="Z55" s="114"/>
      <c r="AA55" s="114"/>
      <c r="AB55" s="116"/>
    </row>
    <row r="56" spans="1:28" ht="15" customHeight="1">
      <c r="A56" s="50">
        <v>45745</v>
      </c>
      <c r="B56" s="62"/>
      <c r="C56" s="62"/>
      <c r="D56" s="62"/>
      <c r="E56" s="62"/>
      <c r="F56" s="538">
        <v>4</v>
      </c>
      <c r="G56" s="2191">
        <v>87042</v>
      </c>
      <c r="H56" s="59">
        <v>9722.2199999999993</v>
      </c>
      <c r="I56" s="59">
        <v>5810</v>
      </c>
      <c r="J56" s="62">
        <f t="shared" si="5"/>
        <v>661111.12000000011</v>
      </c>
      <c r="K56" s="575"/>
      <c r="L56" s="576"/>
      <c r="M56" s="126"/>
      <c r="N56" s="122"/>
      <c r="O56" s="2231"/>
      <c r="P56" s="122"/>
      <c r="Q56" s="728"/>
      <c r="R56" s="728"/>
      <c r="S56" s="349"/>
      <c r="T56" s="39"/>
      <c r="U56" s="39"/>
      <c r="V56" s="81"/>
      <c r="W56" s="39"/>
      <c r="X56" s="112"/>
      <c r="Y56" s="113"/>
      <c r="Z56" s="114"/>
      <c r="AA56" s="114"/>
      <c r="AB56" s="116"/>
    </row>
    <row r="57" spans="1:28" ht="15" customHeight="1">
      <c r="A57" s="50">
        <v>45763</v>
      </c>
      <c r="B57" s="62"/>
      <c r="C57" s="62"/>
      <c r="D57" s="62"/>
      <c r="E57" s="62"/>
      <c r="F57" s="538">
        <v>5</v>
      </c>
      <c r="G57" s="2191">
        <v>87244</v>
      </c>
      <c r="H57" s="62">
        <v>9722.2199999999993</v>
      </c>
      <c r="I57" s="62">
        <v>5810</v>
      </c>
      <c r="J57" s="62">
        <f t="shared" si="5"/>
        <v>651388.90000000014</v>
      </c>
      <c r="K57" s="575"/>
      <c r="L57" s="576"/>
      <c r="M57" s="126"/>
      <c r="N57" s="122"/>
      <c r="O57" s="2231"/>
      <c r="P57" s="122"/>
      <c r="Q57" s="728"/>
      <c r="R57" s="728"/>
      <c r="S57" s="349"/>
      <c r="T57" s="39"/>
      <c r="U57" s="39"/>
      <c r="V57" s="81"/>
      <c r="W57" s="39"/>
      <c r="X57" s="112"/>
      <c r="Y57" s="113"/>
      <c r="Z57" s="114"/>
      <c r="AA57" s="114"/>
      <c r="AB57" s="116"/>
    </row>
    <row r="58" spans="1:28" ht="15" customHeight="1">
      <c r="A58" s="50">
        <v>45807</v>
      </c>
      <c r="B58" s="62"/>
      <c r="C58" s="62"/>
      <c r="D58" s="62"/>
      <c r="E58" s="62"/>
      <c r="F58" s="538">
        <v>6</v>
      </c>
      <c r="G58" s="2195" t="s">
        <v>1183</v>
      </c>
      <c r="H58" s="62">
        <v>9722.2199999999993</v>
      </c>
      <c r="I58" s="62">
        <v>5810</v>
      </c>
      <c r="J58" s="62">
        <f t="shared" si="5"/>
        <v>641666.68000000017</v>
      </c>
      <c r="K58" s="575"/>
      <c r="L58" s="576"/>
      <c r="M58" s="120"/>
      <c r="N58" s="122"/>
      <c r="O58" s="2231"/>
      <c r="P58" s="122"/>
      <c r="Q58" s="728"/>
      <c r="R58" s="728"/>
      <c r="S58" s="349"/>
      <c r="T58" s="39"/>
      <c r="U58" s="39"/>
      <c r="V58" s="81"/>
      <c r="W58" s="39"/>
      <c r="X58" s="112"/>
      <c r="Y58" s="113"/>
      <c r="Z58" s="114"/>
      <c r="AA58" s="114"/>
      <c r="AB58" s="116"/>
    </row>
    <row r="59" spans="1:28" ht="15" customHeight="1">
      <c r="A59" s="50">
        <v>45826</v>
      </c>
      <c r="B59" s="62"/>
      <c r="C59" s="62"/>
      <c r="D59" s="62"/>
      <c r="E59" s="62"/>
      <c r="F59" s="538">
        <v>7</v>
      </c>
      <c r="G59" s="2195" t="s">
        <v>1184</v>
      </c>
      <c r="H59" s="62">
        <v>9722.2199999999993</v>
      </c>
      <c r="I59" s="62">
        <v>5810</v>
      </c>
      <c r="J59" s="62">
        <f t="shared" si="5"/>
        <v>631944.4600000002</v>
      </c>
      <c r="K59" s="575"/>
      <c r="L59" s="576"/>
      <c r="M59" s="120"/>
      <c r="N59" s="122"/>
      <c r="O59" s="2231"/>
      <c r="P59" s="122"/>
      <c r="Q59" s="728"/>
      <c r="R59" s="728"/>
      <c r="S59" s="349"/>
      <c r="T59" s="39"/>
      <c r="U59" s="39"/>
      <c r="V59" s="81"/>
      <c r="W59" s="39"/>
      <c r="X59" s="112"/>
      <c r="Y59" s="113"/>
      <c r="Z59" s="114"/>
      <c r="AA59" s="114"/>
      <c r="AB59" s="116"/>
    </row>
    <row r="60" spans="1:28" ht="15" customHeight="1">
      <c r="A60" s="50">
        <v>45853</v>
      </c>
      <c r="B60" s="62"/>
      <c r="C60" s="62"/>
      <c r="D60" s="62"/>
      <c r="E60" s="62"/>
      <c r="F60" s="538">
        <v>8</v>
      </c>
      <c r="G60" s="2195" t="s">
        <v>1185</v>
      </c>
      <c r="H60" s="62">
        <v>9722.2199999999993</v>
      </c>
      <c r="I60" s="62">
        <v>5810</v>
      </c>
      <c r="J60" s="62">
        <f t="shared" si="5"/>
        <v>622222.24000000022</v>
      </c>
      <c r="K60" s="575"/>
      <c r="L60" s="576"/>
      <c r="M60" s="120"/>
      <c r="N60" s="122"/>
      <c r="O60" s="2231"/>
      <c r="P60" s="122"/>
      <c r="Q60" s="728"/>
      <c r="R60" s="728"/>
      <c r="S60" s="349"/>
      <c r="T60" s="39"/>
      <c r="U60" s="39"/>
      <c r="V60" s="81"/>
      <c r="W60" s="39"/>
      <c r="X60" s="112"/>
      <c r="Y60" s="113"/>
      <c r="Z60" s="114"/>
      <c r="AA60" s="114"/>
      <c r="AB60" s="116"/>
    </row>
    <row r="61" spans="1:28" ht="13.8">
      <c r="A61" s="50">
        <v>45885</v>
      </c>
      <c r="B61" s="62"/>
      <c r="C61" s="62"/>
      <c r="D61" s="62"/>
      <c r="E61" s="62"/>
      <c r="F61" s="538">
        <v>9</v>
      </c>
      <c r="G61" s="2196" t="s">
        <v>1186</v>
      </c>
      <c r="H61" s="62">
        <v>9722.2199999999993</v>
      </c>
      <c r="I61" s="62">
        <v>5810</v>
      </c>
      <c r="J61" s="62">
        <f t="shared" si="5"/>
        <v>612500.02000000025</v>
      </c>
      <c r="K61" s="575"/>
      <c r="L61" s="576"/>
      <c r="M61" s="126"/>
      <c r="N61" s="122"/>
      <c r="O61" s="2231"/>
      <c r="P61" s="122"/>
      <c r="Q61" s="728"/>
      <c r="R61" s="728"/>
    </row>
    <row r="62" spans="1:28" ht="13.8">
      <c r="A62" s="167">
        <v>45916</v>
      </c>
      <c r="B62" s="43"/>
      <c r="C62" s="43"/>
      <c r="D62" s="43"/>
      <c r="E62" s="62"/>
      <c r="F62" s="538">
        <v>10</v>
      </c>
      <c r="G62" s="2195" t="s">
        <v>1187</v>
      </c>
      <c r="H62" s="30">
        <v>9722.2199999999993</v>
      </c>
      <c r="I62" s="450">
        <v>5810</v>
      </c>
      <c r="J62" s="62">
        <f t="shared" si="5"/>
        <v>602777.80000000028</v>
      </c>
      <c r="K62" s="575"/>
      <c r="L62" s="576"/>
      <c r="M62" s="120"/>
      <c r="N62" s="122"/>
      <c r="O62" s="2231"/>
      <c r="P62" s="122"/>
      <c r="Q62" s="728"/>
      <c r="R62" s="728"/>
    </row>
    <row r="63" spans="1:28" ht="13.8">
      <c r="A63" s="167">
        <v>45946</v>
      </c>
      <c r="B63" s="43"/>
      <c r="C63" s="43"/>
      <c r="D63" s="43"/>
      <c r="E63" s="43"/>
      <c r="F63" s="538">
        <v>11</v>
      </c>
      <c r="G63" s="2195" t="s">
        <v>1188</v>
      </c>
      <c r="H63" s="30">
        <v>9722.2199999999993</v>
      </c>
      <c r="I63" s="450">
        <v>5810</v>
      </c>
      <c r="J63" s="62">
        <f t="shared" si="5"/>
        <v>593055.58000000031</v>
      </c>
      <c r="K63" s="575"/>
      <c r="L63" s="576"/>
      <c r="M63" s="120"/>
      <c r="N63" s="122"/>
      <c r="O63" s="2231"/>
      <c r="P63" s="122"/>
      <c r="Q63" s="728"/>
      <c r="R63" s="728"/>
    </row>
    <row r="64" spans="1:28" ht="13.8">
      <c r="A64" s="167">
        <v>45976</v>
      </c>
      <c r="B64" s="43"/>
      <c r="C64" s="43"/>
      <c r="D64" s="43"/>
      <c r="E64" s="43"/>
      <c r="F64" s="538">
        <v>12</v>
      </c>
      <c r="G64" s="2195" t="s">
        <v>1189</v>
      </c>
      <c r="H64" s="30">
        <v>9722.2199999999993</v>
      </c>
      <c r="I64" s="450">
        <v>5810</v>
      </c>
      <c r="J64" s="62">
        <f t="shared" si="5"/>
        <v>583333.36000000034</v>
      </c>
      <c r="K64" s="575"/>
      <c r="L64" s="576"/>
      <c r="M64" s="120"/>
      <c r="N64" s="122"/>
      <c r="O64" s="2231"/>
      <c r="P64" s="122"/>
      <c r="Q64" s="728"/>
      <c r="R64" s="728"/>
    </row>
    <row r="65" spans="1:18" ht="13.8">
      <c r="A65" s="167">
        <v>46008</v>
      </c>
      <c r="B65" s="43"/>
      <c r="C65" s="43"/>
      <c r="D65" s="43"/>
      <c r="E65" s="43"/>
      <c r="F65" s="538">
        <v>12</v>
      </c>
      <c r="G65" s="2195" t="s">
        <v>1190</v>
      </c>
      <c r="H65" s="43">
        <v>9722.2199999999993</v>
      </c>
      <c r="I65" s="43">
        <v>5810</v>
      </c>
      <c r="J65" s="62">
        <f t="shared" si="5"/>
        <v>573611.14000000036</v>
      </c>
      <c r="K65" s="575"/>
      <c r="L65" s="576"/>
      <c r="M65" s="120"/>
      <c r="N65" s="122"/>
      <c r="O65" s="2231"/>
      <c r="P65" s="122"/>
      <c r="Q65" s="728"/>
      <c r="R65" s="728"/>
    </row>
    <row r="66" spans="1:18">
      <c r="A66" s="575">
        <v>46018</v>
      </c>
      <c r="D66" s="67"/>
      <c r="E66" s="67"/>
      <c r="F66" s="802"/>
      <c r="G66" s="2424">
        <v>37036</v>
      </c>
      <c r="H66" s="604">
        <v>573611.14</v>
      </c>
      <c r="I66" s="67"/>
      <c r="J66" s="62">
        <f t="shared" si="5"/>
        <v>0</v>
      </c>
      <c r="K66" s="575"/>
      <c r="L66" s="805"/>
      <c r="M66" s="161"/>
      <c r="N66" s="122"/>
      <c r="O66" s="2231"/>
      <c r="P66" s="122"/>
      <c r="Q66" s="604"/>
      <c r="R66" s="604"/>
    </row>
    <row r="68" spans="1:18" ht="16.2" thickTop="1" thickBot="1">
      <c r="A68" s="3399" t="s">
        <v>1</v>
      </c>
      <c r="B68" s="3400"/>
      <c r="C68" s="3400"/>
      <c r="D68" s="3400"/>
      <c r="E68" s="3400"/>
      <c r="F68" s="3400"/>
      <c r="G68" s="3400"/>
      <c r="H68" s="3400"/>
      <c r="I68" s="3400"/>
      <c r="J68" s="3401"/>
    </row>
    <row r="69" spans="1:18" ht="27" thickTop="1">
      <c r="A69" s="277" t="s">
        <v>2</v>
      </c>
      <c r="B69" s="278" t="s">
        <v>35</v>
      </c>
      <c r="C69" s="279" t="s">
        <v>4</v>
      </c>
      <c r="D69" s="278" t="s">
        <v>1182</v>
      </c>
      <c r="E69" s="280" t="s">
        <v>5</v>
      </c>
      <c r="F69" s="280" t="s">
        <v>6</v>
      </c>
      <c r="G69" s="2770" t="s">
        <v>143</v>
      </c>
      <c r="H69" s="281" t="s">
        <v>1023</v>
      </c>
      <c r="I69" s="281" t="s">
        <v>802</v>
      </c>
      <c r="J69" s="288" t="s">
        <v>39</v>
      </c>
    </row>
    <row r="70" spans="1:18">
      <c r="A70" s="162">
        <v>46018</v>
      </c>
      <c r="B70" s="55">
        <v>650000</v>
      </c>
      <c r="C70" s="55">
        <f>B70*2%</f>
        <v>13000</v>
      </c>
      <c r="D70" s="55"/>
      <c r="E70" s="55"/>
      <c r="F70" s="25">
        <v>60</v>
      </c>
      <c r="G70" s="2248" t="s">
        <v>1191</v>
      </c>
      <c r="H70" s="55">
        <f>+B70/F70</f>
        <v>10833.333333333334</v>
      </c>
      <c r="I70" s="55">
        <f>B70*0.83%</f>
        <v>5395</v>
      </c>
      <c r="J70" s="55">
        <f>B70</f>
        <v>650000</v>
      </c>
    </row>
    <row r="71" spans="1:18">
      <c r="A71" s="50"/>
      <c r="B71" s="62"/>
      <c r="C71" s="62"/>
      <c r="D71" s="62"/>
      <c r="E71" s="62"/>
      <c r="F71" s="538"/>
      <c r="G71" s="2229"/>
      <c r="H71" s="59"/>
      <c r="I71" s="59"/>
      <c r="J71" s="62">
        <f>J70-H71</f>
        <v>650000</v>
      </c>
    </row>
  </sheetData>
  <mergeCells count="4">
    <mergeCell ref="K4:R4"/>
    <mergeCell ref="S4:X4"/>
    <mergeCell ref="Y4:AB4"/>
    <mergeCell ref="A68:J68"/>
  </mergeCells>
  <pageMargins left="0.5" right="0.5" top="1" bottom="1" header="0.5" footer="0.5"/>
  <pageSetup orientation="landscape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97">
    <tabColor rgb="FFFFFF00"/>
  </sheetPr>
  <dimension ref="A1:T374"/>
  <sheetViews>
    <sheetView topLeftCell="A73" zoomScale="130" zoomScaleNormal="130" workbookViewId="0">
      <selection activeCell="J91" sqref="J91"/>
    </sheetView>
  </sheetViews>
  <sheetFormatPr defaultColWidth="9.109375" defaultRowHeight="13.8"/>
  <cols>
    <col min="1" max="1" width="12.33203125" style="228" customWidth="1"/>
    <col min="2" max="2" width="15.88671875" style="3" customWidth="1"/>
    <col min="3" max="3" width="11.6640625" style="3" customWidth="1"/>
    <col min="4" max="4" width="6.5546875" style="3" customWidth="1"/>
    <col min="5" max="5" width="12.109375" style="2308" customWidth="1"/>
    <col min="6" max="6" width="11.88671875" style="5" customWidth="1"/>
    <col min="7" max="7" width="14.88671875" style="7" customWidth="1"/>
    <col min="8" max="8" width="12.109375" style="7" customWidth="1"/>
    <col min="9" max="9" width="13.109375" style="7" customWidth="1"/>
    <col min="10" max="10" width="12" style="2" customWidth="1"/>
    <col min="11" max="11" width="18" style="6" customWidth="1"/>
    <col min="12" max="12" width="12.6640625" style="2778" customWidth="1"/>
    <col min="13" max="13" width="9.6640625" style="1373" customWidth="1"/>
    <col min="14" max="14" width="13.109375" style="6" customWidth="1"/>
    <col min="15" max="15" width="11" style="6" customWidth="1"/>
    <col min="16" max="16" width="11.44140625" style="6" customWidth="1"/>
    <col min="17" max="17" width="10.5546875" style="3" customWidth="1"/>
    <col min="18" max="16384" width="9.109375" style="3"/>
  </cols>
  <sheetData>
    <row r="1" spans="1:16" ht="26.25" customHeight="1">
      <c r="A1" s="3120" t="s">
        <v>1192</v>
      </c>
      <c r="B1" s="3120"/>
      <c r="C1" s="3120"/>
      <c r="D1" s="3120"/>
      <c r="E1" s="3120"/>
      <c r="F1" s="460"/>
      <c r="G1" s="484"/>
      <c r="H1" s="484"/>
      <c r="I1" s="484"/>
      <c r="J1" s="1301"/>
      <c r="K1" s="96"/>
      <c r="L1" s="2774"/>
      <c r="M1" s="893"/>
      <c r="N1" s="96"/>
      <c r="O1" s="96"/>
      <c r="P1" s="96"/>
    </row>
    <row r="2" spans="1:16" ht="15" customHeight="1" thickBot="1">
      <c r="A2" s="3408" t="s">
        <v>34</v>
      </c>
      <c r="B2" s="3408"/>
      <c r="C2" s="3141"/>
      <c r="D2" s="3141"/>
      <c r="E2" s="2546"/>
      <c r="H2" s="135"/>
      <c r="I2" s="135"/>
      <c r="L2" s="2546"/>
      <c r="M2" s="893"/>
      <c r="N2" s="135"/>
      <c r="O2" s="135"/>
      <c r="P2" s="135"/>
    </row>
    <row r="3" spans="1:16" s="1" customFormat="1" ht="18.75" customHeight="1" thickTop="1" thickBot="1">
      <c r="A3" s="3402" t="s">
        <v>1</v>
      </c>
      <c r="B3" s="3403"/>
      <c r="C3" s="3403"/>
      <c r="D3" s="3403"/>
      <c r="E3" s="3403"/>
      <c r="F3" s="3403"/>
      <c r="G3" s="3403"/>
      <c r="H3" s="3403"/>
      <c r="I3" s="3404"/>
      <c r="J3" s="3405" t="s">
        <v>185</v>
      </c>
      <c r="K3" s="3406"/>
      <c r="L3" s="3406"/>
      <c r="M3" s="3406"/>
      <c r="N3" s="3406"/>
      <c r="O3" s="3406"/>
      <c r="P3" s="3407"/>
    </row>
    <row r="4" spans="1:16" ht="21" customHeight="1" thickTop="1">
      <c r="A4" s="493" t="s">
        <v>2</v>
      </c>
      <c r="B4" s="278" t="s">
        <v>35</v>
      </c>
      <c r="C4" s="279" t="s">
        <v>4</v>
      </c>
      <c r="D4" s="280" t="s">
        <v>5</v>
      </c>
      <c r="E4" s="2421" t="s">
        <v>143</v>
      </c>
      <c r="F4" s="280" t="s">
        <v>6</v>
      </c>
      <c r="G4" s="1074" t="s">
        <v>1023</v>
      </c>
      <c r="H4" s="1074" t="s">
        <v>802</v>
      </c>
      <c r="I4" s="838" t="s">
        <v>39</v>
      </c>
      <c r="J4" s="277" t="s">
        <v>2</v>
      </c>
      <c r="K4" s="278" t="s">
        <v>35</v>
      </c>
      <c r="L4" s="2775" t="s">
        <v>4</v>
      </c>
      <c r="M4" s="1369" t="s">
        <v>6</v>
      </c>
      <c r="N4" s="281" t="s">
        <v>1023</v>
      </c>
      <c r="O4" s="281" t="s">
        <v>802</v>
      </c>
      <c r="P4" s="288" t="s">
        <v>39</v>
      </c>
    </row>
    <row r="5" spans="1:16" ht="15" customHeight="1">
      <c r="A5" s="162">
        <v>44744</v>
      </c>
      <c r="B5" s="254">
        <v>300000</v>
      </c>
      <c r="C5" s="56">
        <f>B5*0.02</f>
        <v>6000</v>
      </c>
      <c r="D5" s="25"/>
      <c r="E5" s="2248">
        <v>29344</v>
      </c>
      <c r="F5" s="25">
        <v>24</v>
      </c>
      <c r="G5" s="55">
        <f>B5/F5</f>
        <v>12500</v>
      </c>
      <c r="H5" s="55">
        <f>B5*0.0083</f>
        <v>2490</v>
      </c>
      <c r="I5" s="55">
        <v>300000</v>
      </c>
      <c r="J5" s="1371"/>
      <c r="K5" s="39"/>
      <c r="L5" s="2776"/>
      <c r="M5" s="1372"/>
      <c r="N5" s="39"/>
      <c r="O5" s="39"/>
      <c r="P5" s="112"/>
    </row>
    <row r="6" spans="1:16" ht="15" customHeight="1">
      <c r="A6" s="50">
        <v>44761</v>
      </c>
      <c r="B6" s="27"/>
      <c r="C6" s="27"/>
      <c r="D6" s="27"/>
      <c r="E6" s="2229">
        <v>75357</v>
      </c>
      <c r="F6" s="29">
        <v>1</v>
      </c>
      <c r="G6" s="755">
        <v>12500</v>
      </c>
      <c r="H6" s="755">
        <v>2490</v>
      </c>
      <c r="I6" s="43">
        <f>I5-G6</f>
        <v>287500</v>
      </c>
      <c r="J6" s="1081">
        <v>44863</v>
      </c>
      <c r="K6" s="21">
        <v>20000</v>
      </c>
      <c r="L6" s="2508">
        <v>30087</v>
      </c>
      <c r="M6" s="856">
        <v>12</v>
      </c>
      <c r="N6" s="21">
        <v>1666.67</v>
      </c>
      <c r="O6" s="21">
        <v>400</v>
      </c>
      <c r="P6" s="108">
        <v>20000</v>
      </c>
    </row>
    <row r="7" spans="1:16" ht="15" customHeight="1">
      <c r="A7" s="50">
        <v>44800</v>
      </c>
      <c r="E7" s="2229">
        <v>75843</v>
      </c>
      <c r="F7" s="29">
        <v>2</v>
      </c>
      <c r="G7" s="755">
        <v>12500</v>
      </c>
      <c r="H7" s="755">
        <v>2490</v>
      </c>
      <c r="I7" s="43">
        <f t="shared" ref="I7:I13" si="0">I6-G7</f>
        <v>275000</v>
      </c>
      <c r="J7" s="1371">
        <v>44954</v>
      </c>
      <c r="K7" s="39"/>
      <c r="L7" s="2544">
        <v>77512</v>
      </c>
      <c r="M7" s="1372">
        <v>1</v>
      </c>
      <c r="N7" s="39">
        <v>1666.67</v>
      </c>
      <c r="O7" s="39">
        <v>1166.67</v>
      </c>
      <c r="P7" s="112">
        <f>P6-N7</f>
        <v>18333.330000000002</v>
      </c>
    </row>
    <row r="8" spans="1:16" ht="15" customHeight="1">
      <c r="A8" s="167">
        <v>44831</v>
      </c>
      <c r="B8" s="32"/>
      <c r="C8" s="33"/>
      <c r="D8" s="33"/>
      <c r="E8" s="2229">
        <v>76099</v>
      </c>
      <c r="F8" s="29">
        <v>3</v>
      </c>
      <c r="G8" s="756">
        <v>12500</v>
      </c>
      <c r="H8" s="756">
        <v>2490</v>
      </c>
      <c r="I8" s="43">
        <f t="shared" si="0"/>
        <v>262500</v>
      </c>
      <c r="J8" s="1371">
        <v>44958</v>
      </c>
      <c r="K8" s="39"/>
      <c r="L8" s="2544">
        <v>77559</v>
      </c>
      <c r="M8" s="1372">
        <v>2</v>
      </c>
      <c r="N8" s="39">
        <v>18333.330000000002</v>
      </c>
      <c r="O8" s="39"/>
      <c r="P8" s="112">
        <f>P7-N8</f>
        <v>0</v>
      </c>
    </row>
    <row r="9" spans="1:16" ht="15" customHeight="1">
      <c r="A9" s="167">
        <v>44862</v>
      </c>
      <c r="B9" s="32"/>
      <c r="C9" s="33"/>
      <c r="D9" s="33"/>
      <c r="E9" s="2229">
        <v>76475</v>
      </c>
      <c r="F9" s="29">
        <v>4</v>
      </c>
      <c r="G9" s="756">
        <v>12500</v>
      </c>
      <c r="H9" s="756">
        <v>2490</v>
      </c>
      <c r="I9" s="43">
        <f t="shared" si="0"/>
        <v>250000</v>
      </c>
      <c r="J9" s="1371"/>
      <c r="K9" s="39"/>
      <c r="L9" s="2776"/>
      <c r="M9" s="1372"/>
      <c r="N9" s="39"/>
      <c r="O9" s="39"/>
      <c r="P9" s="112"/>
    </row>
    <row r="10" spans="1:16" ht="15" customHeight="1">
      <c r="A10" s="167">
        <v>44891</v>
      </c>
      <c r="B10" s="32"/>
      <c r="C10" s="33"/>
      <c r="D10" s="33"/>
      <c r="E10" s="2229">
        <v>76892</v>
      </c>
      <c r="F10" s="29">
        <v>5</v>
      </c>
      <c r="G10" s="756">
        <v>12500</v>
      </c>
      <c r="H10" s="756">
        <v>2490</v>
      </c>
      <c r="I10" s="43">
        <f t="shared" si="0"/>
        <v>237500</v>
      </c>
      <c r="J10" s="1371"/>
      <c r="K10" s="39"/>
      <c r="L10" s="2776"/>
      <c r="M10" s="1372"/>
      <c r="N10" s="39"/>
      <c r="O10" s="39"/>
      <c r="P10" s="112"/>
    </row>
    <row r="11" spans="1:16" ht="15" customHeight="1">
      <c r="A11" s="167">
        <v>44922</v>
      </c>
      <c r="B11" s="32"/>
      <c r="C11" s="33"/>
      <c r="D11" s="33"/>
      <c r="E11" s="2229">
        <v>77188</v>
      </c>
      <c r="F11" s="29">
        <v>6</v>
      </c>
      <c r="G11" s="756">
        <v>12500</v>
      </c>
      <c r="H11" s="756">
        <v>2490</v>
      </c>
      <c r="I11" s="43">
        <f t="shared" si="0"/>
        <v>225000</v>
      </c>
      <c r="J11" s="1081">
        <v>45121</v>
      </c>
      <c r="K11" s="21">
        <v>15000</v>
      </c>
      <c r="L11" s="2508">
        <v>31631</v>
      </c>
      <c r="M11" s="856">
        <v>12</v>
      </c>
      <c r="N11" s="21">
        <v>1250</v>
      </c>
      <c r="O11" s="21">
        <v>300</v>
      </c>
      <c r="P11" s="108">
        <f>K11</f>
        <v>15000</v>
      </c>
    </row>
    <row r="12" spans="1:16" ht="15" customHeight="1">
      <c r="A12" s="50">
        <v>44954</v>
      </c>
      <c r="B12" s="27"/>
      <c r="C12" s="27"/>
      <c r="D12" s="27"/>
      <c r="E12" s="2229">
        <v>77512</v>
      </c>
      <c r="F12" s="29">
        <v>7</v>
      </c>
      <c r="G12" s="755">
        <v>12500</v>
      </c>
      <c r="H12" s="756">
        <v>2490</v>
      </c>
      <c r="I12" s="43">
        <f t="shared" si="0"/>
        <v>212500</v>
      </c>
      <c r="J12" s="1371">
        <v>45134</v>
      </c>
      <c r="K12" s="39"/>
      <c r="L12" s="2195">
        <v>79633</v>
      </c>
      <c r="M12" s="1372">
        <v>1</v>
      </c>
      <c r="N12" s="39">
        <v>1250</v>
      </c>
      <c r="O12" s="39">
        <v>275</v>
      </c>
      <c r="P12" s="112">
        <f>P11-N12</f>
        <v>13750</v>
      </c>
    </row>
    <row r="13" spans="1:16" ht="25.5" customHeight="1">
      <c r="A13" s="50">
        <v>44958</v>
      </c>
      <c r="B13" s="27"/>
      <c r="C13" s="27"/>
      <c r="D13" s="27"/>
      <c r="E13" s="2229">
        <v>30640</v>
      </c>
      <c r="F13" s="29">
        <v>8</v>
      </c>
      <c r="G13" s="755">
        <v>212500</v>
      </c>
      <c r="H13" s="755"/>
      <c r="I13" s="43">
        <f t="shared" si="0"/>
        <v>0</v>
      </c>
      <c r="J13" s="1371">
        <v>45154</v>
      </c>
      <c r="K13" s="39"/>
      <c r="L13" s="2481">
        <v>79888</v>
      </c>
      <c r="M13" s="1372">
        <v>2</v>
      </c>
      <c r="N13" s="39">
        <v>1250</v>
      </c>
      <c r="O13" s="39">
        <v>275</v>
      </c>
      <c r="P13" s="112">
        <f>P12-N13</f>
        <v>12500</v>
      </c>
    </row>
    <row r="14" spans="1:16" ht="15" customHeight="1">
      <c r="J14" s="1371">
        <v>45156</v>
      </c>
      <c r="K14" s="39"/>
      <c r="L14" s="2481">
        <v>79920</v>
      </c>
      <c r="M14" s="1372">
        <v>3</v>
      </c>
      <c r="N14" s="39">
        <v>12500</v>
      </c>
      <c r="O14" s="39"/>
      <c r="P14" s="112">
        <f>P13-N14</f>
        <v>0</v>
      </c>
    </row>
    <row r="15" spans="1:16" ht="15" customHeight="1" thickBot="1">
      <c r="A15" s="3402" t="s">
        <v>1</v>
      </c>
      <c r="B15" s="3403"/>
      <c r="C15" s="3403"/>
      <c r="D15" s="3403"/>
      <c r="E15" s="3403"/>
      <c r="F15" s="3403"/>
      <c r="G15" s="3403"/>
      <c r="H15" s="3403"/>
      <c r="I15" s="3404"/>
      <c r="J15" s="1371"/>
      <c r="K15" s="39"/>
      <c r="L15" s="2776"/>
      <c r="M15" s="1372"/>
      <c r="N15" s="39"/>
      <c r="O15" s="39"/>
      <c r="P15" s="112">
        <f>P14-N15</f>
        <v>0</v>
      </c>
    </row>
    <row r="16" spans="1:16" ht="21" customHeight="1" thickTop="1" thickBot="1">
      <c r="A16" s="493" t="s">
        <v>2</v>
      </c>
      <c r="B16" s="278" t="s">
        <v>35</v>
      </c>
      <c r="C16" s="279" t="s">
        <v>4</v>
      </c>
      <c r="D16" s="280" t="s">
        <v>5</v>
      </c>
      <c r="E16" s="2421" t="s">
        <v>143</v>
      </c>
      <c r="F16" s="280" t="s">
        <v>6</v>
      </c>
      <c r="G16" s="1074" t="s">
        <v>1023</v>
      </c>
      <c r="H16" s="1074" t="s">
        <v>802</v>
      </c>
      <c r="I16" s="838" t="s">
        <v>39</v>
      </c>
      <c r="J16" s="1371"/>
      <c r="K16" s="39"/>
      <c r="L16" s="2776"/>
      <c r="M16" s="1372"/>
      <c r="N16" s="39"/>
      <c r="O16" s="39"/>
      <c r="P16" s="112">
        <f>P15-N16</f>
        <v>0</v>
      </c>
    </row>
    <row r="17" spans="1:16" ht="21" customHeight="1" thickTop="1" thickBot="1">
      <c r="A17" s="162">
        <v>44958</v>
      </c>
      <c r="B17" s="254">
        <v>350000</v>
      </c>
      <c r="C17" s="56">
        <f>B17*0.02</f>
        <v>7000</v>
      </c>
      <c r="D17" s="25"/>
      <c r="E17" s="2248">
        <v>30640</v>
      </c>
      <c r="F17" s="25">
        <v>36</v>
      </c>
      <c r="G17" s="55">
        <f>B17/F17</f>
        <v>9722.2222222222226</v>
      </c>
      <c r="H17" s="55">
        <f>B17*0.0083</f>
        <v>2905</v>
      </c>
      <c r="I17" s="55">
        <f>B17</f>
        <v>350000</v>
      </c>
      <c r="J17" s="3405" t="s">
        <v>185</v>
      </c>
      <c r="K17" s="3406"/>
      <c r="L17" s="3406"/>
      <c r="M17" s="3406"/>
      <c r="N17" s="3406"/>
      <c r="O17" s="3406"/>
      <c r="P17" s="3407"/>
    </row>
    <row r="18" spans="1:16" ht="15" customHeight="1" thickTop="1">
      <c r="A18" s="50">
        <v>44982</v>
      </c>
      <c r="B18" s="27"/>
      <c r="C18" s="27"/>
      <c r="D18" s="27"/>
      <c r="E18" s="2229">
        <v>77863</v>
      </c>
      <c r="F18" s="29">
        <v>1</v>
      </c>
      <c r="G18" s="43">
        <v>9722.2199999999993</v>
      </c>
      <c r="H18" s="43">
        <v>2905</v>
      </c>
      <c r="I18" s="43">
        <f>I17-G18</f>
        <v>340277.78</v>
      </c>
      <c r="J18" s="277" t="s">
        <v>2</v>
      </c>
      <c r="K18" s="278" t="s">
        <v>35</v>
      </c>
      <c r="L18" s="2775" t="s">
        <v>1181</v>
      </c>
      <c r="M18" s="1369" t="s">
        <v>6</v>
      </c>
      <c r="N18" s="281" t="s">
        <v>1023</v>
      </c>
      <c r="O18" s="281" t="s">
        <v>802</v>
      </c>
      <c r="P18" s="288" t="s">
        <v>39</v>
      </c>
    </row>
    <row r="19" spans="1:16" ht="15" customHeight="1">
      <c r="A19" s="50">
        <v>45015</v>
      </c>
      <c r="B19" s="27"/>
      <c r="C19" s="27"/>
      <c r="D19" s="27"/>
      <c r="E19" s="2229">
        <v>78108</v>
      </c>
      <c r="F19" s="29">
        <v>2</v>
      </c>
      <c r="G19" s="43">
        <v>9722.2199999999993</v>
      </c>
      <c r="H19" s="43">
        <v>2905</v>
      </c>
      <c r="I19" s="43">
        <f t="shared" ref="I19:I25" si="1">I18-G19</f>
        <v>330555.56000000006</v>
      </c>
      <c r="J19" s="167">
        <v>45314</v>
      </c>
      <c r="K19" s="532">
        <v>20000</v>
      </c>
      <c r="L19" s="2197">
        <v>32778</v>
      </c>
      <c r="M19" s="1375">
        <v>12</v>
      </c>
      <c r="N19" s="532">
        <v>1666.67</v>
      </c>
      <c r="O19" s="532">
        <v>400</v>
      </c>
      <c r="P19" s="537">
        <v>20000</v>
      </c>
    </row>
    <row r="20" spans="1:16" ht="15" customHeight="1">
      <c r="A20" s="50">
        <v>45042</v>
      </c>
      <c r="B20" s="27"/>
      <c r="C20" s="27"/>
      <c r="D20" s="27"/>
      <c r="E20" s="2229">
        <v>78444</v>
      </c>
      <c r="F20" s="29">
        <v>3</v>
      </c>
      <c r="G20" s="43">
        <v>9722.2199999999993</v>
      </c>
      <c r="H20" s="43">
        <v>2905</v>
      </c>
      <c r="I20" s="43">
        <f t="shared" si="1"/>
        <v>320833.34000000008</v>
      </c>
      <c r="J20" s="167">
        <v>45342</v>
      </c>
      <c r="K20" s="39"/>
      <c r="L20" s="2197">
        <v>82109</v>
      </c>
      <c r="M20" s="1372"/>
      <c r="N20" s="47">
        <v>3401.67</v>
      </c>
      <c r="O20" s="47">
        <v>333.33</v>
      </c>
      <c r="P20" s="112">
        <f>P19-N20</f>
        <v>16598.330000000002</v>
      </c>
    </row>
    <row r="21" spans="1:16" ht="15" customHeight="1">
      <c r="A21" s="50">
        <v>45076</v>
      </c>
      <c r="B21" s="27"/>
      <c r="C21" s="27"/>
      <c r="D21" s="27"/>
      <c r="E21" s="2229">
        <v>78877</v>
      </c>
      <c r="F21" s="29">
        <v>4</v>
      </c>
      <c r="G21" s="43">
        <v>9722.2199999999993</v>
      </c>
      <c r="H21" s="43">
        <v>2905</v>
      </c>
      <c r="I21" s="43">
        <f t="shared" si="1"/>
        <v>311111.12000000011</v>
      </c>
      <c r="J21" s="167">
        <v>45349</v>
      </c>
      <c r="K21" s="39"/>
      <c r="L21" s="2197">
        <v>82166</v>
      </c>
      <c r="M21" s="1372"/>
      <c r="N21" s="47">
        <v>16598.330000000002</v>
      </c>
      <c r="O21" s="47"/>
      <c r="P21" s="112">
        <f>P20-N21</f>
        <v>0</v>
      </c>
    </row>
    <row r="22" spans="1:16" ht="15" customHeight="1" thickBot="1">
      <c r="A22" s="50">
        <v>45106</v>
      </c>
      <c r="B22" s="27"/>
      <c r="C22" s="27"/>
      <c r="D22" s="27"/>
      <c r="E22" s="2229">
        <v>79330</v>
      </c>
      <c r="F22" s="29">
        <v>5</v>
      </c>
      <c r="G22" s="43">
        <v>9722.2199999999993</v>
      </c>
      <c r="H22" s="43">
        <v>2905</v>
      </c>
      <c r="I22" s="43">
        <f t="shared" si="1"/>
        <v>301388.90000000014</v>
      </c>
      <c r="J22" s="167"/>
      <c r="K22" s="39"/>
      <c r="L22" s="2197"/>
      <c r="M22" s="1372"/>
      <c r="N22" s="47"/>
      <c r="O22" s="47"/>
      <c r="P22" s="112">
        <f>P21-N22</f>
        <v>0</v>
      </c>
    </row>
    <row r="23" spans="1:16" ht="15" customHeight="1" thickTop="1" thickBot="1">
      <c r="A23" s="50">
        <v>45134</v>
      </c>
      <c r="B23" s="27"/>
      <c r="C23" s="27"/>
      <c r="D23" s="27"/>
      <c r="E23" s="2229">
        <v>79633</v>
      </c>
      <c r="F23" s="29">
        <v>6</v>
      </c>
      <c r="G23" s="43">
        <v>9722.2199999999993</v>
      </c>
      <c r="H23" s="43">
        <v>2905</v>
      </c>
      <c r="I23" s="43">
        <f t="shared" si="1"/>
        <v>291666.68000000017</v>
      </c>
      <c r="J23" s="3405" t="s">
        <v>185</v>
      </c>
      <c r="K23" s="3406"/>
      <c r="L23" s="3406"/>
      <c r="M23" s="3406"/>
      <c r="N23" s="3406"/>
      <c r="O23" s="3406"/>
      <c r="P23" s="3407"/>
    </row>
    <row r="24" spans="1:16" ht="15" customHeight="1" thickTop="1">
      <c r="A24" s="50">
        <v>45154</v>
      </c>
      <c r="B24" s="27"/>
      <c r="C24" s="27"/>
      <c r="D24" s="27"/>
      <c r="E24" s="2229">
        <v>79888</v>
      </c>
      <c r="F24" s="29">
        <v>7</v>
      </c>
      <c r="G24" s="43">
        <v>9722.2199999999993</v>
      </c>
      <c r="H24" s="43">
        <v>2905</v>
      </c>
      <c r="I24" s="43">
        <f t="shared" si="1"/>
        <v>281944.4600000002</v>
      </c>
      <c r="J24" s="277" t="s">
        <v>2</v>
      </c>
      <c r="K24" s="278" t="s">
        <v>35</v>
      </c>
      <c r="L24" s="2775" t="s">
        <v>1181</v>
      </c>
      <c r="M24" s="1369" t="s">
        <v>6</v>
      </c>
      <c r="N24" s="281" t="s">
        <v>1023</v>
      </c>
      <c r="O24" s="281" t="s">
        <v>802</v>
      </c>
      <c r="P24" s="288" t="s">
        <v>39</v>
      </c>
    </row>
    <row r="25" spans="1:16" ht="18.75" customHeight="1">
      <c r="A25" s="50">
        <v>45156</v>
      </c>
      <c r="B25" s="27"/>
      <c r="C25" s="30"/>
      <c r="D25" s="27"/>
      <c r="E25" s="2229">
        <v>31839</v>
      </c>
      <c r="F25" s="29"/>
      <c r="G25" s="30">
        <v>281944.46000000002</v>
      </c>
      <c r="H25" s="35"/>
      <c r="I25" s="43">
        <f t="shared" si="1"/>
        <v>0</v>
      </c>
      <c r="J25" s="167">
        <v>45464</v>
      </c>
      <c r="K25" s="532">
        <v>20000</v>
      </c>
      <c r="L25" s="2197">
        <v>33685</v>
      </c>
      <c r="M25" s="1375">
        <v>12</v>
      </c>
      <c r="N25" s="532">
        <v>1666.67</v>
      </c>
      <c r="O25" s="532">
        <v>400</v>
      </c>
      <c r="P25" s="537">
        <v>20000</v>
      </c>
    </row>
    <row r="26" spans="1:16" ht="22.5" customHeight="1">
      <c r="J26" s="167">
        <v>45470</v>
      </c>
      <c r="L26" s="2197">
        <v>83678</v>
      </c>
      <c r="M26" s="1373">
        <v>1</v>
      </c>
      <c r="N26" s="47">
        <v>1666.67</v>
      </c>
      <c r="O26" s="47">
        <v>366.67</v>
      </c>
      <c r="P26" s="112">
        <f>P25-N26</f>
        <v>18333.330000000002</v>
      </c>
    </row>
    <row r="27" spans="1:16" ht="15" customHeight="1" thickBot="1">
      <c r="A27" s="3402" t="s">
        <v>1</v>
      </c>
      <c r="B27" s="3403"/>
      <c r="C27" s="3403"/>
      <c r="D27" s="3403"/>
      <c r="E27" s="3403"/>
      <c r="F27" s="3403"/>
      <c r="G27" s="3403"/>
      <c r="H27" s="3403"/>
      <c r="I27" s="3404"/>
      <c r="J27" s="2">
        <v>45504</v>
      </c>
      <c r="K27" s="78"/>
      <c r="L27" s="2195">
        <v>84103</v>
      </c>
      <c r="M27" s="932">
        <v>2</v>
      </c>
      <c r="N27" s="47">
        <v>1666.67</v>
      </c>
      <c r="O27" s="1200">
        <v>333.33</v>
      </c>
      <c r="P27" s="112">
        <f>P26-N27</f>
        <v>16666.660000000003</v>
      </c>
    </row>
    <row r="28" spans="1:16" ht="15" customHeight="1" thickTop="1">
      <c r="A28" s="493" t="s">
        <v>2</v>
      </c>
      <c r="B28" s="278" t="s">
        <v>35</v>
      </c>
      <c r="C28" s="279" t="s">
        <v>4</v>
      </c>
      <c r="D28" s="280" t="s">
        <v>5</v>
      </c>
      <c r="E28" s="2421" t="s">
        <v>143</v>
      </c>
      <c r="F28" s="280" t="s">
        <v>6</v>
      </c>
      <c r="G28" s="1074" t="s">
        <v>1023</v>
      </c>
      <c r="H28" s="1074" t="s">
        <v>802</v>
      </c>
      <c r="I28" s="838" t="s">
        <v>39</v>
      </c>
      <c r="J28" s="1376">
        <v>45533</v>
      </c>
      <c r="K28" s="1355"/>
      <c r="L28" s="2195">
        <v>84387</v>
      </c>
      <c r="M28" s="1214">
        <v>3</v>
      </c>
      <c r="N28" s="1200">
        <v>1666.67</v>
      </c>
      <c r="O28" s="47">
        <v>300</v>
      </c>
      <c r="P28" s="112">
        <f>P27-N28</f>
        <v>14999.990000000003</v>
      </c>
    </row>
    <row r="29" spans="1:16" ht="15" customHeight="1">
      <c r="A29" s="162">
        <v>45156</v>
      </c>
      <c r="B29" s="254">
        <v>450000</v>
      </c>
      <c r="C29" s="56">
        <f>B29*0.02</f>
        <v>9000</v>
      </c>
      <c r="D29" s="25"/>
      <c r="E29" s="2248">
        <v>79888</v>
      </c>
      <c r="F29" s="25">
        <v>48</v>
      </c>
      <c r="G29" s="55">
        <f>B29/F29</f>
        <v>9375</v>
      </c>
      <c r="H29" s="55">
        <f>B29*0.83%</f>
        <v>3735</v>
      </c>
      <c r="I29" s="55">
        <f>B29</f>
        <v>450000</v>
      </c>
      <c r="J29" s="167">
        <v>45534</v>
      </c>
      <c r="L29" s="2195">
        <v>84432</v>
      </c>
      <c r="N29" s="450">
        <v>14999.99</v>
      </c>
      <c r="P29" s="112">
        <f>P28-N29</f>
        <v>0</v>
      </c>
    </row>
    <row r="30" spans="1:16" ht="15" customHeight="1" thickBot="1">
      <c r="A30" s="50">
        <v>45197</v>
      </c>
      <c r="B30" s="27"/>
      <c r="C30" s="35"/>
      <c r="D30" s="35"/>
      <c r="E30" s="2229">
        <v>80384</v>
      </c>
      <c r="F30" s="29">
        <v>1</v>
      </c>
      <c r="G30" s="35">
        <v>9375</v>
      </c>
      <c r="H30" s="35">
        <v>3735</v>
      </c>
      <c r="I30" s="43">
        <f>I29-G30</f>
        <v>440625</v>
      </c>
      <c r="J30" s="1371"/>
      <c r="K30" s="39"/>
      <c r="L30" s="2776"/>
      <c r="M30" s="1372"/>
      <c r="N30" s="39"/>
      <c r="O30" s="39"/>
      <c r="P30" s="112">
        <f>P29-N30</f>
        <v>0</v>
      </c>
    </row>
    <row r="31" spans="1:16" ht="15" customHeight="1" thickTop="1" thickBot="1">
      <c r="A31" s="50">
        <v>45226</v>
      </c>
      <c r="B31" s="27"/>
      <c r="C31" s="35"/>
      <c r="D31" s="35"/>
      <c r="E31" s="2229">
        <v>80702</v>
      </c>
      <c r="F31" s="29">
        <v>2</v>
      </c>
      <c r="G31" s="35">
        <v>9375</v>
      </c>
      <c r="H31" s="35">
        <v>3735</v>
      </c>
      <c r="I31" s="43">
        <f t="shared" ref="I31:I38" si="2">I30-G31</f>
        <v>431250</v>
      </c>
      <c r="J31" s="3405" t="s">
        <v>185</v>
      </c>
      <c r="K31" s="3406"/>
      <c r="L31" s="3406"/>
      <c r="M31" s="3406"/>
      <c r="N31" s="3406"/>
      <c r="O31" s="3406"/>
      <c r="P31" s="3407"/>
    </row>
    <row r="32" spans="1:16" ht="15" customHeight="1" thickTop="1">
      <c r="A32" s="167">
        <v>45260</v>
      </c>
      <c r="B32" s="178"/>
      <c r="C32" s="35"/>
      <c r="D32" s="35"/>
      <c r="E32" s="2229">
        <v>81179</v>
      </c>
      <c r="F32" s="29">
        <v>3</v>
      </c>
      <c r="G32" s="35">
        <v>9375</v>
      </c>
      <c r="H32" s="35">
        <v>3735</v>
      </c>
      <c r="I32" s="43">
        <f t="shared" si="2"/>
        <v>421875</v>
      </c>
      <c r="J32" s="277" t="s">
        <v>2</v>
      </c>
      <c r="K32" s="278" t="s">
        <v>35</v>
      </c>
      <c r="L32" s="2775" t="s">
        <v>1181</v>
      </c>
      <c r="M32" s="1369" t="s">
        <v>6</v>
      </c>
      <c r="N32" s="281" t="s">
        <v>1023</v>
      </c>
      <c r="O32" s="281" t="s">
        <v>802</v>
      </c>
      <c r="P32" s="288" t="s">
        <v>39</v>
      </c>
    </row>
    <row r="33" spans="1:20" ht="15" customHeight="1">
      <c r="A33" s="167">
        <v>45289</v>
      </c>
      <c r="B33" s="178"/>
      <c r="C33" s="35"/>
      <c r="D33" s="35"/>
      <c r="E33" s="2229">
        <v>81584</v>
      </c>
      <c r="F33" s="29">
        <v>4</v>
      </c>
      <c r="G33" s="35">
        <v>9375</v>
      </c>
      <c r="H33" s="35">
        <v>3735</v>
      </c>
      <c r="I33" s="87">
        <f t="shared" si="2"/>
        <v>412500</v>
      </c>
      <c r="J33" s="50">
        <v>45652</v>
      </c>
      <c r="K33" s="190">
        <v>20000</v>
      </c>
      <c r="L33" s="2229">
        <v>34810</v>
      </c>
      <c r="M33" s="1170">
        <v>12</v>
      </c>
      <c r="N33" s="190">
        <v>1666.67</v>
      </c>
      <c r="O33" s="190">
        <v>400</v>
      </c>
      <c r="P33" s="190">
        <v>20000</v>
      </c>
    </row>
    <row r="34" spans="1:20" ht="15" customHeight="1">
      <c r="A34" s="50">
        <v>45321</v>
      </c>
      <c r="B34" s="27"/>
      <c r="C34" s="27"/>
      <c r="D34" s="27"/>
      <c r="E34" s="2229">
        <v>81842</v>
      </c>
      <c r="F34" s="29">
        <v>5</v>
      </c>
      <c r="G34" s="43">
        <v>9375</v>
      </c>
      <c r="H34" s="43">
        <v>3735</v>
      </c>
      <c r="I34" s="87">
        <f t="shared" si="2"/>
        <v>403125</v>
      </c>
      <c r="J34" s="50">
        <v>45659</v>
      </c>
      <c r="K34" s="62"/>
      <c r="L34" s="2229">
        <v>86051</v>
      </c>
      <c r="M34" s="57">
        <v>1</v>
      </c>
      <c r="N34" s="59">
        <v>1666.67</v>
      </c>
      <c r="O34" s="59">
        <v>166.67</v>
      </c>
      <c r="P34" s="62">
        <f>P33-N34</f>
        <v>18333.330000000002</v>
      </c>
      <c r="R34" s="3">
        <v>366.67</v>
      </c>
    </row>
    <row r="35" spans="1:20" ht="15" customHeight="1">
      <c r="A35" s="50">
        <v>45335</v>
      </c>
      <c r="B35" s="27"/>
      <c r="C35" s="27"/>
      <c r="D35" s="27"/>
      <c r="E35" s="2229">
        <v>82030</v>
      </c>
      <c r="F35" s="29">
        <v>6</v>
      </c>
      <c r="G35" s="43">
        <v>9375</v>
      </c>
      <c r="H35" s="43">
        <v>3735</v>
      </c>
      <c r="I35" s="87">
        <f t="shared" si="2"/>
        <v>393750</v>
      </c>
      <c r="J35" s="50">
        <v>45660</v>
      </c>
      <c r="K35" s="62"/>
      <c r="L35" s="2481">
        <v>86061</v>
      </c>
      <c r="M35" s="57"/>
      <c r="N35" s="62"/>
      <c r="O35" s="62">
        <v>200</v>
      </c>
      <c r="P35" s="62">
        <f t="shared" ref="P35:P43" si="3">P34-N35</f>
        <v>18333.330000000002</v>
      </c>
    </row>
    <row r="36" spans="1:20" ht="15" customHeight="1">
      <c r="A36" s="50">
        <v>45342</v>
      </c>
      <c r="B36" s="27"/>
      <c r="C36" s="27"/>
      <c r="D36" s="27"/>
      <c r="E36" s="2229">
        <v>82109</v>
      </c>
      <c r="F36" s="29">
        <v>7</v>
      </c>
      <c r="G36" s="43">
        <v>9375</v>
      </c>
      <c r="H36" s="43"/>
      <c r="I36" s="87">
        <f t="shared" si="2"/>
        <v>384375</v>
      </c>
      <c r="J36" s="50">
        <v>45685</v>
      </c>
      <c r="K36" s="167"/>
      <c r="L36" s="2481">
        <v>86261</v>
      </c>
      <c r="M36" s="57">
        <v>2</v>
      </c>
      <c r="N36" s="35">
        <v>1666.67</v>
      </c>
      <c r="O36" s="35">
        <v>366.67</v>
      </c>
      <c r="P36" s="62">
        <f t="shared" si="3"/>
        <v>16666.660000000003</v>
      </c>
      <c r="R36" s="3">
        <v>333.33</v>
      </c>
    </row>
    <row r="37" spans="1:20" ht="15" customHeight="1">
      <c r="A37" s="235">
        <v>45349</v>
      </c>
      <c r="B37" s="27"/>
      <c r="C37" s="27"/>
      <c r="D37" s="27"/>
      <c r="E37" s="2229">
        <v>32959</v>
      </c>
      <c r="F37" s="29"/>
      <c r="G37" s="35">
        <v>384375</v>
      </c>
      <c r="H37" s="43"/>
      <c r="I37" s="87">
        <f t="shared" si="2"/>
        <v>0</v>
      </c>
      <c r="J37" s="50">
        <v>45715</v>
      </c>
      <c r="K37" s="167"/>
      <c r="L37" s="2481">
        <v>86634</v>
      </c>
      <c r="M37" s="57">
        <v>3</v>
      </c>
      <c r="N37" s="35">
        <v>1666.67</v>
      </c>
      <c r="O37" s="35">
        <v>300</v>
      </c>
      <c r="P37" s="62">
        <f t="shared" si="3"/>
        <v>14999.990000000003</v>
      </c>
      <c r="R37" s="3">
        <v>300</v>
      </c>
    </row>
    <row r="38" spans="1:20" ht="15" customHeight="1">
      <c r="I38" s="1377">
        <f t="shared" si="2"/>
        <v>0</v>
      </c>
      <c r="J38" s="50">
        <v>45737</v>
      </c>
      <c r="K38" s="167"/>
      <c r="L38" s="2481">
        <v>86875</v>
      </c>
      <c r="M38" s="57">
        <v>4</v>
      </c>
      <c r="N38" s="35">
        <v>1666.67</v>
      </c>
      <c r="O38" s="35">
        <v>266.67</v>
      </c>
      <c r="P38" s="62">
        <f t="shared" si="3"/>
        <v>13333.320000000003</v>
      </c>
      <c r="R38" s="3">
        <v>266.67</v>
      </c>
    </row>
    <row r="39" spans="1:20" ht="15" customHeight="1" thickBot="1">
      <c r="A39" s="3402" t="s">
        <v>1</v>
      </c>
      <c r="B39" s="3403"/>
      <c r="C39" s="3403"/>
      <c r="D39" s="3403"/>
      <c r="E39" s="3403"/>
      <c r="F39" s="3403"/>
      <c r="G39" s="3403"/>
      <c r="H39" s="3403"/>
      <c r="I39" s="3403"/>
      <c r="J39" s="50">
        <v>45776</v>
      </c>
      <c r="K39" s="167"/>
      <c r="L39" s="2481">
        <v>87344</v>
      </c>
      <c r="M39" s="57">
        <v>5</v>
      </c>
      <c r="N39" s="35">
        <v>1666.67</v>
      </c>
      <c r="O39" s="35">
        <v>266.67</v>
      </c>
      <c r="P39" s="62">
        <f t="shared" si="3"/>
        <v>11666.650000000003</v>
      </c>
      <c r="R39" s="3">
        <v>233.33</v>
      </c>
    </row>
    <row r="40" spans="1:20" ht="15" customHeight="1" thickTop="1">
      <c r="A40" s="493" t="s">
        <v>2</v>
      </c>
      <c r="B40" s="278" t="s">
        <v>35</v>
      </c>
      <c r="C40" s="279" t="s">
        <v>4</v>
      </c>
      <c r="D40" s="280" t="s">
        <v>5</v>
      </c>
      <c r="E40" s="2421" t="s">
        <v>143</v>
      </c>
      <c r="F40" s="280" t="s">
        <v>6</v>
      </c>
      <c r="G40" s="1074" t="s">
        <v>1023</v>
      </c>
      <c r="H40" s="1074" t="s">
        <v>802</v>
      </c>
      <c r="I40" s="1378" t="s">
        <v>39</v>
      </c>
      <c r="J40" s="50">
        <v>45793</v>
      </c>
      <c r="K40" s="167"/>
      <c r="L40" s="2481" t="s">
        <v>1194</v>
      </c>
      <c r="M40" s="57">
        <v>6</v>
      </c>
      <c r="N40" s="35">
        <v>1666.67</v>
      </c>
      <c r="O40" s="35">
        <v>233.33</v>
      </c>
      <c r="P40" s="62">
        <f t="shared" si="3"/>
        <v>9999.9800000000032</v>
      </c>
    </row>
    <row r="41" spans="1:20" ht="15" customHeight="1">
      <c r="A41" s="162">
        <v>45349</v>
      </c>
      <c r="B41" s="254">
        <v>500000</v>
      </c>
      <c r="C41" s="56">
        <f>B41*0.02</f>
        <v>10000</v>
      </c>
      <c r="D41" s="25"/>
      <c r="E41" s="2248">
        <v>32959</v>
      </c>
      <c r="F41" s="25">
        <v>48</v>
      </c>
      <c r="G41" s="55">
        <f>B41/F41</f>
        <v>10416.666666666666</v>
      </c>
      <c r="H41" s="55">
        <f>B41*0.83%</f>
        <v>4150</v>
      </c>
      <c r="I41" s="93">
        <f>B41</f>
        <v>500000</v>
      </c>
      <c r="J41" s="50">
        <v>45834</v>
      </c>
      <c r="K41" s="167"/>
      <c r="L41" s="2481" t="s">
        <v>1195</v>
      </c>
      <c r="M41" s="57">
        <v>7</v>
      </c>
      <c r="N41" s="35">
        <v>1666.67</v>
      </c>
      <c r="O41" s="35">
        <v>166.67</v>
      </c>
      <c r="P41" s="62">
        <f t="shared" si="3"/>
        <v>8333.3100000000031</v>
      </c>
    </row>
    <row r="42" spans="1:20" ht="15" customHeight="1">
      <c r="A42" s="235">
        <v>45377</v>
      </c>
      <c r="B42" s="27"/>
      <c r="C42" s="35"/>
      <c r="D42" s="35"/>
      <c r="E42" s="2229">
        <v>82565</v>
      </c>
      <c r="F42" s="29">
        <v>1</v>
      </c>
      <c r="G42" s="47">
        <v>10416.67</v>
      </c>
      <c r="H42" s="47">
        <v>4150</v>
      </c>
      <c r="I42" s="87">
        <f>I41-G42</f>
        <v>489583.33</v>
      </c>
      <c r="J42" s="50">
        <v>45867</v>
      </c>
      <c r="K42" s="167"/>
      <c r="L42" s="2229" t="s">
        <v>1196</v>
      </c>
      <c r="M42" s="57">
        <v>8</v>
      </c>
      <c r="N42" s="35">
        <v>1666.67</v>
      </c>
      <c r="O42" s="35">
        <v>133.33000000000001</v>
      </c>
      <c r="P42" s="62">
        <f t="shared" si="3"/>
        <v>6666.6400000000031</v>
      </c>
    </row>
    <row r="43" spans="1:20" ht="15" customHeight="1">
      <c r="A43" s="235">
        <v>45408</v>
      </c>
      <c r="B43" s="27"/>
      <c r="C43" s="27"/>
      <c r="D43" s="27"/>
      <c r="E43" s="2229">
        <v>82881</v>
      </c>
      <c r="F43" s="29">
        <v>2</v>
      </c>
      <c r="G43" s="47">
        <v>10416.67</v>
      </c>
      <c r="H43" s="47">
        <v>4150</v>
      </c>
      <c r="I43" s="87">
        <f t="shared" ref="I43:I49" si="4">I42-G43</f>
        <v>479166.66000000003</v>
      </c>
      <c r="J43" s="50">
        <v>45877</v>
      </c>
      <c r="K43" s="62"/>
      <c r="L43" s="2481" t="s">
        <v>1197</v>
      </c>
      <c r="M43" s="57">
        <v>9</v>
      </c>
      <c r="N43" s="62">
        <v>6666.64</v>
      </c>
      <c r="O43" s="62"/>
      <c r="P43" s="62">
        <f t="shared" si="3"/>
        <v>0</v>
      </c>
    </row>
    <row r="44" spans="1:20" ht="15" customHeight="1" thickBot="1">
      <c r="A44" s="235">
        <v>45442</v>
      </c>
      <c r="B44" s="27"/>
      <c r="C44" s="27"/>
      <c r="D44" s="27"/>
      <c r="E44" s="2229">
        <v>83403</v>
      </c>
      <c r="F44" s="29">
        <v>3</v>
      </c>
      <c r="G44" s="47">
        <v>10416.67</v>
      </c>
      <c r="H44" s="47">
        <v>4150</v>
      </c>
      <c r="I44" s="87">
        <f t="shared" si="4"/>
        <v>468749.99000000005</v>
      </c>
      <c r="J44" s="50"/>
      <c r="K44" s="62"/>
      <c r="L44" s="2481"/>
      <c r="M44" s="57">
        <v>10</v>
      </c>
      <c r="N44" s="62"/>
      <c r="O44" s="62"/>
      <c r="P44" s="62"/>
    </row>
    <row r="45" spans="1:20" ht="15" customHeight="1" thickTop="1" thickBot="1">
      <c r="A45" s="235">
        <v>45470</v>
      </c>
      <c r="B45" s="27"/>
      <c r="C45" s="27"/>
      <c r="D45" s="27"/>
      <c r="E45" s="2229">
        <v>83678</v>
      </c>
      <c r="F45" s="29">
        <v>4</v>
      </c>
      <c r="G45" s="51">
        <v>10416.67</v>
      </c>
      <c r="H45" s="51">
        <v>4150</v>
      </c>
      <c r="I45" s="87">
        <f t="shared" si="4"/>
        <v>458333.32000000007</v>
      </c>
      <c r="J45" s="3405" t="s">
        <v>185</v>
      </c>
      <c r="K45" s="3406"/>
      <c r="L45" s="3406"/>
      <c r="M45" s="3406"/>
      <c r="N45" s="3406"/>
      <c r="O45" s="3406"/>
      <c r="P45" s="3407"/>
    </row>
    <row r="46" spans="1:20" ht="15" customHeight="1" thickTop="1">
      <c r="A46" s="50">
        <v>45504</v>
      </c>
      <c r="B46" s="27"/>
      <c r="C46" s="27"/>
      <c r="D46" s="27"/>
      <c r="E46" s="2229">
        <v>84103</v>
      </c>
      <c r="F46" s="29">
        <v>5</v>
      </c>
      <c r="G46" s="54">
        <v>10416.67</v>
      </c>
      <c r="H46" s="54">
        <v>4150</v>
      </c>
      <c r="I46" s="43">
        <f t="shared" si="4"/>
        <v>447916.65000000008</v>
      </c>
      <c r="J46" s="277" t="s">
        <v>2</v>
      </c>
      <c r="K46" s="278" t="s">
        <v>35</v>
      </c>
      <c r="L46" s="2775" t="s">
        <v>1181</v>
      </c>
      <c r="M46" s="1369" t="s">
        <v>6</v>
      </c>
      <c r="N46" s="281" t="s">
        <v>1023</v>
      </c>
      <c r="O46" s="281" t="s">
        <v>802</v>
      </c>
      <c r="P46" s="288" t="s">
        <v>39</v>
      </c>
    </row>
    <row r="47" spans="1:20" ht="15" customHeight="1">
      <c r="A47" s="53">
        <v>45526</v>
      </c>
      <c r="B47" s="27"/>
      <c r="C47" s="27"/>
      <c r="D47" s="27"/>
      <c r="E47" s="2229">
        <v>84330</v>
      </c>
      <c r="F47" s="29">
        <v>6</v>
      </c>
      <c r="G47" s="54">
        <v>10416.67</v>
      </c>
      <c r="H47" s="54">
        <v>4150</v>
      </c>
      <c r="I47" s="43">
        <f t="shared" si="4"/>
        <v>437499.9800000001</v>
      </c>
      <c r="J47" s="50">
        <v>45877</v>
      </c>
      <c r="K47" s="190">
        <v>20000</v>
      </c>
      <c r="L47" s="2229" t="s">
        <v>1198</v>
      </c>
      <c r="M47" s="1170">
        <v>12</v>
      </c>
      <c r="N47" s="190">
        <v>1666.67</v>
      </c>
      <c r="O47" s="190">
        <v>400</v>
      </c>
      <c r="P47" s="190">
        <v>20000</v>
      </c>
    </row>
    <row r="48" spans="1:20" ht="15" customHeight="1">
      <c r="A48" s="53">
        <v>45534</v>
      </c>
      <c r="D48" s="27"/>
      <c r="E48" s="2229">
        <v>34105</v>
      </c>
      <c r="F48" s="29">
        <v>7</v>
      </c>
      <c r="G48" s="54">
        <v>437499.98</v>
      </c>
      <c r="H48" s="51"/>
      <c r="I48" s="87">
        <f t="shared" si="4"/>
        <v>0</v>
      </c>
      <c r="J48" s="167">
        <v>45897</v>
      </c>
      <c r="K48" s="39"/>
      <c r="L48" s="2777" t="s">
        <v>1199</v>
      </c>
      <c r="M48" s="1372"/>
      <c r="N48" s="35">
        <v>1666.67</v>
      </c>
      <c r="O48" s="35">
        <v>366.67</v>
      </c>
      <c r="P48" s="62">
        <f>P47-N48</f>
        <v>18333.330000000002</v>
      </c>
      <c r="R48" s="3">
        <f>SUM(R34:R47)</f>
        <v>1500</v>
      </c>
      <c r="S48" s="540" t="e">
        <f>#REF!-R48</f>
        <v>#REF!</v>
      </c>
      <c r="T48" s="540" t="e">
        <f>200-S48</f>
        <v>#REF!</v>
      </c>
    </row>
    <row r="49" spans="1:16" ht="15" customHeight="1">
      <c r="A49" s="50"/>
      <c r="B49" s="27"/>
      <c r="C49" s="27"/>
      <c r="D49" s="27"/>
      <c r="E49" s="2229"/>
      <c r="F49" s="29">
        <v>8</v>
      </c>
      <c r="G49" s="51"/>
      <c r="H49" s="51"/>
      <c r="I49" s="87">
        <f t="shared" si="4"/>
        <v>0</v>
      </c>
      <c r="J49" s="167">
        <v>45932</v>
      </c>
      <c r="K49" s="39"/>
      <c r="L49" s="2356" t="s">
        <v>1200</v>
      </c>
      <c r="M49" s="1372"/>
      <c r="N49" s="45">
        <v>1666.67</v>
      </c>
      <c r="O49" s="45">
        <v>333.33</v>
      </c>
      <c r="P49" s="62">
        <f t="shared" ref="P49:P54" si="5">P48-N49</f>
        <v>16666.660000000003</v>
      </c>
    </row>
    <row r="50" spans="1:16" ht="15" customHeight="1" thickBot="1">
      <c r="A50" s="3402" t="s">
        <v>1</v>
      </c>
      <c r="B50" s="3403"/>
      <c r="C50" s="3403"/>
      <c r="D50" s="3403"/>
      <c r="E50" s="3403"/>
      <c r="F50" s="3403"/>
      <c r="G50" s="3403"/>
      <c r="H50" s="3403"/>
      <c r="I50" s="3403"/>
      <c r="J50" s="167">
        <v>45959</v>
      </c>
      <c r="K50" s="39"/>
      <c r="L50" s="2356" t="s">
        <v>1201</v>
      </c>
      <c r="M50" s="1372"/>
      <c r="N50" s="35">
        <v>1666.67</v>
      </c>
      <c r="O50" s="35">
        <v>300</v>
      </c>
      <c r="P50" s="62">
        <f t="shared" si="5"/>
        <v>14999.990000000003</v>
      </c>
    </row>
    <row r="51" spans="1:16" ht="15" customHeight="1" thickTop="1">
      <c r="A51" s="493" t="s">
        <v>2</v>
      </c>
      <c r="B51" s="278" t="s">
        <v>35</v>
      </c>
      <c r="C51" s="279" t="s">
        <v>4</v>
      </c>
      <c r="D51" s="280" t="s">
        <v>5</v>
      </c>
      <c r="E51" s="2421" t="s">
        <v>143</v>
      </c>
      <c r="F51" s="280" t="s">
        <v>6</v>
      </c>
      <c r="G51" s="1074" t="s">
        <v>1023</v>
      </c>
      <c r="H51" s="1074" t="s">
        <v>802</v>
      </c>
      <c r="I51" s="1378" t="s">
        <v>39</v>
      </c>
      <c r="J51" s="167">
        <v>45990</v>
      </c>
      <c r="K51" s="39"/>
      <c r="L51" s="2356" t="s">
        <v>1202</v>
      </c>
      <c r="M51" s="1372"/>
      <c r="N51" s="35">
        <v>1666.67</v>
      </c>
      <c r="O51" s="35">
        <v>266.67</v>
      </c>
      <c r="P51" s="62">
        <f t="shared" si="5"/>
        <v>13333.320000000003</v>
      </c>
    </row>
    <row r="52" spans="1:16" ht="15" customHeight="1">
      <c r="A52" s="162">
        <v>45534</v>
      </c>
      <c r="B52" s="254">
        <v>600000</v>
      </c>
      <c r="C52" s="56">
        <f>B52*0.02</f>
        <v>12000</v>
      </c>
      <c r="D52" s="25"/>
      <c r="E52" s="2248">
        <v>34105</v>
      </c>
      <c r="F52" s="25">
        <v>60</v>
      </c>
      <c r="G52" s="55">
        <f>B52/F52</f>
        <v>10000</v>
      </c>
      <c r="H52" s="55">
        <f>B52*0.83%</f>
        <v>4980</v>
      </c>
      <c r="I52" s="93">
        <f>B52</f>
        <v>600000</v>
      </c>
      <c r="J52" s="167">
        <v>46020</v>
      </c>
      <c r="K52" s="39"/>
      <c r="L52" s="2356" t="s">
        <v>1203</v>
      </c>
      <c r="M52" s="1372"/>
      <c r="N52" s="35">
        <v>1666.67</v>
      </c>
      <c r="O52" s="35">
        <v>233.33</v>
      </c>
      <c r="P52" s="62">
        <f t="shared" si="5"/>
        <v>11666.650000000003</v>
      </c>
    </row>
    <row r="53" spans="1:16" ht="15" customHeight="1">
      <c r="A53" s="53">
        <v>45561</v>
      </c>
      <c r="B53" s="27"/>
      <c r="C53" s="27"/>
      <c r="D53" s="27"/>
      <c r="E53" s="2229">
        <v>84742</v>
      </c>
      <c r="F53" s="29"/>
      <c r="G53" s="54">
        <v>10000</v>
      </c>
      <c r="H53" s="54">
        <v>4980</v>
      </c>
      <c r="I53" s="87">
        <f>I52-G53</f>
        <v>590000</v>
      </c>
      <c r="J53" s="167">
        <v>46049</v>
      </c>
      <c r="L53" s="2229" t="s">
        <v>1204</v>
      </c>
      <c r="N53" s="450">
        <v>1666.67</v>
      </c>
      <c r="O53" s="450">
        <v>200</v>
      </c>
      <c r="P53" s="62">
        <f t="shared" si="5"/>
        <v>9999.9800000000032</v>
      </c>
    </row>
    <row r="54" spans="1:16" ht="15" customHeight="1">
      <c r="A54" s="1374">
        <v>45595</v>
      </c>
      <c r="B54" s="27"/>
      <c r="C54" s="27"/>
      <c r="D54" s="27"/>
      <c r="E54" s="2229">
        <v>85214</v>
      </c>
      <c r="F54" s="29"/>
      <c r="G54" s="188">
        <v>10416.67</v>
      </c>
      <c r="H54" s="188">
        <v>4150</v>
      </c>
      <c r="I54" s="87">
        <f>I53-G54</f>
        <v>579583.32999999996</v>
      </c>
      <c r="J54" s="36"/>
      <c r="K54" s="39"/>
      <c r="L54" s="2776"/>
      <c r="M54" s="1372"/>
      <c r="N54" s="39"/>
      <c r="O54" s="39"/>
      <c r="P54" s="62">
        <f t="shared" si="5"/>
        <v>9999.9800000000032</v>
      </c>
    </row>
    <row r="55" spans="1:16" ht="15" customHeight="1">
      <c r="A55" s="167">
        <v>45623</v>
      </c>
      <c r="B55" s="27"/>
      <c r="C55" s="27"/>
      <c r="D55" s="27"/>
      <c r="E55" s="2229">
        <v>34616</v>
      </c>
      <c r="F55" s="29"/>
      <c r="G55" s="49">
        <v>579583.32999999996</v>
      </c>
      <c r="H55" s="43"/>
      <c r="I55" s="43">
        <f>I54-G55</f>
        <v>0</v>
      </c>
    </row>
    <row r="56" spans="1:16" ht="15" customHeight="1">
      <c r="A56" s="50"/>
      <c r="B56" s="27"/>
      <c r="C56" s="27"/>
      <c r="D56" s="27"/>
      <c r="E56" s="2229"/>
      <c r="F56" s="29"/>
      <c r="G56" s="43"/>
      <c r="H56" s="43"/>
      <c r="I56" s="43">
        <f>I55-G56</f>
        <v>0</v>
      </c>
    </row>
    <row r="57" spans="1:16" ht="27.75" customHeight="1">
      <c r="A57" s="3120" t="s">
        <v>1192</v>
      </c>
      <c r="B57" s="3120"/>
      <c r="C57" s="3120"/>
      <c r="D57" s="3120"/>
      <c r="E57" s="3120"/>
      <c r="G57" s="67"/>
      <c r="H57" s="67"/>
      <c r="I57" s="67"/>
    </row>
    <row r="58" spans="1:16" ht="21" customHeight="1" thickBot="1">
      <c r="A58" s="3402" t="s">
        <v>1</v>
      </c>
      <c r="B58" s="3403"/>
      <c r="C58" s="3403"/>
      <c r="D58" s="3403"/>
      <c r="E58" s="3403"/>
      <c r="F58" s="3403"/>
      <c r="G58" s="3403"/>
      <c r="H58" s="3403"/>
      <c r="I58" s="3404"/>
      <c r="K58" s="575"/>
      <c r="L58" s="2424"/>
      <c r="M58" s="1380"/>
      <c r="N58" s="1380"/>
      <c r="O58" s="1381"/>
    </row>
    <row r="59" spans="1:16" ht="26.25" customHeight="1" thickTop="1">
      <c r="A59" s="493" t="s">
        <v>2</v>
      </c>
      <c r="B59" s="278" t="s">
        <v>35</v>
      </c>
      <c r="C59" s="279" t="s">
        <v>4</v>
      </c>
      <c r="D59" s="280" t="s">
        <v>5</v>
      </c>
      <c r="E59" s="2421" t="s">
        <v>143</v>
      </c>
      <c r="F59" s="280" t="s">
        <v>6</v>
      </c>
      <c r="G59" s="1074" t="s">
        <v>1023</v>
      </c>
      <c r="H59" s="1074" t="s">
        <v>802</v>
      </c>
      <c r="I59" s="838" t="s">
        <v>39</v>
      </c>
      <c r="K59" s="575"/>
      <c r="L59" s="2424"/>
      <c r="M59" s="1380"/>
      <c r="N59" s="1380"/>
      <c r="O59" s="1381"/>
    </row>
    <row r="60" spans="1:16" ht="15" customHeight="1">
      <c r="A60" s="162">
        <v>45623</v>
      </c>
      <c r="B60" s="55">
        <v>700000</v>
      </c>
      <c r="C60" s="56"/>
      <c r="D60" s="25"/>
      <c r="E60" s="2248">
        <v>34616</v>
      </c>
      <c r="F60" s="25">
        <v>72</v>
      </c>
      <c r="G60" s="55">
        <f>B60/F60</f>
        <v>9722.2222222222226</v>
      </c>
      <c r="H60" s="55">
        <f>B60*0.83%</f>
        <v>5810</v>
      </c>
      <c r="I60" s="55">
        <f>B60</f>
        <v>700000</v>
      </c>
      <c r="K60" s="575"/>
      <c r="L60" s="2424"/>
      <c r="M60" s="811"/>
      <c r="N60" s="811"/>
      <c r="O60" s="1381"/>
    </row>
    <row r="61" spans="1:16" ht="15" customHeight="1">
      <c r="A61" s="50">
        <v>45624</v>
      </c>
      <c r="B61" s="57"/>
      <c r="C61" s="57"/>
      <c r="D61" s="57"/>
      <c r="E61" s="2772">
        <v>85631</v>
      </c>
      <c r="F61" s="57">
        <v>1</v>
      </c>
      <c r="G61" s="256">
        <v>9722.2199999999993</v>
      </c>
      <c r="H61" s="59">
        <v>5810</v>
      </c>
      <c r="I61" s="62">
        <f>I60-G61</f>
        <v>690277.78</v>
      </c>
      <c r="K61" s="575"/>
      <c r="L61" s="2424"/>
      <c r="M61" s="811"/>
      <c r="N61" s="811"/>
      <c r="O61" s="1381"/>
    </row>
    <row r="62" spans="1:16" ht="15" customHeight="1">
      <c r="A62" s="50">
        <v>45659</v>
      </c>
      <c r="B62" s="57"/>
      <c r="C62" s="57"/>
      <c r="D62" s="57"/>
      <c r="E62" s="2772">
        <v>86051</v>
      </c>
      <c r="F62" s="57">
        <v>2</v>
      </c>
      <c r="G62" s="991">
        <v>9722.2199999999993</v>
      </c>
      <c r="H62" s="62">
        <v>5810</v>
      </c>
      <c r="I62" s="62">
        <f t="shared" ref="I62:I75" si="6">I61-G62</f>
        <v>680555.56</v>
      </c>
      <c r="K62" s="575"/>
      <c r="L62" s="2779"/>
      <c r="M62" s="125"/>
      <c r="N62" s="577"/>
      <c r="O62" s="577"/>
      <c r="P62" s="577"/>
    </row>
    <row r="63" spans="1:16" ht="15" customHeight="1">
      <c r="A63" s="50">
        <v>45685</v>
      </c>
      <c r="B63" s="57"/>
      <c r="C63" s="57"/>
      <c r="D63" s="57"/>
      <c r="E63" s="2772">
        <v>86261</v>
      </c>
      <c r="F63" s="57">
        <v>3</v>
      </c>
      <c r="G63" s="991">
        <v>9722.2199999999993</v>
      </c>
      <c r="H63" s="62">
        <v>5810</v>
      </c>
      <c r="I63" s="62">
        <f t="shared" si="6"/>
        <v>670833.34000000008</v>
      </c>
      <c r="K63" s="575"/>
      <c r="L63" s="2780"/>
      <c r="M63" s="125"/>
      <c r="N63" s="122"/>
      <c r="O63" s="122"/>
      <c r="P63" s="122"/>
    </row>
    <row r="64" spans="1:16" ht="15" customHeight="1">
      <c r="A64" s="50">
        <v>45715</v>
      </c>
      <c r="B64" s="57"/>
      <c r="C64" s="57"/>
      <c r="D64" s="57"/>
      <c r="E64" s="2772">
        <v>86634</v>
      </c>
      <c r="F64" s="57">
        <v>4</v>
      </c>
      <c r="G64" s="991">
        <v>9722.2199999999993</v>
      </c>
      <c r="H64" s="62">
        <v>5810</v>
      </c>
      <c r="I64" s="62">
        <f t="shared" si="6"/>
        <v>661111.12000000011</v>
      </c>
      <c r="K64" s="575"/>
      <c r="L64" s="2780"/>
      <c r="M64" s="125"/>
      <c r="N64" s="122"/>
      <c r="O64" s="122"/>
      <c r="P64" s="122"/>
    </row>
    <row r="65" spans="1:16" ht="15" customHeight="1">
      <c r="A65" s="50">
        <v>45737</v>
      </c>
      <c r="B65" s="57"/>
      <c r="C65" s="57"/>
      <c r="D65" s="57"/>
      <c r="E65" s="2772">
        <v>86875</v>
      </c>
      <c r="F65" s="57">
        <v>5</v>
      </c>
      <c r="G65" s="991">
        <v>9722.2199999999993</v>
      </c>
      <c r="H65" s="62">
        <v>5810</v>
      </c>
      <c r="I65" s="62">
        <f t="shared" si="6"/>
        <v>651388.90000000014</v>
      </c>
      <c r="K65" s="575"/>
      <c r="L65" s="2780"/>
      <c r="M65" s="126"/>
      <c r="N65" s="122"/>
      <c r="O65" s="122"/>
      <c r="P65" s="122"/>
    </row>
    <row r="66" spans="1:16" ht="15" customHeight="1">
      <c r="A66" s="50">
        <v>45776</v>
      </c>
      <c r="B66" s="27"/>
      <c r="C66" s="27"/>
      <c r="D66" s="27"/>
      <c r="E66" s="2772">
        <v>87344</v>
      </c>
      <c r="F66" s="57">
        <v>6</v>
      </c>
      <c r="G66" s="51">
        <v>9722.2199999999993</v>
      </c>
      <c r="H66" s="43">
        <v>5810</v>
      </c>
      <c r="I66" s="62">
        <f t="shared" si="6"/>
        <v>641666.68000000017</v>
      </c>
      <c r="K66" s="575"/>
      <c r="L66" s="2780"/>
      <c r="M66" s="126"/>
      <c r="N66" s="122"/>
      <c r="O66" s="122"/>
      <c r="P66" s="122"/>
    </row>
    <row r="67" spans="1:16" ht="15" customHeight="1">
      <c r="A67" s="50">
        <v>45793</v>
      </c>
      <c r="B67" s="27"/>
      <c r="C67" s="27"/>
      <c r="D67" s="27"/>
      <c r="E67" s="2772" t="s">
        <v>1194</v>
      </c>
      <c r="F67" s="57">
        <v>7</v>
      </c>
      <c r="G67" s="51">
        <v>9722.2199999999993</v>
      </c>
      <c r="H67" s="43">
        <v>5810</v>
      </c>
      <c r="I67" s="62">
        <f t="shared" si="6"/>
        <v>631944.4600000002</v>
      </c>
      <c r="K67" s="575"/>
      <c r="L67" s="2780"/>
      <c r="M67" s="120"/>
      <c r="N67" s="122"/>
      <c r="O67" s="122"/>
      <c r="P67" s="122"/>
    </row>
    <row r="68" spans="1:16" ht="15" customHeight="1">
      <c r="A68" s="50">
        <v>45834</v>
      </c>
      <c r="B68" s="27"/>
      <c r="C68" s="27"/>
      <c r="D68" s="27"/>
      <c r="E68" s="2772" t="s">
        <v>1195</v>
      </c>
      <c r="F68" s="57">
        <v>8</v>
      </c>
      <c r="G68" s="51">
        <v>9722.2199999999993</v>
      </c>
      <c r="H68" s="43">
        <v>5810</v>
      </c>
      <c r="I68" s="62">
        <f t="shared" si="6"/>
        <v>622222.24000000022</v>
      </c>
      <c r="K68" s="575"/>
      <c r="L68" s="2780"/>
      <c r="M68" s="120"/>
      <c r="N68" s="122"/>
      <c r="O68" s="122"/>
      <c r="P68" s="122"/>
    </row>
    <row r="69" spans="1:16" ht="15" customHeight="1">
      <c r="A69" s="50">
        <v>45867</v>
      </c>
      <c r="B69" s="27"/>
      <c r="C69" s="27"/>
      <c r="D69" s="27"/>
      <c r="E69" s="2772" t="s">
        <v>1196</v>
      </c>
      <c r="F69" s="57">
        <v>9</v>
      </c>
      <c r="G69" s="51">
        <v>9722.2199999999993</v>
      </c>
      <c r="H69" s="43">
        <v>5810</v>
      </c>
      <c r="I69" s="62">
        <f t="shared" si="6"/>
        <v>612500.02000000025</v>
      </c>
      <c r="K69" s="575"/>
      <c r="L69" s="2780"/>
      <c r="M69" s="120"/>
      <c r="N69" s="122"/>
      <c r="O69" s="122"/>
      <c r="P69" s="122"/>
    </row>
    <row r="70" spans="1:16" ht="15" customHeight="1">
      <c r="A70" s="167">
        <v>45897</v>
      </c>
      <c r="B70" s="27"/>
      <c r="C70" s="27"/>
      <c r="D70" s="27"/>
      <c r="E70" s="2773" t="s">
        <v>1199</v>
      </c>
      <c r="F70" s="57">
        <v>10</v>
      </c>
      <c r="G70" s="54">
        <v>9722.2199999999993</v>
      </c>
      <c r="H70" s="450">
        <v>5810</v>
      </c>
      <c r="I70" s="62">
        <f t="shared" si="6"/>
        <v>602777.80000000028</v>
      </c>
      <c r="K70" s="575"/>
      <c r="L70" s="2780"/>
      <c r="M70" s="126"/>
      <c r="N70" s="122"/>
      <c r="O70" s="122"/>
      <c r="P70" s="122"/>
    </row>
    <row r="71" spans="1:16" ht="15" customHeight="1">
      <c r="A71" s="167">
        <v>45932</v>
      </c>
      <c r="B71" s="27"/>
      <c r="C71" s="27"/>
      <c r="D71" s="27"/>
      <c r="E71" s="2772" t="s">
        <v>1200</v>
      </c>
      <c r="F71" s="57">
        <v>11</v>
      </c>
      <c r="G71" s="54">
        <v>9722.2199999999993</v>
      </c>
      <c r="H71" s="450">
        <v>5810</v>
      </c>
      <c r="I71" s="62">
        <f t="shared" si="6"/>
        <v>593055.58000000031</v>
      </c>
      <c r="K71" s="575"/>
      <c r="L71" s="2780"/>
      <c r="M71" s="120"/>
      <c r="N71" s="577"/>
      <c r="O71" s="577"/>
      <c r="P71" s="577"/>
    </row>
    <row r="72" spans="1:16" ht="15" customHeight="1">
      <c r="A72" s="167">
        <v>45959</v>
      </c>
      <c r="B72" s="27"/>
      <c r="C72" s="27"/>
      <c r="D72" s="27"/>
      <c r="E72" s="2772" t="s">
        <v>1201</v>
      </c>
      <c r="F72" s="57">
        <v>12</v>
      </c>
      <c r="G72" s="54">
        <v>9722.2199999999993</v>
      </c>
      <c r="H72" s="450">
        <v>5810</v>
      </c>
      <c r="I72" s="62">
        <f t="shared" si="6"/>
        <v>583333.36000000034</v>
      </c>
      <c r="K72" s="575"/>
      <c r="L72" s="2780"/>
      <c r="M72" s="120"/>
      <c r="N72" s="122"/>
      <c r="O72" s="122"/>
      <c r="P72" s="122"/>
    </row>
    <row r="73" spans="1:16" ht="15" customHeight="1">
      <c r="A73" s="167">
        <v>45990</v>
      </c>
      <c r="B73" s="27"/>
      <c r="C73" s="27"/>
      <c r="D73" s="27"/>
      <c r="E73" s="2772" t="s">
        <v>1202</v>
      </c>
      <c r="F73" s="57">
        <v>13</v>
      </c>
      <c r="G73" s="54">
        <v>9722.2199999999993</v>
      </c>
      <c r="H73" s="450">
        <v>5810</v>
      </c>
      <c r="I73" s="62">
        <f t="shared" si="6"/>
        <v>573611.14000000036</v>
      </c>
      <c r="K73" s="575"/>
      <c r="L73" s="2780"/>
      <c r="M73" s="120"/>
      <c r="N73" s="122"/>
      <c r="O73" s="122"/>
      <c r="P73" s="122"/>
    </row>
    <row r="74" spans="1:16" ht="15" customHeight="1">
      <c r="A74" s="50">
        <v>46018</v>
      </c>
      <c r="B74" s="27"/>
      <c r="C74" s="27"/>
      <c r="D74" s="27"/>
      <c r="E74" s="2772" t="s">
        <v>1205</v>
      </c>
      <c r="F74" s="57">
        <v>14</v>
      </c>
      <c r="G74" s="43"/>
      <c r="H74" s="43">
        <v>5810</v>
      </c>
      <c r="I74" s="62">
        <f t="shared" si="6"/>
        <v>573611.14000000036</v>
      </c>
      <c r="K74" s="575"/>
      <c r="L74" s="2780"/>
      <c r="M74" s="120"/>
      <c r="N74" s="577"/>
      <c r="O74" s="122"/>
      <c r="P74" s="122"/>
    </row>
    <row r="75" spans="1:16" ht="15" customHeight="1">
      <c r="A75" s="50">
        <v>46018</v>
      </c>
      <c r="B75" s="27"/>
      <c r="C75" s="27"/>
      <c r="D75" s="27"/>
      <c r="E75" s="2772" t="s">
        <v>1206</v>
      </c>
      <c r="F75" s="57">
        <v>15</v>
      </c>
      <c r="G75" s="43">
        <v>573611.14</v>
      </c>
      <c r="H75" s="43"/>
      <c r="I75" s="62">
        <f t="shared" si="6"/>
        <v>0</v>
      </c>
      <c r="K75" s="575"/>
      <c r="L75" s="2779"/>
      <c r="M75" s="161"/>
      <c r="N75" s="122"/>
      <c r="O75" s="122"/>
      <c r="P75" s="122"/>
    </row>
    <row r="76" spans="1:16" ht="15" customHeight="1">
      <c r="K76" s="12"/>
      <c r="L76" s="2781"/>
      <c r="N76" s="12"/>
      <c r="O76" s="12"/>
    </row>
    <row r="77" spans="1:16" ht="20.25" customHeight="1" thickBot="1">
      <c r="A77" s="3402" t="s">
        <v>1</v>
      </c>
      <c r="B77" s="3403"/>
      <c r="C77" s="3403"/>
      <c r="D77" s="3403"/>
      <c r="E77" s="3403"/>
      <c r="F77" s="3403"/>
      <c r="G77" s="3403"/>
      <c r="H77" s="3403"/>
      <c r="I77" s="3404"/>
      <c r="K77" s="12"/>
      <c r="L77" s="2781"/>
      <c r="N77" s="12"/>
      <c r="O77" s="12"/>
    </row>
    <row r="78" spans="1:16" ht="22.5" customHeight="1" thickTop="1">
      <c r="A78" s="493" t="s">
        <v>2</v>
      </c>
      <c r="B78" s="278" t="s">
        <v>35</v>
      </c>
      <c r="C78" s="279" t="s">
        <v>4</v>
      </c>
      <c r="D78" s="280" t="s">
        <v>5</v>
      </c>
      <c r="E78" s="2421" t="s">
        <v>143</v>
      </c>
      <c r="F78" s="280" t="s">
        <v>6</v>
      </c>
      <c r="G78" s="1074" t="s">
        <v>1023</v>
      </c>
      <c r="H78" s="1074" t="s">
        <v>802</v>
      </c>
      <c r="I78" s="838" t="s">
        <v>39</v>
      </c>
      <c r="K78" s="12"/>
      <c r="L78" s="2781"/>
      <c r="N78" s="12"/>
      <c r="O78" s="12"/>
    </row>
    <row r="79" spans="1:16" ht="15" customHeight="1">
      <c r="A79" s="50">
        <v>46018</v>
      </c>
      <c r="B79" s="55">
        <v>650000</v>
      </c>
      <c r="C79" s="56"/>
      <c r="D79" s="25"/>
      <c r="E79" s="2248" t="s">
        <v>1206</v>
      </c>
      <c r="F79" s="25">
        <v>60</v>
      </c>
      <c r="G79" s="55">
        <f>B79/F79</f>
        <v>10833.333333333334</v>
      </c>
      <c r="H79" s="55">
        <f>B79*0.83%</f>
        <v>5395</v>
      </c>
      <c r="I79" s="55">
        <f>B79</f>
        <v>650000</v>
      </c>
      <c r="K79" s="12"/>
      <c r="L79" s="2781"/>
      <c r="N79" s="12"/>
      <c r="O79" s="12"/>
    </row>
    <row r="80" spans="1:16" ht="15" customHeight="1">
      <c r="A80" s="50"/>
      <c r="B80" s="57"/>
      <c r="C80" s="57"/>
      <c r="D80" s="57"/>
      <c r="E80" s="2229"/>
      <c r="F80" s="57"/>
      <c r="G80" s="256"/>
      <c r="H80" s="59"/>
      <c r="I80" s="62">
        <f>I79-G80</f>
        <v>650000</v>
      </c>
      <c r="K80" s="12"/>
      <c r="L80" s="2781"/>
      <c r="N80" s="12"/>
      <c r="O80" s="12"/>
    </row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.7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</sheetData>
  <mergeCells count="16">
    <mergeCell ref="A50:I50"/>
    <mergeCell ref="A57:E57"/>
    <mergeCell ref="A58:I58"/>
    <mergeCell ref="A77:I77"/>
    <mergeCell ref="J23:P23"/>
    <mergeCell ref="A27:I27"/>
    <mergeCell ref="J31:P31"/>
    <mergeCell ref="A39:I39"/>
    <mergeCell ref="J45:P45"/>
    <mergeCell ref="A15:I15"/>
    <mergeCell ref="J17:P17"/>
    <mergeCell ref="A1:E1"/>
    <mergeCell ref="A2:B2"/>
    <mergeCell ref="C2:D2"/>
    <mergeCell ref="A3:I3"/>
    <mergeCell ref="J3:P3"/>
  </mergeCells>
  <pageMargins left="0.13" right="0.12" top="1" bottom="1" header="0.5" footer="0.5"/>
  <pageSetup orientation="portrait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FFFF00"/>
  </sheetPr>
  <dimension ref="A1:R24"/>
  <sheetViews>
    <sheetView zoomScale="61" zoomScaleNormal="130" workbookViewId="0">
      <selection activeCell="M15" sqref="M15"/>
    </sheetView>
  </sheetViews>
  <sheetFormatPr defaultColWidth="9" defaultRowHeight="13.2"/>
  <cols>
    <col min="1" max="1" width="11.88671875" style="902" customWidth="1"/>
    <col min="2" max="2" width="14.109375" customWidth="1"/>
    <col min="3" max="3" width="12" customWidth="1"/>
    <col min="4" max="4" width="10" customWidth="1"/>
    <col min="5" max="5" width="9.109375" style="543"/>
    <col min="7" max="7" width="12.109375" style="840" customWidth="1"/>
    <col min="8" max="8" width="12.33203125" style="840" customWidth="1"/>
    <col min="9" max="9" width="12.6640625" style="840" customWidth="1"/>
    <col min="11" max="17" width="12.5546875" customWidth="1"/>
  </cols>
  <sheetData>
    <row r="1" spans="1:17" ht="24">
      <c r="A1" s="3120" t="s">
        <v>1207</v>
      </c>
      <c r="B1" s="3120"/>
      <c r="C1" s="3120"/>
      <c r="D1" s="3120"/>
      <c r="E1" s="3120"/>
      <c r="F1" s="460"/>
      <c r="G1" s="484"/>
      <c r="H1" s="484"/>
      <c r="I1" s="484"/>
    </row>
    <row r="2" spans="1:17" ht="15">
      <c r="A2" s="241"/>
      <c r="B2" s="6"/>
      <c r="C2" s="1370"/>
      <c r="D2" s="5"/>
      <c r="E2" s="7"/>
      <c r="F2" s="135"/>
      <c r="G2" s="135"/>
      <c r="H2"/>
      <c r="I2"/>
    </row>
    <row r="3" spans="1:17" ht="15">
      <c r="A3" s="3402" t="s">
        <v>1</v>
      </c>
      <c r="B3" s="3403"/>
      <c r="C3" s="3403"/>
      <c r="D3" s="3403"/>
      <c r="E3" s="3403"/>
      <c r="F3" s="3403"/>
      <c r="G3" s="3403"/>
      <c r="H3" s="3403"/>
      <c r="I3" s="3404"/>
      <c r="K3" s="3405" t="s">
        <v>185</v>
      </c>
      <c r="L3" s="3406"/>
      <c r="M3" s="3406"/>
      <c r="N3" s="3406"/>
      <c r="O3" s="3406"/>
      <c r="P3" s="3406"/>
      <c r="Q3" s="3407"/>
    </row>
    <row r="4" spans="1:17" ht="26.4">
      <c r="A4" s="493" t="s">
        <v>2</v>
      </c>
      <c r="B4" s="278" t="s">
        <v>35</v>
      </c>
      <c r="C4" s="279" t="s">
        <v>4</v>
      </c>
      <c r="D4" s="280" t="s">
        <v>5</v>
      </c>
      <c r="E4" s="1362" t="s">
        <v>143</v>
      </c>
      <c r="F4" s="280" t="s">
        <v>6</v>
      </c>
      <c r="G4" s="1074" t="s">
        <v>1023</v>
      </c>
      <c r="H4" s="1074" t="s">
        <v>802</v>
      </c>
      <c r="I4" s="838" t="s">
        <v>39</v>
      </c>
      <c r="K4" s="277" t="s">
        <v>2</v>
      </c>
      <c r="L4" s="278" t="s">
        <v>35</v>
      </c>
      <c r="M4" s="1369" t="s">
        <v>6</v>
      </c>
      <c r="N4" s="819" t="s">
        <v>211</v>
      </c>
      <c r="O4" s="281" t="s">
        <v>1023</v>
      </c>
      <c r="P4" s="281" t="s">
        <v>802</v>
      </c>
      <c r="Q4" s="288" t="s">
        <v>39</v>
      </c>
    </row>
    <row r="5" spans="1:17">
      <c r="A5" s="162">
        <v>45685</v>
      </c>
      <c r="B5" s="55">
        <v>60000</v>
      </c>
      <c r="C5" s="56">
        <f>B5*0.02</f>
        <v>1200</v>
      </c>
      <c r="D5" s="25"/>
      <c r="E5" s="518">
        <v>34986</v>
      </c>
      <c r="F5" s="25">
        <v>24</v>
      </c>
      <c r="G5" s="55">
        <f>B5/F5</f>
        <v>2500</v>
      </c>
      <c r="H5" s="55">
        <f>B5*0.0083</f>
        <v>498</v>
      </c>
      <c r="I5" s="55">
        <f>B5</f>
        <v>60000</v>
      </c>
      <c r="K5" s="1011">
        <v>45843</v>
      </c>
      <c r="L5" s="21">
        <v>20000</v>
      </c>
      <c r="M5" s="684" t="s">
        <v>1208</v>
      </c>
      <c r="N5" s="178">
        <v>35976</v>
      </c>
      <c r="O5" s="21">
        <v>1666.67</v>
      </c>
      <c r="P5" s="21">
        <v>400</v>
      </c>
      <c r="Q5" s="108">
        <v>20000</v>
      </c>
    </row>
    <row r="6" spans="1:17">
      <c r="A6" s="50">
        <v>45716</v>
      </c>
      <c r="B6" s="167"/>
      <c r="C6" s="57"/>
      <c r="D6" s="57"/>
      <c r="E6" s="61">
        <v>86665</v>
      </c>
      <c r="F6" s="57">
        <v>1</v>
      </c>
      <c r="G6" s="62">
        <v>2500</v>
      </c>
      <c r="H6" s="62">
        <v>498</v>
      </c>
      <c r="I6" s="62">
        <f>I5-G6</f>
        <v>57500</v>
      </c>
      <c r="K6" s="194">
        <v>45882</v>
      </c>
      <c r="L6" s="326"/>
      <c r="M6" s="326"/>
      <c r="N6" s="2184" t="s">
        <v>1209</v>
      </c>
      <c r="O6" s="200">
        <v>1666.67</v>
      </c>
      <c r="P6" s="200">
        <v>366.67</v>
      </c>
      <c r="Q6" s="1006">
        <f>Q5-O6</f>
        <v>18333.330000000002</v>
      </c>
    </row>
    <row r="7" spans="1:17">
      <c r="A7" s="50">
        <v>45741</v>
      </c>
      <c r="B7" s="167"/>
      <c r="C7" s="57"/>
      <c r="D7" s="57"/>
      <c r="E7" s="61">
        <v>86918</v>
      </c>
      <c r="F7" s="57">
        <v>2</v>
      </c>
      <c r="G7" s="62">
        <v>2500</v>
      </c>
      <c r="H7" s="62">
        <v>498</v>
      </c>
      <c r="I7" s="62">
        <f t="shared" ref="I7:I15" si="0">I6-G7</f>
        <v>55000</v>
      </c>
      <c r="K7" s="194">
        <v>45919</v>
      </c>
      <c r="L7" s="326"/>
      <c r="M7" s="326"/>
      <c r="N7" s="195" t="s">
        <v>1210</v>
      </c>
      <c r="O7" s="200">
        <v>1666.67</v>
      </c>
      <c r="P7" s="200">
        <v>333.33</v>
      </c>
      <c r="Q7" s="1006">
        <f t="shared" ref="Q7:Q10" si="1">Q6-O7</f>
        <v>16666.660000000003</v>
      </c>
    </row>
    <row r="8" spans="1:17">
      <c r="A8" s="50">
        <v>45779</v>
      </c>
      <c r="B8" s="167"/>
      <c r="C8" s="57"/>
      <c r="D8" s="57"/>
      <c r="E8" s="61">
        <v>87459</v>
      </c>
      <c r="F8" s="57">
        <v>3</v>
      </c>
      <c r="G8" s="62">
        <v>2500</v>
      </c>
      <c r="H8" s="62">
        <v>498</v>
      </c>
      <c r="I8" s="62">
        <f t="shared" si="0"/>
        <v>52500</v>
      </c>
      <c r="K8" s="194">
        <v>45934</v>
      </c>
      <c r="L8" s="326"/>
      <c r="M8" s="326"/>
      <c r="N8" s="195" t="s">
        <v>1212</v>
      </c>
      <c r="O8" s="200">
        <v>1666.67</v>
      </c>
      <c r="P8" s="200">
        <v>333.33</v>
      </c>
      <c r="Q8" s="1006">
        <f t="shared" si="1"/>
        <v>14999.990000000003</v>
      </c>
    </row>
    <row r="9" spans="1:17">
      <c r="A9" s="50">
        <v>45797</v>
      </c>
      <c r="B9" s="167"/>
      <c r="C9" s="57"/>
      <c r="D9" s="57"/>
      <c r="E9" s="61" t="s">
        <v>1211</v>
      </c>
      <c r="F9" s="57">
        <v>4</v>
      </c>
      <c r="G9" s="62">
        <v>2500</v>
      </c>
      <c r="H9" s="62">
        <v>498</v>
      </c>
      <c r="I9" s="62">
        <f t="shared" si="0"/>
        <v>50000</v>
      </c>
      <c r="K9" s="194">
        <v>45969</v>
      </c>
      <c r="L9" s="326"/>
      <c r="M9" s="326"/>
      <c r="N9" s="195" t="s">
        <v>1214</v>
      </c>
      <c r="O9" s="198">
        <v>1666.67</v>
      </c>
      <c r="P9" s="198">
        <v>300</v>
      </c>
      <c r="Q9" s="1006">
        <f t="shared" si="1"/>
        <v>13333.320000000003</v>
      </c>
    </row>
    <row r="10" spans="1:17">
      <c r="A10" s="50">
        <v>45832</v>
      </c>
      <c r="B10" s="167"/>
      <c r="C10" s="57"/>
      <c r="D10" s="57"/>
      <c r="E10" s="61" t="s">
        <v>1213</v>
      </c>
      <c r="F10" s="57">
        <v>5</v>
      </c>
      <c r="G10" s="62">
        <v>2500</v>
      </c>
      <c r="H10" s="62">
        <v>498</v>
      </c>
      <c r="I10" s="62">
        <f t="shared" si="0"/>
        <v>47500</v>
      </c>
      <c r="K10" s="3062">
        <v>46000</v>
      </c>
      <c r="L10" s="3063"/>
      <c r="M10" s="3063"/>
      <c r="N10" s="3064" t="s">
        <v>1216</v>
      </c>
      <c r="O10" s="3065">
        <v>1666.67</v>
      </c>
      <c r="P10" s="3065">
        <v>266.67</v>
      </c>
      <c r="Q10" s="3066">
        <f t="shared" si="1"/>
        <v>11666.650000000003</v>
      </c>
    </row>
    <row r="11" spans="1:17">
      <c r="A11" s="50">
        <v>45869</v>
      </c>
      <c r="B11" s="167"/>
      <c r="C11" s="57"/>
      <c r="D11" s="57"/>
      <c r="E11" s="61" t="s">
        <v>1215</v>
      </c>
      <c r="F11" s="57">
        <v>6</v>
      </c>
      <c r="G11" s="62">
        <v>2500</v>
      </c>
      <c r="H11" s="62">
        <v>498</v>
      </c>
      <c r="I11" s="62">
        <f t="shared" si="0"/>
        <v>45000</v>
      </c>
    </row>
    <row r="12" spans="1:17" ht="15">
      <c r="A12" s="167">
        <v>45899</v>
      </c>
      <c r="B12" s="167"/>
      <c r="C12" s="450"/>
      <c r="D12" s="450"/>
      <c r="E12" s="2179" t="s">
        <v>1217</v>
      </c>
      <c r="F12" s="57">
        <v>7</v>
      </c>
      <c r="G12" s="450">
        <v>2500</v>
      </c>
      <c r="H12" s="450">
        <v>498</v>
      </c>
      <c r="I12" s="62">
        <f t="shared" si="0"/>
        <v>42500</v>
      </c>
      <c r="K12" s="575"/>
      <c r="N12" s="748"/>
      <c r="O12" s="577"/>
      <c r="P12" s="577"/>
      <c r="Q12" s="1008"/>
    </row>
    <row r="13" spans="1:17">
      <c r="A13" s="167">
        <v>45930</v>
      </c>
      <c r="B13" s="167"/>
      <c r="C13" s="450"/>
      <c r="D13" s="450"/>
      <c r="E13" s="42" t="s">
        <v>1218</v>
      </c>
      <c r="F13" s="57">
        <v>8</v>
      </c>
      <c r="G13" s="450">
        <v>2500</v>
      </c>
      <c r="H13" s="450">
        <v>498</v>
      </c>
      <c r="I13" s="62">
        <f t="shared" si="0"/>
        <v>40000</v>
      </c>
      <c r="O13" s="577"/>
      <c r="Q13" s="1008"/>
    </row>
    <row r="14" spans="1:17">
      <c r="A14" s="167">
        <v>45969</v>
      </c>
      <c r="B14" s="167"/>
      <c r="C14" s="168"/>
      <c r="D14" s="168"/>
      <c r="E14" s="42" t="s">
        <v>1214</v>
      </c>
      <c r="F14" s="57">
        <v>10</v>
      </c>
      <c r="G14" s="168">
        <v>2500</v>
      </c>
      <c r="H14" s="168">
        <v>498</v>
      </c>
      <c r="I14" s="62">
        <f t="shared" si="0"/>
        <v>37500</v>
      </c>
      <c r="Q14" s="1008"/>
    </row>
    <row r="15" spans="1:17">
      <c r="A15" s="1476">
        <v>46000</v>
      </c>
      <c r="B15" s="3063"/>
      <c r="C15" s="1488"/>
      <c r="D15" s="1488"/>
      <c r="E15" s="791" t="s">
        <v>1216</v>
      </c>
      <c r="F15" s="573">
        <v>11</v>
      </c>
      <c r="G15" s="1488">
        <v>2500</v>
      </c>
      <c r="H15" s="1488">
        <v>498</v>
      </c>
      <c r="I15" s="267">
        <f t="shared" si="0"/>
        <v>35000</v>
      </c>
    </row>
    <row r="16" spans="1:17">
      <c r="A16" s="3067"/>
      <c r="E16" s="3068"/>
      <c r="F16" s="133"/>
      <c r="G16" s="1844"/>
      <c r="H16" s="1844"/>
      <c r="I16" s="191"/>
    </row>
    <row r="17" spans="7:18" ht="13.8">
      <c r="G17" s="1844"/>
      <c r="H17" s="1844"/>
      <c r="I17" s="1844"/>
      <c r="K17" s="575"/>
      <c r="L17" s="576"/>
      <c r="M17" s="126"/>
      <c r="N17" s="577"/>
      <c r="O17" s="577"/>
      <c r="P17" s="577"/>
      <c r="Q17" s="728"/>
      <c r="R17" s="728"/>
    </row>
    <row r="18" spans="7:18" ht="13.8">
      <c r="K18" s="575"/>
      <c r="L18" s="576"/>
      <c r="M18" s="120"/>
      <c r="N18" s="122"/>
      <c r="O18" s="122"/>
      <c r="P18" s="122"/>
      <c r="Q18" s="728"/>
      <c r="R18" s="728"/>
    </row>
    <row r="19" spans="7:18" ht="13.8">
      <c r="K19" s="575"/>
      <c r="L19" s="576"/>
      <c r="M19" s="120"/>
      <c r="N19" s="122"/>
      <c r="O19" s="122"/>
      <c r="P19" s="122"/>
      <c r="Q19" s="728"/>
      <c r="R19" s="728"/>
    </row>
    <row r="20" spans="7:18" ht="13.8">
      <c r="K20" s="575"/>
      <c r="L20" s="576"/>
      <c r="M20" s="120"/>
      <c r="N20" s="122"/>
      <c r="O20" s="122"/>
      <c r="P20" s="122"/>
      <c r="Q20" s="728"/>
      <c r="R20" s="728"/>
    </row>
    <row r="21" spans="7:18" ht="13.8">
      <c r="K21" s="575"/>
      <c r="L21" s="576"/>
      <c r="M21" s="126"/>
      <c r="N21" s="122"/>
      <c r="O21" s="122"/>
      <c r="P21" s="122"/>
      <c r="Q21" s="728"/>
      <c r="R21" s="728"/>
    </row>
    <row r="22" spans="7:18" ht="13.8">
      <c r="K22" s="575"/>
      <c r="L22" s="576"/>
      <c r="M22" s="120"/>
      <c r="N22" s="122"/>
      <c r="O22" s="122"/>
      <c r="P22" s="122"/>
      <c r="Q22" s="728"/>
      <c r="R22" s="728"/>
    </row>
    <row r="23" spans="7:18" ht="13.8">
      <c r="K23" s="575"/>
      <c r="L23" s="576"/>
      <c r="M23" s="120"/>
      <c r="N23" s="577"/>
      <c r="O23" s="577"/>
      <c r="P23" s="577"/>
      <c r="Q23" s="728"/>
      <c r="R23" s="728"/>
    </row>
    <row r="24" spans="7:18" ht="13.8">
      <c r="K24" s="575"/>
      <c r="L24" s="576"/>
      <c r="M24" s="120"/>
      <c r="N24" s="577"/>
      <c r="O24" s="577"/>
      <c r="P24" s="577"/>
      <c r="Q24" s="728"/>
      <c r="R24" s="728"/>
    </row>
  </sheetData>
  <mergeCells count="3">
    <mergeCell ref="A1:E1"/>
    <mergeCell ref="A3:I3"/>
    <mergeCell ref="K3:Q3"/>
  </mergeCells>
  <pageMargins left="0.7" right="0.7" top="0.75" bottom="0.75" header="0.3" footer="0.3"/>
  <pageSetup orientation="portrait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FFFF00"/>
  </sheetPr>
  <dimension ref="A1:R19"/>
  <sheetViews>
    <sheetView workbookViewId="0">
      <selection activeCell="N32" sqref="N32"/>
    </sheetView>
  </sheetViews>
  <sheetFormatPr defaultColWidth="9" defaultRowHeight="13.2"/>
  <cols>
    <col min="1" max="9" width="12.6640625" customWidth="1"/>
    <col min="11" max="11" width="9.109375" customWidth="1"/>
    <col min="13" max="15" width="9.109375" customWidth="1"/>
    <col min="17" max="18" width="9.88671875" customWidth="1"/>
  </cols>
  <sheetData>
    <row r="1" spans="1:18" ht="24">
      <c r="A1" s="3120" t="s">
        <v>1219</v>
      </c>
      <c r="B1" s="3120"/>
      <c r="C1" s="3120"/>
      <c r="D1" s="3120"/>
      <c r="E1" s="3120"/>
      <c r="F1" s="460"/>
      <c r="G1" s="484"/>
      <c r="H1" s="484"/>
      <c r="I1" s="484"/>
    </row>
    <row r="2" spans="1:18" ht="15">
      <c r="A2" s="241"/>
      <c r="B2" s="6"/>
      <c r="C2" s="3141"/>
      <c r="D2" s="3141"/>
      <c r="E2" s="1370"/>
      <c r="F2" s="5"/>
      <c r="G2" s="7"/>
      <c r="H2" s="135"/>
      <c r="I2" s="135"/>
    </row>
    <row r="3" spans="1:18" ht="15">
      <c r="A3" s="3402" t="s">
        <v>1</v>
      </c>
      <c r="B3" s="3403"/>
      <c r="C3" s="3403"/>
      <c r="D3" s="3403"/>
      <c r="E3" s="3403"/>
      <c r="F3" s="3403"/>
      <c r="G3" s="3403"/>
      <c r="H3" s="3403"/>
      <c r="I3" s="3404"/>
    </row>
    <row r="4" spans="1:18" ht="26.4">
      <c r="A4" s="493" t="s">
        <v>2</v>
      </c>
      <c r="B4" s="278" t="s">
        <v>35</v>
      </c>
      <c r="C4" s="279" t="s">
        <v>4</v>
      </c>
      <c r="D4" s="280" t="s">
        <v>5</v>
      </c>
      <c r="E4" s="1362" t="s">
        <v>143</v>
      </c>
      <c r="F4" s="280" t="s">
        <v>6</v>
      </c>
      <c r="G4" s="1074" t="s">
        <v>1023</v>
      </c>
      <c r="H4" s="1074" t="s">
        <v>802</v>
      </c>
      <c r="I4" s="838" t="s">
        <v>39</v>
      </c>
    </row>
    <row r="5" spans="1:18">
      <c r="A5" s="162">
        <v>45829</v>
      </c>
      <c r="B5" s="55">
        <v>275000</v>
      </c>
      <c r="C5" s="56">
        <f>B5*0.02</f>
        <v>5500</v>
      </c>
      <c r="D5" s="25"/>
      <c r="E5" s="518" t="s">
        <v>1220</v>
      </c>
      <c r="F5" s="25">
        <v>24</v>
      </c>
      <c r="G5" s="55">
        <f>B5/F5</f>
        <v>11458.333333333299</v>
      </c>
      <c r="H5" s="55">
        <f>B5*0.0083</f>
        <v>2282.5</v>
      </c>
      <c r="I5" s="55">
        <f>B5</f>
        <v>275000</v>
      </c>
    </row>
    <row r="6" spans="1:18">
      <c r="A6" s="50">
        <v>45862</v>
      </c>
      <c r="B6" s="57"/>
      <c r="C6" s="57"/>
      <c r="D6" s="57"/>
      <c r="E6" s="61" t="s">
        <v>1221</v>
      </c>
      <c r="F6" s="57">
        <v>1</v>
      </c>
      <c r="G6" s="62">
        <v>11458.33</v>
      </c>
      <c r="H6" s="62">
        <v>2282.5</v>
      </c>
      <c r="I6" s="62">
        <f>I5-G6</f>
        <v>263541.67</v>
      </c>
      <c r="K6" s="339"/>
      <c r="L6" s="616"/>
      <c r="M6" s="467"/>
      <c r="N6" s="615"/>
      <c r="O6" s="615"/>
      <c r="P6" s="615"/>
      <c r="Q6" s="618"/>
      <c r="R6" s="618"/>
    </row>
    <row r="7" spans="1:18" ht="13.8">
      <c r="A7" s="167">
        <v>45898</v>
      </c>
      <c r="B7" s="326"/>
      <c r="C7" s="326"/>
      <c r="D7" s="326"/>
      <c r="E7" s="2177" t="s">
        <v>1222</v>
      </c>
      <c r="F7" s="57">
        <v>2</v>
      </c>
      <c r="G7" s="450">
        <v>11458.33</v>
      </c>
      <c r="H7" s="450">
        <v>2282.5</v>
      </c>
      <c r="I7" s="62">
        <f t="shared" ref="I7:I15" si="0">I6-G7</f>
        <v>252083.34</v>
      </c>
      <c r="K7" s="339"/>
      <c r="L7" s="613"/>
      <c r="M7" s="340"/>
      <c r="N7" s="615"/>
      <c r="O7" s="615"/>
      <c r="P7" s="615"/>
      <c r="Q7" s="617"/>
      <c r="R7" s="617"/>
    </row>
    <row r="8" spans="1:18" ht="13.8">
      <c r="A8" s="167">
        <v>45927</v>
      </c>
      <c r="B8" s="326"/>
      <c r="C8" s="326"/>
      <c r="D8" s="326"/>
      <c r="E8" s="52" t="s">
        <v>1223</v>
      </c>
      <c r="F8" s="57">
        <v>3</v>
      </c>
      <c r="G8" s="450">
        <v>11458.33</v>
      </c>
      <c r="H8" s="450">
        <v>2282.5</v>
      </c>
      <c r="I8" s="62">
        <f t="shared" si="0"/>
        <v>240625.01</v>
      </c>
      <c r="K8" s="339"/>
      <c r="L8" s="613"/>
      <c r="M8" s="2182"/>
      <c r="N8" s="615"/>
      <c r="O8" s="615"/>
      <c r="P8" s="615"/>
      <c r="Q8" s="617"/>
      <c r="R8" s="617"/>
    </row>
    <row r="9" spans="1:18" ht="13.8">
      <c r="A9" s="167">
        <v>45959</v>
      </c>
      <c r="B9" s="326"/>
      <c r="C9" s="326"/>
      <c r="D9" s="326"/>
      <c r="E9" s="52" t="s">
        <v>1224</v>
      </c>
      <c r="F9" s="57">
        <v>4</v>
      </c>
      <c r="G9" s="450">
        <v>11458.33</v>
      </c>
      <c r="H9" s="450">
        <v>2282.5</v>
      </c>
      <c r="I9" s="62">
        <f t="shared" si="0"/>
        <v>229166.68</v>
      </c>
      <c r="K9" s="339"/>
      <c r="L9" s="613"/>
      <c r="M9" s="340"/>
      <c r="N9" s="615"/>
      <c r="O9" s="615"/>
      <c r="P9" s="615"/>
      <c r="Q9" s="617"/>
      <c r="R9" s="617"/>
    </row>
    <row r="10" spans="1:18" ht="13.8">
      <c r="A10" s="167">
        <v>45979</v>
      </c>
      <c r="B10" s="326"/>
      <c r="C10" s="326"/>
      <c r="D10" s="326"/>
      <c r="E10" s="52" t="s">
        <v>1225</v>
      </c>
      <c r="F10" s="57">
        <v>5</v>
      </c>
      <c r="G10" s="450">
        <v>11458.33</v>
      </c>
      <c r="H10" s="450">
        <v>2282.5</v>
      </c>
      <c r="I10" s="62">
        <f t="shared" si="0"/>
        <v>217708.35</v>
      </c>
      <c r="K10" s="339"/>
      <c r="L10" s="613"/>
      <c r="M10" s="340"/>
      <c r="N10" s="615"/>
      <c r="O10" s="615"/>
      <c r="P10" s="615"/>
      <c r="Q10" s="617"/>
      <c r="R10" s="617"/>
    </row>
    <row r="11" spans="1:18">
      <c r="A11" s="194">
        <v>46008</v>
      </c>
      <c r="B11" s="326"/>
      <c r="C11" s="326"/>
      <c r="D11" s="326"/>
      <c r="E11" s="195" t="s">
        <v>1226</v>
      </c>
      <c r="F11" s="57">
        <v>6</v>
      </c>
      <c r="G11" s="450">
        <v>11458.33</v>
      </c>
      <c r="H11" s="450">
        <v>2282.5</v>
      </c>
      <c r="I11" s="62">
        <f t="shared" si="0"/>
        <v>206250.02</v>
      </c>
      <c r="K11" s="339"/>
      <c r="L11" s="613"/>
      <c r="M11" s="340"/>
      <c r="N11" s="615"/>
      <c r="O11" s="615"/>
      <c r="P11" s="615"/>
      <c r="Q11" s="617"/>
      <c r="R11" s="617"/>
    </row>
    <row r="12" spans="1:18">
      <c r="A12" s="339">
        <v>46017</v>
      </c>
      <c r="D12" s="326"/>
      <c r="E12" s="467">
        <v>37021</v>
      </c>
      <c r="F12" s="57">
        <v>7</v>
      </c>
      <c r="G12" s="618">
        <v>206250.02</v>
      </c>
      <c r="H12" s="326"/>
      <c r="I12" s="62">
        <f t="shared" si="0"/>
        <v>0</v>
      </c>
      <c r="K12" s="339"/>
      <c r="L12" s="613"/>
      <c r="M12" s="340"/>
      <c r="N12" s="615"/>
      <c r="O12" s="615"/>
      <c r="P12" s="615"/>
      <c r="Q12" s="617"/>
      <c r="R12" s="617"/>
    </row>
    <row r="13" spans="1:18">
      <c r="F13" s="236">
        <v>8</v>
      </c>
      <c r="I13" s="62">
        <f t="shared" si="0"/>
        <v>0</v>
      </c>
      <c r="K13" s="339"/>
      <c r="L13" s="616"/>
      <c r="M13" s="467"/>
      <c r="N13" s="615"/>
      <c r="O13" s="615"/>
      <c r="P13" s="615"/>
      <c r="Q13" s="618"/>
      <c r="R13" s="618"/>
    </row>
    <row r="14" spans="1:18">
      <c r="I14" s="62">
        <f t="shared" si="0"/>
        <v>0</v>
      </c>
    </row>
    <row r="15" spans="1:18">
      <c r="I15" s="62">
        <f t="shared" si="0"/>
        <v>0</v>
      </c>
    </row>
    <row r="16" spans="1:18" ht="15">
      <c r="A16" s="3402" t="s">
        <v>1</v>
      </c>
      <c r="B16" s="3403"/>
      <c r="C16" s="3403"/>
      <c r="D16" s="3403"/>
      <c r="E16" s="3403"/>
      <c r="F16" s="3403"/>
      <c r="G16" s="3403"/>
      <c r="H16" s="3403"/>
      <c r="I16" s="3404"/>
    </row>
    <row r="17" spans="1:9" ht="26.4">
      <c r="A17" s="493" t="s">
        <v>2</v>
      </c>
      <c r="B17" s="278" t="s">
        <v>35</v>
      </c>
      <c r="C17" s="279" t="s">
        <v>4</v>
      </c>
      <c r="D17" s="280" t="s">
        <v>5</v>
      </c>
      <c r="E17" s="1362" t="s">
        <v>143</v>
      </c>
      <c r="F17" s="280" t="s">
        <v>6</v>
      </c>
      <c r="G17" s="1074" t="s">
        <v>1023</v>
      </c>
      <c r="H17" s="1074" t="s">
        <v>802</v>
      </c>
      <c r="I17" s="838" t="s">
        <v>39</v>
      </c>
    </row>
    <row r="18" spans="1:9">
      <c r="A18" s="162">
        <v>46017</v>
      </c>
      <c r="B18" s="55">
        <v>230000</v>
      </c>
      <c r="C18" s="56">
        <f>B18*0.02</f>
        <v>4600</v>
      </c>
      <c r="D18" s="25"/>
      <c r="E18" s="518" t="s">
        <v>1227</v>
      </c>
      <c r="F18" s="25">
        <v>24</v>
      </c>
      <c r="G18" s="55">
        <f>B18/F18</f>
        <v>9583.3333333333303</v>
      </c>
      <c r="H18" s="55">
        <f>B18*0.0083</f>
        <v>1909</v>
      </c>
      <c r="I18" s="55">
        <f>B18</f>
        <v>230000</v>
      </c>
    </row>
    <row r="19" spans="1:9">
      <c r="A19" s="50"/>
      <c r="B19" s="57"/>
      <c r="C19" s="57"/>
      <c r="D19" s="57"/>
      <c r="E19" s="61"/>
      <c r="F19" s="57"/>
      <c r="G19" s="62"/>
      <c r="H19" s="62"/>
      <c r="I19" s="62">
        <f>I18-G19</f>
        <v>230000</v>
      </c>
    </row>
  </sheetData>
  <mergeCells count="4">
    <mergeCell ref="A1:E1"/>
    <mergeCell ref="C2:D2"/>
    <mergeCell ref="A3:I3"/>
    <mergeCell ref="A16:I16"/>
  </mergeCells>
  <pageMargins left="0.7" right="0.7" top="0.75" bottom="0.75" header="0.3" footer="0.3"/>
  <pageSetup orientation="portrait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202">
    <tabColor rgb="FFFFFF00"/>
  </sheetPr>
  <dimension ref="A1:Q48"/>
  <sheetViews>
    <sheetView topLeftCell="A19" zoomScale="130" zoomScaleNormal="130" workbookViewId="0">
      <selection activeCell="G10" sqref="G10"/>
    </sheetView>
  </sheetViews>
  <sheetFormatPr defaultColWidth="9.109375" defaultRowHeight="13.8"/>
  <cols>
    <col min="1" max="1" width="12.88671875" style="3" customWidth="1"/>
    <col min="2" max="2" width="12.6640625" style="2301" customWidth="1"/>
    <col min="3" max="4" width="13" style="3" customWidth="1"/>
    <col min="5" max="5" width="7.6640625" style="3" customWidth="1"/>
    <col min="6" max="6" width="8.88671875" style="5" customWidth="1"/>
    <col min="7" max="7" width="14.44140625" style="2790" customWidth="1"/>
    <col min="8" max="8" width="11.33203125" style="6" customWidth="1"/>
    <col min="9" max="9" width="13" style="6" customWidth="1"/>
    <col min="10" max="10" width="14.6640625" style="3" customWidth="1"/>
    <col min="11" max="16384" width="9.109375" style="3"/>
  </cols>
  <sheetData>
    <row r="1" spans="2:10" ht="24">
      <c r="B1" s="3409" t="s">
        <v>1228</v>
      </c>
      <c r="C1" s="3409"/>
      <c r="D1" s="3409"/>
      <c r="E1" s="3409"/>
      <c r="F1" s="3409"/>
      <c r="G1" s="3409"/>
      <c r="H1" s="3409"/>
      <c r="I1" s="3409"/>
      <c r="J1" s="3409"/>
    </row>
    <row r="2" spans="2:10" ht="15.6">
      <c r="B2" s="2315"/>
      <c r="C2" s="787"/>
      <c r="D2" s="3410"/>
      <c r="E2" s="3410"/>
      <c r="G2" s="2785"/>
      <c r="I2" s="502"/>
      <c r="J2" s="502"/>
    </row>
    <row r="3" spans="2:10" ht="15">
      <c r="B3" s="3334" t="s">
        <v>1</v>
      </c>
      <c r="C3" s="3335"/>
      <c r="D3" s="3335"/>
      <c r="E3" s="3335"/>
      <c r="F3" s="3335"/>
      <c r="G3" s="3335"/>
      <c r="H3" s="3335"/>
      <c r="I3" s="3335"/>
      <c r="J3" s="3346"/>
    </row>
    <row r="4" spans="2:10" ht="26.4">
      <c r="B4" s="2791" t="s">
        <v>2</v>
      </c>
      <c r="C4" s="278" t="s">
        <v>35</v>
      </c>
      <c r="D4" s="279" t="s">
        <v>4</v>
      </c>
      <c r="E4" s="280" t="s">
        <v>5</v>
      </c>
      <c r="F4" s="280" t="s">
        <v>6</v>
      </c>
      <c r="G4" s="2786" t="s">
        <v>143</v>
      </c>
      <c r="H4" s="281" t="s">
        <v>1023</v>
      </c>
      <c r="I4" s="281" t="s">
        <v>802</v>
      </c>
      <c r="J4" s="873" t="s">
        <v>39</v>
      </c>
    </row>
    <row r="5" spans="2:10" ht="13.2">
      <c r="B5" s="2792">
        <v>44924</v>
      </c>
      <c r="C5" s="21">
        <v>100000</v>
      </c>
      <c r="D5" s="21">
        <f>C5*0.02</f>
        <v>2000</v>
      </c>
      <c r="E5" s="21"/>
      <c r="F5" s="25">
        <v>12</v>
      </c>
      <c r="G5" s="2787">
        <v>30493</v>
      </c>
      <c r="H5" s="21">
        <f>+C5/F5</f>
        <v>8333.3333333333303</v>
      </c>
      <c r="I5" s="21">
        <f>+C5*0.83%</f>
        <v>830</v>
      </c>
      <c r="J5" s="108">
        <f>C5</f>
        <v>100000</v>
      </c>
    </row>
    <row r="6" spans="2:10">
      <c r="B6" s="2418">
        <v>44954</v>
      </c>
      <c r="C6" s="78"/>
      <c r="D6" s="30"/>
      <c r="E6" s="30"/>
      <c r="F6" s="29">
        <v>1</v>
      </c>
      <c r="G6" s="2191">
        <v>77513</v>
      </c>
      <c r="H6" s="30">
        <v>8333.33</v>
      </c>
      <c r="I6" s="30">
        <v>830</v>
      </c>
      <c r="J6" s="478">
        <f>J5-H6</f>
        <v>91666.67</v>
      </c>
    </row>
    <row r="7" spans="2:10">
      <c r="B7" s="2418">
        <v>44986</v>
      </c>
      <c r="C7" s="78"/>
      <c r="D7" s="59"/>
      <c r="E7" s="59"/>
      <c r="F7" s="29">
        <v>2</v>
      </c>
      <c r="G7" s="2191">
        <v>77787</v>
      </c>
      <c r="H7" s="59">
        <v>8333.33</v>
      </c>
      <c r="I7" s="59">
        <v>830</v>
      </c>
      <c r="J7" s="478">
        <f t="shared" ref="J7:J18" si="0">J6-H7</f>
        <v>83333.34</v>
      </c>
    </row>
    <row r="8" spans="2:10">
      <c r="B8" s="2418">
        <v>45016</v>
      </c>
      <c r="C8" s="78"/>
      <c r="D8" s="30"/>
      <c r="E8" s="30"/>
      <c r="F8" s="29">
        <v>3</v>
      </c>
      <c r="G8" s="2191">
        <v>78142</v>
      </c>
      <c r="H8" s="30">
        <v>8333.33</v>
      </c>
      <c r="I8" s="30">
        <v>830</v>
      </c>
      <c r="J8" s="478">
        <f t="shared" si="0"/>
        <v>75000.009999999995</v>
      </c>
    </row>
    <row r="9" spans="2:10">
      <c r="B9" s="2793"/>
      <c r="C9" s="78"/>
      <c r="D9" s="30"/>
      <c r="E9" s="30"/>
      <c r="F9" s="29"/>
      <c r="G9" s="2191" t="s">
        <v>57</v>
      </c>
      <c r="H9" s="30"/>
      <c r="I9" s="30"/>
      <c r="J9" s="478">
        <f t="shared" si="0"/>
        <v>75000.009999999995</v>
      </c>
    </row>
    <row r="10" spans="2:10">
      <c r="B10" s="2418">
        <v>45057</v>
      </c>
      <c r="C10" s="78"/>
      <c r="D10" s="59"/>
      <c r="E10" s="59"/>
      <c r="F10" s="29">
        <v>4</v>
      </c>
      <c r="G10" s="2191">
        <v>78619</v>
      </c>
      <c r="H10" s="59">
        <v>8333.33</v>
      </c>
      <c r="I10" s="59">
        <v>830</v>
      </c>
      <c r="J10" s="478">
        <f t="shared" si="0"/>
        <v>66666.679999999993</v>
      </c>
    </row>
    <row r="11" spans="2:10">
      <c r="B11" s="2793">
        <v>45100</v>
      </c>
      <c r="C11" s="27"/>
      <c r="D11" s="27"/>
      <c r="E11" s="27"/>
      <c r="F11" s="29"/>
      <c r="G11" s="2191" t="s">
        <v>57</v>
      </c>
      <c r="H11" s="43"/>
      <c r="I11" s="43"/>
      <c r="J11" s="478">
        <f t="shared" si="0"/>
        <v>66666.679999999993</v>
      </c>
    </row>
    <row r="12" spans="2:10">
      <c r="B12" s="2793">
        <v>45130</v>
      </c>
      <c r="C12" s="27"/>
      <c r="D12" s="27"/>
      <c r="E12" s="27"/>
      <c r="F12" s="29"/>
      <c r="G12" s="2191" t="s">
        <v>57</v>
      </c>
      <c r="H12" s="43">
        <v>1845.22</v>
      </c>
      <c r="I12" s="43"/>
      <c r="J12" s="478">
        <f t="shared" si="0"/>
        <v>64821.46</v>
      </c>
    </row>
    <row r="13" spans="2:10">
      <c r="B13" s="2793">
        <v>45161</v>
      </c>
      <c r="C13" s="27"/>
      <c r="D13" s="27"/>
      <c r="E13" s="27"/>
      <c r="F13" s="29"/>
      <c r="G13" s="2191" t="s">
        <v>57</v>
      </c>
      <c r="H13" s="43"/>
      <c r="I13" s="43"/>
      <c r="J13" s="478">
        <f t="shared" si="0"/>
        <v>64821.46</v>
      </c>
    </row>
    <row r="14" spans="2:10" ht="13.2">
      <c r="B14" s="2793">
        <v>45195</v>
      </c>
      <c r="C14" s="27"/>
      <c r="D14" s="27"/>
      <c r="E14" s="27"/>
      <c r="F14" s="29"/>
      <c r="G14" s="2192">
        <v>80323</v>
      </c>
      <c r="H14" s="33">
        <v>8333.33</v>
      </c>
      <c r="I14" s="33">
        <v>830</v>
      </c>
      <c r="J14" s="478">
        <f t="shared" si="0"/>
        <v>56488.13</v>
      </c>
    </row>
    <row r="15" spans="2:10">
      <c r="B15" s="2793" t="s">
        <v>122</v>
      </c>
      <c r="C15" s="27"/>
      <c r="D15" s="27"/>
      <c r="E15" s="27"/>
      <c r="F15" s="29"/>
      <c r="G15" s="2191" t="s">
        <v>57</v>
      </c>
      <c r="H15" s="33"/>
      <c r="I15" s="33"/>
      <c r="J15" s="478">
        <f t="shared" si="0"/>
        <v>56488.13</v>
      </c>
    </row>
    <row r="16" spans="2:10" ht="13.2">
      <c r="B16" s="2416">
        <v>45251</v>
      </c>
      <c r="C16" s="27"/>
      <c r="D16" s="27"/>
      <c r="E16" s="27"/>
      <c r="F16" s="29"/>
      <c r="G16" s="2288">
        <v>81049</v>
      </c>
      <c r="H16" s="33">
        <v>56488.13</v>
      </c>
      <c r="I16" s="33"/>
      <c r="J16" s="478">
        <f t="shared" si="0"/>
        <v>0</v>
      </c>
    </row>
    <row r="17" spans="1:17" ht="13.2">
      <c r="B17" s="2416"/>
      <c r="C17" s="27"/>
      <c r="D17" s="27"/>
      <c r="E17" s="27"/>
      <c r="F17" s="29"/>
      <c r="G17" s="2288"/>
      <c r="H17" s="33"/>
      <c r="I17" s="33"/>
      <c r="J17" s="478">
        <f t="shared" si="0"/>
        <v>0</v>
      </c>
    </row>
    <row r="18" spans="1:17">
      <c r="B18" s="2794"/>
      <c r="C18" s="27"/>
      <c r="D18" s="27"/>
      <c r="E18" s="27"/>
      <c r="F18" s="29"/>
      <c r="G18" s="2788"/>
      <c r="H18" s="43"/>
      <c r="I18" s="43"/>
      <c r="J18" s="478">
        <f t="shared" si="0"/>
        <v>0</v>
      </c>
    </row>
    <row r="19" spans="1:17" ht="15">
      <c r="B19" s="3334" t="s">
        <v>1</v>
      </c>
      <c r="C19" s="3335"/>
      <c r="D19" s="3335"/>
      <c r="E19" s="3335"/>
      <c r="F19" s="3335"/>
      <c r="G19" s="3335"/>
      <c r="H19" s="3335"/>
      <c r="I19" s="3335"/>
      <c r="J19" s="3346"/>
    </row>
    <row r="20" spans="1:17" ht="26.4">
      <c r="B20" s="2791" t="s">
        <v>2</v>
      </c>
      <c r="C20" s="278" t="s">
        <v>35</v>
      </c>
      <c r="D20" s="279" t="s">
        <v>4</v>
      </c>
      <c r="E20" s="280" t="s">
        <v>5</v>
      </c>
      <c r="F20" s="280" t="s">
        <v>6</v>
      </c>
      <c r="G20" s="2786" t="s">
        <v>143</v>
      </c>
      <c r="H20" s="281" t="s">
        <v>1023</v>
      </c>
      <c r="I20" s="281" t="s">
        <v>802</v>
      </c>
      <c r="J20" s="873" t="s">
        <v>39</v>
      </c>
    </row>
    <row r="21" spans="1:17" ht="13.2">
      <c r="A21" s="228"/>
      <c r="B21" s="2792">
        <v>45254</v>
      </c>
      <c r="C21" s="21">
        <v>150000</v>
      </c>
      <c r="D21" s="21">
        <f>C21*0.02</f>
        <v>3000</v>
      </c>
      <c r="E21" s="21"/>
      <c r="F21" s="25">
        <v>24</v>
      </c>
      <c r="G21" s="2284">
        <v>32428</v>
      </c>
      <c r="H21" s="21">
        <f>+C21/F21</f>
        <v>6250</v>
      </c>
      <c r="I21" s="21">
        <f>+C21*0.83%</f>
        <v>1245</v>
      </c>
      <c r="J21" s="108">
        <f>C21</f>
        <v>150000</v>
      </c>
    </row>
    <row r="22" spans="1:17" ht="13.2">
      <c r="A22" s="228"/>
      <c r="B22" s="2418" t="s">
        <v>62</v>
      </c>
      <c r="C22" s="30"/>
      <c r="D22" s="30"/>
      <c r="E22" s="30"/>
      <c r="F22" s="57"/>
      <c r="G22" s="2660"/>
      <c r="H22" s="30"/>
      <c r="I22" s="30"/>
      <c r="J22" s="30">
        <f>J21-H22</f>
        <v>150000</v>
      </c>
    </row>
    <row r="23" spans="1:17" ht="13.2">
      <c r="A23" s="228"/>
      <c r="B23" s="2418" t="s">
        <v>1229</v>
      </c>
      <c r="C23" s="30"/>
      <c r="D23" s="30"/>
      <c r="E23" s="30"/>
      <c r="F23" s="57"/>
      <c r="G23" s="2660"/>
      <c r="H23" s="30"/>
      <c r="I23" s="30"/>
      <c r="J23" s="30">
        <f t="shared" ref="J23:J32" si="1">J22-H23</f>
        <v>150000</v>
      </c>
    </row>
    <row r="24" spans="1:17" ht="13.2">
      <c r="A24" s="228"/>
      <c r="B24" s="2418">
        <v>45335</v>
      </c>
      <c r="C24" s="178"/>
      <c r="D24" s="30"/>
      <c r="E24" s="30"/>
      <c r="F24" s="57"/>
      <c r="G24" s="2192">
        <v>82035</v>
      </c>
      <c r="H24" s="59">
        <v>6250</v>
      </c>
      <c r="I24" s="59">
        <v>1245</v>
      </c>
      <c r="J24" s="30">
        <f t="shared" si="1"/>
        <v>143750</v>
      </c>
    </row>
    <row r="25" spans="1:17" ht="13.2">
      <c r="A25" s="228"/>
      <c r="B25" s="2418">
        <v>45367</v>
      </c>
      <c r="C25" s="151"/>
      <c r="D25" s="151"/>
      <c r="E25" s="151"/>
      <c r="F25" s="57"/>
      <c r="G25" s="2192">
        <v>82432</v>
      </c>
      <c r="H25" s="30">
        <v>6250</v>
      </c>
      <c r="I25" s="30">
        <v>1245</v>
      </c>
      <c r="J25" s="30">
        <f t="shared" si="1"/>
        <v>137500</v>
      </c>
    </row>
    <row r="26" spans="1:17" ht="13.2">
      <c r="A26" s="228"/>
      <c r="B26" s="2418" t="s">
        <v>65</v>
      </c>
      <c r="C26" s="151"/>
      <c r="D26" s="151"/>
      <c r="E26" s="151"/>
      <c r="F26" s="57"/>
      <c r="G26" s="2192"/>
      <c r="H26" s="43"/>
      <c r="I26" s="43"/>
      <c r="J26" s="30">
        <f t="shared" si="1"/>
        <v>137500</v>
      </c>
    </row>
    <row r="27" spans="1:17" ht="13.2">
      <c r="A27" s="228"/>
      <c r="B27" s="2418" t="s">
        <v>731</v>
      </c>
      <c r="C27" s="151"/>
      <c r="D27" s="151"/>
      <c r="E27" s="151"/>
      <c r="F27" s="57"/>
      <c r="G27" s="2192"/>
      <c r="H27" s="43"/>
      <c r="I27" s="43"/>
      <c r="J27" s="30">
        <f t="shared" si="1"/>
        <v>137500</v>
      </c>
    </row>
    <row r="28" spans="1:17" ht="13.2">
      <c r="A28" s="228"/>
      <c r="B28" s="2418">
        <v>45472</v>
      </c>
      <c r="C28" s="151"/>
      <c r="D28" s="151"/>
      <c r="E28" s="151"/>
      <c r="F28" s="57"/>
      <c r="G28" s="2192">
        <v>83762</v>
      </c>
      <c r="H28" s="43">
        <v>6250</v>
      </c>
      <c r="I28" s="43">
        <v>1245</v>
      </c>
      <c r="J28" s="30">
        <f t="shared" si="1"/>
        <v>131250</v>
      </c>
    </row>
    <row r="29" spans="1:17" ht="13.2">
      <c r="A29" s="228"/>
      <c r="B29" s="2418">
        <v>45730</v>
      </c>
      <c r="C29" s="151"/>
      <c r="D29" s="151"/>
      <c r="E29" s="151"/>
      <c r="F29" s="57"/>
      <c r="G29" s="2192">
        <v>86833</v>
      </c>
      <c r="H29" s="43">
        <v>6250</v>
      </c>
      <c r="I29" s="43">
        <v>1245</v>
      </c>
      <c r="J29" s="30">
        <f t="shared" si="1"/>
        <v>125000</v>
      </c>
      <c r="K29" s="339"/>
      <c r="L29" s="613"/>
      <c r="M29" s="464"/>
      <c r="N29" s="615"/>
      <c r="O29" s="615"/>
      <c r="P29" s="615"/>
      <c r="Q29" s="617"/>
    </row>
    <row r="30" spans="1:17" ht="13.2">
      <c r="A30" s="228"/>
      <c r="B30" s="2418">
        <v>45734</v>
      </c>
      <c r="C30" s="151"/>
      <c r="D30" s="151"/>
      <c r="E30" s="151"/>
      <c r="F30" s="57"/>
      <c r="G30" s="2192">
        <v>86844</v>
      </c>
      <c r="H30" s="43">
        <v>1845.22</v>
      </c>
      <c r="I30" s="43"/>
      <c r="J30" s="30">
        <f t="shared" si="1"/>
        <v>123154.78</v>
      </c>
      <c r="K30" s="339"/>
      <c r="L30" s="613"/>
      <c r="M30" s="464"/>
      <c r="N30" s="615"/>
      <c r="O30" s="615"/>
      <c r="P30" s="615"/>
      <c r="Q30" s="617"/>
    </row>
    <row r="31" spans="1:17">
      <c r="A31" s="228"/>
      <c r="B31" s="2795">
        <v>45846</v>
      </c>
      <c r="C31" s="27"/>
      <c r="D31" s="168"/>
      <c r="E31" s="168"/>
      <c r="F31" s="57"/>
      <c r="G31" s="2195" t="s">
        <v>1230</v>
      </c>
      <c r="H31" s="2219">
        <v>6250</v>
      </c>
      <c r="I31" s="2219">
        <v>1245</v>
      </c>
      <c r="J31" s="30">
        <f t="shared" si="1"/>
        <v>116904.78</v>
      </c>
      <c r="K31" s="339"/>
      <c r="L31" s="613"/>
      <c r="M31" s="340"/>
      <c r="N31" s="614"/>
      <c r="O31" s="614"/>
      <c r="P31" s="614"/>
      <c r="Q31" s="617"/>
    </row>
    <row r="32" spans="1:17" ht="13.2">
      <c r="A32" s="228"/>
      <c r="B32" s="2796">
        <v>46011</v>
      </c>
      <c r="C32" s="27"/>
      <c r="D32" s="27"/>
      <c r="E32" s="27"/>
      <c r="F32" s="57"/>
      <c r="G32" s="2313" t="s">
        <v>1231</v>
      </c>
      <c r="H32" s="2279">
        <v>5210</v>
      </c>
      <c r="I32" s="2279">
        <v>2490</v>
      </c>
      <c r="J32" s="30">
        <f t="shared" si="1"/>
        <v>111694.78</v>
      </c>
      <c r="K32" s="339"/>
      <c r="L32" s="613"/>
      <c r="M32" s="340"/>
      <c r="N32" s="615"/>
      <c r="O32" s="615"/>
      <c r="P32" s="615"/>
      <c r="Q32" s="617"/>
    </row>
    <row r="33" spans="1:4">
      <c r="A33" s="228"/>
    </row>
    <row r="34" spans="1:4">
      <c r="A34" s="228"/>
    </row>
    <row r="35" spans="1:4">
      <c r="A35" s="228"/>
    </row>
    <row r="36" spans="1:4">
      <c r="A36" s="228"/>
    </row>
    <row r="37" spans="1:4">
      <c r="A37" s="228"/>
    </row>
    <row r="38" spans="1:4">
      <c r="A38" s="228"/>
    </row>
    <row r="39" spans="1:4">
      <c r="A39" s="228"/>
    </row>
    <row r="40" spans="1:4">
      <c r="A40" s="228"/>
    </row>
    <row r="41" spans="1:4">
      <c r="A41" s="228"/>
    </row>
    <row r="42" spans="1:4">
      <c r="A42" s="228"/>
    </row>
    <row r="44" spans="1:4">
      <c r="D44" s="6"/>
    </row>
    <row r="45" spans="1:4">
      <c r="D45" s="6"/>
    </row>
    <row r="46" spans="1:4">
      <c r="D46" s="6"/>
    </row>
    <row r="47" spans="1:4">
      <c r="D47" s="6"/>
    </row>
    <row r="48" spans="1:4">
      <c r="D48" s="99"/>
    </row>
  </sheetData>
  <mergeCells count="4">
    <mergeCell ref="B1:J1"/>
    <mergeCell ref="D2:E2"/>
    <mergeCell ref="B3:J3"/>
    <mergeCell ref="B19:J19"/>
  </mergeCells>
  <pageMargins left="0.12" right="0.12" top="0.75" bottom="0.75" header="0.3" footer="0.3"/>
  <pageSetup orientation="portrait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203">
    <tabColor rgb="FFFFFF00"/>
  </sheetPr>
  <dimension ref="A1:Q53"/>
  <sheetViews>
    <sheetView zoomScale="130" zoomScaleNormal="130" workbookViewId="0">
      <selection activeCell="M21" sqref="M21"/>
    </sheetView>
  </sheetViews>
  <sheetFormatPr defaultColWidth="9.109375" defaultRowHeight="13.2"/>
  <cols>
    <col min="1" max="1" width="11.33203125" style="228" customWidth="1"/>
    <col min="2" max="4" width="13" style="3" customWidth="1"/>
    <col min="5" max="5" width="13" style="556" customWidth="1"/>
    <col min="6" max="6" width="13" style="5" customWidth="1"/>
    <col min="7" max="8" width="13" style="2242" customWidth="1"/>
    <col min="9" max="9" width="12.6640625" style="2271" customWidth="1"/>
    <col min="10" max="16384" width="9.109375" style="3"/>
  </cols>
  <sheetData>
    <row r="1" spans="1:9" ht="29.4">
      <c r="A1" s="3411" t="s">
        <v>1232</v>
      </c>
      <c r="B1" s="3411"/>
      <c r="C1" s="3411"/>
      <c r="D1" s="3411"/>
      <c r="E1" s="1360"/>
      <c r="F1" s="460"/>
      <c r="G1" s="2614"/>
      <c r="H1" s="2614"/>
      <c r="I1" s="2614"/>
    </row>
    <row r="2" spans="1:9" ht="15">
      <c r="A2" s="228" t="s">
        <v>34</v>
      </c>
      <c r="B2" s="6"/>
      <c r="C2" s="3141"/>
      <c r="D2" s="3141"/>
      <c r="E2" s="1361"/>
      <c r="H2" s="2267"/>
      <c r="I2" s="2267"/>
    </row>
    <row r="3" spans="1:9" ht="15">
      <c r="A3" s="3334" t="s">
        <v>1</v>
      </c>
      <c r="B3" s="3335"/>
      <c r="C3" s="3335"/>
      <c r="D3" s="3335"/>
      <c r="E3" s="3335"/>
      <c r="F3" s="3335"/>
      <c r="G3" s="3335"/>
      <c r="H3" s="3335"/>
      <c r="I3" s="3346"/>
    </row>
    <row r="4" spans="1:9" ht="26.4">
      <c r="A4" s="493" t="s">
        <v>2</v>
      </c>
      <c r="B4" s="278" t="s">
        <v>35</v>
      </c>
      <c r="C4" s="279" t="s">
        <v>4</v>
      </c>
      <c r="D4" s="280" t="s">
        <v>5</v>
      </c>
      <c r="E4" s="1362" t="s">
        <v>143</v>
      </c>
      <c r="F4" s="280" t="s">
        <v>6</v>
      </c>
      <c r="G4" s="2797" t="s">
        <v>1023</v>
      </c>
      <c r="H4" s="2797" t="s">
        <v>802</v>
      </c>
      <c r="I4" s="2798" t="s">
        <v>39</v>
      </c>
    </row>
    <row r="5" spans="1:9">
      <c r="A5" s="1363">
        <v>44603</v>
      </c>
      <c r="B5" s="1364">
        <v>20000</v>
      </c>
      <c r="C5" s="1364">
        <f>B5*0.02</f>
        <v>400</v>
      </c>
      <c r="D5" s="1364"/>
      <c r="E5" s="1365">
        <v>28374</v>
      </c>
      <c r="F5" s="1247">
        <v>12</v>
      </c>
      <c r="G5" s="2799">
        <f>+B5/F5</f>
        <v>1666.6666666666699</v>
      </c>
      <c r="H5" s="2799">
        <f>+B5*0.83%</f>
        <v>166</v>
      </c>
      <c r="I5" s="2800">
        <v>20000</v>
      </c>
    </row>
    <row r="6" spans="1:9">
      <c r="A6" s="50">
        <v>44616</v>
      </c>
      <c r="B6" s="27"/>
      <c r="C6" s="27"/>
      <c r="D6" s="27"/>
      <c r="E6" s="737">
        <v>73691</v>
      </c>
      <c r="F6" s="29">
        <v>1</v>
      </c>
      <c r="G6" s="2219">
        <v>1666.67</v>
      </c>
      <c r="H6" s="2219">
        <v>166</v>
      </c>
      <c r="I6" s="2270">
        <f>I5-G6</f>
        <v>18333.330000000002</v>
      </c>
    </row>
    <row r="7" spans="1:9">
      <c r="A7" s="50">
        <v>44642</v>
      </c>
      <c r="B7" s="27"/>
      <c r="C7" s="27"/>
      <c r="D7" s="27"/>
      <c r="E7" s="42">
        <v>73964</v>
      </c>
      <c r="F7" s="29">
        <v>2</v>
      </c>
      <c r="G7" s="2219">
        <v>1666.67</v>
      </c>
      <c r="H7" s="2219">
        <v>166</v>
      </c>
      <c r="I7" s="2270">
        <f t="shared" ref="I7:I17" si="0">I6-G7</f>
        <v>16666.66</v>
      </c>
    </row>
    <row r="8" spans="1:9">
      <c r="A8" s="50">
        <v>44671</v>
      </c>
      <c r="B8" s="27"/>
      <c r="C8" s="27"/>
      <c r="D8" s="27"/>
      <c r="E8" s="42">
        <v>74268</v>
      </c>
      <c r="F8" s="29">
        <v>3</v>
      </c>
      <c r="G8" s="2219">
        <v>1666.67</v>
      </c>
      <c r="H8" s="2219">
        <v>166</v>
      </c>
      <c r="I8" s="2270">
        <f t="shared" si="0"/>
        <v>14999.99</v>
      </c>
    </row>
    <row r="9" spans="1:9">
      <c r="A9" s="50">
        <v>44705</v>
      </c>
      <c r="B9" s="27"/>
      <c r="C9" s="27"/>
      <c r="D9" s="27"/>
      <c r="E9" s="42">
        <v>74703</v>
      </c>
      <c r="F9" s="29">
        <v>4</v>
      </c>
      <c r="G9" s="2219">
        <v>1666.67</v>
      </c>
      <c r="H9" s="2219">
        <v>166</v>
      </c>
      <c r="I9" s="2270">
        <f t="shared" si="0"/>
        <v>13333.32</v>
      </c>
    </row>
    <row r="10" spans="1:9">
      <c r="A10" s="50">
        <v>44733</v>
      </c>
      <c r="B10" s="27"/>
      <c r="C10" s="27"/>
      <c r="D10" s="27"/>
      <c r="E10" s="42">
        <v>75040</v>
      </c>
      <c r="F10" s="29">
        <v>5</v>
      </c>
      <c r="G10" s="2219">
        <v>1666.67</v>
      </c>
      <c r="H10" s="2219">
        <v>166</v>
      </c>
      <c r="I10" s="2270">
        <f t="shared" si="0"/>
        <v>11666.65</v>
      </c>
    </row>
    <row r="11" spans="1:9">
      <c r="A11" s="50">
        <v>44761</v>
      </c>
      <c r="B11" s="27"/>
      <c r="C11" s="27"/>
      <c r="D11" s="27"/>
      <c r="E11" s="42">
        <v>75350</v>
      </c>
      <c r="F11" s="29">
        <v>6</v>
      </c>
      <c r="G11" s="2219">
        <v>1666.67</v>
      </c>
      <c r="H11" s="2219">
        <v>166</v>
      </c>
      <c r="I11" s="2270">
        <f t="shared" si="0"/>
        <v>9999.98</v>
      </c>
    </row>
    <row r="12" spans="1:9">
      <c r="A12" s="50">
        <v>44797</v>
      </c>
      <c r="B12" s="27"/>
      <c r="C12" s="27"/>
      <c r="D12" s="27"/>
      <c r="E12" s="42">
        <v>75742</v>
      </c>
      <c r="F12" s="29">
        <v>7</v>
      </c>
      <c r="G12" s="2219">
        <v>1666.67</v>
      </c>
      <c r="H12" s="2219">
        <v>166</v>
      </c>
      <c r="I12" s="2270">
        <f t="shared" si="0"/>
        <v>8333.31</v>
      </c>
    </row>
    <row r="13" spans="1:9" ht="13.8">
      <c r="A13" s="50">
        <v>44824</v>
      </c>
      <c r="B13" s="27"/>
      <c r="C13" s="27"/>
      <c r="D13" s="27"/>
      <c r="E13" s="41">
        <v>76061</v>
      </c>
      <c r="F13" s="29">
        <v>8</v>
      </c>
      <c r="G13" s="2474">
        <v>1666.67</v>
      </c>
      <c r="H13" s="2474">
        <v>166</v>
      </c>
      <c r="I13" s="2270">
        <f t="shared" si="0"/>
        <v>6666.64</v>
      </c>
    </row>
    <row r="14" spans="1:9" ht="13.8">
      <c r="A14" s="50">
        <v>44852</v>
      </c>
      <c r="B14" s="27"/>
      <c r="C14" s="27"/>
      <c r="D14" s="27"/>
      <c r="E14" s="41">
        <v>76346</v>
      </c>
      <c r="F14" s="29">
        <v>9</v>
      </c>
      <c r="G14" s="2474">
        <v>1666.67</v>
      </c>
      <c r="H14" s="2474">
        <v>166</v>
      </c>
      <c r="I14" s="2270">
        <f t="shared" si="0"/>
        <v>4999.97</v>
      </c>
    </row>
    <row r="15" spans="1:9" ht="13.8">
      <c r="A15" s="50">
        <v>44887</v>
      </c>
      <c r="B15" s="27"/>
      <c r="C15" s="27"/>
      <c r="D15" s="27"/>
      <c r="E15" s="41">
        <v>76800</v>
      </c>
      <c r="F15" s="29">
        <v>10</v>
      </c>
      <c r="G15" s="2474">
        <v>1666.67</v>
      </c>
      <c r="H15" s="2474">
        <v>166</v>
      </c>
      <c r="I15" s="2270">
        <f t="shared" si="0"/>
        <v>3333.3</v>
      </c>
    </row>
    <row r="16" spans="1:9" ht="13.8">
      <c r="A16" s="50">
        <v>44915</v>
      </c>
      <c r="B16" s="27"/>
      <c r="C16" s="27"/>
      <c r="D16" s="27"/>
      <c r="E16" s="41">
        <v>77093</v>
      </c>
      <c r="F16" s="29">
        <v>11</v>
      </c>
      <c r="G16" s="2474">
        <v>1666.67</v>
      </c>
      <c r="H16" s="2474">
        <v>166</v>
      </c>
      <c r="I16" s="2270">
        <f t="shared" si="0"/>
        <v>1666.63</v>
      </c>
    </row>
    <row r="17" spans="1:9">
      <c r="A17" s="50">
        <v>44950</v>
      </c>
      <c r="B17" s="27"/>
      <c r="C17" s="27"/>
      <c r="D17" s="27"/>
      <c r="E17" s="737"/>
      <c r="F17" s="29">
        <v>12</v>
      </c>
      <c r="G17" s="2219">
        <v>1666.67</v>
      </c>
      <c r="H17" s="2219">
        <v>166</v>
      </c>
      <c r="I17" s="2270">
        <f t="shared" si="0"/>
        <v>-3.9999999997235101E-2</v>
      </c>
    </row>
    <row r="21" spans="1:9" ht="15">
      <c r="A21" s="3334" t="s">
        <v>1</v>
      </c>
      <c r="B21" s="3335"/>
      <c r="C21" s="3335"/>
      <c r="D21" s="3335"/>
      <c r="E21" s="3335"/>
      <c r="F21" s="3335"/>
      <c r="G21" s="3335"/>
      <c r="H21" s="3335"/>
      <c r="I21" s="3346"/>
    </row>
    <row r="22" spans="1:9" ht="26.4">
      <c r="A22" s="493" t="s">
        <v>2</v>
      </c>
      <c r="B22" s="278" t="s">
        <v>35</v>
      </c>
      <c r="C22" s="279" t="s">
        <v>4</v>
      </c>
      <c r="D22" s="280" t="s">
        <v>5</v>
      </c>
      <c r="E22" s="1362" t="s">
        <v>143</v>
      </c>
      <c r="F22" s="280" t="s">
        <v>6</v>
      </c>
      <c r="G22" s="2797" t="s">
        <v>1023</v>
      </c>
      <c r="H22" s="2797" t="s">
        <v>802</v>
      </c>
      <c r="I22" s="2798" t="s">
        <v>39</v>
      </c>
    </row>
    <row r="23" spans="1:9">
      <c r="A23" s="50">
        <v>44995</v>
      </c>
      <c r="B23" s="1364">
        <v>20000</v>
      </c>
      <c r="C23" s="1364">
        <f>B23*0.02</f>
        <v>400</v>
      </c>
      <c r="D23" s="1364"/>
      <c r="E23" s="42">
        <v>30871</v>
      </c>
      <c r="F23" s="1247">
        <v>12</v>
      </c>
      <c r="G23" s="2799">
        <f>+B23/F23</f>
        <v>1666.6666666666699</v>
      </c>
      <c r="H23" s="2799">
        <f>+B23*0.83%</f>
        <v>166</v>
      </c>
      <c r="I23" s="2800">
        <v>20000</v>
      </c>
    </row>
    <row r="24" spans="1:9" ht="13.8">
      <c r="A24" s="50">
        <v>45027</v>
      </c>
      <c r="B24" s="27"/>
      <c r="C24" s="59"/>
      <c r="D24" s="59"/>
      <c r="E24" s="41">
        <v>78275</v>
      </c>
      <c r="F24" s="29">
        <v>1</v>
      </c>
      <c r="G24" s="2274">
        <v>1666.67</v>
      </c>
      <c r="H24" s="2274">
        <v>166</v>
      </c>
      <c r="I24" s="2270">
        <f>I23-G24</f>
        <v>18333.330000000002</v>
      </c>
    </row>
    <row r="25" spans="1:9" ht="13.8">
      <c r="A25" s="50">
        <v>45069</v>
      </c>
      <c r="B25" s="27"/>
      <c r="C25" s="30"/>
      <c r="D25" s="30"/>
      <c r="E25" s="41">
        <v>78783</v>
      </c>
      <c r="F25" s="29">
        <v>2</v>
      </c>
      <c r="G25" s="2275">
        <v>1666.67</v>
      </c>
      <c r="H25" s="2275">
        <v>166</v>
      </c>
      <c r="I25" s="2270">
        <f t="shared" ref="I25:I37" si="1">I24-G25</f>
        <v>16666.66</v>
      </c>
    </row>
    <row r="26" spans="1:9" ht="13.8">
      <c r="A26" s="50">
        <v>45098</v>
      </c>
      <c r="B26" s="27"/>
      <c r="C26" s="30"/>
      <c r="D26" s="30"/>
      <c r="E26" s="41">
        <v>79203</v>
      </c>
      <c r="F26" s="29">
        <v>3</v>
      </c>
      <c r="G26" s="2275">
        <v>1666.67</v>
      </c>
      <c r="H26" s="2275">
        <v>166</v>
      </c>
      <c r="I26" s="2270">
        <f t="shared" si="1"/>
        <v>14999.99</v>
      </c>
    </row>
    <row r="27" spans="1:9" ht="13.8">
      <c r="A27" s="50">
        <v>45127</v>
      </c>
      <c r="B27" s="27"/>
      <c r="C27" s="30"/>
      <c r="D27" s="30"/>
      <c r="E27" s="41">
        <v>79548</v>
      </c>
      <c r="F27" s="29">
        <v>4</v>
      </c>
      <c r="G27" s="2275">
        <v>1666.67</v>
      </c>
      <c r="H27" s="2275">
        <v>166</v>
      </c>
      <c r="I27" s="2270">
        <f t="shared" si="1"/>
        <v>13333.32</v>
      </c>
    </row>
    <row r="28" spans="1:9" ht="13.8">
      <c r="A28" s="50">
        <v>45161</v>
      </c>
      <c r="B28" s="27"/>
      <c r="C28" s="30"/>
      <c r="D28" s="30"/>
      <c r="E28" s="41">
        <v>79940</v>
      </c>
      <c r="F28" s="29">
        <v>5</v>
      </c>
      <c r="G28" s="2275">
        <v>1666.67</v>
      </c>
      <c r="H28" s="2275">
        <v>166</v>
      </c>
      <c r="I28" s="2270">
        <f t="shared" si="1"/>
        <v>11666.65</v>
      </c>
    </row>
    <row r="29" spans="1:9" ht="13.8">
      <c r="A29" s="50">
        <v>45188</v>
      </c>
      <c r="B29" s="27"/>
      <c r="C29" s="27"/>
      <c r="D29" s="27"/>
      <c r="E29" s="41">
        <v>80263</v>
      </c>
      <c r="F29" s="29">
        <v>6</v>
      </c>
      <c r="G29" s="2275">
        <v>1666.67</v>
      </c>
      <c r="H29" s="2275">
        <v>166</v>
      </c>
      <c r="I29" s="2270">
        <f t="shared" si="1"/>
        <v>9999.98</v>
      </c>
    </row>
    <row r="30" spans="1:9" ht="13.8">
      <c r="A30" s="50">
        <v>45223</v>
      </c>
      <c r="B30" s="27"/>
      <c r="C30" s="27"/>
      <c r="D30" s="27"/>
      <c r="E30" s="41">
        <v>80649</v>
      </c>
      <c r="F30" s="29">
        <v>7</v>
      </c>
      <c r="G30" s="2275">
        <v>1666.67</v>
      </c>
      <c r="H30" s="2275">
        <v>166</v>
      </c>
      <c r="I30" s="2270">
        <f t="shared" si="1"/>
        <v>8333.31</v>
      </c>
    </row>
    <row r="31" spans="1:9" ht="13.8">
      <c r="A31" s="50">
        <v>45252</v>
      </c>
      <c r="B31" s="27"/>
      <c r="C31" s="27"/>
      <c r="D31" s="27"/>
      <c r="E31" s="41">
        <v>81073</v>
      </c>
      <c r="F31" s="29">
        <v>8</v>
      </c>
      <c r="G31" s="2275">
        <v>1666.67</v>
      </c>
      <c r="H31" s="2275">
        <v>166</v>
      </c>
      <c r="I31" s="2270">
        <f t="shared" si="1"/>
        <v>6666.64</v>
      </c>
    </row>
    <row r="32" spans="1:9" ht="13.8">
      <c r="A32" s="50">
        <v>45288</v>
      </c>
      <c r="B32" s="27"/>
      <c r="C32" s="27"/>
      <c r="D32" s="27"/>
      <c r="E32" s="41">
        <v>81514</v>
      </c>
      <c r="F32" s="29">
        <v>9</v>
      </c>
      <c r="G32" s="2275">
        <v>1666.67</v>
      </c>
      <c r="H32" s="2275">
        <v>166</v>
      </c>
      <c r="I32" s="2270">
        <f t="shared" si="1"/>
        <v>4999.97</v>
      </c>
    </row>
    <row r="33" spans="1:17" ht="15">
      <c r="A33" s="50">
        <v>45342</v>
      </c>
      <c r="B33" s="27"/>
      <c r="C33" s="27"/>
      <c r="D33" s="27"/>
      <c r="E33" s="37">
        <v>82116</v>
      </c>
      <c r="F33" s="29">
        <v>10</v>
      </c>
      <c r="G33" s="2275">
        <v>1666.67</v>
      </c>
      <c r="H33" s="2275">
        <v>166</v>
      </c>
      <c r="I33" s="2270">
        <f t="shared" si="1"/>
        <v>3333.3</v>
      </c>
    </row>
    <row r="34" spans="1:17" ht="13.8">
      <c r="A34" s="50">
        <v>45371</v>
      </c>
      <c r="B34" s="27"/>
      <c r="C34" s="27"/>
      <c r="D34" s="27"/>
      <c r="E34" s="41">
        <v>82462</v>
      </c>
      <c r="F34" s="29">
        <v>11</v>
      </c>
      <c r="G34" s="2275">
        <v>1666.67</v>
      </c>
      <c r="H34" s="2275">
        <v>166</v>
      </c>
      <c r="I34" s="2270">
        <f t="shared" si="1"/>
        <v>1666.63</v>
      </c>
    </row>
    <row r="35" spans="1:17" ht="13.8">
      <c r="A35" s="50">
        <v>45405</v>
      </c>
      <c r="E35" s="41">
        <v>82852</v>
      </c>
      <c r="F35" s="5">
        <v>12</v>
      </c>
      <c r="G35" s="2275">
        <v>1666.67</v>
      </c>
      <c r="H35" s="2275">
        <v>166</v>
      </c>
      <c r="I35" s="2270">
        <f t="shared" si="1"/>
        <v>-3.9999999997235101E-2</v>
      </c>
    </row>
    <row r="36" spans="1:17">
      <c r="A36" s="50"/>
      <c r="B36" s="27"/>
      <c r="C36" s="27"/>
      <c r="D36" s="27"/>
      <c r="E36" s="737"/>
      <c r="F36" s="29"/>
      <c r="G36" s="2219"/>
      <c r="H36" s="2219"/>
      <c r="I36" s="2270">
        <f t="shared" si="1"/>
        <v>-3.9999999997235101E-2</v>
      </c>
    </row>
    <row r="37" spans="1:17">
      <c r="I37" s="2270">
        <f t="shared" si="1"/>
        <v>-3.9999999997235101E-2</v>
      </c>
    </row>
    <row r="39" spans="1:17" ht="15">
      <c r="A39" s="3412" t="s">
        <v>1</v>
      </c>
      <c r="B39" s="3336"/>
      <c r="C39" s="3336"/>
      <c r="D39" s="3336"/>
      <c r="E39" s="3336"/>
      <c r="F39" s="3336"/>
      <c r="G39" s="3336"/>
      <c r="H39" s="3336"/>
      <c r="I39" s="3413"/>
    </row>
    <row r="40" spans="1:17" ht="25.2">
      <c r="A40" s="141" t="s">
        <v>2</v>
      </c>
      <c r="B40" s="509" t="s">
        <v>35</v>
      </c>
      <c r="C40" s="231" t="s">
        <v>4</v>
      </c>
      <c r="D40" s="232" t="s">
        <v>5</v>
      </c>
      <c r="E40" s="233" t="s">
        <v>143</v>
      </c>
      <c r="F40" s="232" t="s">
        <v>6</v>
      </c>
      <c r="G40" s="2378" t="s">
        <v>1023</v>
      </c>
      <c r="H40" s="2378" t="s">
        <v>802</v>
      </c>
      <c r="I40" s="2297" t="s">
        <v>39</v>
      </c>
    </row>
    <row r="41" spans="1:17">
      <c r="A41" s="1051">
        <v>45678</v>
      </c>
      <c r="B41" s="1050">
        <v>20000</v>
      </c>
      <c r="C41" s="1050">
        <f>B41*0.02</f>
        <v>400</v>
      </c>
      <c r="D41" s="1050"/>
      <c r="E41" s="1366">
        <v>34955</v>
      </c>
      <c r="F41" s="283">
        <v>12</v>
      </c>
      <c r="G41" s="2801">
        <f>+B41/F41</f>
        <v>1666.6666666666699</v>
      </c>
      <c r="H41" s="2801">
        <f>+B41*0.83%</f>
        <v>166</v>
      </c>
      <c r="I41" s="2801">
        <v>20000</v>
      </c>
      <c r="K41" s="339"/>
      <c r="L41" s="616"/>
      <c r="M41" s="467"/>
      <c r="N41" s="615"/>
      <c r="O41" s="615"/>
      <c r="P41" s="615"/>
      <c r="Q41" s="618"/>
    </row>
    <row r="42" spans="1:17">
      <c r="A42" s="50">
        <v>45713</v>
      </c>
      <c r="B42" s="57"/>
      <c r="C42" s="57"/>
      <c r="D42" s="57"/>
      <c r="E42" s="197">
        <v>86585</v>
      </c>
      <c r="F42" s="57">
        <v>1</v>
      </c>
      <c r="G42" s="2226">
        <v>1666.67</v>
      </c>
      <c r="H42" s="2226">
        <v>166</v>
      </c>
      <c r="I42" s="2802">
        <f>I41-G42</f>
        <v>18333.330000000002</v>
      </c>
      <c r="K42" s="339"/>
      <c r="L42" s="613"/>
      <c r="M42" s="464"/>
      <c r="N42" s="615"/>
      <c r="O42" s="615"/>
      <c r="P42" s="615"/>
      <c r="Q42" s="617"/>
    </row>
    <row r="43" spans="1:17">
      <c r="A43" s="50">
        <v>45749</v>
      </c>
      <c r="B43" s="57"/>
      <c r="C43" s="57"/>
      <c r="D43" s="57"/>
      <c r="E43" s="197">
        <v>87090</v>
      </c>
      <c r="F43" s="57">
        <v>2</v>
      </c>
      <c r="G43" s="2226">
        <v>1666.67</v>
      </c>
      <c r="H43" s="2226">
        <v>166</v>
      </c>
      <c r="I43" s="2802">
        <f t="shared" ref="I43:I49" si="2">I42-G43</f>
        <v>16666.66</v>
      </c>
      <c r="K43" s="339"/>
      <c r="L43" s="613"/>
      <c r="M43" s="464"/>
      <c r="N43" s="614"/>
      <c r="O43" s="614"/>
      <c r="P43" s="614"/>
      <c r="Q43" s="617"/>
    </row>
    <row r="44" spans="1:17">
      <c r="A44" s="50">
        <v>45769</v>
      </c>
      <c r="B44" s="57"/>
      <c r="C44" s="57"/>
      <c r="D44" s="57"/>
      <c r="E44" s="197">
        <v>87277</v>
      </c>
      <c r="F44" s="57">
        <v>3</v>
      </c>
      <c r="G44" s="2226">
        <v>1666.67</v>
      </c>
      <c r="H44" s="2226">
        <v>166</v>
      </c>
      <c r="I44" s="2802">
        <f t="shared" si="2"/>
        <v>14999.99</v>
      </c>
      <c r="K44" s="339"/>
      <c r="L44" s="613"/>
      <c r="M44" s="464"/>
      <c r="N44" s="615"/>
      <c r="O44" s="615"/>
      <c r="P44" s="615"/>
      <c r="Q44" s="617"/>
    </row>
    <row r="45" spans="1:17">
      <c r="A45" s="50">
        <v>45812</v>
      </c>
      <c r="B45" s="57"/>
      <c r="C45" s="57"/>
      <c r="D45" s="57"/>
      <c r="E45" s="195" t="s">
        <v>1233</v>
      </c>
      <c r="F45" s="57">
        <v>4</v>
      </c>
      <c r="G45" s="2226">
        <v>1666.67</v>
      </c>
      <c r="H45" s="2226">
        <v>166</v>
      </c>
      <c r="I45" s="2802">
        <f t="shared" si="2"/>
        <v>13333.32</v>
      </c>
      <c r="K45" s="339"/>
      <c r="L45" s="613"/>
      <c r="M45" s="340"/>
      <c r="N45" s="614"/>
      <c r="O45" s="614"/>
      <c r="P45" s="614"/>
      <c r="Q45" s="617"/>
    </row>
    <row r="46" spans="1:17">
      <c r="A46" s="50">
        <v>45840</v>
      </c>
      <c r="B46" s="57"/>
      <c r="C46" s="57"/>
      <c r="D46" s="57"/>
      <c r="E46" s="195" t="s">
        <v>1234</v>
      </c>
      <c r="F46" s="57">
        <v>5</v>
      </c>
      <c r="G46" s="2226">
        <v>1666.67</v>
      </c>
      <c r="H46" s="2226">
        <v>166</v>
      </c>
      <c r="I46" s="2802">
        <f t="shared" si="2"/>
        <v>11666.65</v>
      </c>
      <c r="K46" s="339"/>
      <c r="L46" s="613"/>
      <c r="M46" s="340"/>
      <c r="N46" s="614"/>
      <c r="O46" s="614"/>
      <c r="P46" s="614"/>
      <c r="Q46" s="617"/>
    </row>
    <row r="47" spans="1:17">
      <c r="A47" s="167">
        <v>45895</v>
      </c>
      <c r="B47" s="27"/>
      <c r="C47" s="450"/>
      <c r="D47" s="450"/>
      <c r="E47" s="2184" t="s">
        <v>1235</v>
      </c>
      <c r="F47" s="57">
        <v>6</v>
      </c>
      <c r="G47" s="2279">
        <v>1666.67</v>
      </c>
      <c r="H47" s="2222">
        <v>166</v>
      </c>
      <c r="I47" s="2802">
        <f t="shared" si="2"/>
        <v>9999.98</v>
      </c>
      <c r="K47" s="339"/>
      <c r="L47" s="613"/>
      <c r="M47" s="2182"/>
      <c r="N47" s="615"/>
      <c r="O47" s="615"/>
      <c r="P47" s="615"/>
      <c r="Q47" s="617"/>
    </row>
    <row r="48" spans="1:17">
      <c r="A48" s="167">
        <v>45946</v>
      </c>
      <c r="B48" s="27"/>
      <c r="C48" s="450"/>
      <c r="D48" s="450"/>
      <c r="E48" s="195" t="s">
        <v>1236</v>
      </c>
      <c r="F48" s="57">
        <v>7</v>
      </c>
      <c r="G48" s="2279">
        <v>1666.67</v>
      </c>
      <c r="H48" s="2222">
        <v>166</v>
      </c>
      <c r="I48" s="2802">
        <f t="shared" si="2"/>
        <v>8333.31</v>
      </c>
      <c r="K48" s="339"/>
      <c r="L48" s="613"/>
      <c r="M48" s="340"/>
      <c r="N48" s="615"/>
      <c r="O48" s="615"/>
      <c r="P48" s="615"/>
      <c r="Q48" s="617"/>
    </row>
    <row r="49" spans="1:17">
      <c r="A49" s="167">
        <v>46007</v>
      </c>
      <c r="B49" s="27"/>
      <c r="C49" s="450"/>
      <c r="D49" s="450"/>
      <c r="E49" s="195" t="s">
        <v>1237</v>
      </c>
      <c r="F49" s="57">
        <v>8</v>
      </c>
      <c r="G49" s="2279">
        <v>1666.67</v>
      </c>
      <c r="H49" s="2222">
        <v>166</v>
      </c>
      <c r="I49" s="2802">
        <f t="shared" si="2"/>
        <v>6666.64</v>
      </c>
      <c r="K49" s="339"/>
      <c r="L49" s="613"/>
      <c r="M49" s="340"/>
      <c r="N49" s="615"/>
      <c r="O49" s="615"/>
      <c r="P49" s="615"/>
      <c r="Q49" s="617"/>
    </row>
    <row r="50" spans="1:17" ht="13.8">
      <c r="A50" s="1367"/>
      <c r="E50" s="1368"/>
      <c r="F50" s="57"/>
      <c r="G50" s="2234"/>
      <c r="H50" s="2234"/>
      <c r="I50" s="2802"/>
    </row>
    <row r="51" spans="1:17" ht="13.8">
      <c r="A51" s="50"/>
      <c r="B51" s="27"/>
      <c r="C51" s="27"/>
      <c r="D51" s="27"/>
      <c r="E51" s="737"/>
      <c r="F51" s="29"/>
      <c r="G51" s="2234"/>
      <c r="H51" s="2234"/>
      <c r="I51" s="2802"/>
    </row>
    <row r="52" spans="1:17">
      <c r="A52" s="50"/>
      <c r="B52" s="27"/>
      <c r="C52" s="27"/>
      <c r="D52" s="27"/>
      <c r="E52" s="737"/>
      <c r="F52" s="29"/>
      <c r="G52" s="2219"/>
      <c r="H52" s="2219"/>
      <c r="I52" s="2802"/>
    </row>
    <row r="53" spans="1:17">
      <c r="I53" s="2802"/>
    </row>
  </sheetData>
  <mergeCells count="5">
    <mergeCell ref="A1:D1"/>
    <mergeCell ref="C2:D2"/>
    <mergeCell ref="A3:I3"/>
    <mergeCell ref="A21:I21"/>
    <mergeCell ref="A39:I39"/>
  </mergeCells>
  <pageMargins left="0.7" right="0.7" top="0.75" bottom="0.75" header="0.3" footer="0.3"/>
  <pageSetup orientation="portrait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204">
    <tabColor rgb="FFFFFF00"/>
  </sheetPr>
  <dimension ref="B1:J28"/>
  <sheetViews>
    <sheetView topLeftCell="A7" zoomScale="130" zoomScaleNormal="130" workbookViewId="0">
      <selection activeCell="I25" sqref="I25:J29"/>
    </sheetView>
  </sheetViews>
  <sheetFormatPr defaultColWidth="9.109375" defaultRowHeight="13.2"/>
  <cols>
    <col min="1" max="1" width="9.109375" style="3"/>
    <col min="2" max="2" width="15" style="2301" customWidth="1"/>
    <col min="3" max="3" width="13.5546875" style="3" customWidth="1"/>
    <col min="4" max="4" width="11.33203125" style="3" customWidth="1"/>
    <col min="5" max="6" width="9.109375" style="3"/>
    <col min="7" max="7" width="9.109375" style="2289"/>
    <col min="8" max="8" width="13.109375" style="3" customWidth="1"/>
    <col min="9" max="9" width="10.88671875" style="3" customWidth="1"/>
    <col min="10" max="10" width="14.109375" style="3" customWidth="1"/>
    <col min="11" max="16384" width="9.109375" style="3"/>
  </cols>
  <sheetData>
    <row r="1" spans="2:10" ht="24">
      <c r="B1" s="2317" t="s">
        <v>1238</v>
      </c>
      <c r="C1" s="484"/>
      <c r="D1" s="484"/>
      <c r="E1" s="484"/>
      <c r="F1" s="484"/>
      <c r="G1" s="2687"/>
      <c r="H1" s="484"/>
      <c r="I1" s="484"/>
      <c r="J1" s="484"/>
    </row>
    <row r="2" spans="2:10" ht="15">
      <c r="B2" s="2315" t="s">
        <v>34</v>
      </c>
      <c r="C2" s="6"/>
      <c r="D2" s="3141"/>
      <c r="E2" s="3141"/>
      <c r="F2" s="956"/>
      <c r="G2" s="2692"/>
      <c r="H2" s="6"/>
      <c r="I2" s="502"/>
      <c r="J2" s="502"/>
    </row>
    <row r="3" spans="2:10" ht="15">
      <c r="B3" s="3334" t="s">
        <v>1</v>
      </c>
      <c r="C3" s="3335"/>
      <c r="D3" s="3335"/>
      <c r="E3" s="3335"/>
      <c r="F3" s="3335"/>
      <c r="G3" s="3335"/>
      <c r="H3" s="3335"/>
      <c r="I3" s="3335"/>
      <c r="J3" s="3346"/>
    </row>
    <row r="4" spans="2:10" ht="26.4">
      <c r="B4" s="2782" t="s">
        <v>2</v>
      </c>
      <c r="C4" s="278" t="s">
        <v>35</v>
      </c>
      <c r="D4" s="279" t="s">
        <v>4</v>
      </c>
      <c r="E4" s="280" t="s">
        <v>5</v>
      </c>
      <c r="F4" s="280" t="s">
        <v>6</v>
      </c>
      <c r="G4" s="2803" t="s">
        <v>143</v>
      </c>
      <c r="H4" s="281" t="s">
        <v>1023</v>
      </c>
      <c r="I4" s="281" t="s">
        <v>802</v>
      </c>
      <c r="J4" s="873" t="s">
        <v>39</v>
      </c>
    </row>
    <row r="5" spans="2:10" ht="24" customHeight="1">
      <c r="B5" s="2783">
        <v>45016</v>
      </c>
      <c r="C5" s="21">
        <v>50000</v>
      </c>
      <c r="D5" s="21">
        <f>C5*0.02</f>
        <v>1000</v>
      </c>
      <c r="E5" s="21"/>
      <c r="F5" s="25">
        <v>12</v>
      </c>
      <c r="G5" s="2804">
        <v>28374</v>
      </c>
      <c r="H5" s="21">
        <f>+C5/F5</f>
        <v>4166.6666666666697</v>
      </c>
      <c r="I5" s="21">
        <f>+C5*0.83%</f>
        <v>415</v>
      </c>
      <c r="J5" s="108">
        <f>C5</f>
        <v>50000</v>
      </c>
    </row>
    <row r="6" spans="2:10" ht="24" customHeight="1">
      <c r="B6" s="2304">
        <v>45048</v>
      </c>
      <c r="C6" s="27"/>
      <c r="D6" s="27"/>
      <c r="E6" s="27"/>
      <c r="F6" s="29">
        <v>1</v>
      </c>
      <c r="G6" s="2192">
        <v>78531</v>
      </c>
      <c r="H6" s="39">
        <v>4166.67</v>
      </c>
      <c r="I6" s="39">
        <v>415</v>
      </c>
      <c r="J6" s="479">
        <f>J5-H6</f>
        <v>45833.33</v>
      </c>
    </row>
    <row r="7" spans="2:10" ht="24" customHeight="1">
      <c r="B7" s="2304">
        <v>45072</v>
      </c>
      <c r="C7" s="27"/>
      <c r="D7" s="27"/>
      <c r="E7" s="27"/>
      <c r="F7" s="29">
        <v>2</v>
      </c>
      <c r="G7" s="2192">
        <v>78834</v>
      </c>
      <c r="H7" s="39">
        <v>45833.33</v>
      </c>
      <c r="I7" s="39">
        <v>415</v>
      </c>
      <c r="J7" s="479">
        <f>J6-H7</f>
        <v>0</v>
      </c>
    </row>
    <row r="8" spans="2:10" ht="24" customHeight="1">
      <c r="B8" s="2304"/>
      <c r="C8" s="27"/>
      <c r="D8" s="27"/>
      <c r="E8" s="27"/>
      <c r="F8" s="27"/>
      <c r="G8" s="2192"/>
      <c r="H8" s="39"/>
      <c r="I8" s="39"/>
      <c r="J8" s="479">
        <f>J7-H8</f>
        <v>0</v>
      </c>
    </row>
    <row r="9" spans="2:10" ht="24" customHeight="1">
      <c r="B9" s="2304"/>
      <c r="C9" s="27"/>
      <c r="D9" s="27"/>
      <c r="E9" s="27"/>
      <c r="F9" s="27"/>
      <c r="G9" s="2192"/>
      <c r="H9" s="39"/>
      <c r="I9" s="39"/>
      <c r="J9" s="479">
        <f>J8-H9</f>
        <v>0</v>
      </c>
    </row>
    <row r="10" spans="2:10" ht="15">
      <c r="B10" s="3334" t="s">
        <v>1</v>
      </c>
      <c r="C10" s="3335"/>
      <c r="D10" s="3335"/>
      <c r="E10" s="3335"/>
      <c r="F10" s="3335"/>
      <c r="G10" s="3335"/>
      <c r="H10" s="3335"/>
      <c r="I10" s="3335"/>
      <c r="J10" s="3346"/>
    </row>
    <row r="11" spans="2:10" ht="26.4">
      <c r="B11" s="2782" t="s">
        <v>2</v>
      </c>
      <c r="C11" s="278" t="s">
        <v>35</v>
      </c>
      <c r="D11" s="279" t="s">
        <v>4</v>
      </c>
      <c r="E11" s="280" t="s">
        <v>5</v>
      </c>
      <c r="F11" s="280" t="s">
        <v>6</v>
      </c>
      <c r="G11" s="2803" t="s">
        <v>143</v>
      </c>
      <c r="H11" s="281" t="s">
        <v>1023</v>
      </c>
      <c r="I11" s="281" t="s">
        <v>802</v>
      </c>
      <c r="J11" s="873" t="s">
        <v>39</v>
      </c>
    </row>
    <row r="12" spans="2:10" ht="13.8">
      <c r="B12" s="2204">
        <v>45317</v>
      </c>
      <c r="C12" s="21">
        <v>60000</v>
      </c>
      <c r="D12" s="21">
        <f>C12*0.02</f>
        <v>1200</v>
      </c>
      <c r="E12" s="21"/>
      <c r="F12" s="25">
        <v>12</v>
      </c>
      <c r="G12" s="2191">
        <v>32798</v>
      </c>
      <c r="H12" s="21">
        <f>+C12/F12</f>
        <v>5000</v>
      </c>
      <c r="I12" s="21">
        <f>+C12*0.83%</f>
        <v>498</v>
      </c>
      <c r="J12" s="21">
        <f>C12</f>
        <v>60000</v>
      </c>
    </row>
    <row r="13" spans="2:10" ht="13.8">
      <c r="B13" s="2204">
        <v>45384</v>
      </c>
      <c r="C13" s="151"/>
      <c r="D13" s="151"/>
      <c r="E13" s="151"/>
      <c r="F13" s="57">
        <v>1</v>
      </c>
      <c r="G13" s="2191">
        <v>82652</v>
      </c>
      <c r="H13" s="256">
        <v>5000</v>
      </c>
      <c r="I13" s="256">
        <v>498</v>
      </c>
      <c r="J13" s="478">
        <f>J12-H13</f>
        <v>55000</v>
      </c>
    </row>
    <row r="14" spans="2:10" ht="13.8">
      <c r="B14" s="2204">
        <v>45419</v>
      </c>
      <c r="C14" s="151"/>
      <c r="D14" s="151"/>
      <c r="E14" s="151"/>
      <c r="F14" s="57">
        <v>2</v>
      </c>
      <c r="G14" s="2191">
        <v>83048</v>
      </c>
      <c r="H14" s="256">
        <v>5000</v>
      </c>
      <c r="I14" s="256">
        <v>498</v>
      </c>
      <c r="J14" s="478">
        <f t="shared" ref="J14:J20" si="0">J13-H14</f>
        <v>50000</v>
      </c>
    </row>
    <row r="15" spans="2:10" ht="13.8">
      <c r="B15" s="2204">
        <v>45461</v>
      </c>
      <c r="C15" s="151"/>
      <c r="D15" s="151"/>
      <c r="E15" s="151"/>
      <c r="F15" s="57">
        <v>3</v>
      </c>
      <c r="G15" s="2191">
        <v>83572</v>
      </c>
      <c r="H15" s="47">
        <v>5000</v>
      </c>
      <c r="I15" s="47">
        <v>498</v>
      </c>
      <c r="J15" s="478">
        <f t="shared" si="0"/>
        <v>45000</v>
      </c>
    </row>
    <row r="16" spans="2:10" ht="13.8">
      <c r="B16" s="2304">
        <v>45499</v>
      </c>
      <c r="C16" s="151"/>
      <c r="D16" s="151"/>
      <c r="E16" s="151"/>
      <c r="F16" s="57">
        <v>4</v>
      </c>
      <c r="G16" s="2191">
        <v>84030</v>
      </c>
      <c r="H16" s="43">
        <v>5000</v>
      </c>
      <c r="I16" s="43">
        <v>498</v>
      </c>
      <c r="J16" s="478">
        <f t="shared" si="0"/>
        <v>40000</v>
      </c>
    </row>
    <row r="17" spans="2:10" ht="13.8">
      <c r="B17" s="2221">
        <v>45587</v>
      </c>
      <c r="F17" s="57">
        <v>5</v>
      </c>
      <c r="G17" s="2191">
        <v>85109</v>
      </c>
      <c r="H17" s="327">
        <v>40000</v>
      </c>
      <c r="I17" s="327">
        <v>2490</v>
      </c>
      <c r="J17" s="478">
        <f t="shared" si="0"/>
        <v>0</v>
      </c>
    </row>
    <row r="18" spans="2:10">
      <c r="B18" s="2223"/>
      <c r="C18" s="151"/>
      <c r="D18" s="151"/>
      <c r="E18" s="151"/>
      <c r="F18" s="57">
        <v>6</v>
      </c>
      <c r="G18" s="2285"/>
      <c r="H18" s="151"/>
      <c r="I18" s="151"/>
      <c r="J18" s="478">
        <f t="shared" si="0"/>
        <v>0</v>
      </c>
    </row>
    <row r="19" spans="2:10">
      <c r="B19" s="2223"/>
      <c r="C19" s="151"/>
      <c r="D19" s="151"/>
      <c r="E19" s="151"/>
      <c r="F19" s="57">
        <v>7</v>
      </c>
      <c r="G19" s="2285"/>
      <c r="H19" s="151"/>
      <c r="I19" s="151"/>
      <c r="J19" s="478">
        <f t="shared" si="0"/>
        <v>0</v>
      </c>
    </row>
    <row r="20" spans="2:10">
      <c r="B20" s="2223"/>
      <c r="C20" s="151"/>
      <c r="D20" s="151"/>
      <c r="E20" s="151"/>
      <c r="F20" s="57">
        <v>8</v>
      </c>
      <c r="G20" s="2285"/>
      <c r="H20" s="151"/>
      <c r="I20" s="151"/>
      <c r="J20" s="478">
        <f t="shared" si="0"/>
        <v>0</v>
      </c>
    </row>
    <row r="21" spans="2:10">
      <c r="B21" s="2223"/>
      <c r="C21" s="151"/>
      <c r="D21" s="151"/>
      <c r="E21" s="151"/>
      <c r="F21" s="57">
        <v>9</v>
      </c>
      <c r="G21" s="2285"/>
      <c r="H21" s="151"/>
      <c r="I21" s="151"/>
      <c r="J21" s="151"/>
    </row>
    <row r="22" spans="2:10">
      <c r="B22" s="2223"/>
      <c r="C22" s="151"/>
      <c r="D22" s="151"/>
      <c r="E22" s="151"/>
      <c r="F22" s="57">
        <v>10</v>
      </c>
      <c r="G22" s="2285"/>
      <c r="H22" s="151"/>
      <c r="I22" s="151"/>
      <c r="J22" s="151"/>
    </row>
    <row r="23" spans="2:10">
      <c r="B23" s="2223"/>
      <c r="C23" s="151"/>
      <c r="D23" s="151"/>
      <c r="E23" s="151"/>
      <c r="F23" s="57">
        <v>11</v>
      </c>
      <c r="G23" s="2285"/>
      <c r="H23" s="151"/>
      <c r="I23" s="151"/>
      <c r="J23" s="151"/>
    </row>
    <row r="24" spans="2:10">
      <c r="B24" s="2223"/>
      <c r="C24" s="151"/>
      <c r="D24" s="151"/>
      <c r="E24" s="151"/>
      <c r="F24" s="151"/>
      <c r="G24" s="2285"/>
      <c r="H24" s="151"/>
      <c r="I24" s="151"/>
      <c r="J24" s="151"/>
    </row>
    <row r="25" spans="2:10">
      <c r="B25" s="2223"/>
      <c r="C25" s="151"/>
      <c r="D25" s="151"/>
      <c r="E25" s="151"/>
      <c r="F25" s="151"/>
      <c r="G25" s="2285"/>
      <c r="H25" s="151"/>
      <c r="I25" s="478"/>
      <c r="J25" s="151"/>
    </row>
    <row r="28" spans="2:10">
      <c r="I28" s="99"/>
    </row>
  </sheetData>
  <mergeCells count="3">
    <mergeCell ref="D2:E2"/>
    <mergeCell ref="B3:J3"/>
    <mergeCell ref="B10:J10"/>
  </mergeCells>
  <pageMargins left="0.7" right="0.7" top="0.75" bottom="0.75" header="0.3" footer="0.3"/>
  <pageSetup orientation="portrait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79">
    <tabColor rgb="FFFFFF00"/>
  </sheetPr>
  <dimension ref="A1:AC98"/>
  <sheetViews>
    <sheetView topLeftCell="B1" zoomScale="130" zoomScaleNormal="130" workbookViewId="0">
      <selection activeCell="O25" sqref="O25"/>
    </sheetView>
  </sheetViews>
  <sheetFormatPr defaultColWidth="9.109375" defaultRowHeight="13.2"/>
  <cols>
    <col min="1" max="1" width="11.33203125" style="2301" customWidth="1"/>
    <col min="2" max="2" width="12.33203125" style="2271" customWidth="1"/>
    <col min="3" max="3" width="10" style="2271" customWidth="1"/>
    <col min="4" max="4" width="9.109375" style="2271"/>
    <col min="5" max="5" width="6.44140625" style="2271" customWidth="1"/>
    <col min="6" max="6" width="11.88671875" style="2308" customWidth="1"/>
    <col min="7" max="7" width="9.33203125" style="2318" customWidth="1"/>
    <col min="8" max="8" width="13.88671875" style="2806" customWidth="1"/>
    <col min="9" max="9" width="12.88671875" style="2806" customWidth="1"/>
    <col min="10" max="10" width="12.5546875" style="2242" customWidth="1"/>
    <col min="11" max="11" width="15.33203125" style="565" customWidth="1"/>
    <col min="12" max="14" width="11.44140625" style="3" customWidth="1"/>
    <col min="15" max="15" width="9.6640625" style="5" customWidth="1"/>
    <col min="16" max="16" width="11.109375" style="6" customWidth="1"/>
    <col min="17" max="17" width="11.44140625" style="6" customWidth="1"/>
    <col min="18" max="18" width="12.88671875" style="299" customWidth="1"/>
    <col min="19" max="19" width="10" style="100" hidden="1" customWidth="1"/>
    <col min="20" max="20" width="11.44140625" style="299" hidden="1" customWidth="1"/>
    <col min="21" max="21" width="9.44140625" style="299" hidden="1" customWidth="1"/>
    <col min="22" max="22" width="10.44140625" style="301" hidden="1" customWidth="1"/>
    <col min="23" max="23" width="11" style="299" hidden="1" customWidth="1"/>
    <col min="24" max="24" width="12" style="299" hidden="1" customWidth="1"/>
    <col min="25" max="26" width="10.6640625" style="3" hidden="1" customWidth="1"/>
    <col min="27" max="27" width="15.44140625" style="3" hidden="1" customWidth="1"/>
    <col min="28" max="28" width="10.6640625" style="3" hidden="1" customWidth="1"/>
    <col min="29" max="29" width="9" style="3" hidden="1" customWidth="1"/>
    <col min="30" max="16384" width="9.109375" style="3"/>
  </cols>
  <sheetData>
    <row r="1" spans="1:28" ht="24">
      <c r="A1" s="2317" t="s">
        <v>1239</v>
      </c>
      <c r="K1" s="241"/>
      <c r="L1" s="458"/>
      <c r="M1" s="458"/>
      <c r="N1" s="458"/>
      <c r="O1" s="460"/>
      <c r="P1" s="1352"/>
      <c r="Q1" s="1352"/>
      <c r="R1" s="1356"/>
      <c r="S1" s="589"/>
      <c r="T1" s="1356"/>
      <c r="U1" s="1356"/>
      <c r="V1" s="1357"/>
      <c r="Y1" s="95"/>
      <c r="Z1" s="97"/>
      <c r="AA1" s="99"/>
      <c r="AB1" s="99"/>
    </row>
    <row r="2" spans="1:28">
      <c r="Y2" s="100"/>
      <c r="Z2" s="99"/>
      <c r="AA2" s="99"/>
      <c r="AB2" s="99"/>
    </row>
    <row r="3" spans="1:28" ht="15">
      <c r="A3" s="3420" t="s">
        <v>1</v>
      </c>
      <c r="B3" s="3420"/>
      <c r="C3" s="3420"/>
      <c r="D3" s="3420"/>
      <c r="E3" s="3420"/>
      <c r="F3" s="3420"/>
      <c r="G3" s="3420"/>
      <c r="H3" s="3420"/>
      <c r="I3" s="3420"/>
      <c r="J3" s="3420"/>
      <c r="K3" s="3417" t="s">
        <v>20</v>
      </c>
      <c r="L3" s="3418"/>
      <c r="M3" s="3418"/>
      <c r="N3" s="3418"/>
      <c r="O3" s="3418"/>
      <c r="P3" s="3418"/>
      <c r="Q3" s="3418"/>
      <c r="R3" s="3419"/>
      <c r="S3" s="3414" t="s">
        <v>105</v>
      </c>
      <c r="T3" s="3415"/>
      <c r="U3" s="3415"/>
      <c r="V3" s="3415"/>
      <c r="W3" s="3415"/>
      <c r="X3" s="3416"/>
      <c r="Y3" s="3225" t="s">
        <v>551</v>
      </c>
      <c r="Z3" s="3226"/>
      <c r="AA3" s="3226"/>
      <c r="AB3" s="3227"/>
    </row>
    <row r="4" spans="1:28" ht="35.25" customHeight="1">
      <c r="A4" s="2439" t="s">
        <v>2</v>
      </c>
      <c r="B4" s="2297" t="s">
        <v>96</v>
      </c>
      <c r="C4" s="2807" t="s">
        <v>4</v>
      </c>
      <c r="D4" s="2297" t="s">
        <v>1240</v>
      </c>
      <c r="E4" s="2808" t="s">
        <v>5</v>
      </c>
      <c r="F4" s="2814" t="s">
        <v>143</v>
      </c>
      <c r="G4" s="2808" t="s">
        <v>6</v>
      </c>
      <c r="H4" s="2378" t="s">
        <v>1241</v>
      </c>
      <c r="I4" s="2378" t="s">
        <v>1117</v>
      </c>
      <c r="J4" s="2717" t="s">
        <v>87</v>
      </c>
      <c r="K4" s="909" t="s">
        <v>21</v>
      </c>
      <c r="L4" s="278" t="s">
        <v>799</v>
      </c>
      <c r="M4" s="857"/>
      <c r="N4" s="858"/>
      <c r="O4" s="858" t="s">
        <v>802</v>
      </c>
      <c r="P4" s="1353" t="s">
        <v>800</v>
      </c>
      <c r="Q4" s="958" t="s">
        <v>801</v>
      </c>
      <c r="R4" s="875" t="s">
        <v>39</v>
      </c>
      <c r="S4" s="860" t="s">
        <v>21</v>
      </c>
      <c r="T4" s="278" t="s">
        <v>799</v>
      </c>
      <c r="U4" s="857" t="s">
        <v>802</v>
      </c>
      <c r="V4" s="889" t="s">
        <v>800</v>
      </c>
      <c r="W4" s="862" t="s">
        <v>801</v>
      </c>
      <c r="X4" s="875" t="s">
        <v>39</v>
      </c>
      <c r="Y4" s="890" t="s">
        <v>21</v>
      </c>
      <c r="Z4" s="344" t="s">
        <v>1242</v>
      </c>
      <c r="AA4" s="106" t="s">
        <v>1243</v>
      </c>
      <c r="AB4" s="536" t="s">
        <v>1244</v>
      </c>
    </row>
    <row r="5" spans="1:28" ht="15" customHeight="1">
      <c r="A5" s="2589">
        <v>44541</v>
      </c>
      <c r="B5" s="2809">
        <v>100000</v>
      </c>
      <c r="C5" s="2809">
        <f>B5*0.02</f>
        <v>2000</v>
      </c>
      <c r="D5" s="2753"/>
      <c r="E5" s="2753"/>
      <c r="F5" s="2248">
        <v>27981</v>
      </c>
      <c r="G5" s="2331">
        <v>36</v>
      </c>
      <c r="H5" s="2809">
        <f>+B5/G5</f>
        <v>2777.7777777777801</v>
      </c>
      <c r="I5" s="2809">
        <f>+B5*0.0083</f>
        <v>830</v>
      </c>
      <c r="J5" s="2352">
        <f>B5</f>
        <v>100000</v>
      </c>
      <c r="K5" s="246">
        <v>44967</v>
      </c>
      <c r="L5" s="311">
        <v>20000</v>
      </c>
      <c r="M5" s="311"/>
      <c r="N5" s="1354">
        <v>30699</v>
      </c>
      <c r="O5" s="1354">
        <v>12</v>
      </c>
      <c r="P5" s="311">
        <v>1666.67</v>
      </c>
      <c r="Q5" s="311">
        <v>400</v>
      </c>
      <c r="R5" s="1358">
        <f>L5</f>
        <v>20000</v>
      </c>
      <c r="S5" s="345">
        <v>42721</v>
      </c>
      <c r="T5" s="346">
        <v>10000</v>
      </c>
      <c r="U5" s="346">
        <v>1000</v>
      </c>
      <c r="V5" s="347"/>
      <c r="W5" s="346"/>
      <c r="X5" s="348">
        <v>10000</v>
      </c>
      <c r="Y5" s="109"/>
      <c r="Z5" s="110"/>
      <c r="AA5" s="110"/>
      <c r="AB5" s="111"/>
    </row>
    <row r="6" spans="1:28" ht="15" customHeight="1">
      <c r="A6" s="2223">
        <v>44557</v>
      </c>
      <c r="B6" s="2224"/>
      <c r="C6" s="2224"/>
      <c r="D6" s="2224"/>
      <c r="E6" s="2224"/>
      <c r="F6" s="2229">
        <v>73074</v>
      </c>
      <c r="G6" s="2225">
        <v>1</v>
      </c>
      <c r="H6" s="2810">
        <v>2777.78</v>
      </c>
      <c r="I6" s="2810">
        <v>830</v>
      </c>
      <c r="J6" s="2219">
        <f>J5-H6</f>
        <v>97222.22</v>
      </c>
      <c r="K6" s="26">
        <v>44982</v>
      </c>
      <c r="L6" s="328"/>
      <c r="M6" s="328"/>
      <c r="N6" s="356">
        <v>77747</v>
      </c>
      <c r="O6" s="356">
        <v>1</v>
      </c>
      <c r="P6" s="328">
        <v>1666.67</v>
      </c>
      <c r="Q6" s="328">
        <v>366.67</v>
      </c>
      <c r="R6" s="1359">
        <f>R5-P6</f>
        <v>18333.330000000002</v>
      </c>
      <c r="S6" s="349">
        <v>42779</v>
      </c>
      <c r="T6" s="328">
        <v>5000</v>
      </c>
      <c r="U6" s="328">
        <v>300</v>
      </c>
      <c r="V6" s="350"/>
      <c r="W6" s="328"/>
      <c r="X6" s="351">
        <f t="shared" ref="X6:X11" si="0">X5+T6-W6</f>
        <v>15000</v>
      </c>
      <c r="Y6" s="113"/>
      <c r="Z6" s="114"/>
      <c r="AA6" s="114"/>
      <c r="AB6" s="116"/>
    </row>
    <row r="7" spans="1:28" ht="15" customHeight="1">
      <c r="A7" s="2223">
        <v>44582</v>
      </c>
      <c r="B7" s="2224"/>
      <c r="C7" s="2224"/>
      <c r="D7" s="2224"/>
      <c r="E7" s="2224"/>
      <c r="F7" s="2229">
        <v>73333</v>
      </c>
      <c r="G7" s="2225">
        <v>2</v>
      </c>
      <c r="H7" s="2810">
        <v>2777.78</v>
      </c>
      <c r="I7" s="2810">
        <v>830</v>
      </c>
      <c r="J7" s="2219">
        <f t="shared" ref="J7:J22" si="1">J6-H7</f>
        <v>94444.44</v>
      </c>
      <c r="K7" s="26">
        <v>45155</v>
      </c>
      <c r="L7" s="328"/>
      <c r="M7" s="328"/>
      <c r="N7" s="350">
        <v>30924</v>
      </c>
      <c r="O7" s="356">
        <v>2</v>
      </c>
      <c r="P7" s="328">
        <v>18333.330000000002</v>
      </c>
      <c r="Q7" s="328"/>
      <c r="R7" s="1359">
        <f>R6-P7</f>
        <v>0</v>
      </c>
      <c r="S7" s="349">
        <v>42872</v>
      </c>
      <c r="T7" s="328"/>
      <c r="U7" s="328"/>
      <c r="V7" s="350"/>
      <c r="W7" s="328">
        <v>15000</v>
      </c>
      <c r="X7" s="351">
        <f t="shared" si="0"/>
        <v>0</v>
      </c>
      <c r="Y7" s="113"/>
      <c r="Z7" s="114"/>
      <c r="AA7" s="114"/>
      <c r="AB7" s="116"/>
    </row>
    <row r="8" spans="1:28" ht="15" customHeight="1">
      <c r="A8" s="2223">
        <v>44622</v>
      </c>
      <c r="B8" s="2224"/>
      <c r="C8" s="2224"/>
      <c r="D8" s="2224"/>
      <c r="E8" s="2224"/>
      <c r="F8" s="2229">
        <v>73818</v>
      </c>
      <c r="G8" s="2225">
        <v>3</v>
      </c>
      <c r="H8" s="2810">
        <v>2777.78</v>
      </c>
      <c r="I8" s="2810">
        <v>830</v>
      </c>
      <c r="J8" s="2219">
        <f t="shared" si="1"/>
        <v>91666.66</v>
      </c>
      <c r="K8" s="26"/>
      <c r="L8" s="328"/>
      <c r="M8" s="328"/>
      <c r="N8" s="350"/>
      <c r="O8" s="356"/>
      <c r="P8" s="328"/>
      <c r="Q8" s="39"/>
      <c r="R8" s="1359">
        <f>R7-P8</f>
        <v>0</v>
      </c>
      <c r="S8" s="349"/>
      <c r="T8" s="328"/>
      <c r="U8" s="328"/>
      <c r="V8" s="350"/>
      <c r="W8" s="328"/>
      <c r="X8" s="351">
        <f t="shared" si="0"/>
        <v>0</v>
      </c>
      <c r="Y8" s="113"/>
      <c r="Z8" s="114"/>
      <c r="AA8" s="114"/>
      <c r="AB8" s="116"/>
    </row>
    <row r="9" spans="1:28" ht="15" customHeight="1">
      <c r="A9" s="2304">
        <v>44652</v>
      </c>
      <c r="B9" s="2224"/>
      <c r="C9" s="2224"/>
      <c r="D9" s="2224"/>
      <c r="E9" s="2224"/>
      <c r="F9" s="2229">
        <v>74124</v>
      </c>
      <c r="G9" s="2225">
        <v>4</v>
      </c>
      <c r="H9" s="2810">
        <v>2777.78</v>
      </c>
      <c r="I9" s="2810">
        <v>830</v>
      </c>
      <c r="J9" s="2219">
        <f t="shared" si="1"/>
        <v>88888.88</v>
      </c>
      <c r="K9" s="167">
        <v>45384</v>
      </c>
      <c r="L9" s="311">
        <v>20000</v>
      </c>
      <c r="M9" s="311"/>
      <c r="N9" s="1354">
        <v>33188</v>
      </c>
      <c r="O9" s="1354">
        <v>12</v>
      </c>
      <c r="P9" s="311">
        <v>1666.67</v>
      </c>
      <c r="Q9" s="311">
        <v>400</v>
      </c>
      <c r="R9" s="1358">
        <f>L9</f>
        <v>20000</v>
      </c>
      <c r="S9" s="349"/>
      <c r="T9" s="328"/>
      <c r="U9" s="328"/>
      <c r="V9" s="350"/>
      <c r="W9" s="328"/>
      <c r="X9" s="351">
        <f t="shared" si="0"/>
        <v>0</v>
      </c>
      <c r="Y9" s="113"/>
      <c r="Z9" s="114"/>
      <c r="AA9" s="114"/>
      <c r="AB9" s="116"/>
    </row>
    <row r="10" spans="1:28" ht="15" customHeight="1">
      <c r="A10" s="2304">
        <v>44681</v>
      </c>
      <c r="B10" s="2224"/>
      <c r="C10" s="2224"/>
      <c r="D10" s="2224"/>
      <c r="E10" s="2224"/>
      <c r="F10" s="2229">
        <v>74420</v>
      </c>
      <c r="G10" s="2225">
        <v>5</v>
      </c>
      <c r="H10" s="2810">
        <v>2777.78</v>
      </c>
      <c r="I10" s="2810">
        <v>830</v>
      </c>
      <c r="J10" s="2219">
        <f t="shared" si="1"/>
        <v>86111.1</v>
      </c>
      <c r="K10" s="167">
        <v>45408</v>
      </c>
      <c r="L10" s="328"/>
      <c r="M10" s="328"/>
      <c r="N10" s="78">
        <v>82880</v>
      </c>
      <c r="O10" s="356"/>
      <c r="P10" s="328">
        <v>20000</v>
      </c>
      <c r="Q10" s="39"/>
      <c r="R10" s="328">
        <f>R9-P10</f>
        <v>0</v>
      </c>
      <c r="S10" s="535">
        <v>42899</v>
      </c>
      <c r="T10" s="328">
        <v>15000</v>
      </c>
      <c r="U10" s="328">
        <v>1500</v>
      </c>
      <c r="V10" s="350">
        <v>33819</v>
      </c>
      <c r="W10" s="328"/>
      <c r="X10" s="351">
        <f t="shared" si="0"/>
        <v>15000</v>
      </c>
      <c r="Y10" s="113"/>
      <c r="Z10" s="114"/>
      <c r="AA10" s="114"/>
      <c r="AB10" s="116"/>
    </row>
    <row r="11" spans="1:28" ht="15" customHeight="1">
      <c r="A11" s="2304">
        <v>44716</v>
      </c>
      <c r="B11" s="2224"/>
      <c r="C11" s="2224"/>
      <c r="D11" s="2224"/>
      <c r="E11" s="2224"/>
      <c r="F11" s="2229">
        <v>74904</v>
      </c>
      <c r="G11" s="2225">
        <v>6</v>
      </c>
      <c r="H11" s="2810">
        <v>2777.78</v>
      </c>
      <c r="I11" s="2810">
        <v>830</v>
      </c>
      <c r="J11" s="2219">
        <f t="shared" si="1"/>
        <v>83333.320000000007</v>
      </c>
      <c r="K11" s="26"/>
      <c r="L11" s="27"/>
      <c r="M11" s="27"/>
      <c r="N11" s="27"/>
      <c r="O11" s="29"/>
      <c r="P11" s="39"/>
      <c r="Q11" s="39"/>
      <c r="R11" s="328"/>
      <c r="S11" s="535">
        <v>42978</v>
      </c>
      <c r="T11" s="328">
        <v>4000</v>
      </c>
      <c r="U11" s="328"/>
      <c r="V11" s="350"/>
      <c r="W11" s="328"/>
      <c r="X11" s="351">
        <f t="shared" si="0"/>
        <v>19000</v>
      </c>
      <c r="Y11" s="113"/>
      <c r="Z11" s="114"/>
      <c r="AA11" s="114"/>
      <c r="AB11" s="116"/>
    </row>
    <row r="12" spans="1:28" ht="15" customHeight="1">
      <c r="A12" s="2304">
        <v>44742</v>
      </c>
      <c r="B12" s="2224"/>
      <c r="C12" s="2224"/>
      <c r="D12" s="2224"/>
      <c r="E12" s="2224"/>
      <c r="F12" s="2229">
        <v>75187</v>
      </c>
      <c r="G12" s="2225">
        <v>7</v>
      </c>
      <c r="H12" s="2810">
        <v>2777.78</v>
      </c>
      <c r="I12" s="2810">
        <v>830</v>
      </c>
      <c r="J12" s="2219">
        <f t="shared" si="1"/>
        <v>80555.539999999994</v>
      </c>
      <c r="K12" s="167">
        <v>45700</v>
      </c>
      <c r="L12" s="311">
        <v>20000</v>
      </c>
      <c r="M12" s="311"/>
      <c r="N12" s="1354">
        <v>33188</v>
      </c>
      <c r="O12" s="1354">
        <v>12</v>
      </c>
      <c r="P12" s="311">
        <v>1666.67</v>
      </c>
      <c r="Q12" s="311">
        <v>400</v>
      </c>
      <c r="R12" s="1358">
        <f>L12</f>
        <v>20000</v>
      </c>
      <c r="S12" s="535">
        <v>43057</v>
      </c>
      <c r="T12" s="328"/>
      <c r="U12" s="328"/>
      <c r="V12" s="350"/>
      <c r="W12" s="328">
        <v>19000</v>
      </c>
      <c r="X12" s="351">
        <f t="shared" ref="X12:X24" si="2">X11+T12-W12</f>
        <v>0</v>
      </c>
      <c r="Y12" s="113"/>
      <c r="Z12" s="114"/>
      <c r="AA12" s="114"/>
      <c r="AB12" s="116"/>
    </row>
    <row r="13" spans="1:28" ht="15" customHeight="1">
      <c r="A13" s="2304">
        <v>44776</v>
      </c>
      <c r="B13" s="2224"/>
      <c r="C13" s="2224"/>
      <c r="D13" s="2224"/>
      <c r="E13" s="2224"/>
      <c r="F13" s="2229">
        <v>75587</v>
      </c>
      <c r="G13" s="2225">
        <v>8</v>
      </c>
      <c r="H13" s="2810">
        <v>2777.78</v>
      </c>
      <c r="I13" s="2810">
        <v>830</v>
      </c>
      <c r="J13" s="2219">
        <f t="shared" si="1"/>
        <v>77777.759999999995</v>
      </c>
      <c r="K13" s="167"/>
      <c r="L13" s="1355"/>
      <c r="M13" s="255"/>
      <c r="N13" s="1200"/>
      <c r="O13" s="1200"/>
      <c r="P13" s="47"/>
      <c r="Q13" s="39"/>
      <c r="R13" s="328"/>
      <c r="S13" s="535"/>
      <c r="T13" s="328"/>
      <c r="U13" s="328"/>
      <c r="V13" s="350"/>
      <c r="W13" s="328"/>
      <c r="X13" s="351">
        <f t="shared" si="2"/>
        <v>0</v>
      </c>
      <c r="Y13" s="113"/>
      <c r="Z13" s="114"/>
      <c r="AA13" s="114"/>
      <c r="AB13" s="116"/>
    </row>
    <row r="14" spans="1:28" ht="15" customHeight="1">
      <c r="A14" s="2221">
        <v>44805</v>
      </c>
      <c r="B14" s="2224"/>
      <c r="C14" s="2224"/>
      <c r="D14" s="2224"/>
      <c r="E14" s="2224"/>
      <c r="F14" s="2195">
        <v>75902</v>
      </c>
      <c r="G14" s="2225">
        <v>9</v>
      </c>
      <c r="H14" s="2277">
        <v>2777.78</v>
      </c>
      <c r="I14" s="2277">
        <v>830</v>
      </c>
      <c r="J14" s="2219">
        <f t="shared" si="1"/>
        <v>74999.98</v>
      </c>
      <c r="K14" s="26"/>
      <c r="L14" s="27"/>
      <c r="M14" s="255"/>
      <c r="N14" s="47"/>
      <c r="O14" s="47"/>
      <c r="P14" s="1198"/>
      <c r="Q14" s="39"/>
      <c r="R14" s="328"/>
      <c r="S14" s="535"/>
      <c r="T14" s="328"/>
      <c r="U14" s="328"/>
      <c r="V14" s="350"/>
      <c r="W14" s="328"/>
      <c r="X14" s="351">
        <f t="shared" si="2"/>
        <v>0</v>
      </c>
      <c r="Y14" s="113"/>
      <c r="Z14" s="114"/>
      <c r="AA14" s="114"/>
      <c r="AB14" s="116"/>
    </row>
    <row r="15" spans="1:28" ht="15" customHeight="1">
      <c r="A15" s="2221">
        <v>44833</v>
      </c>
      <c r="B15" s="2224"/>
      <c r="C15" s="2224"/>
      <c r="D15" s="2224"/>
      <c r="E15" s="2224"/>
      <c r="F15" s="2195">
        <v>76175</v>
      </c>
      <c r="G15" s="2225">
        <v>10</v>
      </c>
      <c r="H15" s="2276">
        <v>2777.78</v>
      </c>
      <c r="I15" s="2276">
        <v>830</v>
      </c>
      <c r="J15" s="2219">
        <f t="shared" si="1"/>
        <v>72222.2</v>
      </c>
      <c r="K15" s="26"/>
      <c r="L15" s="27"/>
      <c r="M15" s="27"/>
      <c r="N15" s="27"/>
      <c r="O15" s="29"/>
      <c r="P15" s="39"/>
      <c r="Q15" s="39"/>
      <c r="R15" s="328"/>
      <c r="S15" s="535">
        <v>43034</v>
      </c>
      <c r="T15" s="328">
        <v>15000</v>
      </c>
      <c r="U15" s="328"/>
      <c r="V15" s="350">
        <v>34468</v>
      </c>
      <c r="W15" s="328"/>
      <c r="X15" s="351">
        <f t="shared" si="2"/>
        <v>15000</v>
      </c>
      <c r="Y15" s="113"/>
      <c r="Z15" s="114"/>
      <c r="AA15" s="114"/>
      <c r="AB15" s="116"/>
    </row>
    <row r="16" spans="1:28" ht="15" customHeight="1">
      <c r="A16" s="2221">
        <v>44867</v>
      </c>
      <c r="B16" s="2224"/>
      <c r="C16" s="2224"/>
      <c r="D16" s="2224"/>
      <c r="E16" s="2224"/>
      <c r="F16" s="2195">
        <v>76525</v>
      </c>
      <c r="G16" s="2225">
        <v>11</v>
      </c>
      <c r="H16" s="2277">
        <v>2777.78</v>
      </c>
      <c r="I16" s="2277">
        <v>830</v>
      </c>
      <c r="J16" s="2219">
        <f t="shared" si="1"/>
        <v>69444.42</v>
      </c>
      <c r="K16" s="26"/>
      <c r="L16" s="27"/>
      <c r="M16" s="27"/>
      <c r="N16" s="27"/>
      <c r="O16" s="29"/>
      <c r="P16" s="39"/>
      <c r="Q16" s="39"/>
      <c r="R16" s="328"/>
      <c r="S16" s="535">
        <v>43239</v>
      </c>
      <c r="T16" s="328"/>
      <c r="U16" s="328"/>
      <c r="V16" s="350">
        <v>60851</v>
      </c>
      <c r="W16" s="328">
        <v>15000</v>
      </c>
      <c r="X16" s="351">
        <f t="shared" si="2"/>
        <v>0</v>
      </c>
      <c r="Y16" s="113"/>
      <c r="Z16" s="114"/>
      <c r="AA16" s="114"/>
      <c r="AB16" s="116"/>
    </row>
    <row r="17" spans="1:28" ht="15" customHeight="1">
      <c r="A17" s="2221">
        <v>44890</v>
      </c>
      <c r="B17" s="2224"/>
      <c r="C17" s="2224"/>
      <c r="D17" s="2224"/>
      <c r="E17" s="2224"/>
      <c r="F17" s="2195">
        <v>76834</v>
      </c>
      <c r="G17" s="2225">
        <v>12</v>
      </c>
      <c r="H17" s="2276">
        <v>2777.78</v>
      </c>
      <c r="I17" s="2276">
        <v>830</v>
      </c>
      <c r="J17" s="2219">
        <f t="shared" si="1"/>
        <v>66666.64</v>
      </c>
      <c r="K17" s="26"/>
      <c r="L17" s="27"/>
      <c r="M17" s="27"/>
      <c r="N17" s="27"/>
      <c r="O17" s="29"/>
      <c r="P17" s="39"/>
      <c r="Q17" s="39"/>
      <c r="R17" s="328"/>
      <c r="S17" s="535"/>
      <c r="T17" s="328"/>
      <c r="U17" s="328"/>
      <c r="V17" s="350"/>
      <c r="W17" s="328"/>
      <c r="X17" s="351">
        <f t="shared" si="2"/>
        <v>0</v>
      </c>
      <c r="Y17" s="113"/>
      <c r="Z17" s="114"/>
      <c r="AA17" s="114"/>
      <c r="AB17" s="116"/>
    </row>
    <row r="18" spans="1:28" ht="18.75" customHeight="1">
      <c r="A18" s="2221">
        <v>44922</v>
      </c>
      <c r="B18" s="2337"/>
      <c r="C18" s="2473"/>
      <c r="D18" s="2473"/>
      <c r="E18" s="2224"/>
      <c r="F18" s="2195">
        <v>77194</v>
      </c>
      <c r="G18" s="2225">
        <v>13</v>
      </c>
      <c r="H18" s="2276">
        <v>2777.78</v>
      </c>
      <c r="I18" s="2276">
        <v>830</v>
      </c>
      <c r="J18" s="2219">
        <f t="shared" si="1"/>
        <v>63888.86</v>
      </c>
      <c r="S18" s="349">
        <v>43288</v>
      </c>
      <c r="T18" s="328">
        <v>15000</v>
      </c>
      <c r="U18" s="328"/>
      <c r="V18" s="350"/>
      <c r="W18" s="328"/>
      <c r="X18" s="351">
        <f t="shared" si="2"/>
        <v>15000</v>
      </c>
      <c r="Y18" s="113"/>
      <c r="Z18" s="114"/>
      <c r="AA18" s="114"/>
      <c r="AB18" s="116"/>
    </row>
    <row r="19" spans="1:28" ht="21.75" customHeight="1">
      <c r="A19" s="2221">
        <v>44960</v>
      </c>
      <c r="B19" s="2337"/>
      <c r="C19" s="2474"/>
      <c r="D19" s="2474"/>
      <c r="E19" s="2224"/>
      <c r="F19" s="2197">
        <v>77578</v>
      </c>
      <c r="G19" s="2225">
        <v>14</v>
      </c>
      <c r="H19" s="2276">
        <v>2777.78</v>
      </c>
      <c r="I19" s="2276">
        <v>830</v>
      </c>
      <c r="J19" s="2219">
        <f t="shared" si="1"/>
        <v>61111.08</v>
      </c>
      <c r="K19" s="3417" t="s">
        <v>20</v>
      </c>
      <c r="L19" s="3418"/>
      <c r="M19" s="3418"/>
      <c r="N19" s="3418"/>
      <c r="O19" s="3418"/>
      <c r="P19" s="3418"/>
      <c r="Q19" s="3418"/>
      <c r="R19" s="3419"/>
      <c r="S19" s="349">
        <v>43420</v>
      </c>
      <c r="T19" s="328"/>
      <c r="U19" s="328"/>
      <c r="V19" s="350">
        <v>62208</v>
      </c>
      <c r="W19" s="328">
        <v>15000</v>
      </c>
      <c r="X19" s="351">
        <f t="shared" si="2"/>
        <v>0</v>
      </c>
      <c r="Y19" s="113"/>
      <c r="Z19" s="114"/>
      <c r="AA19" s="114"/>
      <c r="AB19" s="116"/>
    </row>
    <row r="20" spans="1:28" ht="15" customHeight="1">
      <c r="A20" s="2221">
        <v>44982</v>
      </c>
      <c r="B20" s="2337"/>
      <c r="C20" s="2473"/>
      <c r="D20" s="2473"/>
      <c r="E20" s="2224"/>
      <c r="F20" s="2197">
        <v>77747</v>
      </c>
      <c r="G20" s="2225">
        <v>15</v>
      </c>
      <c r="H20" s="2276">
        <v>2777.78</v>
      </c>
      <c r="I20" s="2276">
        <v>830</v>
      </c>
      <c r="J20" s="2219">
        <f t="shared" si="1"/>
        <v>58333.3</v>
      </c>
      <c r="K20" s="909" t="s">
        <v>21</v>
      </c>
      <c r="L20" s="278" t="s">
        <v>799</v>
      </c>
      <c r="M20" s="857"/>
      <c r="N20" s="858"/>
      <c r="O20" s="858" t="s">
        <v>802</v>
      </c>
      <c r="P20" s="1353" t="s">
        <v>800</v>
      </c>
      <c r="Q20" s="958" t="s">
        <v>801</v>
      </c>
      <c r="R20" s="875" t="s">
        <v>39</v>
      </c>
      <c r="S20" s="349"/>
      <c r="T20" s="328"/>
      <c r="U20" s="328"/>
      <c r="V20" s="350"/>
      <c r="W20" s="328"/>
      <c r="X20" s="351">
        <f t="shared" si="2"/>
        <v>0</v>
      </c>
      <c r="Y20" s="113"/>
      <c r="Z20" s="114"/>
      <c r="AA20" s="114"/>
      <c r="AB20" s="116"/>
    </row>
    <row r="21" spans="1:28" ht="15" customHeight="1">
      <c r="A21" s="2221">
        <v>45001</v>
      </c>
      <c r="B21" s="2337"/>
      <c r="C21" s="2474"/>
      <c r="D21" s="2474"/>
      <c r="E21" s="2224"/>
      <c r="F21" s="2229">
        <v>77978</v>
      </c>
      <c r="G21" s="2225">
        <v>16</v>
      </c>
      <c r="H21" s="2276">
        <v>2777.78</v>
      </c>
      <c r="I21" s="2276">
        <v>830</v>
      </c>
      <c r="J21" s="2354">
        <f t="shared" si="1"/>
        <v>55555.519999999997</v>
      </c>
      <c r="K21" s="162">
        <v>45700</v>
      </c>
      <c r="L21" s="311">
        <v>20000</v>
      </c>
      <c r="M21" s="311"/>
      <c r="N21" s="1354">
        <v>35057</v>
      </c>
      <c r="O21" s="1354">
        <v>12</v>
      </c>
      <c r="P21" s="311">
        <v>1666.67</v>
      </c>
      <c r="Q21" s="311">
        <v>400</v>
      </c>
      <c r="R21" s="311">
        <f>L21</f>
        <v>20000</v>
      </c>
      <c r="S21" s="535"/>
      <c r="T21" s="328"/>
      <c r="U21" s="328"/>
      <c r="V21" s="350"/>
      <c r="W21" s="328"/>
      <c r="X21" s="351">
        <f t="shared" si="2"/>
        <v>0</v>
      </c>
      <c r="Y21" s="113"/>
      <c r="Z21" s="114"/>
      <c r="AA21" s="114"/>
      <c r="AB21" s="116"/>
    </row>
    <row r="22" spans="1:28" ht="15" customHeight="1">
      <c r="A22" s="2304">
        <v>45002</v>
      </c>
      <c r="B22" s="2224"/>
      <c r="C22" s="2224"/>
      <c r="D22" s="2474"/>
      <c r="E22" s="2224"/>
      <c r="F22" s="2229">
        <v>30924</v>
      </c>
      <c r="G22" s="2225"/>
      <c r="H22" s="2275">
        <v>55555.519999999997</v>
      </c>
      <c r="I22" s="2810"/>
      <c r="J22" s="2354">
        <f t="shared" si="1"/>
        <v>0</v>
      </c>
      <c r="K22" s="50">
        <v>45717</v>
      </c>
      <c r="L22" s="57"/>
      <c r="M22" s="57"/>
      <c r="N22" s="57">
        <v>86703</v>
      </c>
      <c r="O22" s="57">
        <v>1</v>
      </c>
      <c r="P22" s="62">
        <v>1666.67</v>
      </c>
      <c r="Q22" s="62">
        <v>366.67</v>
      </c>
      <c r="R22" s="331">
        <f t="shared" ref="R22:R27" si="3">R21-P22</f>
        <v>18333.330000000002</v>
      </c>
      <c r="S22" s="535"/>
      <c r="T22" s="328"/>
      <c r="U22" s="328"/>
      <c r="V22" s="350"/>
      <c r="W22" s="328"/>
      <c r="X22" s="351">
        <f t="shared" si="2"/>
        <v>0</v>
      </c>
      <c r="Y22" s="113"/>
      <c r="Z22" s="114"/>
      <c r="AA22" s="114"/>
      <c r="AB22" s="116"/>
    </row>
    <row r="23" spans="1:28" ht="15" customHeight="1">
      <c r="K23" s="50">
        <v>45745</v>
      </c>
      <c r="L23" s="57"/>
      <c r="M23" s="57"/>
      <c r="N23" s="57">
        <v>87047</v>
      </c>
      <c r="O23" s="57">
        <v>2</v>
      </c>
      <c r="P23" s="62">
        <v>1666.67</v>
      </c>
      <c r="Q23" s="62">
        <v>333.33</v>
      </c>
      <c r="R23" s="331">
        <f t="shared" si="3"/>
        <v>16666.66</v>
      </c>
      <c r="S23" s="535"/>
      <c r="T23" s="328"/>
      <c r="U23" s="328"/>
      <c r="V23" s="350"/>
      <c r="W23" s="328"/>
      <c r="X23" s="351">
        <f t="shared" si="2"/>
        <v>0</v>
      </c>
      <c r="Y23" s="113"/>
      <c r="Z23" s="114"/>
      <c r="AA23" s="114"/>
      <c r="AB23" s="782"/>
    </row>
    <row r="24" spans="1:28" ht="15" customHeight="1">
      <c r="A24" s="3420" t="s">
        <v>1</v>
      </c>
      <c r="B24" s="3420"/>
      <c r="C24" s="3420"/>
      <c r="D24" s="3420"/>
      <c r="E24" s="3420"/>
      <c r="F24" s="3420"/>
      <c r="G24" s="3420"/>
      <c r="H24" s="3420"/>
      <c r="I24" s="3420"/>
      <c r="J24" s="3421"/>
      <c r="K24" s="50">
        <v>45776</v>
      </c>
      <c r="L24" s="57"/>
      <c r="M24" s="57"/>
      <c r="N24" s="57">
        <v>87411</v>
      </c>
      <c r="O24" s="57">
        <v>3</v>
      </c>
      <c r="P24" s="62">
        <v>16666.66</v>
      </c>
      <c r="Q24" s="62"/>
      <c r="R24" s="331">
        <f t="shared" si="3"/>
        <v>0</v>
      </c>
      <c r="S24" s="535"/>
      <c r="T24" s="328"/>
      <c r="U24" s="328"/>
      <c r="V24" s="350"/>
      <c r="W24" s="328"/>
      <c r="X24" s="351">
        <f t="shared" si="2"/>
        <v>0</v>
      </c>
      <c r="Y24" s="113"/>
      <c r="Z24" s="114"/>
      <c r="AA24" s="114"/>
      <c r="AB24" s="116"/>
    </row>
    <row r="25" spans="1:28" ht="15" customHeight="1">
      <c r="A25" s="2439" t="s">
        <v>2</v>
      </c>
      <c r="B25" s="2297" t="s">
        <v>96</v>
      </c>
      <c r="C25" s="2807" t="s">
        <v>4</v>
      </c>
      <c r="D25" s="2297" t="s">
        <v>1240</v>
      </c>
      <c r="E25" s="2808" t="s">
        <v>5</v>
      </c>
      <c r="F25" s="2814" t="s">
        <v>143</v>
      </c>
      <c r="G25" s="2808" t="s">
        <v>6</v>
      </c>
      <c r="H25" s="2378" t="s">
        <v>1241</v>
      </c>
      <c r="I25" s="2378" t="s">
        <v>1117</v>
      </c>
      <c r="J25" s="2811" t="s">
        <v>87</v>
      </c>
      <c r="K25" s="50"/>
      <c r="L25" s="57"/>
      <c r="M25" s="57"/>
      <c r="N25" s="57"/>
      <c r="O25" s="57">
        <v>4</v>
      </c>
      <c r="P25" s="62"/>
      <c r="Q25" s="62"/>
      <c r="R25" s="331">
        <f t="shared" si="3"/>
        <v>0</v>
      </c>
      <c r="S25" s="535"/>
      <c r="T25" s="328"/>
      <c r="U25" s="328"/>
      <c r="V25" s="350"/>
      <c r="W25" s="328"/>
      <c r="X25" s="351"/>
      <c r="Y25" s="113"/>
      <c r="Z25" s="114"/>
      <c r="AA25" s="114"/>
      <c r="AB25" s="116"/>
    </row>
    <row r="26" spans="1:28" ht="15" customHeight="1">
      <c r="A26" s="2303">
        <v>45002</v>
      </c>
      <c r="B26" s="2352">
        <v>155000</v>
      </c>
      <c r="C26" s="2753"/>
      <c r="D26" s="2753"/>
      <c r="E26" s="2753"/>
      <c r="F26" s="2248">
        <v>30924</v>
      </c>
      <c r="G26" s="2331">
        <v>36</v>
      </c>
      <c r="H26" s="2809">
        <f>B26/G26</f>
        <v>4305.5555555555602</v>
      </c>
      <c r="I26" s="2809">
        <f>B26*0.83%</f>
        <v>1286.5</v>
      </c>
      <c r="J26" s="2353">
        <v>155000</v>
      </c>
      <c r="K26" s="50"/>
      <c r="L26" s="57"/>
      <c r="M26" s="57"/>
      <c r="N26" s="57"/>
      <c r="O26" s="57">
        <v>5</v>
      </c>
      <c r="P26" s="62"/>
      <c r="Q26" s="62"/>
      <c r="R26" s="331">
        <f t="shared" si="3"/>
        <v>0</v>
      </c>
      <c r="S26" s="535"/>
      <c r="T26" s="328"/>
      <c r="U26" s="328"/>
      <c r="V26" s="350"/>
      <c r="W26" s="328"/>
      <c r="X26" s="351"/>
      <c r="Y26" s="113"/>
      <c r="Z26" s="114"/>
      <c r="AA26" s="114"/>
      <c r="AB26" s="116"/>
    </row>
    <row r="27" spans="1:28" ht="15" customHeight="1">
      <c r="A27" s="2304">
        <v>45048</v>
      </c>
      <c r="B27" s="2224"/>
      <c r="C27" s="2224"/>
      <c r="D27" s="2224"/>
      <c r="E27" s="2224"/>
      <c r="F27" s="2229">
        <v>78537</v>
      </c>
      <c r="G27" s="2225">
        <v>1</v>
      </c>
      <c r="H27" s="2274">
        <v>4305.5600000000004</v>
      </c>
      <c r="I27" s="2274">
        <v>1286.5</v>
      </c>
      <c r="J27" s="2354">
        <f>J26-H27</f>
        <v>150694.44</v>
      </c>
      <c r="K27" s="50"/>
      <c r="L27" s="57"/>
      <c r="M27" s="57"/>
      <c r="N27" s="57"/>
      <c r="O27" s="57">
        <v>6</v>
      </c>
      <c r="P27" s="62"/>
      <c r="Q27" s="62"/>
      <c r="R27" s="331">
        <f t="shared" si="3"/>
        <v>0</v>
      </c>
      <c r="S27" s="535"/>
      <c r="T27" s="328"/>
      <c r="U27" s="328"/>
      <c r="V27" s="350"/>
      <c r="W27" s="328"/>
      <c r="X27" s="351"/>
      <c r="Y27" s="113"/>
      <c r="Z27" s="114"/>
      <c r="AA27" s="114"/>
      <c r="AB27" s="116"/>
    </row>
    <row r="28" spans="1:28" ht="15" customHeight="1">
      <c r="A28" s="2304">
        <v>45077</v>
      </c>
      <c r="B28" s="2224"/>
      <c r="C28" s="2224"/>
      <c r="D28" s="2224"/>
      <c r="E28" s="2224"/>
      <c r="F28" s="2229">
        <v>78921</v>
      </c>
      <c r="G28" s="2225">
        <v>2</v>
      </c>
      <c r="H28" s="2275">
        <v>4305.5600000000004</v>
      </c>
      <c r="I28" s="2275">
        <v>1286.5</v>
      </c>
      <c r="J28" s="2219">
        <f t="shared" ref="J28:J36" si="4">J27-H28</f>
        <v>146388.88</v>
      </c>
      <c r="S28" s="349"/>
      <c r="T28" s="328"/>
      <c r="U28" s="328"/>
      <c r="V28" s="350"/>
      <c r="W28" s="328"/>
      <c r="X28" s="351"/>
      <c r="Y28" s="113"/>
      <c r="Z28" s="114"/>
      <c r="AA28" s="114"/>
      <c r="AB28" s="116"/>
    </row>
    <row r="29" spans="1:28" ht="15" customHeight="1">
      <c r="A29" s="2304">
        <v>45111</v>
      </c>
      <c r="B29" s="2224"/>
      <c r="C29" s="2224"/>
      <c r="D29" s="2224"/>
      <c r="E29" s="2224"/>
      <c r="F29" s="2229">
        <v>79386</v>
      </c>
      <c r="G29" s="2225">
        <v>3</v>
      </c>
      <c r="H29" s="2274">
        <v>4305.5600000000004</v>
      </c>
      <c r="I29" s="2274">
        <v>1286.5</v>
      </c>
      <c r="J29" s="2219">
        <f t="shared" si="4"/>
        <v>142083.32</v>
      </c>
      <c r="S29" s="349"/>
      <c r="T29" s="328"/>
      <c r="U29" s="328"/>
      <c r="V29" s="350"/>
      <c r="W29" s="328"/>
      <c r="X29" s="351"/>
      <c r="Y29" s="113"/>
      <c r="Z29" s="114"/>
      <c r="AA29" s="114"/>
      <c r="AB29" s="116"/>
    </row>
    <row r="30" spans="1:28" ht="15" customHeight="1">
      <c r="A30" s="2304">
        <v>45139</v>
      </c>
      <c r="B30" s="2224"/>
      <c r="C30" s="2224"/>
      <c r="D30" s="2224"/>
      <c r="E30" s="2224"/>
      <c r="F30" s="2229">
        <v>79721</v>
      </c>
      <c r="G30" s="2225">
        <v>4</v>
      </c>
      <c r="H30" s="2274">
        <v>4305.5600000000004</v>
      </c>
      <c r="I30" s="2274">
        <v>1286.5</v>
      </c>
      <c r="J30" s="2219">
        <f t="shared" si="4"/>
        <v>137777.76</v>
      </c>
      <c r="S30" s="349"/>
      <c r="T30" s="328"/>
      <c r="U30" s="328"/>
      <c r="V30" s="350"/>
      <c r="W30" s="328"/>
      <c r="X30" s="351"/>
      <c r="Y30" s="113"/>
      <c r="Z30" s="114"/>
      <c r="AA30" s="114"/>
      <c r="AB30" s="116"/>
    </row>
    <row r="31" spans="1:28" ht="15" customHeight="1">
      <c r="A31" s="2304">
        <v>45167</v>
      </c>
      <c r="B31" s="2224"/>
      <c r="C31" s="2224"/>
      <c r="D31" s="2224"/>
      <c r="E31" s="2224"/>
      <c r="F31" s="2229">
        <v>79981</v>
      </c>
      <c r="G31" s="2225">
        <v>5</v>
      </c>
      <c r="H31" s="2275">
        <v>4305.5600000000004</v>
      </c>
      <c r="I31" s="2275">
        <v>1286.5</v>
      </c>
      <c r="J31" s="2219">
        <f t="shared" si="4"/>
        <v>133472.20000000001</v>
      </c>
      <c r="S31" s="349"/>
      <c r="T31" s="328"/>
      <c r="U31" s="328"/>
      <c r="V31" s="350"/>
      <c r="W31" s="328"/>
      <c r="X31" s="351"/>
      <c r="Y31" s="113"/>
      <c r="Z31" s="114"/>
      <c r="AA31" s="114"/>
      <c r="AB31" s="116"/>
    </row>
    <row r="32" spans="1:28" ht="15" customHeight="1">
      <c r="A32" s="2304">
        <v>45197</v>
      </c>
      <c r="B32" s="2224"/>
      <c r="C32" s="2224"/>
      <c r="D32" s="2224"/>
      <c r="E32" s="2224"/>
      <c r="F32" s="2229">
        <v>80383</v>
      </c>
      <c r="G32" s="2225">
        <v>6</v>
      </c>
      <c r="H32" s="2276">
        <v>4305.5600000000004</v>
      </c>
      <c r="I32" s="2276">
        <v>1286.5</v>
      </c>
      <c r="J32" s="2219">
        <f t="shared" si="4"/>
        <v>129166.64</v>
      </c>
      <c r="S32" s="349"/>
      <c r="T32" s="328"/>
      <c r="U32" s="328"/>
      <c r="V32" s="350"/>
      <c r="W32" s="328"/>
      <c r="X32" s="351"/>
      <c r="Y32" s="113"/>
      <c r="Z32" s="114"/>
      <c r="AA32" s="114"/>
      <c r="AB32" s="116"/>
    </row>
    <row r="33" spans="1:28" ht="15" customHeight="1">
      <c r="A33" s="2304">
        <v>45226</v>
      </c>
      <c r="B33" s="2224"/>
      <c r="C33" s="2224"/>
      <c r="D33" s="2224"/>
      <c r="E33" s="2224"/>
      <c r="F33" s="2229">
        <v>80719</v>
      </c>
      <c r="G33" s="2225">
        <v>7</v>
      </c>
      <c r="H33" s="2276">
        <v>4305.5600000000004</v>
      </c>
      <c r="I33" s="2276">
        <v>1286.5</v>
      </c>
      <c r="J33" s="2219">
        <f t="shared" si="4"/>
        <v>124861.08</v>
      </c>
      <c r="S33" s="349"/>
      <c r="T33" s="328"/>
      <c r="U33" s="328"/>
      <c r="V33" s="350"/>
      <c r="W33" s="328"/>
      <c r="X33" s="351"/>
      <c r="Y33" s="113"/>
      <c r="Z33" s="114"/>
      <c r="AA33" s="114"/>
      <c r="AB33" s="116"/>
    </row>
    <row r="34" spans="1:28" ht="15" customHeight="1">
      <c r="A34" s="2223">
        <v>45251</v>
      </c>
      <c r="B34" s="2224"/>
      <c r="C34" s="2224"/>
      <c r="D34" s="2224"/>
      <c r="E34" s="2224"/>
      <c r="F34" s="2229">
        <v>81062</v>
      </c>
      <c r="G34" s="2225">
        <v>8</v>
      </c>
      <c r="H34" s="2276">
        <v>4305.5600000000004</v>
      </c>
      <c r="I34" s="2810">
        <v>1286.5</v>
      </c>
      <c r="J34" s="2219">
        <f t="shared" si="4"/>
        <v>120555.52</v>
      </c>
      <c r="S34" s="349"/>
      <c r="T34" s="328"/>
      <c r="U34" s="328"/>
      <c r="V34" s="350"/>
      <c r="W34" s="328"/>
      <c r="X34" s="351"/>
      <c r="Y34" s="113"/>
      <c r="Z34" s="114"/>
      <c r="AA34" s="114"/>
      <c r="AB34" s="116"/>
    </row>
    <row r="35" spans="1:28" ht="15" customHeight="1">
      <c r="A35" s="2223">
        <v>45261</v>
      </c>
      <c r="B35" s="2224"/>
      <c r="C35" s="2224"/>
      <c r="D35" s="2224"/>
      <c r="E35" s="2224"/>
      <c r="F35" s="2229">
        <v>32472</v>
      </c>
      <c r="G35" s="2225">
        <v>9</v>
      </c>
      <c r="H35" s="2276">
        <v>120555.52</v>
      </c>
      <c r="I35" s="2810"/>
      <c r="J35" s="2219">
        <f t="shared" si="4"/>
        <v>0</v>
      </c>
      <c r="S35" s="349"/>
      <c r="T35" s="328"/>
      <c r="U35" s="328"/>
      <c r="V35" s="350"/>
      <c r="W35" s="328"/>
      <c r="X35" s="351"/>
      <c r="Y35" s="113"/>
      <c r="Z35" s="114"/>
      <c r="AA35" s="114"/>
      <c r="AB35" s="116"/>
    </row>
    <row r="36" spans="1:28" ht="15" customHeight="1">
      <c r="A36" s="2223"/>
      <c r="B36" s="2224"/>
      <c r="C36" s="2224"/>
      <c r="D36" s="2224"/>
      <c r="E36" s="2224"/>
      <c r="F36" s="2229"/>
      <c r="G36" s="2225"/>
      <c r="H36" s="2810"/>
      <c r="I36" s="2810"/>
      <c r="J36" s="2219">
        <f t="shared" si="4"/>
        <v>0</v>
      </c>
      <c r="S36" s="349"/>
      <c r="T36" s="328"/>
      <c r="U36" s="328"/>
      <c r="V36" s="350"/>
      <c r="W36" s="328"/>
      <c r="X36" s="351"/>
      <c r="Y36" s="113"/>
      <c r="Z36" s="114"/>
      <c r="AA36" s="114"/>
      <c r="AB36" s="116"/>
    </row>
    <row r="37" spans="1:28" ht="15" customHeight="1">
      <c r="S37" s="349"/>
      <c r="T37" s="328"/>
      <c r="U37" s="328"/>
      <c r="V37" s="350"/>
      <c r="W37" s="328"/>
      <c r="X37" s="351"/>
      <c r="Y37" s="113"/>
      <c r="Z37" s="114"/>
      <c r="AA37" s="114"/>
      <c r="AB37" s="116"/>
    </row>
    <row r="38" spans="1:28" ht="15" customHeight="1">
      <c r="A38" s="3420" t="s">
        <v>1</v>
      </c>
      <c r="B38" s="3420"/>
      <c r="C38" s="3420"/>
      <c r="D38" s="3420"/>
      <c r="E38" s="3420"/>
      <c r="F38" s="3420"/>
      <c r="G38" s="3420"/>
      <c r="H38" s="3420"/>
      <c r="I38" s="3420"/>
      <c r="J38" s="3420"/>
      <c r="L38" s="194"/>
      <c r="M38" s="224"/>
      <c r="N38" s="224"/>
      <c r="O38" s="224"/>
      <c r="P38" s="225"/>
      <c r="S38" s="349"/>
      <c r="T38" s="328"/>
      <c r="U38" s="328"/>
      <c r="V38" s="350"/>
      <c r="W38" s="328"/>
      <c r="X38" s="351"/>
      <c r="Y38" s="113"/>
      <c r="Z38" s="114"/>
      <c r="AA38" s="114"/>
      <c r="AB38" s="116"/>
    </row>
    <row r="39" spans="1:28" ht="15" customHeight="1">
      <c r="A39" s="2439" t="s">
        <v>2</v>
      </c>
      <c r="B39" s="2297" t="s">
        <v>96</v>
      </c>
      <c r="C39" s="2807" t="s">
        <v>4</v>
      </c>
      <c r="D39" s="2297" t="s">
        <v>1240</v>
      </c>
      <c r="E39" s="2808" t="s">
        <v>5</v>
      </c>
      <c r="F39" s="2814" t="s">
        <v>143</v>
      </c>
      <c r="G39" s="2808" t="s">
        <v>6</v>
      </c>
      <c r="H39" s="2378" t="s">
        <v>1241</v>
      </c>
      <c r="I39" s="2378" t="s">
        <v>1117</v>
      </c>
      <c r="J39" s="2717" t="s">
        <v>87</v>
      </c>
      <c r="L39" s="194"/>
      <c r="M39" s="197"/>
      <c r="N39" s="198"/>
      <c r="O39" s="198"/>
      <c r="P39" s="199"/>
      <c r="S39" s="349"/>
      <c r="T39" s="328"/>
      <c r="U39" s="328"/>
      <c r="V39" s="350"/>
      <c r="W39" s="328"/>
      <c r="X39" s="351"/>
      <c r="Y39" s="113"/>
      <c r="Z39" s="114"/>
      <c r="AA39" s="114"/>
      <c r="AB39" s="116"/>
    </row>
    <row r="40" spans="1:28" ht="15" customHeight="1">
      <c r="A40" s="2303">
        <v>45261</v>
      </c>
      <c r="B40" s="2352">
        <v>175000</v>
      </c>
      <c r="C40" s="2753"/>
      <c r="D40" s="2753"/>
      <c r="E40" s="2753"/>
      <c r="F40" s="2248">
        <v>32472</v>
      </c>
      <c r="G40" s="2331">
        <v>36</v>
      </c>
      <c r="H40" s="2809">
        <f>B40/G40</f>
        <v>4861.1111111111104</v>
      </c>
      <c r="I40" s="2809">
        <f>B40*0.83%</f>
        <v>1452.5</v>
      </c>
      <c r="J40" s="2352">
        <f>B40</f>
        <v>175000</v>
      </c>
      <c r="L40" s="194"/>
      <c r="M40" s="197"/>
      <c r="N40" s="198"/>
      <c r="O40" s="198"/>
      <c r="P40" s="199"/>
      <c r="S40" s="349"/>
      <c r="T40" s="328"/>
      <c r="U40" s="328"/>
      <c r="V40" s="350"/>
      <c r="W40" s="328"/>
      <c r="X40" s="351"/>
      <c r="Y40" s="113"/>
      <c r="Z40" s="114"/>
      <c r="AA40" s="114"/>
      <c r="AB40" s="116"/>
    </row>
    <row r="41" spans="1:28" ht="15" customHeight="1">
      <c r="A41" s="2204">
        <v>45297</v>
      </c>
      <c r="B41" s="2224"/>
      <c r="C41" s="2224"/>
      <c r="D41" s="2224"/>
      <c r="E41" s="2224"/>
      <c r="F41" s="2195">
        <v>81671</v>
      </c>
      <c r="G41" s="2225"/>
      <c r="H41" s="2208">
        <v>4861.1099999999997</v>
      </c>
      <c r="I41" s="2208">
        <v>1452.5</v>
      </c>
      <c r="J41" s="2219">
        <f>J40-H41</f>
        <v>170138.89</v>
      </c>
      <c r="L41" s="194"/>
      <c r="M41" s="197"/>
      <c r="N41" s="200"/>
      <c r="O41" s="200"/>
      <c r="P41" s="199"/>
      <c r="S41" s="349"/>
      <c r="T41" s="328"/>
      <c r="U41" s="328"/>
      <c r="V41" s="350"/>
      <c r="W41" s="328"/>
      <c r="X41" s="351"/>
      <c r="Y41" s="113"/>
      <c r="Z41" s="114"/>
      <c r="AA41" s="114"/>
      <c r="AB41" s="116"/>
    </row>
    <row r="42" spans="1:28" ht="15" customHeight="1">
      <c r="A42" s="2204">
        <v>45323</v>
      </c>
      <c r="B42" s="2224"/>
      <c r="C42" s="2224"/>
      <c r="D42" s="2224"/>
      <c r="E42" s="2224"/>
      <c r="F42" s="2195">
        <v>81948</v>
      </c>
      <c r="G42" s="2225"/>
      <c r="H42" s="2208">
        <v>4861.1099999999997</v>
      </c>
      <c r="I42" s="2208">
        <v>1452.5</v>
      </c>
      <c r="J42" s="2219">
        <f t="shared" ref="J42:J50" si="5">J41-H42</f>
        <v>165277.78</v>
      </c>
      <c r="L42" s="194"/>
      <c r="M42" s="197"/>
      <c r="N42" s="200"/>
      <c r="O42" s="200"/>
      <c r="P42" s="199"/>
      <c r="S42" s="349"/>
      <c r="T42" s="328"/>
      <c r="U42" s="328"/>
      <c r="V42" s="350"/>
      <c r="W42" s="328"/>
      <c r="X42" s="351"/>
      <c r="Y42" s="113"/>
      <c r="Z42" s="114"/>
      <c r="AA42" s="114"/>
      <c r="AB42" s="116"/>
    </row>
    <row r="43" spans="1:28" ht="15" customHeight="1">
      <c r="A43" s="2204">
        <v>45349</v>
      </c>
      <c r="B43" s="2224"/>
      <c r="C43" s="2224"/>
      <c r="D43" s="2224"/>
      <c r="E43" s="2224"/>
      <c r="F43" s="2195">
        <v>82177</v>
      </c>
      <c r="G43" s="2225"/>
      <c r="H43" s="2206">
        <v>4861.1099999999997</v>
      </c>
      <c r="I43" s="2206">
        <v>1452.5</v>
      </c>
      <c r="J43" s="2219">
        <f t="shared" si="5"/>
        <v>160416.67000000001</v>
      </c>
      <c r="S43" s="349"/>
      <c r="T43" s="328"/>
      <c r="U43" s="328"/>
      <c r="V43" s="350"/>
      <c r="W43" s="328"/>
      <c r="X43" s="351"/>
      <c r="Y43" s="113"/>
      <c r="Z43" s="114"/>
      <c r="AA43" s="114"/>
      <c r="AB43" s="116"/>
    </row>
    <row r="44" spans="1:28" ht="15" customHeight="1">
      <c r="A44" s="2204">
        <v>45384</v>
      </c>
      <c r="B44" s="2224"/>
      <c r="C44" s="2224"/>
      <c r="D44" s="2224"/>
      <c r="E44" s="2224"/>
      <c r="F44" s="2195">
        <v>82639</v>
      </c>
      <c r="G44" s="2225"/>
      <c r="H44" s="2208">
        <v>4861.1099999999997</v>
      </c>
      <c r="I44" s="2208">
        <v>1452.5</v>
      </c>
      <c r="J44" s="2219">
        <f t="shared" si="5"/>
        <v>155555.56</v>
      </c>
      <c r="S44" s="349"/>
      <c r="T44" s="328"/>
      <c r="U44" s="328"/>
      <c r="V44" s="350"/>
      <c r="W44" s="328"/>
      <c r="X44" s="351"/>
      <c r="Y44" s="113"/>
      <c r="Z44" s="114"/>
      <c r="AA44" s="114"/>
      <c r="AB44" s="116"/>
    </row>
    <row r="45" spans="1:28" ht="15" customHeight="1">
      <c r="A45" s="2204">
        <v>45408</v>
      </c>
      <c r="B45" s="2224"/>
      <c r="C45" s="2224"/>
      <c r="D45" s="2224"/>
      <c r="E45" s="2224"/>
      <c r="F45" s="2195">
        <v>82880</v>
      </c>
      <c r="G45" s="2225"/>
      <c r="H45" s="2206">
        <v>4861.1099999999997</v>
      </c>
      <c r="I45" s="2206">
        <v>1452.5</v>
      </c>
      <c r="J45" s="2219">
        <f t="shared" si="5"/>
        <v>150694.45000000001</v>
      </c>
      <c r="S45" s="349"/>
      <c r="T45" s="328"/>
      <c r="U45" s="328"/>
      <c r="V45" s="350"/>
      <c r="W45" s="328"/>
      <c r="X45" s="351"/>
      <c r="Y45" s="113"/>
      <c r="Z45" s="114"/>
      <c r="AA45" s="114"/>
      <c r="AB45" s="116"/>
    </row>
    <row r="46" spans="1:28" ht="15" customHeight="1">
      <c r="A46" s="2204">
        <v>45444</v>
      </c>
      <c r="B46" s="2224"/>
      <c r="C46" s="2224"/>
      <c r="D46" s="2224"/>
      <c r="E46" s="2224"/>
      <c r="F46" s="2195">
        <v>83452</v>
      </c>
      <c r="G46" s="2225"/>
      <c r="H46" s="2208">
        <v>4861.1099999999997</v>
      </c>
      <c r="I46" s="2208">
        <v>1452.5</v>
      </c>
      <c r="J46" s="2219">
        <f t="shared" si="5"/>
        <v>145833.34</v>
      </c>
      <c r="S46" s="349"/>
      <c r="T46" s="328"/>
      <c r="U46" s="328"/>
      <c r="V46" s="350"/>
      <c r="W46" s="328"/>
      <c r="X46" s="351"/>
      <c r="Y46" s="113"/>
      <c r="Z46" s="114"/>
      <c r="AA46" s="114"/>
      <c r="AB46" s="116"/>
    </row>
    <row r="47" spans="1:28" ht="15" customHeight="1">
      <c r="A47" s="2254">
        <v>45470</v>
      </c>
      <c r="B47" s="2224"/>
      <c r="C47" s="2224"/>
      <c r="D47" s="2224"/>
      <c r="E47" s="2224"/>
      <c r="F47" s="2195">
        <v>83676</v>
      </c>
      <c r="G47" s="2225"/>
      <c r="H47" s="2810">
        <v>4861.1099999999997</v>
      </c>
      <c r="I47" s="2810">
        <v>1452.5</v>
      </c>
      <c r="J47" s="2219">
        <f t="shared" si="5"/>
        <v>140972.23000000001</v>
      </c>
      <c r="S47" s="349"/>
      <c r="T47" s="328"/>
      <c r="U47" s="328"/>
      <c r="V47" s="350"/>
      <c r="W47" s="328"/>
      <c r="X47" s="351"/>
      <c r="Y47" s="113"/>
      <c r="Z47" s="114"/>
      <c r="AA47" s="114"/>
      <c r="AB47" s="116"/>
    </row>
    <row r="48" spans="1:28" ht="15" customHeight="1">
      <c r="A48" s="2213">
        <v>45492</v>
      </c>
      <c r="B48" s="2224"/>
      <c r="D48" s="2224"/>
      <c r="E48" s="2224"/>
      <c r="F48" s="2195">
        <v>33851</v>
      </c>
      <c r="G48" s="2225"/>
      <c r="H48" s="2215">
        <v>140972.23000000001</v>
      </c>
      <c r="I48" s="2810"/>
      <c r="J48" s="2219">
        <f t="shared" si="5"/>
        <v>0</v>
      </c>
      <c r="S48" s="349"/>
      <c r="T48" s="328"/>
      <c r="U48" s="328"/>
      <c r="V48" s="350"/>
      <c r="W48" s="328"/>
      <c r="X48" s="351"/>
      <c r="Y48" s="113"/>
      <c r="Z48" s="114"/>
      <c r="AA48" s="114"/>
      <c r="AB48" s="116"/>
    </row>
    <row r="49" spans="1:28" ht="15" customHeight="1">
      <c r="A49" s="2223"/>
      <c r="B49" s="2224"/>
      <c r="C49" s="2224"/>
      <c r="D49" s="2224"/>
      <c r="E49" s="2224"/>
      <c r="F49" s="2229"/>
      <c r="G49" s="2225"/>
      <c r="H49" s="2810"/>
      <c r="I49" s="2810"/>
      <c r="J49" s="2219">
        <f t="shared" si="5"/>
        <v>0</v>
      </c>
      <c r="S49" s="349"/>
      <c r="T49" s="328"/>
      <c r="U49" s="328"/>
      <c r="V49" s="350"/>
      <c r="W49" s="328"/>
      <c r="X49" s="351"/>
      <c r="Y49" s="113"/>
      <c r="Z49" s="114"/>
      <c r="AA49" s="114"/>
      <c r="AB49" s="116"/>
    </row>
    <row r="50" spans="1:28" ht="15" customHeight="1">
      <c r="A50" s="2223"/>
      <c r="B50" s="2224"/>
      <c r="C50" s="2224"/>
      <c r="D50" s="2224"/>
      <c r="E50" s="2224"/>
      <c r="F50" s="2229"/>
      <c r="G50" s="2225"/>
      <c r="H50" s="2810"/>
      <c r="I50" s="2810"/>
      <c r="J50" s="2219">
        <f t="shared" si="5"/>
        <v>0</v>
      </c>
      <c r="S50" s="349"/>
      <c r="T50" s="328"/>
      <c r="U50" s="328"/>
      <c r="V50" s="350"/>
      <c r="W50" s="328"/>
      <c r="X50" s="351"/>
      <c r="Y50" s="113"/>
      <c r="Z50" s="114"/>
      <c r="AA50" s="114"/>
      <c r="AB50" s="116"/>
    </row>
    <row r="51" spans="1:28" ht="15" customHeight="1">
      <c r="A51" s="3420" t="s">
        <v>1</v>
      </c>
      <c r="B51" s="3420"/>
      <c r="C51" s="3420"/>
      <c r="D51" s="3420"/>
      <c r="E51" s="3420"/>
      <c r="F51" s="3420"/>
      <c r="G51" s="3420"/>
      <c r="H51" s="3420"/>
      <c r="I51" s="3420"/>
      <c r="J51" s="3420"/>
      <c r="S51" s="349"/>
      <c r="T51" s="328"/>
      <c r="U51" s="328"/>
      <c r="V51" s="350"/>
      <c r="W51" s="328"/>
      <c r="X51" s="351"/>
      <c r="Y51" s="113"/>
      <c r="Z51" s="114"/>
      <c r="AA51" s="114"/>
      <c r="AB51" s="116"/>
    </row>
    <row r="52" spans="1:28" ht="15" customHeight="1">
      <c r="A52" s="2439" t="s">
        <v>2</v>
      </c>
      <c r="B52" s="2297" t="s">
        <v>96</v>
      </c>
      <c r="C52" s="2807" t="s">
        <v>4</v>
      </c>
      <c r="D52" s="2297" t="s">
        <v>1240</v>
      </c>
      <c r="E52" s="2808" t="s">
        <v>5</v>
      </c>
      <c r="F52" s="2814" t="s">
        <v>143</v>
      </c>
      <c r="G52" s="2808" t="s">
        <v>6</v>
      </c>
      <c r="H52" s="2378" t="s">
        <v>1241</v>
      </c>
      <c r="I52" s="2378" t="s">
        <v>1117</v>
      </c>
      <c r="J52" s="2717" t="s">
        <v>87</v>
      </c>
      <c r="S52" s="349"/>
      <c r="T52" s="328"/>
      <c r="U52" s="328"/>
      <c r="V52" s="350"/>
      <c r="W52" s="328"/>
      <c r="X52" s="351"/>
      <c r="Y52" s="113"/>
      <c r="Z52" s="114"/>
      <c r="AA52" s="114"/>
      <c r="AB52" s="116"/>
    </row>
    <row r="53" spans="1:28" ht="15" customHeight="1">
      <c r="A53" s="2303">
        <v>45554</v>
      </c>
      <c r="B53" s="2352">
        <v>180000</v>
      </c>
      <c r="C53" s="2753"/>
      <c r="D53" s="2753"/>
      <c r="E53" s="2753"/>
      <c r="F53" s="2248">
        <v>33851</v>
      </c>
      <c r="G53" s="2331">
        <v>36</v>
      </c>
      <c r="H53" s="2809">
        <f>B53/G53</f>
        <v>5000</v>
      </c>
      <c r="I53" s="2809">
        <f>B53*0.83%</f>
        <v>1494</v>
      </c>
      <c r="J53" s="2352">
        <f>B53</f>
        <v>180000</v>
      </c>
      <c r="S53" s="349"/>
      <c r="T53" s="328"/>
      <c r="U53" s="328"/>
      <c r="V53" s="350"/>
      <c r="W53" s="328"/>
      <c r="X53" s="351"/>
      <c r="Y53" s="113"/>
      <c r="Z53" s="114"/>
      <c r="AA53" s="114"/>
      <c r="AB53" s="116"/>
    </row>
    <row r="54" spans="1:28" ht="15" customHeight="1">
      <c r="A54" s="2304">
        <v>45504</v>
      </c>
      <c r="B54" s="2225"/>
      <c r="C54" s="2225"/>
      <c r="D54" s="2225"/>
      <c r="E54" s="2225"/>
      <c r="F54" s="2229">
        <v>84102</v>
      </c>
      <c r="G54" s="2225">
        <v>1</v>
      </c>
      <c r="H54" s="2274">
        <v>5000</v>
      </c>
      <c r="I54" s="2274">
        <v>1494</v>
      </c>
      <c r="J54" s="2226">
        <f>J53-H54</f>
        <v>175000</v>
      </c>
      <c r="S54" s="349"/>
      <c r="T54" s="328"/>
      <c r="U54" s="328"/>
      <c r="V54" s="350"/>
      <c r="W54" s="328"/>
      <c r="X54" s="351"/>
      <c r="Y54" s="113"/>
      <c r="Z54" s="114"/>
      <c r="AA54" s="114"/>
      <c r="AB54" s="116"/>
    </row>
    <row r="55" spans="1:28" ht="15" customHeight="1">
      <c r="A55" s="2304">
        <v>45535</v>
      </c>
      <c r="B55" s="2225"/>
      <c r="C55" s="2225"/>
      <c r="D55" s="2225"/>
      <c r="E55" s="2225"/>
      <c r="F55" s="2229">
        <v>84464</v>
      </c>
      <c r="G55" s="2225">
        <v>2</v>
      </c>
      <c r="H55" s="2274">
        <v>5000</v>
      </c>
      <c r="I55" s="2274">
        <v>1494</v>
      </c>
      <c r="J55" s="2226">
        <f t="shared" ref="J55:J68" si="6">J54-H55</f>
        <v>170000</v>
      </c>
      <c r="S55" s="349"/>
      <c r="T55" s="328"/>
      <c r="U55" s="328"/>
      <c r="V55" s="350"/>
      <c r="W55" s="328"/>
      <c r="X55" s="351"/>
      <c r="Y55" s="113"/>
      <c r="Z55" s="114"/>
      <c r="AA55" s="114"/>
      <c r="AB55" s="116"/>
    </row>
    <row r="56" spans="1:28" ht="15" customHeight="1">
      <c r="A56" s="2304">
        <v>45563</v>
      </c>
      <c r="B56" s="2225"/>
      <c r="C56" s="2225"/>
      <c r="D56" s="2225"/>
      <c r="E56" s="2225"/>
      <c r="F56" s="2229">
        <v>84819</v>
      </c>
      <c r="G56" s="2225">
        <v>3</v>
      </c>
      <c r="H56" s="2274">
        <v>5000</v>
      </c>
      <c r="I56" s="2274">
        <v>1494</v>
      </c>
      <c r="J56" s="2226">
        <f t="shared" si="6"/>
        <v>165000</v>
      </c>
      <c r="S56" s="349"/>
      <c r="T56" s="328"/>
      <c r="U56" s="328"/>
      <c r="V56" s="350"/>
      <c r="W56" s="328"/>
      <c r="X56" s="351"/>
      <c r="Y56" s="113"/>
      <c r="Z56" s="114"/>
      <c r="AA56" s="114"/>
      <c r="AB56" s="116"/>
    </row>
    <row r="57" spans="1:28" ht="15" customHeight="1">
      <c r="A57" s="2304">
        <v>45601</v>
      </c>
      <c r="B57" s="2225"/>
      <c r="C57" s="2225"/>
      <c r="D57" s="2225"/>
      <c r="E57" s="2225"/>
      <c r="F57" s="2229">
        <v>85245</v>
      </c>
      <c r="G57" s="2225">
        <v>4</v>
      </c>
      <c r="H57" s="2274">
        <v>5000</v>
      </c>
      <c r="I57" s="2274">
        <v>1494</v>
      </c>
      <c r="J57" s="2226">
        <f t="shared" si="6"/>
        <v>160000</v>
      </c>
      <c r="S57" s="349"/>
      <c r="T57" s="328"/>
      <c r="U57" s="328"/>
      <c r="V57" s="350"/>
      <c r="W57" s="328"/>
      <c r="X57" s="351"/>
      <c r="Y57" s="113"/>
      <c r="Z57" s="114"/>
      <c r="AA57" s="114"/>
      <c r="AB57" s="116"/>
    </row>
    <row r="58" spans="1:28" ht="15" customHeight="1">
      <c r="A58" s="2304">
        <v>45625</v>
      </c>
      <c r="B58" s="2225"/>
      <c r="C58" s="2225"/>
      <c r="D58" s="2225"/>
      <c r="E58" s="2225"/>
      <c r="F58" s="2229">
        <v>85657</v>
      </c>
      <c r="G58" s="2225">
        <v>5</v>
      </c>
      <c r="H58" s="2274">
        <v>5000</v>
      </c>
      <c r="I58" s="2274">
        <v>1494</v>
      </c>
      <c r="J58" s="2226">
        <f t="shared" si="6"/>
        <v>155000</v>
      </c>
      <c r="S58" s="349"/>
      <c r="T58" s="328"/>
      <c r="U58" s="328"/>
      <c r="V58" s="350"/>
      <c r="W58" s="328"/>
      <c r="X58" s="351"/>
      <c r="Y58" s="113"/>
      <c r="Z58" s="114"/>
      <c r="AA58" s="114"/>
      <c r="AB58" s="116"/>
    </row>
    <row r="59" spans="1:28" ht="15" customHeight="1">
      <c r="A59" s="2587">
        <v>45650</v>
      </c>
      <c r="B59" s="2225"/>
      <c r="C59" s="2225"/>
      <c r="D59" s="2225"/>
      <c r="E59" s="2225"/>
      <c r="F59" s="2229">
        <v>85915</v>
      </c>
      <c r="G59" s="2225">
        <v>6</v>
      </c>
      <c r="H59" s="2274">
        <v>5000</v>
      </c>
      <c r="I59" s="2274">
        <v>1494</v>
      </c>
      <c r="J59" s="2226">
        <f t="shared" si="6"/>
        <v>150000</v>
      </c>
    </row>
    <row r="60" spans="1:28" ht="15" customHeight="1">
      <c r="A60" s="2304">
        <v>45688</v>
      </c>
      <c r="B60" s="2225"/>
      <c r="C60" s="2225"/>
      <c r="D60" s="2225"/>
      <c r="E60" s="2225"/>
      <c r="F60" s="2229">
        <v>86463</v>
      </c>
      <c r="G60" s="2225">
        <v>7</v>
      </c>
      <c r="H60" s="2274">
        <v>5000</v>
      </c>
      <c r="I60" s="2274">
        <v>1494</v>
      </c>
      <c r="J60" s="2226">
        <f t="shared" si="6"/>
        <v>145000</v>
      </c>
      <c r="L60" s="575"/>
      <c r="M60" s="576"/>
      <c r="N60" s="125"/>
      <c r="O60" s="122"/>
      <c r="P60" s="122"/>
      <c r="Q60" s="122"/>
      <c r="R60" s="728"/>
      <c r="S60" s="728"/>
    </row>
    <row r="61" spans="1:28" ht="15" customHeight="1">
      <c r="A61" s="2304">
        <v>45717</v>
      </c>
      <c r="B61" s="2225"/>
      <c r="C61" s="2225"/>
      <c r="D61" s="2225"/>
      <c r="E61" s="2225"/>
      <c r="F61" s="2229">
        <v>86703</v>
      </c>
      <c r="G61" s="2225">
        <v>8</v>
      </c>
      <c r="H61" s="2812">
        <v>5000</v>
      </c>
      <c r="I61" s="2812">
        <v>1494</v>
      </c>
      <c r="J61" s="2226">
        <f t="shared" si="6"/>
        <v>140000</v>
      </c>
      <c r="L61" s="575"/>
      <c r="M61" s="576"/>
      <c r="N61" s="126"/>
      <c r="O61" s="577"/>
      <c r="P61" s="577"/>
      <c r="Q61" s="577"/>
      <c r="R61" s="728"/>
      <c r="S61" s="728"/>
    </row>
    <row r="62" spans="1:28" ht="15" customHeight="1">
      <c r="A62" s="2223">
        <v>45745</v>
      </c>
      <c r="B62" s="2224"/>
      <c r="C62" s="2224"/>
      <c r="D62" s="2224"/>
      <c r="E62" s="2224"/>
      <c r="F62" s="2229">
        <v>87047</v>
      </c>
      <c r="G62" s="2225">
        <v>9</v>
      </c>
      <c r="H62" s="2812">
        <v>5000</v>
      </c>
      <c r="I62" s="2812">
        <v>1494</v>
      </c>
      <c r="J62" s="2226">
        <f t="shared" si="6"/>
        <v>135000</v>
      </c>
      <c r="L62" s="575"/>
      <c r="M62" s="576"/>
      <c r="N62" s="126"/>
      <c r="O62" s="122"/>
      <c r="P62" s="122"/>
      <c r="Q62" s="122"/>
      <c r="R62" s="728"/>
      <c r="S62" s="728"/>
    </row>
    <row r="63" spans="1:28" ht="15" customHeight="1">
      <c r="A63" s="2223">
        <v>45776</v>
      </c>
      <c r="B63" s="2224"/>
      <c r="C63" s="2224"/>
      <c r="D63" s="2224"/>
      <c r="E63" s="2224"/>
      <c r="F63" s="2229">
        <v>87410</v>
      </c>
      <c r="G63" s="2225">
        <v>10</v>
      </c>
      <c r="H63" s="2810">
        <v>5000</v>
      </c>
      <c r="I63" s="2810">
        <v>1494</v>
      </c>
      <c r="J63" s="2226">
        <f t="shared" si="6"/>
        <v>130000</v>
      </c>
      <c r="L63" s="575"/>
      <c r="M63" s="576"/>
      <c r="N63" s="126"/>
      <c r="O63" s="122"/>
      <c r="P63" s="122"/>
      <c r="Q63" s="122"/>
      <c r="R63" s="728"/>
      <c r="S63" s="728"/>
    </row>
    <row r="64" spans="1:28" ht="15" customHeight="1">
      <c r="A64" s="2324">
        <v>45777</v>
      </c>
      <c r="C64" s="2224"/>
      <c r="D64" s="2224"/>
      <c r="E64" s="2224"/>
      <c r="F64" s="2424">
        <v>35505</v>
      </c>
      <c r="G64" s="2225">
        <v>11</v>
      </c>
      <c r="H64" s="2345">
        <v>130000</v>
      </c>
      <c r="I64" s="2810"/>
      <c r="J64" s="2226">
        <f t="shared" si="6"/>
        <v>0</v>
      </c>
      <c r="L64" s="575"/>
      <c r="M64" s="805"/>
      <c r="N64" s="161"/>
      <c r="O64" s="122"/>
      <c r="P64" s="122"/>
      <c r="Q64" s="122"/>
      <c r="R64" s="604"/>
      <c r="S64" s="604">
        <v>130000</v>
      </c>
    </row>
    <row r="65" spans="1:19" ht="15" customHeight="1">
      <c r="A65" s="2223"/>
      <c r="B65" s="2224"/>
      <c r="C65" s="2224"/>
      <c r="D65" s="2224"/>
      <c r="E65" s="2224"/>
      <c r="F65" s="2229"/>
      <c r="G65" s="2225">
        <v>12</v>
      </c>
      <c r="H65" s="2810"/>
      <c r="I65" s="2810"/>
      <c r="J65" s="2226">
        <f t="shared" si="6"/>
        <v>0</v>
      </c>
      <c r="L65" s="575"/>
      <c r="M65" s="576"/>
      <c r="N65" s="120"/>
      <c r="O65" s="577"/>
      <c r="P65" s="577"/>
      <c r="Q65" s="577"/>
      <c r="R65" s="728"/>
      <c r="S65" s="728"/>
    </row>
    <row r="66" spans="1:19" ht="15" customHeight="1">
      <c r="A66" s="2223"/>
      <c r="B66" s="2224"/>
      <c r="C66" s="2224"/>
      <c r="D66" s="2224"/>
      <c r="E66" s="2224"/>
      <c r="F66" s="2229"/>
      <c r="G66" s="2225">
        <v>13</v>
      </c>
      <c r="H66" s="2810"/>
      <c r="I66" s="2810"/>
      <c r="J66" s="2226">
        <f t="shared" si="6"/>
        <v>0</v>
      </c>
      <c r="L66" s="575"/>
      <c r="M66" s="576"/>
      <c r="N66" s="120"/>
      <c r="O66" s="577"/>
      <c r="P66" s="577"/>
      <c r="Q66" s="577"/>
      <c r="R66" s="728"/>
      <c r="S66" s="728"/>
    </row>
    <row r="67" spans="1:19" ht="13.8">
      <c r="A67" s="2223"/>
      <c r="B67" s="2224"/>
      <c r="C67" s="2224"/>
      <c r="D67" s="2224"/>
      <c r="E67" s="2224"/>
      <c r="F67" s="2229"/>
      <c r="G67" s="2225">
        <v>14</v>
      </c>
      <c r="H67" s="2810"/>
      <c r="I67" s="2810"/>
      <c r="J67" s="2226">
        <f t="shared" si="6"/>
        <v>0</v>
      </c>
      <c r="L67" s="575"/>
      <c r="M67" s="576"/>
      <c r="N67" s="2178"/>
      <c r="O67" s="577"/>
      <c r="P67" s="577"/>
      <c r="Q67" s="577"/>
      <c r="R67" s="728"/>
      <c r="S67" s="728"/>
    </row>
    <row r="68" spans="1:19" ht="13.8">
      <c r="A68" s="2223"/>
      <c r="B68" s="2224"/>
      <c r="C68" s="2224"/>
      <c r="D68" s="2224"/>
      <c r="E68" s="2224"/>
      <c r="F68" s="2229"/>
      <c r="G68" s="2225">
        <v>15</v>
      </c>
      <c r="H68" s="2810"/>
      <c r="I68" s="2810"/>
      <c r="J68" s="2226">
        <f t="shared" si="6"/>
        <v>0</v>
      </c>
      <c r="L68" s="575"/>
      <c r="M68" s="576"/>
      <c r="N68" s="2178"/>
      <c r="O68" s="122"/>
      <c r="P68" s="122"/>
      <c r="Q68" s="122"/>
      <c r="R68" s="728"/>
      <c r="S68" s="728"/>
    </row>
    <row r="69" spans="1:19" ht="13.8">
      <c r="L69" s="575"/>
      <c r="M69" s="576"/>
      <c r="N69" s="120"/>
      <c r="O69" s="577"/>
      <c r="P69" s="577"/>
      <c r="Q69" s="577"/>
      <c r="R69" s="728"/>
      <c r="S69" s="728"/>
    </row>
    <row r="70" spans="1:19" ht="15">
      <c r="A70" s="3420" t="s">
        <v>1</v>
      </c>
      <c r="B70" s="3420"/>
      <c r="C70" s="3420"/>
      <c r="D70" s="3420"/>
      <c r="E70" s="3420"/>
      <c r="F70" s="3420"/>
      <c r="G70" s="3420"/>
      <c r="H70" s="3420"/>
      <c r="I70" s="3420"/>
      <c r="J70" s="3420"/>
      <c r="L70" s="575"/>
      <c r="M70" s="576"/>
      <c r="N70" s="120"/>
      <c r="O70" s="122"/>
      <c r="P70" s="122"/>
      <c r="Q70" s="122"/>
      <c r="R70" s="728"/>
      <c r="S70" s="728"/>
    </row>
    <row r="71" spans="1:19" ht="25.2">
      <c r="A71" s="2439" t="s">
        <v>2</v>
      </c>
      <c r="B71" s="2297" t="s">
        <v>96</v>
      </c>
      <c r="C71" s="2807" t="s">
        <v>4</v>
      </c>
      <c r="D71" s="2297" t="s">
        <v>1240</v>
      </c>
      <c r="E71" s="2808" t="s">
        <v>5</v>
      </c>
      <c r="F71" s="2814" t="s">
        <v>143</v>
      </c>
      <c r="G71" s="2808" t="s">
        <v>6</v>
      </c>
      <c r="H71" s="2378" t="s">
        <v>1241</v>
      </c>
      <c r="I71" s="2378" t="s">
        <v>1117</v>
      </c>
      <c r="J71" s="2717" t="s">
        <v>87</v>
      </c>
      <c r="L71" s="575"/>
      <c r="M71" s="576"/>
      <c r="N71" s="120"/>
      <c r="O71" s="122"/>
      <c r="P71" s="122"/>
      <c r="Q71" s="122"/>
      <c r="R71" s="728"/>
      <c r="S71" s="728"/>
    </row>
    <row r="72" spans="1:19">
      <c r="A72" s="2303">
        <v>45777</v>
      </c>
      <c r="B72" s="2352">
        <v>450000</v>
      </c>
      <c r="C72" s="2753"/>
      <c r="D72" s="2753"/>
      <c r="E72" s="2753"/>
      <c r="F72" s="2248">
        <v>35505</v>
      </c>
      <c r="G72" s="2331">
        <v>60</v>
      </c>
      <c r="H72" s="2809">
        <f>B72/G72</f>
        <v>7500</v>
      </c>
      <c r="I72" s="2809">
        <f>B72*0.83%</f>
        <v>3735</v>
      </c>
      <c r="J72" s="2352">
        <f>B72</f>
        <v>450000</v>
      </c>
    </row>
    <row r="73" spans="1:19" ht="13.8">
      <c r="A73" s="2324">
        <v>45811</v>
      </c>
      <c r="B73" s="2225"/>
      <c r="C73" s="2225"/>
      <c r="D73" s="2225"/>
      <c r="E73" s="2225"/>
      <c r="F73" s="2195" t="s">
        <v>1245</v>
      </c>
      <c r="G73" s="2225">
        <v>1</v>
      </c>
      <c r="H73" s="2241">
        <v>7500</v>
      </c>
      <c r="I73" s="2241">
        <v>3735</v>
      </c>
      <c r="J73" s="2226">
        <f>J72-H73</f>
        <v>442500</v>
      </c>
    </row>
    <row r="74" spans="1:19" ht="13.8">
      <c r="A74" s="2324">
        <v>45843</v>
      </c>
      <c r="B74" s="2225"/>
      <c r="C74" s="2225"/>
      <c r="D74" s="2225"/>
      <c r="E74" s="2225"/>
      <c r="F74" s="2195" t="s">
        <v>1246</v>
      </c>
      <c r="G74" s="2225">
        <v>2</v>
      </c>
      <c r="H74" s="2241">
        <v>7500</v>
      </c>
      <c r="I74" s="2241">
        <v>3735</v>
      </c>
      <c r="J74" s="2226">
        <f t="shared" ref="J74:J98" si="7">J73-H74</f>
        <v>435000</v>
      </c>
    </row>
    <row r="75" spans="1:19" ht="13.8">
      <c r="A75" s="2324">
        <v>45870</v>
      </c>
      <c r="B75" s="2225"/>
      <c r="C75" s="2225"/>
      <c r="D75" s="2225"/>
      <c r="E75" s="2225"/>
      <c r="F75" s="2196" t="s">
        <v>1247</v>
      </c>
      <c r="G75" s="2225">
        <v>3</v>
      </c>
      <c r="H75" s="2241">
        <v>7500</v>
      </c>
      <c r="I75" s="2241">
        <v>3735</v>
      </c>
      <c r="J75" s="2226">
        <f t="shared" si="7"/>
        <v>427500</v>
      </c>
    </row>
    <row r="76" spans="1:19" ht="13.8">
      <c r="A76" s="2324">
        <v>45899</v>
      </c>
      <c r="B76" s="2225"/>
      <c r="C76" s="2225"/>
      <c r="D76" s="2225"/>
      <c r="E76" s="2225"/>
      <c r="F76" s="2196" t="s">
        <v>1248</v>
      </c>
      <c r="G76" s="2225">
        <v>4</v>
      </c>
      <c r="H76" s="2222">
        <v>7500</v>
      </c>
      <c r="I76" s="2222">
        <v>3735</v>
      </c>
      <c r="J76" s="2226">
        <f t="shared" si="7"/>
        <v>420000</v>
      </c>
    </row>
    <row r="77" spans="1:19" ht="13.8">
      <c r="A77" s="2324">
        <v>45933</v>
      </c>
      <c r="B77" s="2225"/>
      <c r="C77" s="2225"/>
      <c r="D77" s="2225"/>
      <c r="E77" s="2225"/>
      <c r="F77" s="2195" t="s">
        <v>1249</v>
      </c>
      <c r="G77" s="2225">
        <v>5</v>
      </c>
      <c r="H77" s="2241">
        <v>7500</v>
      </c>
      <c r="I77" s="2241">
        <v>3735</v>
      </c>
      <c r="J77" s="2226">
        <f t="shared" si="7"/>
        <v>412500</v>
      </c>
    </row>
    <row r="78" spans="1:19" ht="13.8">
      <c r="A78" s="2324">
        <v>45960</v>
      </c>
      <c r="B78" s="2225"/>
      <c r="C78" s="2225"/>
      <c r="D78" s="2225"/>
      <c r="E78" s="2225"/>
      <c r="F78" s="2195" t="s">
        <v>1250</v>
      </c>
      <c r="G78" s="2225">
        <v>6</v>
      </c>
      <c r="H78" s="2222">
        <v>7500</v>
      </c>
      <c r="I78" s="2222">
        <v>3735</v>
      </c>
      <c r="J78" s="2226">
        <f t="shared" si="7"/>
        <v>405000</v>
      </c>
    </row>
    <row r="79" spans="1:19" ht="13.8">
      <c r="A79" s="2324">
        <v>45990</v>
      </c>
      <c r="B79" s="2225"/>
      <c r="C79" s="2225"/>
      <c r="D79" s="2225"/>
      <c r="E79" s="2225"/>
      <c r="F79" s="2195" t="s">
        <v>1251</v>
      </c>
      <c r="G79" s="2225">
        <v>7</v>
      </c>
      <c r="H79" s="2222">
        <v>7500</v>
      </c>
      <c r="I79" s="2222">
        <v>3735</v>
      </c>
      <c r="J79" s="2226">
        <f t="shared" si="7"/>
        <v>397500</v>
      </c>
    </row>
    <row r="80" spans="1:19" ht="15">
      <c r="A80" s="2221">
        <v>46028</v>
      </c>
      <c r="E80" s="2225"/>
      <c r="F80" s="2197" t="s">
        <v>1252</v>
      </c>
      <c r="G80" s="2225">
        <v>8</v>
      </c>
      <c r="H80" s="2241">
        <v>7500</v>
      </c>
      <c r="I80" s="2241">
        <v>3735</v>
      </c>
      <c r="J80" s="2226">
        <f t="shared" si="7"/>
        <v>390000</v>
      </c>
    </row>
    <row r="81" spans="1:10">
      <c r="A81" s="2223">
        <v>46050</v>
      </c>
      <c r="B81" s="2224"/>
      <c r="C81" s="2224"/>
      <c r="D81" s="2224"/>
      <c r="E81" s="2224"/>
      <c r="F81" s="2229" t="s">
        <v>1253</v>
      </c>
      <c r="G81" s="2225">
        <v>9</v>
      </c>
      <c r="H81" s="2812">
        <v>7500</v>
      </c>
      <c r="I81" s="2812">
        <v>3735</v>
      </c>
      <c r="J81" s="2226">
        <f t="shared" si="7"/>
        <v>382500</v>
      </c>
    </row>
    <row r="82" spans="1:10">
      <c r="A82" s="2223"/>
      <c r="B82" s="2224"/>
      <c r="C82" s="2224"/>
      <c r="D82" s="2224"/>
      <c r="E82" s="2224"/>
      <c r="F82" s="2229"/>
      <c r="G82" s="2225">
        <v>10</v>
      </c>
      <c r="H82" s="2810"/>
      <c r="I82" s="2810"/>
      <c r="J82" s="2226">
        <f t="shared" si="7"/>
        <v>382500</v>
      </c>
    </row>
    <row r="83" spans="1:10">
      <c r="A83" s="2223"/>
      <c r="B83" s="2224"/>
      <c r="C83" s="2224"/>
      <c r="D83" s="2224"/>
      <c r="E83" s="2224"/>
      <c r="F83" s="2229"/>
      <c r="G83" s="2225">
        <v>11</v>
      </c>
      <c r="H83" s="2810"/>
      <c r="I83" s="2810"/>
      <c r="J83" s="2226">
        <f t="shared" si="7"/>
        <v>382500</v>
      </c>
    </row>
    <row r="84" spans="1:10">
      <c r="A84" s="2223"/>
      <c r="B84" s="2224"/>
      <c r="C84" s="2224"/>
      <c r="D84" s="2224"/>
      <c r="E84" s="2224"/>
      <c r="F84" s="2229"/>
      <c r="G84" s="2225">
        <v>12</v>
      </c>
      <c r="H84" s="2810"/>
      <c r="I84" s="2810"/>
      <c r="J84" s="2226">
        <f t="shared" si="7"/>
        <v>382500</v>
      </c>
    </row>
    <row r="85" spans="1:10">
      <c r="A85" s="2223"/>
      <c r="B85" s="2224"/>
      <c r="C85" s="2224"/>
      <c r="D85" s="2224"/>
      <c r="E85" s="2224"/>
      <c r="F85" s="2229"/>
      <c r="G85" s="2225">
        <v>13</v>
      </c>
      <c r="H85" s="2810"/>
      <c r="I85" s="2810"/>
      <c r="J85" s="2226">
        <f t="shared" si="7"/>
        <v>382500</v>
      </c>
    </row>
    <row r="86" spans="1:10">
      <c r="A86" s="2223"/>
      <c r="B86" s="2224"/>
      <c r="C86" s="2224"/>
      <c r="D86" s="2224"/>
      <c r="E86" s="2224"/>
      <c r="F86" s="2229"/>
      <c r="G86" s="2225">
        <v>14</v>
      </c>
      <c r="H86" s="2810"/>
      <c r="I86" s="2810"/>
      <c r="J86" s="2226">
        <f t="shared" si="7"/>
        <v>382500</v>
      </c>
    </row>
    <row r="87" spans="1:10">
      <c r="A87" s="2223"/>
      <c r="B87" s="2224"/>
      <c r="C87" s="2224"/>
      <c r="D87" s="2224"/>
      <c r="E87" s="2224"/>
      <c r="F87" s="2229"/>
      <c r="G87" s="2225">
        <v>15</v>
      </c>
      <c r="H87" s="2810"/>
      <c r="I87" s="2810"/>
      <c r="J87" s="2226">
        <f t="shared" si="7"/>
        <v>382500</v>
      </c>
    </row>
    <row r="88" spans="1:10">
      <c r="J88" s="2226">
        <f t="shared" si="7"/>
        <v>382500</v>
      </c>
    </row>
    <row r="89" spans="1:10">
      <c r="J89" s="2226">
        <f t="shared" si="7"/>
        <v>382500</v>
      </c>
    </row>
    <row r="90" spans="1:10">
      <c r="J90" s="2226">
        <f t="shared" si="7"/>
        <v>382500</v>
      </c>
    </row>
    <row r="91" spans="1:10">
      <c r="J91" s="2226">
        <f t="shared" si="7"/>
        <v>382500</v>
      </c>
    </row>
    <row r="92" spans="1:10">
      <c r="J92" s="2226">
        <f t="shared" si="7"/>
        <v>382500</v>
      </c>
    </row>
    <row r="93" spans="1:10">
      <c r="J93" s="2226">
        <f t="shared" si="7"/>
        <v>382500</v>
      </c>
    </row>
    <row r="94" spans="1:10">
      <c r="J94" s="2226">
        <f t="shared" si="7"/>
        <v>382500</v>
      </c>
    </row>
    <row r="95" spans="1:10">
      <c r="J95" s="2226">
        <f t="shared" si="7"/>
        <v>382500</v>
      </c>
    </row>
    <row r="96" spans="1:10">
      <c r="J96" s="2226">
        <f t="shared" si="7"/>
        <v>382500</v>
      </c>
    </row>
    <row r="97" spans="10:10">
      <c r="J97" s="2226">
        <f t="shared" si="7"/>
        <v>382500</v>
      </c>
    </row>
    <row r="98" spans="10:10">
      <c r="J98" s="2226">
        <f t="shared" si="7"/>
        <v>382500</v>
      </c>
    </row>
  </sheetData>
  <sheetProtection selectLockedCells="1"/>
  <mergeCells count="9">
    <mergeCell ref="A51:J51"/>
    <mergeCell ref="A70:J70"/>
    <mergeCell ref="A3:J3"/>
    <mergeCell ref="K3:R3"/>
    <mergeCell ref="S3:X3"/>
    <mergeCell ref="Y3:AB3"/>
    <mergeCell ref="K19:R19"/>
    <mergeCell ref="A24:J24"/>
    <mergeCell ref="A38:J38"/>
  </mergeCells>
  <pageMargins left="0.44" right="0.12" top="0.82" bottom="0.79" header="0.5" footer="0.5"/>
  <pageSetup paperSize="5" orientation="portrait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FFFF00"/>
  </sheetPr>
  <dimension ref="A1:I23"/>
  <sheetViews>
    <sheetView workbookViewId="0">
      <selection activeCell="K12" sqref="K12"/>
    </sheetView>
  </sheetViews>
  <sheetFormatPr defaultColWidth="9" defaultRowHeight="13.2"/>
  <cols>
    <col min="1" max="5" width="15.44140625" customWidth="1"/>
    <col min="6" max="6" width="15.44140625" style="2818" customWidth="1"/>
    <col min="7" max="8" width="15.44140625" customWidth="1"/>
    <col min="9" max="9" width="18.44140625" customWidth="1"/>
  </cols>
  <sheetData>
    <row r="1" spans="1:9" ht="27.6">
      <c r="A1" s="528" t="s">
        <v>1254</v>
      </c>
      <c r="B1" s="3"/>
      <c r="C1" s="3"/>
      <c r="D1" s="3"/>
      <c r="E1" s="3"/>
      <c r="F1" s="2281"/>
      <c r="G1" s="6"/>
      <c r="H1" s="6"/>
      <c r="I1" s="3"/>
    </row>
    <row r="2" spans="1:9">
      <c r="A2" s="2"/>
      <c r="B2" s="3"/>
      <c r="C2" s="3"/>
      <c r="D2" s="3"/>
      <c r="E2" s="3"/>
      <c r="F2" s="2281"/>
      <c r="G2" s="6"/>
      <c r="H2" s="6"/>
      <c r="I2" s="3"/>
    </row>
    <row r="3" spans="1:9">
      <c r="A3" s="2"/>
      <c r="B3" s="3"/>
      <c r="C3" s="3"/>
      <c r="D3" s="3"/>
      <c r="E3" s="3"/>
      <c r="F3" s="2281"/>
      <c r="G3" s="6"/>
      <c r="H3" s="6"/>
      <c r="I3" s="3"/>
    </row>
    <row r="4" spans="1:9" ht="24">
      <c r="A4" s="3422" t="s">
        <v>1</v>
      </c>
      <c r="B4" s="3423"/>
      <c r="C4" s="3423"/>
      <c r="D4" s="3423"/>
      <c r="E4" s="3423"/>
      <c r="F4" s="3423"/>
      <c r="G4" s="3423"/>
      <c r="H4" s="3423"/>
      <c r="I4" s="3424"/>
    </row>
    <row r="5" spans="1:9" ht="26.4">
      <c r="A5" s="470" t="s">
        <v>2</v>
      </c>
      <c r="B5" s="562" t="s">
        <v>3</v>
      </c>
      <c r="C5" s="472" t="s">
        <v>4</v>
      </c>
      <c r="D5" s="473" t="s">
        <v>5</v>
      </c>
      <c r="E5" s="473" t="s">
        <v>6</v>
      </c>
      <c r="F5" s="2572" t="s">
        <v>7</v>
      </c>
      <c r="G5" s="563" t="s">
        <v>176</v>
      </c>
      <c r="H5" s="563" t="s">
        <v>177</v>
      </c>
      <c r="I5" s="1330" t="s">
        <v>10</v>
      </c>
    </row>
    <row r="6" spans="1:9" s="1349" customFormat="1" ht="33.75" customHeight="1">
      <c r="A6" s="1350">
        <v>45903</v>
      </c>
      <c r="B6" s="1337">
        <v>575000</v>
      </c>
      <c r="C6" s="1337">
        <f>B6*0.02</f>
        <v>11500</v>
      </c>
      <c r="D6" s="1337"/>
      <c r="E6" s="1338">
        <v>36</v>
      </c>
      <c r="F6" s="2815">
        <v>36320</v>
      </c>
      <c r="G6" s="1339">
        <f>B6/E6</f>
        <v>15972.222222222201</v>
      </c>
      <c r="H6" s="1339">
        <f>B6*0.83%</f>
        <v>4772.5</v>
      </c>
      <c r="I6" s="1337">
        <f>B6</f>
        <v>575000</v>
      </c>
    </row>
    <row r="7" spans="1:9" s="1349" customFormat="1" ht="33.75" customHeight="1">
      <c r="A7" s="1340">
        <v>45938</v>
      </c>
      <c r="B7" s="1341"/>
      <c r="C7" s="1341"/>
      <c r="D7" s="1341"/>
      <c r="E7" s="1341"/>
      <c r="F7" s="2559" t="s">
        <v>1255</v>
      </c>
      <c r="G7" s="1342">
        <v>15972.22</v>
      </c>
      <c r="H7" s="1342">
        <v>4772.5</v>
      </c>
      <c r="I7" s="1345">
        <f t="shared" ref="I7:I12" si="0">I6-G7</f>
        <v>559027.78</v>
      </c>
    </row>
    <row r="8" spans="1:9" s="1349" customFormat="1" ht="33.75" customHeight="1">
      <c r="A8" s="1340">
        <v>45967</v>
      </c>
      <c r="B8" s="1341"/>
      <c r="C8" s="1341"/>
      <c r="D8" s="1341"/>
      <c r="E8" s="1341"/>
      <c r="F8" s="2559" t="s">
        <v>1256</v>
      </c>
      <c r="G8" s="1343">
        <v>15972.22</v>
      </c>
      <c r="H8" s="1343">
        <v>4772.5</v>
      </c>
      <c r="I8" s="1345">
        <f t="shared" si="0"/>
        <v>543055.56000000006</v>
      </c>
    </row>
    <row r="9" spans="1:9" s="1349" customFormat="1" ht="33.75" customHeight="1">
      <c r="A9" s="1340">
        <v>46003</v>
      </c>
      <c r="B9" s="1341"/>
      <c r="C9" s="1341"/>
      <c r="D9" s="1341"/>
      <c r="E9" s="1341"/>
      <c r="F9" s="2559" t="s">
        <v>1257</v>
      </c>
      <c r="G9" s="1343">
        <v>15972.22</v>
      </c>
      <c r="H9" s="1343">
        <v>4772.5</v>
      </c>
      <c r="I9" s="1345">
        <f t="shared" si="0"/>
        <v>527083.34</v>
      </c>
    </row>
    <row r="10" spans="1:9" s="1349" customFormat="1" ht="33.75" customHeight="1">
      <c r="A10" s="1351"/>
      <c r="B10" s="1351"/>
      <c r="C10" s="1351"/>
      <c r="D10" s="1351"/>
      <c r="E10" s="1351"/>
      <c r="F10" s="2816"/>
      <c r="G10" s="1351"/>
      <c r="H10" s="1351"/>
      <c r="I10" s="1345">
        <f t="shared" si="0"/>
        <v>527083.34</v>
      </c>
    </row>
    <row r="11" spans="1:9" s="1349" customFormat="1" ht="33.75" customHeight="1">
      <c r="A11" s="1351"/>
      <c r="B11" s="1351"/>
      <c r="C11" s="1351"/>
      <c r="D11" s="1351"/>
      <c r="E11" s="1351"/>
      <c r="F11" s="2816"/>
      <c r="G11" s="1351"/>
      <c r="H11" s="1351"/>
      <c r="I11" s="1345">
        <f t="shared" si="0"/>
        <v>527083.34</v>
      </c>
    </row>
    <row r="12" spans="1:9" s="1349" customFormat="1" ht="33.75" customHeight="1">
      <c r="A12" s="1351"/>
      <c r="B12" s="1351"/>
      <c r="C12" s="1351"/>
      <c r="D12" s="1351"/>
      <c r="E12" s="1351"/>
      <c r="F12" s="2816"/>
      <c r="G12" s="1351"/>
      <c r="H12" s="1351"/>
      <c r="I12" s="1345">
        <f t="shared" si="0"/>
        <v>527083.34</v>
      </c>
    </row>
    <row r="13" spans="1:9" s="1349" customFormat="1" ht="33.75" customHeight="1">
      <c r="A13" s="1351"/>
      <c r="B13" s="1351"/>
      <c r="C13" s="1351"/>
      <c r="D13" s="1351"/>
      <c r="E13" s="1351"/>
      <c r="F13" s="2816"/>
      <c r="G13" s="1351"/>
      <c r="H13" s="1351"/>
      <c r="I13" s="1351"/>
    </row>
    <row r="14" spans="1:9" s="1349" customFormat="1" ht="33.75" customHeight="1">
      <c r="F14" s="2817"/>
    </row>
    <row r="15" spans="1:9" s="1349" customFormat="1" ht="33.75" customHeight="1">
      <c r="F15" s="2817"/>
    </row>
    <row r="16" spans="1:9" s="1349" customFormat="1" ht="33.75" customHeight="1">
      <c r="F16" s="2817"/>
    </row>
    <row r="17" spans="6:6" s="1349" customFormat="1" ht="33.75" customHeight="1">
      <c r="F17" s="2817"/>
    </row>
    <row r="18" spans="6:6" s="1349" customFormat="1" ht="33.75" customHeight="1">
      <c r="F18" s="2817"/>
    </row>
    <row r="19" spans="6:6" s="1349" customFormat="1" ht="33.75" customHeight="1">
      <c r="F19" s="2817"/>
    </row>
    <row r="20" spans="6:6" s="1349" customFormat="1" ht="33.75" customHeight="1">
      <c r="F20" s="2817"/>
    </row>
    <row r="21" spans="6:6" s="1349" customFormat="1" ht="33.75" customHeight="1">
      <c r="F21" s="2817"/>
    </row>
    <row r="22" spans="6:6" s="1349" customFormat="1" ht="33.75" customHeight="1">
      <c r="F22" s="2817"/>
    </row>
    <row r="23" spans="6:6" s="1349" customFormat="1" ht="33.75" customHeight="1">
      <c r="F23" s="2817"/>
    </row>
  </sheetData>
  <mergeCells count="1">
    <mergeCell ref="A4:I4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205">
    <tabColor rgb="FFFFFF00"/>
  </sheetPr>
  <dimension ref="A1:O37"/>
  <sheetViews>
    <sheetView topLeftCell="A4" zoomScale="130" zoomScaleNormal="130" workbookViewId="0">
      <selection activeCell="K21" sqref="K21"/>
    </sheetView>
  </sheetViews>
  <sheetFormatPr defaultColWidth="9.109375" defaultRowHeight="13.2"/>
  <cols>
    <col min="1" max="1" width="14.88671875" style="2" customWidth="1"/>
    <col min="2" max="2" width="14.33203125" style="3" customWidth="1"/>
    <col min="3" max="5" width="11.109375" style="3" customWidth="1"/>
    <col min="6" max="6" width="11.109375" style="2289" customWidth="1"/>
    <col min="7" max="7" width="14.6640625" style="3" customWidth="1"/>
    <col min="8" max="8" width="11.109375" style="3" customWidth="1"/>
    <col min="9" max="9" width="19.44140625" style="3" customWidth="1"/>
    <col min="10" max="16384" width="9.109375" style="3"/>
  </cols>
  <sheetData>
    <row r="1" spans="1:9" ht="27.6">
      <c r="A1" s="528" t="s">
        <v>1258</v>
      </c>
      <c r="F1" s="2281"/>
      <c r="G1" s="6"/>
      <c r="H1" s="6"/>
    </row>
    <row r="2" spans="1:9">
      <c r="F2" s="2281"/>
      <c r="G2" s="6"/>
      <c r="H2" s="6"/>
    </row>
    <row r="3" spans="1:9">
      <c r="F3" s="2281"/>
      <c r="G3" s="6"/>
      <c r="H3" s="6"/>
    </row>
    <row r="4" spans="1:9" ht="15">
      <c r="A4" s="1346" t="s">
        <v>1</v>
      </c>
      <c r="B4" s="1347"/>
      <c r="C4" s="1347"/>
      <c r="D4" s="1347"/>
      <c r="E4" s="1347"/>
      <c r="F4" s="2819"/>
      <c r="G4" s="1347"/>
      <c r="H4" s="1347"/>
      <c r="I4" s="1348"/>
    </row>
    <row r="5" spans="1:9" ht="26.4">
      <c r="A5" s="470" t="s">
        <v>2</v>
      </c>
      <c r="B5" s="562" t="s">
        <v>3</v>
      </c>
      <c r="C5" s="472" t="s">
        <v>4</v>
      </c>
      <c r="D5" s="473" t="s">
        <v>5</v>
      </c>
      <c r="E5" s="473" t="s">
        <v>6</v>
      </c>
      <c r="F5" s="2572" t="s">
        <v>7</v>
      </c>
      <c r="G5" s="563" t="s">
        <v>176</v>
      </c>
      <c r="H5" s="563" t="s">
        <v>177</v>
      </c>
      <c r="I5" s="1330" t="s">
        <v>10</v>
      </c>
    </row>
    <row r="6" spans="1:9" ht="13.8">
      <c r="A6" s="50">
        <v>44988</v>
      </c>
      <c r="B6" s="666">
        <v>300000</v>
      </c>
      <c r="C6" s="666">
        <f>B6*0.02</f>
        <v>6000</v>
      </c>
      <c r="D6" s="666"/>
      <c r="E6" s="667">
        <v>24</v>
      </c>
      <c r="F6" s="2191">
        <v>30830</v>
      </c>
      <c r="G6" s="668">
        <f>B6/E6</f>
        <v>12500</v>
      </c>
      <c r="H6" s="668">
        <v>2490</v>
      </c>
      <c r="I6" s="666">
        <v>300000</v>
      </c>
    </row>
    <row r="7" spans="1:9" ht="13.8">
      <c r="A7" s="50">
        <v>45051</v>
      </c>
      <c r="B7" s="151"/>
      <c r="C7" s="151"/>
      <c r="D7" s="151"/>
      <c r="E7" s="57">
        <v>1</v>
      </c>
      <c r="F7" s="2191">
        <v>78571</v>
      </c>
      <c r="G7" s="59">
        <v>12500</v>
      </c>
      <c r="H7" s="59">
        <v>2490</v>
      </c>
      <c r="I7" s="478">
        <f>I6-G7</f>
        <v>287500</v>
      </c>
    </row>
    <row r="8" spans="1:9" ht="13.8">
      <c r="A8" s="50">
        <v>45080</v>
      </c>
      <c r="B8" s="151"/>
      <c r="C8" s="151"/>
      <c r="D8" s="151"/>
      <c r="E8" s="57">
        <v>2</v>
      </c>
      <c r="F8" s="2191">
        <v>79017</v>
      </c>
      <c r="G8" s="59">
        <v>12500</v>
      </c>
      <c r="H8" s="59">
        <v>2490</v>
      </c>
      <c r="I8" s="478">
        <f t="shared" ref="I8:I21" si="0">I7-G8</f>
        <v>275000</v>
      </c>
    </row>
    <row r="9" spans="1:9" ht="13.8">
      <c r="A9" s="50">
        <v>45111</v>
      </c>
      <c r="B9" s="151"/>
      <c r="C9" s="151"/>
      <c r="D9" s="151"/>
      <c r="E9" s="57">
        <v>3</v>
      </c>
      <c r="F9" s="2191">
        <v>79388</v>
      </c>
      <c r="G9" s="59">
        <v>12500</v>
      </c>
      <c r="H9" s="59">
        <v>2490</v>
      </c>
      <c r="I9" s="478">
        <f t="shared" si="0"/>
        <v>262500</v>
      </c>
    </row>
    <row r="10" spans="1:9" ht="13.8">
      <c r="A10" s="50">
        <v>45142</v>
      </c>
      <c r="B10" s="151"/>
      <c r="C10" s="151"/>
      <c r="D10" s="151"/>
      <c r="E10" s="57">
        <v>4</v>
      </c>
      <c r="F10" s="2191">
        <v>79778</v>
      </c>
      <c r="G10" s="59">
        <v>12500</v>
      </c>
      <c r="H10" s="59">
        <v>2490</v>
      </c>
      <c r="I10" s="478">
        <f t="shared" si="0"/>
        <v>250000</v>
      </c>
    </row>
    <row r="11" spans="1:9" ht="13.8">
      <c r="A11" s="167">
        <v>45174</v>
      </c>
      <c r="B11" s="151"/>
      <c r="C11" s="151"/>
      <c r="D11" s="151"/>
      <c r="E11" s="57">
        <v>5</v>
      </c>
      <c r="F11" s="2191">
        <v>80138</v>
      </c>
      <c r="G11" s="43">
        <v>12500</v>
      </c>
      <c r="H11" s="43">
        <v>2490</v>
      </c>
      <c r="I11" s="478">
        <f t="shared" si="0"/>
        <v>237500</v>
      </c>
    </row>
    <row r="12" spans="1:9" ht="13.8">
      <c r="A12" s="50">
        <v>45204</v>
      </c>
      <c r="B12" s="151"/>
      <c r="C12" s="151"/>
      <c r="D12" s="151"/>
      <c r="E12" s="57">
        <v>6</v>
      </c>
      <c r="F12" s="2191">
        <v>80498</v>
      </c>
      <c r="G12" s="43">
        <v>12500</v>
      </c>
      <c r="H12" s="43">
        <v>2490</v>
      </c>
      <c r="I12" s="478">
        <f t="shared" si="0"/>
        <v>225000</v>
      </c>
    </row>
    <row r="13" spans="1:9" ht="13.8">
      <c r="A13" s="50">
        <v>45237</v>
      </c>
      <c r="B13" s="151"/>
      <c r="C13" s="151"/>
      <c r="D13" s="151"/>
      <c r="E13" s="57">
        <v>7</v>
      </c>
      <c r="F13" s="2191">
        <v>80837</v>
      </c>
      <c r="G13" s="43">
        <v>12500</v>
      </c>
      <c r="H13" s="43">
        <v>2490</v>
      </c>
      <c r="I13" s="478">
        <f t="shared" si="0"/>
        <v>212500</v>
      </c>
    </row>
    <row r="14" spans="1:9" ht="13.8">
      <c r="A14" s="50">
        <v>45267</v>
      </c>
      <c r="B14" s="151"/>
      <c r="C14" s="151"/>
      <c r="D14" s="151"/>
      <c r="E14" s="57">
        <v>8</v>
      </c>
      <c r="F14" s="2191">
        <v>81304</v>
      </c>
      <c r="G14" s="43">
        <v>12500</v>
      </c>
      <c r="H14" s="43">
        <v>2490</v>
      </c>
      <c r="I14" s="478">
        <f t="shared" si="0"/>
        <v>200000</v>
      </c>
    </row>
    <row r="15" spans="1:9" ht="13.8">
      <c r="A15" s="235">
        <v>45294</v>
      </c>
      <c r="B15" s="151"/>
      <c r="C15" s="151"/>
      <c r="D15" s="151"/>
      <c r="E15" s="57">
        <v>9</v>
      </c>
      <c r="F15" s="2820"/>
      <c r="G15" s="30">
        <v>12500</v>
      </c>
      <c r="H15" s="30">
        <v>2490</v>
      </c>
      <c r="I15" s="478">
        <f t="shared" si="0"/>
        <v>187500</v>
      </c>
    </row>
    <row r="16" spans="1:9" ht="15">
      <c r="A16" s="235">
        <v>45335</v>
      </c>
      <c r="B16" s="151"/>
      <c r="C16" s="151"/>
      <c r="D16" s="151"/>
      <c r="E16" s="57">
        <v>10</v>
      </c>
      <c r="F16" s="2194">
        <v>82023</v>
      </c>
      <c r="G16" s="30">
        <v>12500</v>
      </c>
      <c r="H16" s="30">
        <v>2490</v>
      </c>
      <c r="I16" s="478">
        <f t="shared" si="0"/>
        <v>175000</v>
      </c>
    </row>
    <row r="17" spans="1:15" ht="13.8">
      <c r="A17" s="235">
        <v>45359</v>
      </c>
      <c r="B17" s="151"/>
      <c r="C17" s="151"/>
      <c r="D17" s="151"/>
      <c r="E17" s="57">
        <v>11</v>
      </c>
      <c r="F17" s="2191">
        <v>82372</v>
      </c>
      <c r="G17" s="30">
        <v>12500</v>
      </c>
      <c r="H17" s="30">
        <v>2490</v>
      </c>
      <c r="I17" s="478">
        <f t="shared" si="0"/>
        <v>162500</v>
      </c>
    </row>
    <row r="18" spans="1:15" ht="13.8">
      <c r="A18" s="235">
        <v>45394</v>
      </c>
      <c r="B18" s="151"/>
      <c r="C18" s="151"/>
      <c r="D18" s="151"/>
      <c r="E18" s="57">
        <v>12</v>
      </c>
      <c r="F18" s="2191">
        <v>82759</v>
      </c>
      <c r="G18" s="30">
        <v>12500</v>
      </c>
      <c r="H18" s="30">
        <v>2490</v>
      </c>
      <c r="I18" s="478">
        <f t="shared" si="0"/>
        <v>150000</v>
      </c>
    </row>
    <row r="19" spans="1:15" ht="13.8">
      <c r="A19" s="235">
        <v>45422</v>
      </c>
      <c r="B19" s="151"/>
      <c r="C19" s="151"/>
      <c r="D19" s="151"/>
      <c r="E19" s="57">
        <v>13</v>
      </c>
      <c r="F19" s="2191">
        <v>83080</v>
      </c>
      <c r="G19" s="30">
        <v>12500</v>
      </c>
      <c r="H19" s="30">
        <v>2490</v>
      </c>
      <c r="I19" s="478">
        <f t="shared" si="0"/>
        <v>137500</v>
      </c>
    </row>
    <row r="20" spans="1:15" ht="13.8">
      <c r="A20" s="235">
        <v>45443</v>
      </c>
      <c r="B20" s="151"/>
      <c r="C20" s="151"/>
      <c r="D20" s="151"/>
      <c r="E20" s="151"/>
      <c r="F20" s="2191">
        <v>83410</v>
      </c>
      <c r="G20" s="47">
        <v>137500</v>
      </c>
      <c r="H20" s="151"/>
      <c r="I20" s="478">
        <f t="shared" si="0"/>
        <v>0</v>
      </c>
    </row>
    <row r="21" spans="1:15">
      <c r="A21" s="160"/>
      <c r="B21" s="151"/>
      <c r="C21" s="151"/>
      <c r="D21" s="151"/>
      <c r="E21" s="151"/>
      <c r="F21" s="2285"/>
      <c r="G21" s="151"/>
      <c r="H21" s="151"/>
      <c r="I21" s="478">
        <f t="shared" si="0"/>
        <v>0</v>
      </c>
    </row>
    <row r="22" spans="1:15">
      <c r="F22" s="2281"/>
      <c r="G22" s="6"/>
      <c r="H22" s="6"/>
    </row>
    <row r="23" spans="1:15">
      <c r="F23" s="2281"/>
      <c r="G23" s="6"/>
      <c r="H23" s="6"/>
    </row>
    <row r="24" spans="1:15" ht="15">
      <c r="A24" s="1346" t="s">
        <v>1</v>
      </c>
      <c r="B24" s="1347"/>
      <c r="C24" s="1347"/>
      <c r="D24" s="1347"/>
      <c r="E24" s="1347"/>
      <c r="F24" s="2819"/>
      <c r="G24" s="1347"/>
      <c r="H24" s="1347"/>
      <c r="I24" s="1348"/>
    </row>
    <row r="25" spans="1:15" ht="26.4">
      <c r="A25" s="470" t="s">
        <v>2</v>
      </c>
      <c r="B25" s="562" t="s">
        <v>3</v>
      </c>
      <c r="C25" s="472" t="s">
        <v>4</v>
      </c>
      <c r="D25" s="473" t="s">
        <v>5</v>
      </c>
      <c r="E25" s="473" t="s">
        <v>6</v>
      </c>
      <c r="F25" s="2572" t="s">
        <v>7</v>
      </c>
      <c r="G25" s="563" t="s">
        <v>176</v>
      </c>
      <c r="H25" s="563" t="s">
        <v>177</v>
      </c>
      <c r="I25" s="1330" t="s">
        <v>10</v>
      </c>
    </row>
    <row r="26" spans="1:15">
      <c r="A26" s="50">
        <v>45903</v>
      </c>
      <c r="B26" s="666">
        <v>600000</v>
      </c>
      <c r="C26" s="666">
        <f>B26*0.02</f>
        <v>12000</v>
      </c>
      <c r="D26" s="666"/>
      <c r="E26" s="667">
        <v>36</v>
      </c>
      <c r="F26" s="2288">
        <v>36318</v>
      </c>
      <c r="G26" s="668">
        <f>B26/E26</f>
        <v>16666.666666666701</v>
      </c>
      <c r="H26" s="668">
        <f>B26*0.83%</f>
        <v>4980</v>
      </c>
      <c r="I26" s="666">
        <f>B26</f>
        <v>600000</v>
      </c>
    </row>
    <row r="27" spans="1:15" ht="13.8">
      <c r="A27" s="167">
        <v>45938</v>
      </c>
      <c r="B27" s="27"/>
      <c r="C27" s="27"/>
      <c r="D27" s="27"/>
      <c r="E27" s="27"/>
      <c r="F27" s="2195" t="s">
        <v>1259</v>
      </c>
      <c r="G27" s="450">
        <v>16666.669999999998</v>
      </c>
      <c r="H27" s="450">
        <v>4980</v>
      </c>
      <c r="I27" s="478">
        <f>I26-G27</f>
        <v>583333.32999999996</v>
      </c>
    </row>
    <row r="28" spans="1:15" ht="13.8">
      <c r="A28" s="167">
        <v>45967</v>
      </c>
      <c r="B28" s="27"/>
      <c r="C28" s="27"/>
      <c r="D28" s="27"/>
      <c r="E28" s="27"/>
      <c r="F28" s="2195" t="s">
        <v>1260</v>
      </c>
      <c r="G28" s="168">
        <v>16666.669999999998</v>
      </c>
      <c r="H28" s="168">
        <v>4980</v>
      </c>
      <c r="I28" s="478">
        <f t="shared" ref="I28:I33" si="1">I27-G28</f>
        <v>566666.66</v>
      </c>
      <c r="K28" s="167"/>
      <c r="L28" s="52"/>
      <c r="M28" s="54"/>
      <c r="N28" s="450"/>
      <c r="O28" s="450"/>
    </row>
    <row r="29" spans="1:15" ht="13.8">
      <c r="A29" s="167">
        <v>46003</v>
      </c>
      <c r="B29" s="27"/>
      <c r="C29" s="27"/>
      <c r="D29" s="27"/>
      <c r="E29" s="27"/>
      <c r="F29" s="2195" t="s">
        <v>1262</v>
      </c>
      <c r="G29" s="168">
        <v>16666.669999999998</v>
      </c>
      <c r="H29" s="168">
        <v>4980</v>
      </c>
      <c r="I29" s="478">
        <f t="shared" si="1"/>
        <v>549999.99</v>
      </c>
      <c r="K29" s="167"/>
      <c r="L29" s="52"/>
      <c r="M29" s="168"/>
      <c r="N29" s="168"/>
    </row>
    <row r="30" spans="1:15" ht="13.8">
      <c r="A30" s="36"/>
      <c r="B30" s="27"/>
      <c r="C30" s="27"/>
      <c r="D30" s="27"/>
      <c r="E30" s="27"/>
      <c r="F30" s="2300"/>
      <c r="G30" s="27"/>
      <c r="H30" s="27"/>
      <c r="I30" s="478">
        <f t="shared" si="1"/>
        <v>549999.99</v>
      </c>
      <c r="K30" s="167"/>
      <c r="L30" s="52"/>
      <c r="M30" s="168"/>
      <c r="N30" s="168"/>
    </row>
    <row r="31" spans="1:15">
      <c r="A31" s="36"/>
      <c r="B31" s="27"/>
      <c r="C31" s="27"/>
      <c r="D31" s="27"/>
      <c r="E31" s="27"/>
      <c r="F31" s="2300"/>
      <c r="G31" s="27"/>
      <c r="H31" s="27"/>
      <c r="I31" s="478">
        <f t="shared" si="1"/>
        <v>549999.99</v>
      </c>
    </row>
    <row r="32" spans="1:15">
      <c r="A32" s="36"/>
      <c r="B32" s="27"/>
      <c r="C32" s="27"/>
      <c r="D32" s="27"/>
      <c r="E32" s="27"/>
      <c r="F32" s="2300"/>
      <c r="G32" s="27"/>
      <c r="H32" s="27"/>
      <c r="I32" s="478">
        <f t="shared" si="1"/>
        <v>549999.99</v>
      </c>
    </row>
    <row r="33" spans="1:9">
      <c r="A33" s="36"/>
      <c r="B33" s="27"/>
      <c r="C33" s="27"/>
      <c r="D33" s="27"/>
      <c r="E33" s="27"/>
      <c r="F33" s="2300"/>
      <c r="G33" s="27"/>
      <c r="H33" s="27"/>
      <c r="I33" s="478">
        <f t="shared" si="1"/>
        <v>549999.99</v>
      </c>
    </row>
    <row r="34" spans="1:9">
      <c r="A34" s="36"/>
      <c r="B34" s="27"/>
      <c r="C34" s="27"/>
      <c r="D34" s="27"/>
      <c r="E34" s="27"/>
      <c r="F34" s="2300"/>
      <c r="G34" s="27"/>
      <c r="H34" s="27"/>
      <c r="I34" s="27"/>
    </row>
    <row r="35" spans="1:9">
      <c r="A35" s="36"/>
      <c r="B35" s="27"/>
      <c r="C35" s="27"/>
      <c r="D35" s="27"/>
      <c r="E35" s="27"/>
      <c r="F35" s="2300"/>
      <c r="G35" s="27"/>
      <c r="H35" s="27"/>
      <c r="I35" s="27"/>
    </row>
    <row r="36" spans="1:9">
      <c r="A36" s="36"/>
      <c r="B36" s="27"/>
      <c r="C36" s="27"/>
      <c r="D36" s="27"/>
      <c r="E36" s="27"/>
      <c r="F36" s="2300"/>
      <c r="G36" s="27"/>
      <c r="H36" s="27"/>
      <c r="I36" s="27"/>
    </row>
    <row r="37" spans="1:9">
      <c r="A37" s="36"/>
      <c r="B37" s="27"/>
      <c r="C37" s="27"/>
      <c r="D37" s="27"/>
      <c r="E37" s="27"/>
      <c r="F37" s="2300"/>
      <c r="G37" s="27"/>
      <c r="H37" s="27"/>
      <c r="I37" s="27"/>
    </row>
  </sheetData>
  <sortState xmlns:xlrd2="http://schemas.microsoft.com/office/spreadsheetml/2017/richdata2" ref="A7:H10">
    <sortCondition ref="A7"/>
  </sortState>
  <pageMargins left="0.7" right="0.7" top="0.75" bottom="0.75" header="0.3" footer="0.3"/>
  <pageSetup orientation="portrait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206">
    <tabColor rgb="FFFFFF00"/>
  </sheetPr>
  <dimension ref="A1:AA41"/>
  <sheetViews>
    <sheetView topLeftCell="A22" zoomScale="130" zoomScaleNormal="130" workbookViewId="0">
      <selection activeCell="I47" sqref="I47"/>
    </sheetView>
  </sheetViews>
  <sheetFormatPr defaultColWidth="9.109375" defaultRowHeight="13.2"/>
  <cols>
    <col min="1" max="1" width="12.5546875" style="2301" customWidth="1"/>
    <col min="2" max="2" width="13.88671875" style="2271" customWidth="1"/>
    <col min="3" max="4" width="11.88671875" style="2271" customWidth="1"/>
    <col min="5" max="5" width="11.88671875" style="2344" customWidth="1"/>
    <col min="6" max="6" width="11.88671875" style="2271" customWidth="1"/>
    <col min="7" max="7" width="13.44140625" style="2242" customWidth="1"/>
    <col min="8" max="8" width="11.88671875" style="2242" customWidth="1"/>
    <col min="9" max="9" width="13.5546875" style="2271" customWidth="1"/>
    <col min="10" max="10" width="9.109375" style="3"/>
    <col min="11" max="11" width="14" style="1315" customWidth="1"/>
    <col min="12" max="12" width="16.33203125" style="3" customWidth="1"/>
    <col min="13" max="13" width="11.33203125" style="3" customWidth="1"/>
    <col min="14" max="14" width="11.5546875" style="3" customWidth="1"/>
    <col min="15" max="15" width="8.6640625" style="3" customWidth="1"/>
    <col min="16" max="16" width="14.88671875" style="3" customWidth="1"/>
    <col min="17" max="17" width="12" style="3" customWidth="1"/>
    <col min="18" max="18" width="14.88671875" style="3" customWidth="1"/>
    <col min="19" max="19" width="9.109375" style="3"/>
    <col min="20" max="20" width="15.44140625" style="1315" customWidth="1"/>
    <col min="21" max="21" width="16.33203125" style="3" customWidth="1"/>
    <col min="22" max="22" width="7.88671875" style="3" customWidth="1"/>
    <col min="23" max="23" width="11.5546875" style="3" customWidth="1"/>
    <col min="24" max="24" width="8.6640625" style="3" customWidth="1"/>
    <col min="25" max="25" width="13.33203125" style="3" customWidth="1"/>
    <col min="26" max="26" width="12" style="3" customWidth="1"/>
    <col min="27" max="27" width="14.88671875" style="3" customWidth="1"/>
    <col min="28" max="16384" width="9.109375" style="3"/>
  </cols>
  <sheetData>
    <row r="1" spans="1:27" ht="31.2">
      <c r="A1" s="2410" t="s">
        <v>1265</v>
      </c>
      <c r="K1" s="1318" t="s">
        <v>1266</v>
      </c>
      <c r="L1" s="1319"/>
      <c r="M1" s="1319"/>
      <c r="N1" s="1319"/>
      <c r="O1" s="1319"/>
      <c r="P1" s="1319"/>
      <c r="Q1" s="1319"/>
      <c r="R1" s="1319"/>
      <c r="T1" s="1318" t="s">
        <v>1266</v>
      </c>
      <c r="U1" s="1319"/>
      <c r="V1" s="1319"/>
      <c r="W1" s="1319"/>
      <c r="X1" s="1319"/>
      <c r="Y1" s="1319"/>
      <c r="Z1" s="1319"/>
      <c r="AA1" s="1319"/>
    </row>
    <row r="2" spans="1:27" ht="20.399999999999999">
      <c r="K2" s="3425" t="s">
        <v>1</v>
      </c>
      <c r="L2" s="3425"/>
      <c r="M2" s="3425"/>
      <c r="N2" s="3425"/>
      <c r="O2" s="3425"/>
      <c r="P2" s="3425"/>
      <c r="Q2" s="3425"/>
      <c r="R2" s="3425"/>
      <c r="T2" s="3425" t="s">
        <v>1</v>
      </c>
      <c r="U2" s="3425"/>
      <c r="V2" s="3425"/>
      <c r="W2" s="3425"/>
      <c r="X2" s="3425"/>
      <c r="Y2" s="3425"/>
      <c r="Z2" s="3425"/>
      <c r="AA2" s="3425"/>
    </row>
    <row r="3" spans="1:27" ht="27.6">
      <c r="K3" s="1320" t="s">
        <v>2</v>
      </c>
      <c r="L3" s="1321" t="s">
        <v>3</v>
      </c>
      <c r="M3" s="1322" t="s">
        <v>5</v>
      </c>
      <c r="N3" s="1323" t="s">
        <v>7</v>
      </c>
      <c r="O3" s="1322" t="s">
        <v>6</v>
      </c>
      <c r="P3" s="1324" t="s">
        <v>176</v>
      </c>
      <c r="Q3" s="1324" t="s">
        <v>177</v>
      </c>
      <c r="R3" s="1334" t="s">
        <v>10</v>
      </c>
      <c r="T3" s="1320" t="s">
        <v>2</v>
      </c>
      <c r="U3" s="1321" t="s">
        <v>3</v>
      </c>
      <c r="V3" s="1322" t="s">
        <v>5</v>
      </c>
      <c r="W3" s="1323" t="s">
        <v>7</v>
      </c>
      <c r="X3" s="1322" t="s">
        <v>6</v>
      </c>
      <c r="Y3" s="1324" t="s">
        <v>176</v>
      </c>
      <c r="Z3" s="1324" t="s">
        <v>177</v>
      </c>
      <c r="AA3" s="1334" t="s">
        <v>10</v>
      </c>
    </row>
    <row r="4" spans="1:27" ht="15">
      <c r="A4" s="3426" t="s">
        <v>1</v>
      </c>
      <c r="B4" s="3427"/>
      <c r="C4" s="3427"/>
      <c r="D4" s="3427"/>
      <c r="E4" s="3428"/>
      <c r="F4" s="3427"/>
      <c r="G4" s="3427"/>
      <c r="H4" s="3427"/>
      <c r="I4" s="3429"/>
      <c r="K4" s="1325">
        <v>44931</v>
      </c>
      <c r="L4" s="1326">
        <v>500000</v>
      </c>
      <c r="M4" s="1326"/>
      <c r="N4" s="1327">
        <v>30515</v>
      </c>
      <c r="O4" s="1328">
        <v>48</v>
      </c>
      <c r="P4" s="1329">
        <f>L4/O4</f>
        <v>10416.666666666701</v>
      </c>
      <c r="Q4" s="1329">
        <f>L4*0.83%</f>
        <v>4150</v>
      </c>
      <c r="R4" s="1335">
        <v>500000</v>
      </c>
      <c r="T4" s="1325">
        <v>44931</v>
      </c>
      <c r="U4" s="1326">
        <v>200000</v>
      </c>
      <c r="V4" s="1326"/>
      <c r="W4" s="1327">
        <v>30515</v>
      </c>
      <c r="X4" s="1328">
        <v>48</v>
      </c>
      <c r="Y4" s="1329">
        <f>U4/X4</f>
        <v>4166.6666666666697</v>
      </c>
      <c r="Z4" s="1329">
        <f>U4*0.83%</f>
        <v>1660</v>
      </c>
      <c r="AA4" s="1335">
        <v>200000</v>
      </c>
    </row>
    <row r="5" spans="1:27" ht="25.2">
      <c r="A5" s="2821" t="s">
        <v>2</v>
      </c>
      <c r="B5" s="2822" t="s">
        <v>3</v>
      </c>
      <c r="C5" s="2823" t="s">
        <v>4</v>
      </c>
      <c r="D5" s="2824" t="s">
        <v>5</v>
      </c>
      <c r="E5" s="2825" t="s">
        <v>7</v>
      </c>
      <c r="F5" s="2824" t="s">
        <v>6</v>
      </c>
      <c r="G5" s="2495" t="s">
        <v>176</v>
      </c>
      <c r="H5" s="2495" t="s">
        <v>177</v>
      </c>
      <c r="I5" s="2826" t="s">
        <v>10</v>
      </c>
      <c r="K5" s="235">
        <v>44961</v>
      </c>
      <c r="L5" s="151"/>
      <c r="M5" s="151"/>
      <c r="N5" s="78">
        <v>77610</v>
      </c>
      <c r="O5" s="57">
        <v>1</v>
      </c>
      <c r="P5" s="256">
        <v>10416.67</v>
      </c>
      <c r="Q5" s="256">
        <v>4150</v>
      </c>
      <c r="R5" s="1336">
        <f>R4-P5</f>
        <v>489583.33</v>
      </c>
      <c r="T5" s="235">
        <v>44961</v>
      </c>
      <c r="U5" s="1099"/>
      <c r="V5" s="1099"/>
      <c r="W5" s="78">
        <v>77611</v>
      </c>
      <c r="X5" s="594">
        <v>1</v>
      </c>
      <c r="Y5" s="256">
        <v>4166.67</v>
      </c>
      <c r="Z5" s="256">
        <v>1660</v>
      </c>
      <c r="AA5" s="1336">
        <f>AA4-Y5</f>
        <v>195833.33</v>
      </c>
    </row>
    <row r="6" spans="1:27" ht="13.8">
      <c r="A6" s="2827">
        <v>44398</v>
      </c>
      <c r="B6" s="2828">
        <v>300000</v>
      </c>
      <c r="C6" s="2828">
        <f>B6*0.02</f>
        <v>6000</v>
      </c>
      <c r="D6" s="2828"/>
      <c r="E6" s="2829">
        <v>27086</v>
      </c>
      <c r="F6" s="2830">
        <v>36</v>
      </c>
      <c r="G6" s="2831">
        <f>B6/F6</f>
        <v>8333.3333333333303</v>
      </c>
      <c r="H6" s="2831">
        <v>2490</v>
      </c>
      <c r="I6" s="2832">
        <v>300000</v>
      </c>
      <c r="K6" s="235">
        <v>44985</v>
      </c>
      <c r="L6" s="151"/>
      <c r="M6" s="151"/>
      <c r="N6" s="78">
        <v>77888</v>
      </c>
      <c r="O6" s="57">
        <v>2</v>
      </c>
      <c r="P6" s="47">
        <v>10416.67</v>
      </c>
      <c r="Q6" s="47">
        <v>4150</v>
      </c>
      <c r="R6" s="1336">
        <f t="shared" ref="R6:R21" si="0">R5-P6</f>
        <v>479166.66</v>
      </c>
      <c r="T6" s="235">
        <v>44985</v>
      </c>
      <c r="U6" s="1099"/>
      <c r="V6" s="1099"/>
      <c r="W6" s="78">
        <v>77889</v>
      </c>
      <c r="X6" s="594">
        <v>2</v>
      </c>
      <c r="Y6" s="47">
        <v>4166.67</v>
      </c>
      <c r="Z6" s="47">
        <v>1660</v>
      </c>
      <c r="AA6" s="1336">
        <f t="shared" ref="AA6:AA27" si="1">AA5-Y6</f>
        <v>191666.66</v>
      </c>
    </row>
    <row r="7" spans="1:27" ht="13.8">
      <c r="A7" s="2304">
        <v>44439</v>
      </c>
      <c r="B7" s="2224"/>
      <c r="C7" s="2224"/>
      <c r="D7" s="2224"/>
      <c r="E7" s="2731">
        <v>71812</v>
      </c>
      <c r="F7" s="2225">
        <v>1</v>
      </c>
      <c r="G7" s="2219">
        <v>8333.33</v>
      </c>
      <c r="H7" s="2219">
        <v>2905</v>
      </c>
      <c r="I7" s="2761">
        <f>I6-G7</f>
        <v>291666.67</v>
      </c>
      <c r="K7" s="235">
        <v>45021</v>
      </c>
      <c r="L7" s="151"/>
      <c r="M7" s="151"/>
      <c r="N7" s="78">
        <v>78248</v>
      </c>
      <c r="O7" s="57">
        <v>3</v>
      </c>
      <c r="P7" s="256">
        <v>10416.67</v>
      </c>
      <c r="Q7" s="256">
        <v>4150</v>
      </c>
      <c r="R7" s="1336">
        <f t="shared" si="0"/>
        <v>468749.99</v>
      </c>
      <c r="T7" s="235">
        <v>45021</v>
      </c>
      <c r="U7" s="1099"/>
      <c r="V7" s="1099"/>
      <c r="W7" s="78">
        <v>78249</v>
      </c>
      <c r="X7" s="594">
        <v>3</v>
      </c>
      <c r="Y7" s="256">
        <v>4166.67</v>
      </c>
      <c r="Z7" s="256">
        <v>1660</v>
      </c>
      <c r="AA7" s="1336">
        <f t="shared" si="1"/>
        <v>187499.99</v>
      </c>
    </row>
    <row r="8" spans="1:27" ht="13.8">
      <c r="A8" s="2223">
        <v>44467</v>
      </c>
      <c r="B8" s="2224"/>
      <c r="C8" s="2224"/>
      <c r="D8" s="2224"/>
      <c r="E8" s="2731">
        <v>72064</v>
      </c>
      <c r="F8" s="2225">
        <v>2</v>
      </c>
      <c r="G8" s="2219">
        <v>8333.33</v>
      </c>
      <c r="H8" s="2219">
        <v>2075</v>
      </c>
      <c r="I8" s="2761">
        <f t="shared" ref="I8:I25" si="2">I7-G8</f>
        <v>283333.34000000003</v>
      </c>
      <c r="K8" s="235">
        <v>45051</v>
      </c>
      <c r="L8" s="151"/>
      <c r="M8" s="151"/>
      <c r="N8" s="78">
        <v>78572</v>
      </c>
      <c r="O8" s="57">
        <v>4</v>
      </c>
      <c r="P8" s="256">
        <v>10416.67</v>
      </c>
      <c r="Q8" s="256">
        <v>4150</v>
      </c>
      <c r="R8" s="1336">
        <f t="shared" si="0"/>
        <v>458333.32</v>
      </c>
      <c r="T8" s="235">
        <v>45058</v>
      </c>
      <c r="U8" s="1099"/>
      <c r="V8" s="1099"/>
      <c r="W8" s="78">
        <v>78634</v>
      </c>
      <c r="X8" s="594">
        <v>4</v>
      </c>
      <c r="Y8" s="256">
        <v>4166.67</v>
      </c>
      <c r="Z8" s="256">
        <v>1660</v>
      </c>
      <c r="AA8" s="1336">
        <f t="shared" si="1"/>
        <v>183333.32</v>
      </c>
    </row>
    <row r="9" spans="1:27" ht="19.5" customHeight="1">
      <c r="A9" s="2223">
        <v>44491</v>
      </c>
      <c r="B9" s="2224"/>
      <c r="C9" s="2224"/>
      <c r="D9" s="2224"/>
      <c r="E9" s="2833">
        <v>72296</v>
      </c>
      <c r="F9" s="2225">
        <v>3</v>
      </c>
      <c r="G9" s="2219">
        <v>8333.33</v>
      </c>
      <c r="H9" s="2219">
        <v>2490</v>
      </c>
      <c r="I9" s="2761">
        <f t="shared" si="2"/>
        <v>275000.01</v>
      </c>
      <c r="K9" s="235">
        <v>45080</v>
      </c>
      <c r="L9" s="151"/>
      <c r="M9" s="151"/>
      <c r="N9" s="78">
        <v>79015</v>
      </c>
      <c r="O9" s="57">
        <v>5</v>
      </c>
      <c r="P9" s="256">
        <v>10416.67</v>
      </c>
      <c r="Q9" s="256">
        <v>4150</v>
      </c>
      <c r="R9" s="1336">
        <f t="shared" si="0"/>
        <v>447916.65</v>
      </c>
      <c r="T9" s="235">
        <v>45079</v>
      </c>
      <c r="U9" s="1099"/>
      <c r="V9" s="1099"/>
      <c r="W9" s="78">
        <v>78993</v>
      </c>
      <c r="X9" s="594">
        <v>5</v>
      </c>
      <c r="Y9" s="256">
        <v>4166.68</v>
      </c>
      <c r="Z9" s="256">
        <v>1660</v>
      </c>
      <c r="AA9" s="1336">
        <f t="shared" si="1"/>
        <v>179166.64</v>
      </c>
    </row>
    <row r="10" spans="1:27" ht="19.5" customHeight="1">
      <c r="A10" s="2223">
        <v>44523</v>
      </c>
      <c r="B10" s="2224"/>
      <c r="C10" s="2224"/>
      <c r="D10" s="2224"/>
      <c r="E10" s="2731">
        <v>72657</v>
      </c>
      <c r="F10" s="2225">
        <v>4</v>
      </c>
      <c r="G10" s="2219">
        <v>8333.33</v>
      </c>
      <c r="H10" s="2219">
        <v>2490</v>
      </c>
      <c r="I10" s="2761">
        <f t="shared" si="2"/>
        <v>266666.68</v>
      </c>
      <c r="K10" s="235">
        <v>45111</v>
      </c>
      <c r="L10" s="151"/>
      <c r="M10" s="151"/>
      <c r="N10" s="78">
        <v>79387</v>
      </c>
      <c r="O10" s="57">
        <v>6</v>
      </c>
      <c r="P10" s="256">
        <v>10416.67</v>
      </c>
      <c r="Q10" s="256">
        <v>4150</v>
      </c>
      <c r="R10" s="1336">
        <f t="shared" si="0"/>
        <v>437499.98</v>
      </c>
      <c r="T10" s="235">
        <v>45115</v>
      </c>
      <c r="U10" s="1099"/>
      <c r="V10" s="1099"/>
      <c r="W10" s="78">
        <v>79428</v>
      </c>
      <c r="X10" s="594">
        <v>6</v>
      </c>
      <c r="Y10" s="256">
        <v>4166.67</v>
      </c>
      <c r="Z10" s="256">
        <v>1660</v>
      </c>
      <c r="AA10" s="1336">
        <f t="shared" si="1"/>
        <v>174999.97</v>
      </c>
    </row>
    <row r="11" spans="1:27" ht="19.5" customHeight="1">
      <c r="A11" s="2223">
        <v>44548</v>
      </c>
      <c r="B11" s="2224"/>
      <c r="C11" s="2224"/>
      <c r="D11" s="2224"/>
      <c r="E11" s="2731">
        <v>72924</v>
      </c>
      <c r="F11" s="2225">
        <v>5</v>
      </c>
      <c r="G11" s="2219">
        <v>8333.33</v>
      </c>
      <c r="H11" s="2219">
        <v>2490</v>
      </c>
      <c r="I11" s="2761">
        <f t="shared" si="2"/>
        <v>258333.35</v>
      </c>
      <c r="K11" s="235">
        <v>45142</v>
      </c>
      <c r="L11" s="151"/>
      <c r="M11" s="151"/>
      <c r="N11" s="78">
        <v>79777</v>
      </c>
      <c r="O11" s="57">
        <v>7</v>
      </c>
      <c r="P11" s="256">
        <v>10416.67</v>
      </c>
      <c r="Q11" s="256">
        <v>4150</v>
      </c>
      <c r="R11" s="1336">
        <f t="shared" si="0"/>
        <v>427083.31</v>
      </c>
      <c r="T11" s="235">
        <v>45140</v>
      </c>
      <c r="U11" s="1099"/>
      <c r="V11" s="1099"/>
      <c r="W11" s="78">
        <v>79742</v>
      </c>
      <c r="X11" s="594">
        <v>7</v>
      </c>
      <c r="Y11" s="256">
        <v>4166.67</v>
      </c>
      <c r="Z11" s="256">
        <v>1660</v>
      </c>
      <c r="AA11" s="1336">
        <f t="shared" si="1"/>
        <v>170833.3</v>
      </c>
    </row>
    <row r="12" spans="1:27" ht="19.5" customHeight="1">
      <c r="A12" s="2223">
        <v>44586</v>
      </c>
      <c r="B12" s="2224"/>
      <c r="C12" s="2224"/>
      <c r="D12" s="2224"/>
      <c r="E12" s="2731">
        <v>73406</v>
      </c>
      <c r="F12" s="2225">
        <v>6</v>
      </c>
      <c r="G12" s="2219">
        <v>8333.33</v>
      </c>
      <c r="H12" s="2219">
        <v>2490</v>
      </c>
      <c r="I12" s="2761">
        <f t="shared" si="2"/>
        <v>250000.02</v>
      </c>
      <c r="K12" s="235">
        <v>45174</v>
      </c>
      <c r="L12" s="151"/>
      <c r="M12" s="151"/>
      <c r="N12" s="78">
        <v>80139</v>
      </c>
      <c r="O12" s="57">
        <v>8</v>
      </c>
      <c r="P12" s="256">
        <v>10416.67</v>
      </c>
      <c r="Q12" s="256">
        <v>4150</v>
      </c>
      <c r="R12" s="1336">
        <f t="shared" si="0"/>
        <v>416666.64</v>
      </c>
      <c r="T12" s="235">
        <v>45168</v>
      </c>
      <c r="U12" s="1099"/>
      <c r="V12" s="1099"/>
      <c r="W12" s="78">
        <v>80034</v>
      </c>
      <c r="X12" s="594">
        <v>8</v>
      </c>
      <c r="Y12" s="47">
        <v>4166.67</v>
      </c>
      <c r="Z12" s="47">
        <v>1660</v>
      </c>
      <c r="AA12" s="1336">
        <f t="shared" si="1"/>
        <v>166666.63</v>
      </c>
    </row>
    <row r="13" spans="1:27" ht="19.5" customHeight="1">
      <c r="A13" s="2223">
        <v>44625</v>
      </c>
      <c r="B13" s="2224"/>
      <c r="C13" s="2224"/>
      <c r="D13" s="2224"/>
      <c r="E13" s="2731">
        <v>73869</v>
      </c>
      <c r="F13" s="2225">
        <v>7</v>
      </c>
      <c r="G13" s="2219">
        <v>8333.33</v>
      </c>
      <c r="H13" s="2219">
        <v>2490</v>
      </c>
      <c r="I13" s="2761">
        <f t="shared" si="2"/>
        <v>241666.69</v>
      </c>
      <c r="K13" s="235">
        <v>45204</v>
      </c>
      <c r="L13" s="151"/>
      <c r="M13" s="151"/>
      <c r="N13" s="78">
        <v>80499</v>
      </c>
      <c r="O13" s="57">
        <v>9</v>
      </c>
      <c r="P13" s="256">
        <v>10416.67</v>
      </c>
      <c r="Q13" s="256">
        <v>4150</v>
      </c>
      <c r="R13" s="1336">
        <f t="shared" si="0"/>
        <v>406249.97</v>
      </c>
      <c r="T13" s="235">
        <v>45206</v>
      </c>
      <c r="U13" s="1099"/>
      <c r="V13" s="1099"/>
      <c r="W13" s="78">
        <v>80515</v>
      </c>
      <c r="X13" s="594">
        <v>9</v>
      </c>
      <c r="Y13" s="47">
        <v>4166.67</v>
      </c>
      <c r="Z13" s="47">
        <v>1660</v>
      </c>
      <c r="AA13" s="1336">
        <f t="shared" si="1"/>
        <v>162499.96</v>
      </c>
    </row>
    <row r="14" spans="1:27" ht="19.5" customHeight="1">
      <c r="A14" s="2304">
        <v>44637</v>
      </c>
      <c r="B14" s="2224"/>
      <c r="C14" s="2224"/>
      <c r="D14" s="2224"/>
      <c r="E14" s="2731">
        <v>73949</v>
      </c>
      <c r="F14" s="2225">
        <v>8</v>
      </c>
      <c r="G14" s="2219">
        <v>8333.33</v>
      </c>
      <c r="H14" s="2219">
        <v>2490</v>
      </c>
      <c r="I14" s="2761">
        <f t="shared" si="2"/>
        <v>233333.36</v>
      </c>
      <c r="K14" s="1331">
        <v>45237</v>
      </c>
      <c r="L14" s="151"/>
      <c r="M14" s="151"/>
      <c r="N14" s="78">
        <v>80838</v>
      </c>
      <c r="O14" s="57">
        <v>10</v>
      </c>
      <c r="P14" s="51">
        <v>10416.67</v>
      </c>
      <c r="Q14" s="51">
        <v>4150</v>
      </c>
      <c r="R14" s="1336">
        <f t="shared" si="0"/>
        <v>395833.3</v>
      </c>
      <c r="T14" s="235">
        <v>45241</v>
      </c>
      <c r="U14" s="178"/>
      <c r="V14" s="45"/>
      <c r="W14" s="78">
        <v>80890</v>
      </c>
      <c r="X14" s="594">
        <v>10</v>
      </c>
      <c r="Y14" s="256">
        <v>4166.67</v>
      </c>
      <c r="Z14" s="256">
        <v>1660</v>
      </c>
      <c r="AA14" s="1336">
        <f t="shared" si="1"/>
        <v>158333.29</v>
      </c>
    </row>
    <row r="15" spans="1:27" ht="19.5" customHeight="1">
      <c r="A15" s="2304">
        <v>44664</v>
      </c>
      <c r="B15" s="2224"/>
      <c r="C15" s="2224"/>
      <c r="D15" s="2224"/>
      <c r="E15" s="2731">
        <v>74236</v>
      </c>
      <c r="F15" s="2225">
        <v>9</v>
      </c>
      <c r="G15" s="2219">
        <v>8333.33</v>
      </c>
      <c r="H15" s="2219">
        <v>2490</v>
      </c>
      <c r="I15" s="2761">
        <f t="shared" si="2"/>
        <v>225000.03</v>
      </c>
      <c r="K15" s="1331">
        <v>45267</v>
      </c>
      <c r="L15" s="151"/>
      <c r="M15" s="151"/>
      <c r="N15" s="78">
        <v>81305</v>
      </c>
      <c r="O15" s="57">
        <v>11</v>
      </c>
      <c r="P15" s="51">
        <v>10416.67</v>
      </c>
      <c r="Q15" s="51">
        <v>4150</v>
      </c>
      <c r="R15" s="1336">
        <f t="shared" si="0"/>
        <v>385416.63</v>
      </c>
      <c r="T15" s="235">
        <v>45265</v>
      </c>
      <c r="U15" s="178"/>
      <c r="V15" s="45"/>
      <c r="W15" s="78">
        <v>81281</v>
      </c>
      <c r="X15" s="594">
        <v>11</v>
      </c>
      <c r="Y15" s="256">
        <v>4166.67</v>
      </c>
      <c r="Z15" s="256">
        <v>1660</v>
      </c>
      <c r="AA15" s="1336">
        <f t="shared" si="1"/>
        <v>154166.62</v>
      </c>
    </row>
    <row r="16" spans="1:27" ht="13.8">
      <c r="A16" s="2304">
        <v>44714</v>
      </c>
      <c r="B16" s="2224"/>
      <c r="C16" s="2224"/>
      <c r="D16" s="2224"/>
      <c r="E16" s="2731">
        <v>74876</v>
      </c>
      <c r="F16" s="2225">
        <v>10</v>
      </c>
      <c r="G16" s="2219">
        <v>8333.33</v>
      </c>
      <c r="H16" s="2219">
        <v>2490</v>
      </c>
      <c r="I16" s="2761">
        <f t="shared" si="2"/>
        <v>216666.7</v>
      </c>
      <c r="K16" s="1331">
        <v>45294</v>
      </c>
      <c r="L16" s="151"/>
      <c r="M16" s="151"/>
      <c r="N16" s="773"/>
      <c r="O16" s="57">
        <v>12</v>
      </c>
      <c r="P16" s="256">
        <v>10416.67</v>
      </c>
      <c r="Q16" s="256">
        <v>4150</v>
      </c>
      <c r="R16" s="1336">
        <f t="shared" si="0"/>
        <v>374999.96</v>
      </c>
      <c r="T16" s="235">
        <v>45301</v>
      </c>
      <c r="U16" s="27"/>
      <c r="V16" s="27"/>
      <c r="W16" s="78">
        <v>81723</v>
      </c>
      <c r="X16" s="594">
        <v>12</v>
      </c>
      <c r="Y16" s="256">
        <v>4166.67</v>
      </c>
      <c r="Z16" s="256">
        <v>1660</v>
      </c>
      <c r="AA16" s="1336">
        <f t="shared" si="1"/>
        <v>149999.95000000001</v>
      </c>
    </row>
    <row r="17" spans="1:27" ht="15">
      <c r="A17" s="2304">
        <v>44728</v>
      </c>
      <c r="B17" s="2224"/>
      <c r="C17" s="2224"/>
      <c r="D17" s="2224"/>
      <c r="E17" s="2731">
        <v>74987</v>
      </c>
      <c r="F17" s="2225">
        <v>11</v>
      </c>
      <c r="G17" s="2219">
        <v>8333.33</v>
      </c>
      <c r="H17" s="2219">
        <v>2490</v>
      </c>
      <c r="I17" s="2761">
        <f t="shared" si="2"/>
        <v>208333.37</v>
      </c>
      <c r="K17" s="167">
        <v>45335</v>
      </c>
      <c r="L17" s="27"/>
      <c r="M17" s="151"/>
      <c r="N17" s="868">
        <v>82024</v>
      </c>
      <c r="O17" s="57">
        <v>13</v>
      </c>
      <c r="P17" s="256">
        <v>10416.67</v>
      </c>
      <c r="Q17" s="256">
        <v>4150</v>
      </c>
      <c r="R17" s="1336">
        <f t="shared" si="0"/>
        <v>364583.29</v>
      </c>
      <c r="T17" s="235">
        <v>45325</v>
      </c>
      <c r="U17" s="27"/>
      <c r="V17" s="27"/>
      <c r="W17" s="78">
        <v>81978</v>
      </c>
      <c r="X17" s="594">
        <v>13</v>
      </c>
      <c r="Y17" s="256">
        <v>4166.67</v>
      </c>
      <c r="Z17" s="256">
        <v>1660</v>
      </c>
      <c r="AA17" s="1336">
        <f t="shared" si="1"/>
        <v>145833.28</v>
      </c>
    </row>
    <row r="18" spans="1:27" ht="13.8">
      <c r="A18" s="2304">
        <v>44761</v>
      </c>
      <c r="B18" s="2224"/>
      <c r="C18" s="2224"/>
      <c r="D18" s="2224"/>
      <c r="E18" s="2834">
        <v>75362</v>
      </c>
      <c r="F18" s="2835">
        <v>12</v>
      </c>
      <c r="G18" s="2696">
        <v>8333.33</v>
      </c>
      <c r="H18" s="2696">
        <v>2490</v>
      </c>
      <c r="I18" s="2836">
        <f t="shared" si="2"/>
        <v>200000.04</v>
      </c>
      <c r="K18" s="449">
        <v>45359</v>
      </c>
      <c r="L18" s="27"/>
      <c r="M18" s="151"/>
      <c r="N18" s="78">
        <v>82371</v>
      </c>
      <c r="O18" s="57">
        <v>14</v>
      </c>
      <c r="P18" s="256">
        <v>10416.67</v>
      </c>
      <c r="Q18" s="256">
        <v>4150</v>
      </c>
      <c r="R18" s="1336">
        <f t="shared" si="0"/>
        <v>354166.62</v>
      </c>
      <c r="T18" s="235">
        <v>45356</v>
      </c>
      <c r="U18" s="27"/>
      <c r="V18" s="27"/>
      <c r="W18" s="78">
        <v>82329</v>
      </c>
      <c r="X18" s="594">
        <v>14</v>
      </c>
      <c r="Y18" s="256">
        <v>4166.67</v>
      </c>
      <c r="Z18" s="256">
        <v>1660</v>
      </c>
      <c r="AA18" s="1336">
        <f t="shared" si="1"/>
        <v>141666.60999999999</v>
      </c>
    </row>
    <row r="19" spans="1:27" ht="13.8">
      <c r="A19" s="2304">
        <v>44806</v>
      </c>
      <c r="B19" s="2224"/>
      <c r="C19" s="2224"/>
      <c r="D19" s="2224"/>
      <c r="E19" s="2731">
        <v>75927</v>
      </c>
      <c r="F19" s="2225">
        <v>13</v>
      </c>
      <c r="G19" s="2219">
        <v>8333.33</v>
      </c>
      <c r="H19" s="2219">
        <v>2490</v>
      </c>
      <c r="I19" s="2761">
        <f t="shared" si="2"/>
        <v>191666.71</v>
      </c>
      <c r="K19" s="449">
        <v>45394</v>
      </c>
      <c r="L19" s="27"/>
      <c r="M19" s="151"/>
      <c r="N19" s="78">
        <v>82758</v>
      </c>
      <c r="O19" s="57">
        <v>15</v>
      </c>
      <c r="P19" s="256">
        <v>10416.67</v>
      </c>
      <c r="Q19" s="256">
        <v>4150</v>
      </c>
      <c r="R19" s="1336">
        <f t="shared" si="0"/>
        <v>343749.95</v>
      </c>
      <c r="T19" s="235">
        <v>45374</v>
      </c>
      <c r="U19" s="27"/>
      <c r="V19" s="27"/>
      <c r="W19" s="78">
        <v>82524</v>
      </c>
      <c r="X19" s="594">
        <v>15</v>
      </c>
      <c r="Y19" s="47">
        <v>4166.67</v>
      </c>
      <c r="Z19" s="47">
        <v>1660</v>
      </c>
      <c r="AA19" s="1336">
        <f t="shared" si="1"/>
        <v>137499.94</v>
      </c>
    </row>
    <row r="20" spans="1:27" ht="13.8">
      <c r="A20" s="2223">
        <v>44833</v>
      </c>
      <c r="B20" s="2224"/>
      <c r="C20" s="2224"/>
      <c r="D20" s="2224"/>
      <c r="E20" s="2731">
        <v>76165</v>
      </c>
      <c r="F20" s="2225">
        <v>14</v>
      </c>
      <c r="G20" s="2219">
        <v>8333.33</v>
      </c>
      <c r="H20" s="2219">
        <v>2490</v>
      </c>
      <c r="I20" s="2761">
        <f t="shared" si="2"/>
        <v>183333.38</v>
      </c>
      <c r="K20" s="449">
        <v>45422</v>
      </c>
      <c r="L20" s="27"/>
      <c r="M20" s="151"/>
      <c r="N20" s="78">
        <v>83079</v>
      </c>
      <c r="O20" s="57">
        <v>16</v>
      </c>
      <c r="P20" s="256">
        <v>10416.67</v>
      </c>
      <c r="Q20" s="256">
        <v>4150</v>
      </c>
      <c r="R20" s="1336">
        <f t="shared" si="0"/>
        <v>333333.28000000003</v>
      </c>
      <c r="T20" s="235">
        <v>45409</v>
      </c>
      <c r="U20" s="27"/>
      <c r="V20" s="27"/>
      <c r="W20" s="78">
        <v>82930</v>
      </c>
      <c r="X20" s="594">
        <v>16</v>
      </c>
      <c r="Y20" s="47">
        <v>4166.67</v>
      </c>
      <c r="Z20" s="47">
        <v>1660</v>
      </c>
      <c r="AA20" s="1336">
        <f t="shared" si="1"/>
        <v>133333.26999999999</v>
      </c>
    </row>
    <row r="21" spans="1:27" ht="13.8">
      <c r="A21" s="2223">
        <v>44863</v>
      </c>
      <c r="B21" s="2224"/>
      <c r="C21" s="2224"/>
      <c r="D21" s="2224"/>
      <c r="E21" s="2731">
        <v>76491</v>
      </c>
      <c r="F21" s="2225">
        <v>15</v>
      </c>
      <c r="G21" s="2219">
        <v>8333.33</v>
      </c>
      <c r="H21" s="2219">
        <v>2490</v>
      </c>
      <c r="I21" s="2761">
        <f t="shared" si="2"/>
        <v>175000.05</v>
      </c>
      <c r="K21" s="235">
        <v>45443</v>
      </c>
      <c r="L21" s="27"/>
      <c r="M21" s="27"/>
      <c r="N21" s="78">
        <v>83409</v>
      </c>
      <c r="O21" s="57"/>
      <c r="P21" s="47">
        <v>333333.28000000003</v>
      </c>
      <c r="Q21" s="256"/>
      <c r="R21" s="1336">
        <f t="shared" si="0"/>
        <v>0</v>
      </c>
      <c r="T21" s="235">
        <v>45430</v>
      </c>
      <c r="U21" s="27"/>
      <c r="V21" s="27"/>
      <c r="W21" s="78">
        <v>83202</v>
      </c>
      <c r="X21" s="594">
        <v>17</v>
      </c>
      <c r="Y21" s="47">
        <v>4166.67</v>
      </c>
      <c r="Z21" s="47">
        <v>1660</v>
      </c>
      <c r="AA21" s="1336">
        <f t="shared" si="1"/>
        <v>129166.6</v>
      </c>
    </row>
    <row r="22" spans="1:27" ht="13.8">
      <c r="A22" s="2223">
        <v>44894</v>
      </c>
      <c r="B22" s="2224"/>
      <c r="C22" s="2224"/>
      <c r="D22" s="2224"/>
      <c r="E22" s="2731">
        <v>76925</v>
      </c>
      <c r="F22" s="2225">
        <v>16</v>
      </c>
      <c r="G22" s="2219">
        <v>8333.33</v>
      </c>
      <c r="H22" s="2219">
        <v>2490</v>
      </c>
      <c r="I22" s="2761">
        <f t="shared" si="2"/>
        <v>166666.72</v>
      </c>
      <c r="K22" s="1332"/>
      <c r="L22" s="151"/>
      <c r="M22" s="151"/>
      <c r="N22" s="151"/>
      <c r="O22" s="57"/>
      <c r="P22" s="256"/>
      <c r="Q22" s="256"/>
      <c r="R22" s="1336"/>
      <c r="T22" s="520">
        <v>45469</v>
      </c>
      <c r="U22" s="27"/>
      <c r="V22" s="27"/>
      <c r="W22" s="78">
        <v>83658</v>
      </c>
      <c r="X22" s="594">
        <v>18</v>
      </c>
      <c r="Y22" s="47">
        <v>4166.67</v>
      </c>
      <c r="Z22" s="47">
        <v>1660</v>
      </c>
      <c r="AA22" s="1336">
        <f t="shared" si="1"/>
        <v>124999.93</v>
      </c>
    </row>
    <row r="23" spans="1:27" ht="13.8">
      <c r="A23" s="2223">
        <v>44916</v>
      </c>
      <c r="B23" s="2224"/>
      <c r="C23" s="2224"/>
      <c r="D23" s="2224"/>
      <c r="E23" s="2337">
        <v>77098</v>
      </c>
      <c r="F23" s="2225">
        <v>17</v>
      </c>
      <c r="G23" s="2219">
        <v>8333.33</v>
      </c>
      <c r="H23" s="2219">
        <v>2490</v>
      </c>
      <c r="I23" s="2761">
        <f t="shared" si="2"/>
        <v>158333.39000000001</v>
      </c>
      <c r="K23" s="1332"/>
      <c r="L23" s="151"/>
      <c r="M23" s="151"/>
      <c r="N23" s="151"/>
      <c r="O23" s="57"/>
      <c r="P23" s="256"/>
      <c r="Q23" s="256"/>
      <c r="R23" s="1336"/>
      <c r="T23" s="53">
        <v>45504</v>
      </c>
      <c r="U23" s="27"/>
      <c r="V23" s="27"/>
      <c r="W23" s="78">
        <v>84127</v>
      </c>
      <c r="X23" s="594">
        <v>19</v>
      </c>
      <c r="Y23" s="327">
        <v>4166.67</v>
      </c>
      <c r="Z23" s="327">
        <v>1660</v>
      </c>
      <c r="AA23" s="1336">
        <f t="shared" si="1"/>
        <v>120833.26</v>
      </c>
    </row>
    <row r="24" spans="1:27" ht="13.8">
      <c r="A24" s="2223" t="s">
        <v>1267</v>
      </c>
      <c r="B24" s="2224"/>
      <c r="C24" s="2224"/>
      <c r="D24" s="2224"/>
      <c r="E24" s="2731">
        <v>30515</v>
      </c>
      <c r="F24" s="2225">
        <v>18</v>
      </c>
      <c r="G24" s="2219">
        <v>158333.39000000001</v>
      </c>
      <c r="H24" s="2219"/>
      <c r="I24" s="2761">
        <f t="shared" si="2"/>
        <v>0</v>
      </c>
      <c r="K24" s="1333"/>
      <c r="L24" s="27"/>
      <c r="M24" s="27"/>
      <c r="N24" s="27"/>
      <c r="O24" s="27"/>
      <c r="P24" s="27"/>
      <c r="Q24" s="27"/>
      <c r="R24" s="27"/>
      <c r="T24" s="167">
        <v>45566</v>
      </c>
      <c r="U24" s="27"/>
      <c r="V24" s="27"/>
      <c r="W24" s="358">
        <v>84854</v>
      </c>
      <c r="X24" s="594">
        <v>20</v>
      </c>
      <c r="Y24" s="670">
        <v>8333.34</v>
      </c>
      <c r="Z24" s="670">
        <v>3320</v>
      </c>
      <c r="AA24" s="1336">
        <f t="shared" si="1"/>
        <v>112499.92</v>
      </c>
    </row>
    <row r="25" spans="1:27" ht="13.8">
      <c r="A25" s="2223"/>
      <c r="B25" s="2224"/>
      <c r="C25" s="2224"/>
      <c r="D25" s="2224"/>
      <c r="E25" s="2731"/>
      <c r="F25" s="2224"/>
      <c r="G25" s="2219"/>
      <c r="H25" s="2219"/>
      <c r="I25" s="2761">
        <f t="shared" si="2"/>
        <v>0</v>
      </c>
      <c r="K25" s="1333"/>
      <c r="L25" s="27"/>
      <c r="M25" s="27"/>
      <c r="N25" s="27"/>
      <c r="O25" s="27"/>
      <c r="P25" s="27"/>
      <c r="Q25" s="27"/>
      <c r="R25" s="27"/>
      <c r="T25" s="167">
        <v>45580</v>
      </c>
      <c r="U25" s="27"/>
      <c r="V25" s="27"/>
      <c r="W25" s="358">
        <v>84993</v>
      </c>
      <c r="X25" s="594">
        <v>21</v>
      </c>
      <c r="Y25" s="327">
        <v>4166.67</v>
      </c>
      <c r="Z25" s="327">
        <v>1660</v>
      </c>
      <c r="AA25" s="1336">
        <f t="shared" si="1"/>
        <v>108333.25</v>
      </c>
    </row>
    <row r="26" spans="1:27" ht="13.8">
      <c r="A26" s="2223"/>
      <c r="B26" s="2224"/>
      <c r="C26" s="2224"/>
      <c r="D26" s="2224"/>
      <c r="E26" s="2731"/>
      <c r="F26" s="2224"/>
      <c r="G26" s="2219"/>
      <c r="H26" s="2219"/>
      <c r="I26" s="2224"/>
      <c r="K26" s="1333"/>
      <c r="L26" s="27"/>
      <c r="M26" s="39"/>
      <c r="N26" s="479"/>
      <c r="O26" s="27"/>
      <c r="P26" s="27"/>
      <c r="Q26" s="27"/>
      <c r="R26" s="27"/>
      <c r="T26" s="167">
        <v>45612</v>
      </c>
      <c r="U26" s="27"/>
      <c r="V26" s="27"/>
      <c r="W26" s="358">
        <v>85472</v>
      </c>
      <c r="X26" s="594">
        <v>22</v>
      </c>
      <c r="Y26" s="54">
        <v>4166.67</v>
      </c>
      <c r="Z26" s="54">
        <v>1660</v>
      </c>
      <c r="AA26" s="1336">
        <f t="shared" si="1"/>
        <v>104166.58</v>
      </c>
    </row>
    <row r="27" spans="1:27" ht="13.8">
      <c r="A27" s="2223"/>
      <c r="B27" s="2224"/>
      <c r="C27" s="2224"/>
      <c r="D27" s="2224"/>
      <c r="E27" s="2731"/>
      <c r="F27" s="2224"/>
      <c r="G27" s="2219"/>
      <c r="H27" s="2219"/>
      <c r="I27" s="2224"/>
      <c r="K27" s="1333"/>
      <c r="L27" s="27"/>
      <c r="M27" s="27"/>
      <c r="N27" s="27"/>
      <c r="O27" s="27"/>
      <c r="P27" s="27"/>
      <c r="Q27" s="27"/>
      <c r="R27" s="27"/>
      <c r="T27" s="520">
        <v>45660</v>
      </c>
      <c r="U27" s="57"/>
      <c r="V27" s="57"/>
      <c r="W27" s="57">
        <v>86065</v>
      </c>
      <c r="X27" s="594">
        <v>23</v>
      </c>
      <c r="Y27" s="62">
        <v>104166.58</v>
      </c>
      <c r="Z27" s="62">
        <v>1660</v>
      </c>
      <c r="AA27" s="1336">
        <f t="shared" si="1"/>
        <v>-1.7462298274040199E-10</v>
      </c>
    </row>
    <row r="28" spans="1:27">
      <c r="K28" s="1333"/>
      <c r="L28" s="27"/>
      <c r="M28" s="27"/>
      <c r="N28" s="27"/>
      <c r="O28" s="27"/>
      <c r="P28" s="27"/>
      <c r="Q28" s="27"/>
      <c r="R28" s="27"/>
      <c r="T28" s="3"/>
    </row>
    <row r="29" spans="1:27">
      <c r="T29" s="3"/>
    </row>
    <row r="30" spans="1:27">
      <c r="T30" s="3"/>
    </row>
    <row r="31" spans="1:27">
      <c r="T31" s="3"/>
    </row>
    <row r="32" spans="1:27" ht="15">
      <c r="A32" s="3430" t="s">
        <v>1</v>
      </c>
      <c r="B32" s="3428"/>
      <c r="C32" s="3428"/>
      <c r="D32" s="3428"/>
      <c r="E32" s="3428"/>
      <c r="F32" s="3428"/>
      <c r="G32" s="3428"/>
      <c r="H32" s="3428"/>
      <c r="I32" s="3431"/>
    </row>
    <row r="33" spans="1:9" ht="25.2">
      <c r="A33" s="2821" t="s">
        <v>2</v>
      </c>
      <c r="B33" s="2822" t="s">
        <v>3</v>
      </c>
      <c r="C33" s="2823" t="s">
        <v>4</v>
      </c>
      <c r="D33" s="2824" t="s">
        <v>5</v>
      </c>
      <c r="E33" s="2824" t="s">
        <v>6</v>
      </c>
      <c r="F33" s="2825" t="s">
        <v>7</v>
      </c>
      <c r="G33" s="2495" t="s">
        <v>176</v>
      </c>
      <c r="H33" s="2495" t="s">
        <v>177</v>
      </c>
      <c r="I33" s="2826" t="s">
        <v>10</v>
      </c>
    </row>
    <row r="34" spans="1:9">
      <c r="A34" s="2304">
        <v>45903</v>
      </c>
      <c r="B34" s="2837">
        <v>600000</v>
      </c>
      <c r="C34" s="2837">
        <f>B34*0.02</f>
        <v>12000</v>
      </c>
      <c r="D34" s="2837"/>
      <c r="E34" s="2838">
        <v>36</v>
      </c>
      <c r="F34" s="2288">
        <v>36319</v>
      </c>
      <c r="G34" s="2694">
        <f>B34/E34</f>
        <v>16666.666666666701</v>
      </c>
      <c r="H34" s="2694">
        <f>B34*0.83%</f>
        <v>4980</v>
      </c>
      <c r="I34" s="2837">
        <f>B34</f>
        <v>600000</v>
      </c>
    </row>
    <row r="35" spans="1:9" ht="13.8">
      <c r="A35" s="2221">
        <v>45938</v>
      </c>
      <c r="B35" s="2224"/>
      <c r="C35" s="2224"/>
      <c r="D35" s="2224"/>
      <c r="E35" s="2224"/>
      <c r="F35" s="2240" t="s">
        <v>1261</v>
      </c>
      <c r="G35" s="2222">
        <v>16666.669999999998</v>
      </c>
      <c r="H35" s="2222">
        <v>4980</v>
      </c>
      <c r="I35" s="2270">
        <f>I34-G35</f>
        <v>583333.32999999996</v>
      </c>
    </row>
    <row r="36" spans="1:9" ht="13.8">
      <c r="A36" s="2221">
        <v>45967</v>
      </c>
      <c r="B36" s="2224"/>
      <c r="C36" s="2224"/>
      <c r="D36" s="2224"/>
      <c r="E36" s="2224"/>
      <c r="F36" s="2240" t="s">
        <v>1263</v>
      </c>
      <c r="G36" s="2241">
        <v>16666.669999999998</v>
      </c>
      <c r="H36" s="2241">
        <v>4980</v>
      </c>
      <c r="I36" s="2270">
        <f t="shared" ref="I36:I41" si="3">I35-G36</f>
        <v>566666.66</v>
      </c>
    </row>
    <row r="37" spans="1:9" ht="13.8">
      <c r="A37" s="2221">
        <v>46003</v>
      </c>
      <c r="B37" s="2224"/>
      <c r="C37" s="2224"/>
      <c r="D37" s="2224"/>
      <c r="E37" s="2224"/>
      <c r="F37" s="2240" t="s">
        <v>1264</v>
      </c>
      <c r="G37" s="2241">
        <v>16666.669999999998</v>
      </c>
      <c r="H37" s="2241">
        <v>4980</v>
      </c>
      <c r="I37" s="2270">
        <f t="shared" si="3"/>
        <v>549999.99</v>
      </c>
    </row>
    <row r="38" spans="1:9">
      <c r="A38" s="2223"/>
      <c r="B38" s="2224"/>
      <c r="C38" s="2224"/>
      <c r="D38" s="2224"/>
      <c r="E38" s="2224"/>
      <c r="F38" s="2224"/>
      <c r="G38" s="2224"/>
      <c r="H38" s="2224"/>
      <c r="I38" s="2270">
        <f t="shared" si="3"/>
        <v>549999.99</v>
      </c>
    </row>
    <row r="39" spans="1:9">
      <c r="A39" s="2223"/>
      <c r="B39" s="2224"/>
      <c r="C39" s="2224"/>
      <c r="D39" s="2224"/>
      <c r="E39" s="2224"/>
      <c r="F39" s="2224"/>
      <c r="G39" s="2224"/>
      <c r="H39" s="2224"/>
      <c r="I39" s="2270">
        <f t="shared" si="3"/>
        <v>549999.99</v>
      </c>
    </row>
    <row r="40" spans="1:9">
      <c r="A40" s="2223"/>
      <c r="B40" s="2224"/>
      <c r="C40" s="2224"/>
      <c r="D40" s="2224"/>
      <c r="E40" s="2224"/>
      <c r="F40" s="2224"/>
      <c r="G40" s="2224"/>
      <c r="H40" s="2224"/>
      <c r="I40" s="2270">
        <f t="shared" si="3"/>
        <v>549999.99</v>
      </c>
    </row>
    <row r="41" spans="1:9">
      <c r="A41" s="2223"/>
      <c r="B41" s="2224"/>
      <c r="C41" s="2224"/>
      <c r="D41" s="2224"/>
      <c r="E41" s="2224"/>
      <c r="F41" s="2224"/>
      <c r="G41" s="2224"/>
      <c r="H41" s="2224"/>
      <c r="I41" s="2270">
        <f t="shared" si="3"/>
        <v>549999.99</v>
      </c>
    </row>
  </sheetData>
  <mergeCells count="4">
    <mergeCell ref="K2:R2"/>
    <mergeCell ref="T2:AA2"/>
    <mergeCell ref="A4:I4"/>
    <mergeCell ref="A32:I32"/>
  </mergeCells>
  <pageMargins left="0.7" right="0.7" top="0.75" bottom="0.75" header="0.3" footer="0.3"/>
  <pageSetup orientation="portrait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81">
    <tabColor rgb="FFFFFF00"/>
  </sheetPr>
  <dimension ref="A1:S114"/>
  <sheetViews>
    <sheetView zoomScale="130" zoomScaleNormal="130" workbookViewId="0">
      <selection activeCell="I24" sqref="I24"/>
    </sheetView>
  </sheetViews>
  <sheetFormatPr defaultColWidth="9.109375" defaultRowHeight="13.2"/>
  <cols>
    <col min="1" max="1" width="13.109375" style="2" customWidth="1"/>
    <col min="2" max="2" width="14.5546875" style="3" customWidth="1"/>
    <col min="3" max="3" width="10.88671875" style="3" customWidth="1"/>
    <col min="4" max="4" width="9" style="3" customWidth="1"/>
    <col min="5" max="5" width="13.109375" style="2233" customWidth="1"/>
    <col min="6" max="6" width="9.33203125" style="5" customWidth="1"/>
    <col min="7" max="7" width="12.6640625" style="6" customWidth="1"/>
    <col min="8" max="8" width="10.44140625" style="6" customWidth="1"/>
    <col min="9" max="9" width="15.109375" style="132" customWidth="1"/>
    <col min="10" max="10" width="14" style="2" customWidth="1"/>
    <col min="11" max="13" width="12.5546875" style="3" customWidth="1"/>
    <col min="14" max="14" width="12.5546875" style="5" customWidth="1"/>
    <col min="15" max="16" width="12.5546875" style="6" customWidth="1"/>
    <col min="17" max="17" width="12.5546875" style="3" customWidth="1"/>
    <col min="18" max="16384" width="9.109375" style="3"/>
  </cols>
  <sheetData>
    <row r="1" spans="1:17" ht="24">
      <c r="A1" s="230" t="s">
        <v>1268</v>
      </c>
    </row>
    <row r="2" spans="1:17" s="1302" customFormat="1">
      <c r="A2" s="560"/>
      <c r="E2" s="2233"/>
      <c r="F2" s="5"/>
      <c r="G2" s="1303"/>
      <c r="H2" s="1303"/>
      <c r="I2" s="98"/>
      <c r="J2" s="560"/>
      <c r="N2" s="5"/>
      <c r="O2" s="1303"/>
      <c r="P2" s="1303"/>
    </row>
    <row r="3" spans="1:17" ht="17.25" customHeight="1">
      <c r="A3" s="36"/>
      <c r="B3" s="27"/>
      <c r="C3" s="27"/>
      <c r="D3" s="27"/>
      <c r="E3" s="2250"/>
      <c r="F3" s="29"/>
      <c r="G3" s="39"/>
      <c r="H3" s="39"/>
      <c r="I3" s="693"/>
      <c r="J3" s="3405" t="s">
        <v>185</v>
      </c>
      <c r="K3" s="3406"/>
      <c r="L3" s="3406"/>
      <c r="M3" s="3406"/>
      <c r="N3" s="3406"/>
      <c r="O3" s="3406"/>
      <c r="P3" s="3406"/>
      <c r="Q3" s="3407"/>
    </row>
    <row r="4" spans="1:17" ht="29.1" customHeight="1">
      <c r="A4" s="3196" t="s">
        <v>1</v>
      </c>
      <c r="B4" s="3197"/>
      <c r="C4" s="3197"/>
      <c r="D4" s="3197"/>
      <c r="E4" s="3432"/>
      <c r="F4" s="3197"/>
      <c r="G4" s="3197"/>
      <c r="H4" s="3197"/>
      <c r="I4" s="3198"/>
      <c r="J4" s="277" t="s">
        <v>2</v>
      </c>
      <c r="K4" s="278" t="s">
        <v>35</v>
      </c>
      <c r="L4" s="280" t="s">
        <v>4</v>
      </c>
      <c r="M4" s="280" t="s">
        <v>7</v>
      </c>
      <c r="N4" s="280" t="s">
        <v>6</v>
      </c>
      <c r="O4" s="281" t="s">
        <v>1023</v>
      </c>
      <c r="P4" s="281" t="s">
        <v>802</v>
      </c>
      <c r="Q4" s="288" t="s">
        <v>39</v>
      </c>
    </row>
    <row r="5" spans="1:17" ht="15" customHeight="1">
      <c r="A5" s="470" t="s">
        <v>2</v>
      </c>
      <c r="B5" s="562" t="s">
        <v>3</v>
      </c>
      <c r="C5" s="472" t="s">
        <v>4</v>
      </c>
      <c r="D5" s="473" t="s">
        <v>5</v>
      </c>
      <c r="E5" s="2228" t="s">
        <v>7</v>
      </c>
      <c r="F5" s="473" t="s">
        <v>6</v>
      </c>
      <c r="G5" s="563" t="s">
        <v>176</v>
      </c>
      <c r="H5" s="563" t="s">
        <v>177</v>
      </c>
      <c r="I5" s="1311" t="s">
        <v>10</v>
      </c>
      <c r="J5" s="1081">
        <v>44910</v>
      </c>
      <c r="K5" s="21">
        <v>20000</v>
      </c>
      <c r="L5" s="1312">
        <f>K5*0.02</f>
        <v>400</v>
      </c>
      <c r="M5" s="856"/>
      <c r="N5" s="25">
        <v>12</v>
      </c>
      <c r="O5" s="21">
        <v>1666.67</v>
      </c>
      <c r="P5" s="21">
        <v>400</v>
      </c>
      <c r="Q5" s="108">
        <v>20000</v>
      </c>
    </row>
    <row r="6" spans="1:17" ht="15" customHeight="1">
      <c r="A6" s="1309">
        <v>44531</v>
      </c>
      <c r="B6" s="1149">
        <v>180000</v>
      </c>
      <c r="C6" s="1149">
        <f>B6*0.02</f>
        <v>3600</v>
      </c>
      <c r="D6" s="1149"/>
      <c r="E6" s="2248">
        <v>27906</v>
      </c>
      <c r="F6" s="1150">
        <v>48</v>
      </c>
      <c r="G6" s="1152">
        <f>B6/F6</f>
        <v>3750</v>
      </c>
      <c r="H6" s="1152">
        <f>B6*0.83%</f>
        <v>1494</v>
      </c>
      <c r="I6" s="1313">
        <f>B6</f>
        <v>180000</v>
      </c>
      <c r="J6" s="147">
        <v>44982</v>
      </c>
      <c r="K6" s="27"/>
      <c r="L6" s="27"/>
      <c r="M6" s="868">
        <v>77875</v>
      </c>
      <c r="N6" s="29">
        <v>1</v>
      </c>
      <c r="O6" s="39">
        <v>1666.67</v>
      </c>
      <c r="P6" s="39">
        <v>366.67</v>
      </c>
      <c r="Q6" s="479">
        <f t="shared" ref="Q6:Q11" si="0">Q5-O6</f>
        <v>18333.330000000002</v>
      </c>
    </row>
    <row r="7" spans="1:17" ht="15" customHeight="1">
      <c r="A7" s="26">
        <v>44550</v>
      </c>
      <c r="B7" s="27"/>
      <c r="C7" s="27"/>
      <c r="D7" s="27"/>
      <c r="E7" s="2250">
        <v>72972</v>
      </c>
      <c r="F7" s="29">
        <v>1</v>
      </c>
      <c r="G7" s="43">
        <v>3372.66</v>
      </c>
      <c r="H7" s="43">
        <v>1494</v>
      </c>
      <c r="I7" s="478">
        <f>I6-G7</f>
        <v>176627.34</v>
      </c>
      <c r="J7" s="36">
        <v>45016</v>
      </c>
      <c r="K7" s="27"/>
      <c r="L7" s="27"/>
      <c r="M7" s="78">
        <v>78129</v>
      </c>
      <c r="N7" s="29">
        <v>2</v>
      </c>
      <c r="O7" s="39">
        <v>1666.67</v>
      </c>
      <c r="P7" s="39">
        <v>366.67</v>
      </c>
      <c r="Q7" s="479">
        <f t="shared" si="0"/>
        <v>16666.66</v>
      </c>
    </row>
    <row r="8" spans="1:17" ht="15" customHeight="1">
      <c r="A8" s="26">
        <v>44581</v>
      </c>
      <c r="B8" s="27"/>
      <c r="C8" s="27"/>
      <c r="D8" s="27"/>
      <c r="E8" s="2250">
        <v>73295</v>
      </c>
      <c r="F8" s="29">
        <v>2</v>
      </c>
      <c r="G8" s="43">
        <v>3206</v>
      </c>
      <c r="H8" s="43">
        <v>1494</v>
      </c>
      <c r="I8" s="478">
        <f t="shared" ref="I8:I27" si="1">I7-G8</f>
        <v>173421.34</v>
      </c>
      <c r="J8" s="36">
        <v>45042</v>
      </c>
      <c r="K8" s="27"/>
      <c r="L8" s="27"/>
      <c r="M8" s="32">
        <v>78410</v>
      </c>
      <c r="N8" s="29">
        <v>3</v>
      </c>
      <c r="O8" s="39">
        <v>1666.67</v>
      </c>
      <c r="P8" s="39">
        <v>333.33</v>
      </c>
      <c r="Q8" s="479">
        <f t="shared" si="0"/>
        <v>14999.99</v>
      </c>
    </row>
    <row r="9" spans="1:17" ht="15" customHeight="1">
      <c r="A9" s="26">
        <v>44621</v>
      </c>
      <c r="B9" s="27"/>
      <c r="C9" s="27"/>
      <c r="D9" s="27"/>
      <c r="E9" s="2250">
        <v>73794</v>
      </c>
      <c r="F9" s="29">
        <v>3</v>
      </c>
      <c r="G9" s="43">
        <v>2939.33</v>
      </c>
      <c r="H9" s="43">
        <v>1494</v>
      </c>
      <c r="I9" s="478">
        <f t="shared" si="1"/>
        <v>170482.01</v>
      </c>
      <c r="J9" s="36">
        <v>45073</v>
      </c>
      <c r="K9" s="27"/>
      <c r="L9" s="27"/>
      <c r="M9" s="29">
        <v>78853</v>
      </c>
      <c r="N9" s="29">
        <v>4</v>
      </c>
      <c r="O9" s="39">
        <v>14999.99</v>
      </c>
      <c r="P9" s="39"/>
      <c r="Q9" s="479">
        <f t="shared" si="0"/>
        <v>0</v>
      </c>
    </row>
    <row r="10" spans="1:17" ht="15" customHeight="1">
      <c r="A10" s="1310">
        <v>44649</v>
      </c>
      <c r="B10" s="27"/>
      <c r="C10" s="27"/>
      <c r="D10" s="27"/>
      <c r="E10" s="2229">
        <v>74031</v>
      </c>
      <c r="F10" s="29">
        <v>4</v>
      </c>
      <c r="G10" s="149">
        <v>2472.66</v>
      </c>
      <c r="H10" s="43">
        <v>1494</v>
      </c>
      <c r="I10" s="478">
        <f t="shared" si="1"/>
        <v>168009.35</v>
      </c>
      <c r="J10" s="36"/>
      <c r="K10" s="27"/>
      <c r="L10" s="27"/>
      <c r="M10" s="27"/>
      <c r="N10" s="29"/>
      <c r="O10" s="39"/>
      <c r="P10" s="39"/>
      <c r="Q10" s="479">
        <f t="shared" si="0"/>
        <v>0</v>
      </c>
    </row>
    <row r="11" spans="1:17" ht="15" customHeight="1">
      <c r="A11" s="26">
        <v>44679</v>
      </c>
      <c r="B11" s="27"/>
      <c r="C11" s="27"/>
      <c r="D11" s="27"/>
      <c r="E11" s="2229">
        <v>74357</v>
      </c>
      <c r="F11" s="29">
        <v>5</v>
      </c>
      <c r="G11" s="149">
        <v>3750</v>
      </c>
      <c r="H11" s="43">
        <v>1494</v>
      </c>
      <c r="I11" s="478">
        <f t="shared" si="1"/>
        <v>164259.35</v>
      </c>
      <c r="J11" s="36"/>
      <c r="K11" s="27"/>
      <c r="L11" s="27"/>
      <c r="M11" s="27"/>
      <c r="N11" s="29"/>
      <c r="O11" s="39"/>
      <c r="P11" s="39"/>
      <c r="Q11" s="479">
        <f t="shared" si="0"/>
        <v>0</v>
      </c>
    </row>
    <row r="12" spans="1:17" ht="15" customHeight="1">
      <c r="A12" s="26">
        <v>44708</v>
      </c>
      <c r="B12" s="27"/>
      <c r="C12" s="27"/>
      <c r="D12" s="27"/>
      <c r="E12" s="2229">
        <v>74766</v>
      </c>
      <c r="F12" s="29">
        <v>6</v>
      </c>
      <c r="G12" s="149">
        <v>3606</v>
      </c>
      <c r="H12" s="43">
        <v>1494</v>
      </c>
      <c r="I12" s="478">
        <f t="shared" si="1"/>
        <v>160653.35</v>
      </c>
    </row>
    <row r="13" spans="1:17" ht="15" customHeight="1">
      <c r="A13" s="26">
        <v>44740</v>
      </c>
      <c r="B13" s="27"/>
      <c r="C13" s="27"/>
      <c r="D13" s="27"/>
      <c r="E13" s="2229">
        <v>75096</v>
      </c>
      <c r="F13" s="29">
        <v>7</v>
      </c>
      <c r="G13" s="149">
        <v>3306</v>
      </c>
      <c r="H13" s="43">
        <v>1494</v>
      </c>
      <c r="I13" s="478">
        <f t="shared" si="1"/>
        <v>157347.35</v>
      </c>
      <c r="J13" s="3405" t="s">
        <v>185</v>
      </c>
      <c r="K13" s="3406"/>
      <c r="L13" s="3406"/>
      <c r="M13" s="3406"/>
      <c r="N13" s="3406"/>
      <c r="O13" s="3406"/>
      <c r="P13" s="3406"/>
      <c r="Q13" s="3407"/>
    </row>
    <row r="14" spans="1:17" ht="15" customHeight="1">
      <c r="A14" s="26">
        <v>44769</v>
      </c>
      <c r="B14" s="27"/>
      <c r="C14" s="27"/>
      <c r="D14" s="27"/>
      <c r="E14" s="2229">
        <v>75444</v>
      </c>
      <c r="F14" s="29">
        <v>8</v>
      </c>
      <c r="G14" s="149">
        <v>3206</v>
      </c>
      <c r="H14" s="43">
        <v>1494</v>
      </c>
      <c r="I14" s="478">
        <f t="shared" si="1"/>
        <v>154141.35</v>
      </c>
      <c r="J14" s="277" t="s">
        <v>2</v>
      </c>
      <c r="K14" s="278" t="s">
        <v>35</v>
      </c>
      <c r="L14" s="280" t="s">
        <v>4</v>
      </c>
      <c r="M14" s="280" t="s">
        <v>7</v>
      </c>
      <c r="N14" s="280" t="s">
        <v>6</v>
      </c>
      <c r="O14" s="281" t="s">
        <v>1023</v>
      </c>
      <c r="P14" s="281" t="s">
        <v>802</v>
      </c>
      <c r="Q14" s="288" t="s">
        <v>39</v>
      </c>
    </row>
    <row r="15" spans="1:17" ht="15" customHeight="1">
      <c r="A15" s="26">
        <v>44800</v>
      </c>
      <c r="B15" s="27"/>
      <c r="C15" s="27"/>
      <c r="D15" s="27"/>
      <c r="E15" s="2229">
        <v>75813</v>
      </c>
      <c r="F15" s="29">
        <v>9</v>
      </c>
      <c r="G15" s="149">
        <v>3206</v>
      </c>
      <c r="H15" s="43">
        <v>1494</v>
      </c>
      <c r="I15" s="701">
        <f t="shared" si="1"/>
        <v>150935.35</v>
      </c>
      <c r="J15" s="147">
        <v>45700</v>
      </c>
      <c r="K15" s="21">
        <v>20000</v>
      </c>
      <c r="L15" s="22">
        <f>K15*0.02</f>
        <v>400</v>
      </c>
      <c r="M15" s="25">
        <v>35056</v>
      </c>
      <c r="N15" s="25">
        <v>12</v>
      </c>
      <c r="O15" s="21">
        <f>Q15/N15</f>
        <v>1666.6666666666699</v>
      </c>
      <c r="P15" s="21">
        <v>400</v>
      </c>
      <c r="Q15" s="21">
        <v>20000</v>
      </c>
    </row>
    <row r="16" spans="1:17" ht="15" customHeight="1">
      <c r="A16" s="31">
        <v>44831</v>
      </c>
      <c r="B16" s="27"/>
      <c r="C16" s="27"/>
      <c r="D16" s="27"/>
      <c r="E16" s="2229">
        <v>76103</v>
      </c>
      <c r="F16" s="29">
        <v>10</v>
      </c>
      <c r="G16" s="33">
        <v>3606</v>
      </c>
      <c r="H16" s="33">
        <v>1494</v>
      </c>
      <c r="I16" s="701">
        <f t="shared" si="1"/>
        <v>147329.35</v>
      </c>
      <c r="J16" s="36">
        <v>45744</v>
      </c>
      <c r="K16" s="27"/>
      <c r="L16" s="27"/>
      <c r="M16" s="57">
        <v>86998</v>
      </c>
      <c r="N16" s="29">
        <v>1</v>
      </c>
      <c r="O16" s="39">
        <v>1666.67</v>
      </c>
      <c r="P16" s="39">
        <v>366.67</v>
      </c>
      <c r="Q16" s="1314">
        <f>Q15-O16</f>
        <v>18333.330000000002</v>
      </c>
    </row>
    <row r="17" spans="1:17" ht="15" customHeight="1">
      <c r="A17" s="31">
        <v>44861</v>
      </c>
      <c r="B17" s="27"/>
      <c r="C17" s="27"/>
      <c r="D17" s="27"/>
      <c r="E17" s="2229">
        <v>76422</v>
      </c>
      <c r="F17" s="29">
        <v>11</v>
      </c>
      <c r="G17" s="33">
        <v>3750</v>
      </c>
      <c r="H17" s="33">
        <v>1494</v>
      </c>
      <c r="I17" s="701">
        <f t="shared" si="1"/>
        <v>143579.35</v>
      </c>
      <c r="J17" s="36">
        <v>45770</v>
      </c>
      <c r="K17" s="27"/>
      <c r="L17" s="27"/>
      <c r="M17" s="57">
        <v>87288</v>
      </c>
      <c r="N17" s="29">
        <v>2</v>
      </c>
      <c r="O17" s="39">
        <v>18333.330000000002</v>
      </c>
      <c r="P17" s="39"/>
      <c r="Q17" s="1314">
        <f t="shared" ref="Q17:Q25" si="2">Q16-O17</f>
        <v>0</v>
      </c>
    </row>
    <row r="18" spans="1:17" ht="15" customHeight="1">
      <c r="A18" s="31">
        <v>44887</v>
      </c>
      <c r="B18" s="27"/>
      <c r="C18" s="27"/>
      <c r="D18" s="27"/>
      <c r="E18" s="2229">
        <v>76806</v>
      </c>
      <c r="F18" s="29">
        <v>12</v>
      </c>
      <c r="G18" s="33">
        <v>4829.3500000000004</v>
      </c>
      <c r="H18" s="33"/>
      <c r="I18" s="701">
        <f t="shared" si="1"/>
        <v>138750</v>
      </c>
      <c r="J18" s="36"/>
      <c r="K18" s="27"/>
      <c r="L18" s="27"/>
      <c r="M18" s="27"/>
      <c r="N18" s="29">
        <v>3</v>
      </c>
      <c r="O18" s="39"/>
      <c r="P18" s="39"/>
      <c r="Q18" s="1314">
        <f t="shared" si="2"/>
        <v>0</v>
      </c>
    </row>
    <row r="19" spans="1:17" ht="15" customHeight="1">
      <c r="A19" s="31">
        <v>44890</v>
      </c>
      <c r="B19" s="27"/>
      <c r="C19" s="27"/>
      <c r="D19" s="27"/>
      <c r="E19" s="2229">
        <v>76847</v>
      </c>
      <c r="F19" s="29">
        <v>13</v>
      </c>
      <c r="G19" s="33">
        <v>3750</v>
      </c>
      <c r="H19" s="33">
        <v>1494</v>
      </c>
      <c r="I19" s="701">
        <f t="shared" si="1"/>
        <v>135000</v>
      </c>
      <c r="J19" s="36"/>
      <c r="K19" s="27"/>
      <c r="L19" s="27"/>
      <c r="M19" s="27"/>
      <c r="N19" s="29">
        <v>4</v>
      </c>
      <c r="O19" s="39"/>
      <c r="P19" s="39"/>
      <c r="Q19" s="1314">
        <f t="shared" si="2"/>
        <v>0</v>
      </c>
    </row>
    <row r="20" spans="1:17" ht="15" customHeight="1">
      <c r="A20" s="31">
        <v>44921</v>
      </c>
      <c r="B20" s="27"/>
      <c r="C20" s="27"/>
      <c r="D20" s="27"/>
      <c r="E20" s="2229">
        <v>77161</v>
      </c>
      <c r="F20" s="29">
        <v>14</v>
      </c>
      <c r="G20" s="33">
        <v>3206</v>
      </c>
      <c r="H20" s="33">
        <v>1494</v>
      </c>
      <c r="I20" s="701">
        <f t="shared" si="1"/>
        <v>131794</v>
      </c>
      <c r="J20" s="36"/>
      <c r="K20" s="27"/>
      <c r="L20" s="27"/>
      <c r="M20" s="27"/>
      <c r="N20" s="29">
        <v>5</v>
      </c>
      <c r="O20" s="39"/>
      <c r="P20" s="39"/>
      <c r="Q20" s="1314">
        <f t="shared" si="2"/>
        <v>0</v>
      </c>
    </row>
    <row r="21" spans="1:17" ht="15" customHeight="1">
      <c r="A21" s="31">
        <v>44953</v>
      </c>
      <c r="B21" s="27"/>
      <c r="C21" s="27"/>
      <c r="D21" s="27"/>
      <c r="E21" s="2229">
        <v>77477</v>
      </c>
      <c r="F21" s="29">
        <v>15</v>
      </c>
      <c r="G21" s="33">
        <v>3106</v>
      </c>
      <c r="H21" s="33">
        <v>1494</v>
      </c>
      <c r="I21" s="701">
        <f t="shared" si="1"/>
        <v>128688</v>
      </c>
      <c r="J21" s="36"/>
      <c r="K21" s="27"/>
      <c r="L21" s="27"/>
      <c r="M21" s="27"/>
      <c r="N21" s="29">
        <v>6</v>
      </c>
      <c r="O21" s="39"/>
      <c r="P21" s="39"/>
      <c r="Q21" s="1314">
        <f t="shared" si="2"/>
        <v>0</v>
      </c>
    </row>
    <row r="22" spans="1:17" ht="15" customHeight="1">
      <c r="A22" s="31">
        <v>44982</v>
      </c>
      <c r="B22" s="27"/>
      <c r="C22" s="27"/>
      <c r="D22" s="27"/>
      <c r="E22" s="2229">
        <v>77875</v>
      </c>
      <c r="F22" s="29">
        <v>16</v>
      </c>
      <c r="G22" s="33">
        <v>2472.66</v>
      </c>
      <c r="H22" s="33">
        <v>1494</v>
      </c>
      <c r="I22" s="701">
        <f t="shared" si="1"/>
        <v>126215.34</v>
      </c>
      <c r="J22" s="36"/>
      <c r="K22" s="27"/>
      <c r="L22" s="27"/>
      <c r="M22" s="27"/>
      <c r="N22" s="29">
        <v>7</v>
      </c>
      <c r="O22" s="39"/>
      <c r="P22" s="39"/>
      <c r="Q22" s="1314">
        <f t="shared" si="2"/>
        <v>0</v>
      </c>
    </row>
    <row r="23" spans="1:17" ht="15" customHeight="1">
      <c r="A23" s="31">
        <v>45016</v>
      </c>
      <c r="B23" s="27"/>
      <c r="C23" s="27"/>
      <c r="D23" s="27"/>
      <c r="E23" s="2229">
        <v>78129</v>
      </c>
      <c r="F23" s="29">
        <v>17</v>
      </c>
      <c r="G23" s="33">
        <v>3750</v>
      </c>
      <c r="H23" s="33">
        <v>1494</v>
      </c>
      <c r="I23" s="701">
        <f t="shared" si="1"/>
        <v>122465.34</v>
      </c>
      <c r="J23" s="36"/>
      <c r="K23" s="27"/>
      <c r="L23" s="27"/>
      <c r="M23" s="27"/>
      <c r="N23" s="29">
        <v>8</v>
      </c>
      <c r="O23" s="39"/>
      <c r="P23" s="39"/>
      <c r="Q23" s="1314">
        <f t="shared" si="2"/>
        <v>0</v>
      </c>
    </row>
    <row r="24" spans="1:17" ht="15" customHeight="1">
      <c r="A24" s="31">
        <v>45042</v>
      </c>
      <c r="B24" s="27"/>
      <c r="C24" s="27"/>
      <c r="D24" s="27"/>
      <c r="E24" s="2229">
        <v>78410</v>
      </c>
      <c r="F24" s="29">
        <v>18</v>
      </c>
      <c r="G24" s="33">
        <v>2506</v>
      </c>
      <c r="H24" s="33">
        <v>1494</v>
      </c>
      <c r="I24" s="701">
        <f t="shared" si="1"/>
        <v>119959.34</v>
      </c>
      <c r="J24" s="36"/>
      <c r="K24" s="27"/>
      <c r="L24" s="27"/>
      <c r="M24" s="27"/>
      <c r="N24" s="29">
        <v>9</v>
      </c>
      <c r="O24" s="39"/>
      <c r="P24" s="39"/>
      <c r="Q24" s="1314">
        <f t="shared" si="2"/>
        <v>0</v>
      </c>
    </row>
    <row r="25" spans="1:17" ht="15" customHeight="1">
      <c r="A25" s="26">
        <v>45073</v>
      </c>
      <c r="C25" s="30"/>
      <c r="D25" s="27"/>
      <c r="E25" s="2229">
        <v>31331</v>
      </c>
      <c r="F25" s="29">
        <v>19</v>
      </c>
      <c r="G25" s="30">
        <v>119959.34</v>
      </c>
      <c r="H25" s="39"/>
      <c r="I25" s="478">
        <f t="shared" si="1"/>
        <v>0</v>
      </c>
      <c r="Q25" s="1314">
        <f t="shared" si="2"/>
        <v>0</v>
      </c>
    </row>
    <row r="26" spans="1:17" ht="20.25" customHeight="1">
      <c r="A26" s="36"/>
      <c r="B26" s="27"/>
      <c r="C26" s="27"/>
      <c r="D26" s="27"/>
      <c r="E26" s="2250"/>
      <c r="F26" s="29">
        <v>20</v>
      </c>
      <c r="G26" s="39"/>
      <c r="H26" s="39"/>
      <c r="I26" s="478">
        <f t="shared" si="1"/>
        <v>0</v>
      </c>
    </row>
    <row r="27" spans="1:17" ht="15" customHeight="1">
      <c r="A27" s="36"/>
      <c r="B27" s="27"/>
      <c r="C27" s="27"/>
      <c r="D27" s="27"/>
      <c r="E27" s="2250"/>
      <c r="F27" s="29">
        <v>21</v>
      </c>
      <c r="G27" s="39"/>
      <c r="H27" s="39"/>
      <c r="I27" s="478">
        <f t="shared" si="1"/>
        <v>0</v>
      </c>
    </row>
    <row r="28" spans="1:17" ht="15" customHeight="1">
      <c r="A28" s="3196" t="s">
        <v>1</v>
      </c>
      <c r="B28" s="3197"/>
      <c r="C28" s="3197"/>
      <c r="D28" s="3197"/>
      <c r="E28" s="3432"/>
      <c r="F28" s="3197"/>
      <c r="G28" s="3197"/>
      <c r="H28" s="3197"/>
      <c r="I28" s="3198"/>
    </row>
    <row r="29" spans="1:17" ht="15" customHeight="1">
      <c r="A29" s="470" t="s">
        <v>2</v>
      </c>
      <c r="B29" s="562" t="s">
        <v>3</v>
      </c>
      <c r="C29" s="472" t="s">
        <v>4</v>
      </c>
      <c r="D29" s="473" t="s">
        <v>5</v>
      </c>
      <c r="E29" s="2228" t="s">
        <v>7</v>
      </c>
      <c r="F29" s="473" t="s">
        <v>6</v>
      </c>
      <c r="G29" s="563" t="s">
        <v>176</v>
      </c>
      <c r="H29" s="563" t="s">
        <v>177</v>
      </c>
      <c r="I29" s="1311" t="s">
        <v>10</v>
      </c>
    </row>
    <row r="30" spans="1:17" ht="15" customHeight="1">
      <c r="A30" s="723">
        <v>45073</v>
      </c>
      <c r="B30" s="666">
        <v>155000</v>
      </c>
      <c r="C30" s="666">
        <f>B30*0.02</f>
        <v>3100</v>
      </c>
      <c r="D30" s="666"/>
      <c r="E30" s="2248">
        <v>31331</v>
      </c>
      <c r="F30" s="667">
        <v>36</v>
      </c>
      <c r="G30" s="668">
        <f>B30/F30</f>
        <v>4305.5555555555602</v>
      </c>
      <c r="H30" s="668">
        <f>B30*0.83%</f>
        <v>1286.5</v>
      </c>
      <c r="I30" s="666">
        <f>B30</f>
        <v>155000</v>
      </c>
    </row>
    <row r="31" spans="1:17" ht="15" customHeight="1">
      <c r="A31" s="50">
        <v>45077</v>
      </c>
      <c r="B31" s="151"/>
      <c r="C31" s="151"/>
      <c r="D31" s="151"/>
      <c r="E31" s="2229">
        <v>78935</v>
      </c>
      <c r="F31" s="57">
        <v>1</v>
      </c>
      <c r="G31" s="35">
        <v>4305.5600000000004</v>
      </c>
      <c r="H31" s="35">
        <v>1286.5</v>
      </c>
      <c r="I31" s="478">
        <f>I30-G31</f>
        <v>150694.44</v>
      </c>
    </row>
    <row r="32" spans="1:17" ht="15" customHeight="1">
      <c r="A32" s="50">
        <v>45107</v>
      </c>
      <c r="B32" s="151"/>
      <c r="C32" s="151"/>
      <c r="D32" s="151"/>
      <c r="E32" s="2229">
        <v>79334</v>
      </c>
      <c r="F32" s="57">
        <v>2</v>
      </c>
      <c r="G32" s="35">
        <v>4305.5600000000004</v>
      </c>
      <c r="H32" s="35">
        <v>1286.5</v>
      </c>
      <c r="I32" s="478">
        <f t="shared" ref="I32:I50" si="3">I31-G32</f>
        <v>146388.88</v>
      </c>
    </row>
    <row r="33" spans="1:9" ht="15" customHeight="1">
      <c r="A33" s="50">
        <v>45134</v>
      </c>
      <c r="B33" s="151"/>
      <c r="C33" s="151"/>
      <c r="D33" s="151"/>
      <c r="E33" s="2229">
        <v>79620</v>
      </c>
      <c r="F33" s="57">
        <v>3</v>
      </c>
      <c r="G33" s="35">
        <v>4305.5600000000004</v>
      </c>
      <c r="H33" s="35">
        <v>1286.5</v>
      </c>
      <c r="I33" s="478">
        <f t="shared" si="3"/>
        <v>142083.32</v>
      </c>
    </row>
    <row r="34" spans="1:9" ht="15" customHeight="1">
      <c r="A34" s="50">
        <v>45167</v>
      </c>
      <c r="B34" s="151"/>
      <c r="C34" s="151"/>
      <c r="D34" s="151"/>
      <c r="E34" s="2229">
        <v>80017</v>
      </c>
      <c r="F34" s="57">
        <v>4</v>
      </c>
      <c r="G34" s="35">
        <v>4305.5600000000004</v>
      </c>
      <c r="H34" s="35">
        <v>1286.5</v>
      </c>
      <c r="I34" s="478">
        <f t="shared" si="3"/>
        <v>137777.76</v>
      </c>
    </row>
    <row r="35" spans="1:9" ht="15" customHeight="1">
      <c r="A35" s="50">
        <v>45196</v>
      </c>
      <c r="B35" s="151"/>
      <c r="C35" s="478"/>
      <c r="D35" s="478"/>
      <c r="E35" s="2229">
        <v>80338</v>
      </c>
      <c r="F35" s="57">
        <v>5</v>
      </c>
      <c r="G35" s="35">
        <v>3913.5</v>
      </c>
      <c r="H35" s="35">
        <v>1286.5</v>
      </c>
      <c r="I35" s="478">
        <f t="shared" si="3"/>
        <v>133864.26</v>
      </c>
    </row>
    <row r="36" spans="1:9" ht="15" customHeight="1">
      <c r="A36" s="50">
        <v>45225</v>
      </c>
      <c r="B36" s="151"/>
      <c r="C36" s="478"/>
      <c r="D36" s="478"/>
      <c r="E36" s="2229">
        <v>80675</v>
      </c>
      <c r="F36" s="57">
        <v>6</v>
      </c>
      <c r="G36" s="35">
        <v>3713.5</v>
      </c>
      <c r="H36" s="35">
        <v>1286.5</v>
      </c>
      <c r="I36" s="478">
        <f t="shared" si="3"/>
        <v>130150.76</v>
      </c>
    </row>
    <row r="37" spans="1:9" ht="15" customHeight="1">
      <c r="A37" s="50">
        <v>45258</v>
      </c>
      <c r="B37" s="151"/>
      <c r="C37" s="35"/>
      <c r="D37" s="35"/>
      <c r="E37" s="2229">
        <v>81132</v>
      </c>
      <c r="F37" s="57">
        <v>7</v>
      </c>
      <c r="G37" s="35">
        <v>3813.5</v>
      </c>
      <c r="H37" s="35">
        <v>1286.5</v>
      </c>
      <c r="I37" s="478">
        <f t="shared" si="3"/>
        <v>126337.26</v>
      </c>
    </row>
    <row r="38" spans="1:9" ht="15" customHeight="1">
      <c r="A38" s="50">
        <v>45289</v>
      </c>
      <c r="B38" s="151"/>
      <c r="C38" s="35"/>
      <c r="D38" s="35"/>
      <c r="E38" s="2229">
        <v>81571</v>
      </c>
      <c r="F38" s="57">
        <v>8</v>
      </c>
      <c r="G38" s="35">
        <v>3813.5</v>
      </c>
      <c r="H38" s="35">
        <v>1286.5</v>
      </c>
      <c r="I38" s="478">
        <f t="shared" si="3"/>
        <v>122523.76</v>
      </c>
    </row>
    <row r="39" spans="1:9" ht="15" customHeight="1">
      <c r="A39" s="50">
        <v>45322</v>
      </c>
      <c r="B39" s="151"/>
      <c r="C39" s="151"/>
      <c r="D39" s="151"/>
      <c r="E39" s="2229">
        <v>81926</v>
      </c>
      <c r="F39" s="57">
        <v>9</v>
      </c>
      <c r="G39" s="35">
        <v>3813.5</v>
      </c>
      <c r="H39" s="35">
        <v>1286.5</v>
      </c>
      <c r="I39" s="478">
        <f t="shared" si="3"/>
        <v>118710.26</v>
      </c>
    </row>
    <row r="40" spans="1:9" ht="15" customHeight="1">
      <c r="A40" s="50">
        <v>45350</v>
      </c>
      <c r="B40" s="151"/>
      <c r="C40" s="151"/>
      <c r="D40" s="151"/>
      <c r="E40" s="2229">
        <v>82226</v>
      </c>
      <c r="F40" s="57">
        <v>10</v>
      </c>
      <c r="G40" s="35">
        <v>4305.5600000000004</v>
      </c>
      <c r="H40" s="35">
        <v>1286.5</v>
      </c>
      <c r="I40" s="478">
        <f t="shared" si="3"/>
        <v>114404.7</v>
      </c>
    </row>
    <row r="41" spans="1:9" ht="15" customHeight="1">
      <c r="A41" s="50">
        <v>45368</v>
      </c>
      <c r="B41" s="151"/>
      <c r="C41" s="151"/>
      <c r="D41" s="151"/>
      <c r="E41" s="2229">
        <v>82455</v>
      </c>
      <c r="F41" s="57">
        <v>11</v>
      </c>
      <c r="G41" s="35">
        <v>2460.3000000000002</v>
      </c>
      <c r="H41" s="35"/>
      <c r="I41" s="478">
        <f t="shared" si="3"/>
        <v>111944.4</v>
      </c>
    </row>
    <row r="42" spans="1:9" ht="15" customHeight="1">
      <c r="A42" s="50">
        <v>45385</v>
      </c>
      <c r="B42" s="151"/>
      <c r="C42" s="151"/>
      <c r="D42" s="151"/>
      <c r="E42" s="2229">
        <v>82671</v>
      </c>
      <c r="F42" s="57">
        <v>12</v>
      </c>
      <c r="G42" s="45">
        <v>3413.5</v>
      </c>
      <c r="H42" s="45">
        <v>1286.5</v>
      </c>
      <c r="I42" s="478">
        <f t="shared" si="3"/>
        <v>108530.9</v>
      </c>
    </row>
    <row r="43" spans="1:9" ht="15" customHeight="1">
      <c r="A43" s="50">
        <v>45412</v>
      </c>
      <c r="B43" s="151"/>
      <c r="C43" s="151"/>
      <c r="D43" s="151"/>
      <c r="E43" s="2229">
        <v>82943</v>
      </c>
      <c r="F43" s="57">
        <v>13</v>
      </c>
      <c r="G43" s="35">
        <v>4305.5600000000004</v>
      </c>
      <c r="H43" s="35">
        <v>1286.5</v>
      </c>
      <c r="I43" s="478">
        <f t="shared" si="3"/>
        <v>104225.34</v>
      </c>
    </row>
    <row r="44" spans="1:9" ht="15" customHeight="1">
      <c r="A44" s="50">
        <v>45441</v>
      </c>
      <c r="B44" s="151"/>
      <c r="C44" s="151"/>
      <c r="D44" s="151"/>
      <c r="E44" s="2229">
        <v>83366</v>
      </c>
      <c r="F44" s="57">
        <v>14</v>
      </c>
      <c r="G44" s="35">
        <v>4305.5600000000004</v>
      </c>
      <c r="H44" s="35">
        <v>1286.5</v>
      </c>
      <c r="I44" s="478">
        <f t="shared" si="3"/>
        <v>99919.78</v>
      </c>
    </row>
    <row r="45" spans="1:9" ht="15" customHeight="1">
      <c r="A45" s="50">
        <v>45471</v>
      </c>
      <c r="B45" s="151"/>
      <c r="C45" s="151"/>
      <c r="D45" s="151"/>
      <c r="E45" s="2195">
        <v>83726</v>
      </c>
      <c r="F45" s="57">
        <v>15</v>
      </c>
      <c r="G45" s="35">
        <v>4305.5600000000004</v>
      </c>
      <c r="H45" s="35">
        <v>1286.5</v>
      </c>
      <c r="I45" s="478">
        <f t="shared" si="3"/>
        <v>95614.22</v>
      </c>
    </row>
    <row r="46" spans="1:9" ht="15" customHeight="1">
      <c r="A46" s="50">
        <v>45504</v>
      </c>
      <c r="B46" s="151"/>
      <c r="C46" s="151"/>
      <c r="D46" s="151"/>
      <c r="E46" s="2195">
        <v>84095</v>
      </c>
      <c r="F46" s="133">
        <v>16</v>
      </c>
      <c r="G46" s="325">
        <v>4305.5600000000004</v>
      </c>
      <c r="H46" s="851">
        <v>1286.5</v>
      </c>
      <c r="I46" s="478">
        <f t="shared" si="3"/>
        <v>91308.66</v>
      </c>
    </row>
    <row r="47" spans="1:9" ht="15" customHeight="1">
      <c r="A47" s="50">
        <v>45533</v>
      </c>
      <c r="B47" s="78"/>
      <c r="C47" s="47"/>
      <c r="D47" s="47"/>
      <c r="E47" s="2229">
        <v>84404</v>
      </c>
      <c r="F47" s="57">
        <v>17</v>
      </c>
      <c r="G47" s="851">
        <v>3713.5</v>
      </c>
      <c r="H47" s="851">
        <v>1286.5</v>
      </c>
      <c r="I47" s="478">
        <f t="shared" si="3"/>
        <v>87595.16</v>
      </c>
    </row>
    <row r="48" spans="1:9" ht="15" customHeight="1">
      <c r="A48" s="53">
        <v>45540</v>
      </c>
      <c r="D48" s="327"/>
      <c r="E48" s="2195">
        <v>34149</v>
      </c>
      <c r="F48" s="57">
        <v>18</v>
      </c>
      <c r="G48" s="327">
        <v>87595.16</v>
      </c>
      <c r="H48" s="43"/>
      <c r="I48" s="478">
        <f t="shared" si="3"/>
        <v>0</v>
      </c>
    </row>
    <row r="49" spans="1:19" ht="15" customHeight="1">
      <c r="A49" s="53"/>
      <c r="B49" s="78"/>
      <c r="C49" s="327"/>
      <c r="D49" s="327"/>
      <c r="E49" s="2229"/>
      <c r="F49" s="57">
        <v>19</v>
      </c>
      <c r="G49" s="43"/>
      <c r="H49" s="43"/>
      <c r="I49" s="478">
        <f t="shared" si="3"/>
        <v>0</v>
      </c>
    </row>
    <row r="50" spans="1:19" ht="15" customHeight="1">
      <c r="A50" s="235"/>
      <c r="B50" s="78"/>
      <c r="C50" s="256"/>
      <c r="D50" s="256"/>
      <c r="E50" s="2229"/>
      <c r="F50" s="57">
        <v>20</v>
      </c>
      <c r="G50" s="43"/>
      <c r="H50" s="43"/>
      <c r="I50" s="478">
        <f t="shared" si="3"/>
        <v>0</v>
      </c>
    </row>
    <row r="51" spans="1:19" ht="15" customHeight="1">
      <c r="A51" s="3196" t="s">
        <v>1</v>
      </c>
      <c r="B51" s="3197"/>
      <c r="C51" s="3197"/>
      <c r="D51" s="3197"/>
      <c r="E51" s="3432"/>
      <c r="F51" s="3197"/>
      <c r="G51" s="3197"/>
      <c r="H51" s="3197"/>
      <c r="I51" s="3198"/>
    </row>
    <row r="52" spans="1:19" ht="15" customHeight="1">
      <c r="A52" s="470" t="s">
        <v>2</v>
      </c>
      <c r="B52" s="562" t="s">
        <v>3</v>
      </c>
      <c r="C52" s="472" t="s">
        <v>4</v>
      </c>
      <c r="D52" s="473" t="s">
        <v>5</v>
      </c>
      <c r="E52" s="2228" t="s">
        <v>7</v>
      </c>
      <c r="F52" s="473" t="s">
        <v>6</v>
      </c>
      <c r="G52" s="563" t="s">
        <v>176</v>
      </c>
      <c r="H52" s="563" t="s">
        <v>177</v>
      </c>
      <c r="I52" s="1311" t="s">
        <v>10</v>
      </c>
    </row>
    <row r="53" spans="1:19" ht="15" customHeight="1">
      <c r="A53" s="723">
        <v>45540</v>
      </c>
      <c r="B53" s="666">
        <v>100000</v>
      </c>
      <c r="C53" s="666">
        <f>B53*0.02</f>
        <v>2000</v>
      </c>
      <c r="D53" s="666"/>
      <c r="E53" s="2248">
        <v>31331</v>
      </c>
      <c r="F53" s="667">
        <v>24</v>
      </c>
      <c r="G53" s="668">
        <f>B53/F53</f>
        <v>4166.6666666666697</v>
      </c>
      <c r="H53" s="668">
        <f>B53*0.83%</f>
        <v>830</v>
      </c>
      <c r="I53" s="666">
        <f>B53</f>
        <v>100000</v>
      </c>
    </row>
    <row r="54" spans="1:19" ht="15" customHeight="1">
      <c r="A54" s="50">
        <v>45561</v>
      </c>
      <c r="B54" s="57"/>
      <c r="C54" s="57"/>
      <c r="D54" s="57"/>
      <c r="E54" s="2229">
        <v>84734</v>
      </c>
      <c r="F54" s="57">
        <v>1</v>
      </c>
      <c r="G54" s="329">
        <v>4166.67</v>
      </c>
      <c r="H54" s="329">
        <v>830</v>
      </c>
      <c r="I54" s="480">
        <f>I53-G54</f>
        <v>95833.33</v>
      </c>
    </row>
    <row r="55" spans="1:19" ht="15" customHeight="1">
      <c r="A55" s="50">
        <v>45594</v>
      </c>
      <c r="B55" s="57"/>
      <c r="C55" s="57"/>
      <c r="D55" s="57"/>
      <c r="E55" s="2229">
        <v>85176</v>
      </c>
      <c r="F55" s="57">
        <v>2</v>
      </c>
      <c r="G55" s="329">
        <v>4166.67</v>
      </c>
      <c r="H55" s="329">
        <v>830</v>
      </c>
      <c r="I55" s="480">
        <f t="shared" ref="I55:I62" si="4">I54-G55</f>
        <v>91666.66</v>
      </c>
    </row>
    <row r="56" spans="1:19" ht="15" customHeight="1">
      <c r="A56" s="50">
        <v>45623</v>
      </c>
      <c r="B56" s="57"/>
      <c r="C56" s="57"/>
      <c r="D56" s="57"/>
      <c r="E56" s="2229">
        <v>85611</v>
      </c>
      <c r="F56" s="57">
        <v>3</v>
      </c>
      <c r="G56" s="59">
        <v>4166.67</v>
      </c>
      <c r="H56" s="59">
        <v>830</v>
      </c>
      <c r="I56" s="480">
        <f t="shared" si="4"/>
        <v>87499.99</v>
      </c>
    </row>
    <row r="57" spans="1:19" ht="15" customHeight="1">
      <c r="A57" s="60">
        <v>45654</v>
      </c>
      <c r="B57" s="57"/>
      <c r="C57" s="57"/>
      <c r="D57" s="57"/>
      <c r="E57" s="2229">
        <v>86018</v>
      </c>
      <c r="F57" s="57">
        <v>4</v>
      </c>
      <c r="G57" s="59">
        <v>4166.67</v>
      </c>
      <c r="H57" s="59">
        <v>830</v>
      </c>
      <c r="I57" s="480">
        <f t="shared" si="4"/>
        <v>83333.320000000007</v>
      </c>
    </row>
    <row r="58" spans="1:19" ht="15" customHeight="1">
      <c r="A58" s="50">
        <v>45685</v>
      </c>
      <c r="B58" s="57"/>
      <c r="C58" s="57"/>
      <c r="D58" s="57"/>
      <c r="E58" s="2229">
        <v>86267</v>
      </c>
      <c r="F58" s="57">
        <v>5</v>
      </c>
      <c r="G58" s="59">
        <v>4166.67</v>
      </c>
      <c r="H58" s="59">
        <v>830</v>
      </c>
      <c r="I58" s="480">
        <f t="shared" si="4"/>
        <v>79166.649999999994</v>
      </c>
      <c r="K58" s="339"/>
      <c r="L58" s="613"/>
      <c r="M58" s="464"/>
      <c r="N58" s="615"/>
      <c r="O58" s="615"/>
      <c r="P58" s="615"/>
      <c r="Q58" s="617"/>
      <c r="R58" s="617"/>
      <c r="S58" s="779"/>
    </row>
    <row r="59" spans="1:19" ht="15" customHeight="1">
      <c r="A59" s="50">
        <v>45715</v>
      </c>
      <c r="B59" s="57"/>
      <c r="C59" s="57"/>
      <c r="D59" s="57"/>
      <c r="E59" s="2229">
        <v>86616</v>
      </c>
      <c r="F59" s="57">
        <v>6</v>
      </c>
      <c r="G59" s="59">
        <v>4166.67</v>
      </c>
      <c r="H59" s="59">
        <v>830</v>
      </c>
      <c r="I59" s="480">
        <f t="shared" si="4"/>
        <v>74999.98</v>
      </c>
      <c r="K59" s="339"/>
      <c r="L59" s="613"/>
      <c r="M59" s="464"/>
      <c r="N59" s="615"/>
      <c r="O59" s="615"/>
      <c r="P59" s="615"/>
      <c r="Q59" s="617"/>
      <c r="R59" s="617"/>
      <c r="S59" s="779"/>
    </row>
    <row r="60" spans="1:19" ht="15" customHeight="1">
      <c r="A60" s="50">
        <v>45744</v>
      </c>
      <c r="B60" s="57"/>
      <c r="C60" s="57"/>
      <c r="D60" s="57"/>
      <c r="E60" s="2229">
        <v>86998</v>
      </c>
      <c r="F60" s="57">
        <v>7</v>
      </c>
      <c r="G60" s="59">
        <v>4166.67</v>
      </c>
      <c r="H60" s="59">
        <v>830</v>
      </c>
      <c r="I60" s="480">
        <f t="shared" si="4"/>
        <v>70833.31</v>
      </c>
      <c r="K60" s="339"/>
      <c r="L60" s="613"/>
      <c r="M60" s="464"/>
      <c r="N60" s="615"/>
      <c r="O60" s="615"/>
      <c r="P60" s="615"/>
      <c r="Q60" s="617"/>
      <c r="R60" s="617"/>
      <c r="S60" s="779"/>
    </row>
    <row r="61" spans="1:19" ht="15" customHeight="1">
      <c r="A61" s="50">
        <v>45776</v>
      </c>
      <c r="B61" s="57"/>
      <c r="C61" s="57"/>
      <c r="D61" s="57"/>
      <c r="E61" s="2229">
        <v>87340</v>
      </c>
      <c r="F61" s="57">
        <v>8</v>
      </c>
      <c r="G61" s="59">
        <v>4166.67</v>
      </c>
      <c r="H61" s="62">
        <v>830</v>
      </c>
      <c r="I61" s="480">
        <f t="shared" si="4"/>
        <v>66666.64</v>
      </c>
      <c r="K61" s="339"/>
      <c r="L61" s="613"/>
      <c r="M61" s="464"/>
      <c r="N61" s="615"/>
      <c r="O61" s="615"/>
      <c r="P61" s="615"/>
      <c r="Q61" s="617"/>
      <c r="R61" s="617"/>
      <c r="S61" s="779"/>
    </row>
    <row r="62" spans="1:19" ht="15" customHeight="1">
      <c r="A62" s="50">
        <v>45777</v>
      </c>
      <c r="B62" s="57"/>
      <c r="C62" s="57"/>
      <c r="D62" s="57"/>
      <c r="E62" s="2229">
        <v>35507</v>
      </c>
      <c r="F62" s="57">
        <v>9</v>
      </c>
      <c r="G62" s="62">
        <v>66666.64</v>
      </c>
      <c r="H62" s="62"/>
      <c r="I62" s="480">
        <f t="shared" si="4"/>
        <v>0</v>
      </c>
      <c r="K62" s="339"/>
      <c r="L62" s="616"/>
      <c r="M62" s="467"/>
      <c r="N62" s="615"/>
      <c r="O62" s="615"/>
      <c r="P62" s="615"/>
      <c r="Q62" s="618"/>
      <c r="R62" s="618"/>
      <c r="S62" s="779"/>
    </row>
    <row r="63" spans="1:19" ht="15" customHeight="1">
      <c r="K63" s="339"/>
      <c r="L63" s="613"/>
      <c r="M63" s="340"/>
      <c r="N63" s="615"/>
      <c r="O63" s="615"/>
      <c r="P63" s="615"/>
      <c r="Q63" s="617"/>
      <c r="R63" s="617"/>
      <c r="S63" s="779"/>
    </row>
    <row r="64" spans="1:19" ht="15" customHeight="1">
      <c r="A64" s="3196" t="s">
        <v>1</v>
      </c>
      <c r="B64" s="3197"/>
      <c r="C64" s="3197"/>
      <c r="D64" s="3197"/>
      <c r="E64" s="3432"/>
      <c r="F64" s="3197"/>
      <c r="G64" s="3197"/>
      <c r="H64" s="3197"/>
      <c r="I64" s="3198"/>
      <c r="K64" s="339"/>
      <c r="L64" s="613"/>
      <c r="M64" s="340"/>
      <c r="N64" s="615"/>
      <c r="O64" s="615"/>
      <c r="P64" s="615"/>
      <c r="Q64" s="617"/>
      <c r="R64" s="617"/>
      <c r="S64" s="779"/>
    </row>
    <row r="65" spans="1:19" ht="15" customHeight="1">
      <c r="A65" s="470" t="s">
        <v>2</v>
      </c>
      <c r="B65" s="562" t="s">
        <v>3</v>
      </c>
      <c r="C65" s="472" t="s">
        <v>4</v>
      </c>
      <c r="D65" s="473" t="s">
        <v>5</v>
      </c>
      <c r="E65" s="2228" t="s">
        <v>7</v>
      </c>
      <c r="F65" s="473" t="s">
        <v>6</v>
      </c>
      <c r="G65" s="563" t="s">
        <v>176</v>
      </c>
      <c r="H65" s="563" t="s">
        <v>177</v>
      </c>
      <c r="I65" s="1311" t="s">
        <v>10</v>
      </c>
      <c r="K65" s="339"/>
      <c r="L65" s="616"/>
      <c r="M65" s="467"/>
      <c r="N65" s="615"/>
      <c r="O65" s="615"/>
      <c r="P65" s="615"/>
      <c r="Q65" s="618"/>
      <c r="R65" s="618"/>
      <c r="S65" s="779"/>
    </row>
    <row r="66" spans="1:19" ht="15" customHeight="1">
      <c r="A66" s="723">
        <v>45777</v>
      </c>
      <c r="B66" s="666">
        <v>100000</v>
      </c>
      <c r="C66" s="666">
        <f>B66*0.02</f>
        <v>2000</v>
      </c>
      <c r="D66" s="666"/>
      <c r="E66" s="2248">
        <v>35507</v>
      </c>
      <c r="F66" s="667">
        <v>24</v>
      </c>
      <c r="G66" s="668">
        <f>B66/F66</f>
        <v>4166.6666666666697</v>
      </c>
      <c r="H66" s="668">
        <f>B66*0.83%</f>
        <v>830</v>
      </c>
      <c r="I66" s="666">
        <f>B66</f>
        <v>100000</v>
      </c>
      <c r="K66" s="339"/>
      <c r="L66" s="613"/>
      <c r="M66" s="195"/>
      <c r="N66" s="619"/>
      <c r="O66" s="619"/>
      <c r="P66" s="615"/>
      <c r="Q66" s="617"/>
      <c r="R66" s="617"/>
      <c r="S66" s="779"/>
    </row>
    <row r="67" spans="1:19" ht="15" customHeight="1">
      <c r="A67" s="50">
        <v>45805</v>
      </c>
      <c r="B67" s="57"/>
      <c r="C67" s="57"/>
      <c r="D67" s="57"/>
      <c r="E67" s="2229" t="s">
        <v>1269</v>
      </c>
      <c r="F67" s="57">
        <v>1</v>
      </c>
      <c r="G67" s="329">
        <v>4166.67</v>
      </c>
      <c r="H67" s="329">
        <v>830</v>
      </c>
      <c r="I67" s="480">
        <f>I66-G67</f>
        <v>95833.33</v>
      </c>
      <c r="K67" s="339"/>
      <c r="L67" s="613"/>
      <c r="M67" s="197"/>
      <c r="N67" s="619"/>
      <c r="O67" s="619"/>
      <c r="P67" s="615"/>
      <c r="Q67" s="617"/>
      <c r="R67" s="617"/>
      <c r="S67" s="779"/>
    </row>
    <row r="68" spans="1:19" ht="15" customHeight="1">
      <c r="A68" s="50">
        <v>45835</v>
      </c>
      <c r="B68" s="57"/>
      <c r="C68" s="57"/>
      <c r="D68" s="57"/>
      <c r="E68" s="2229" t="s">
        <v>1270</v>
      </c>
      <c r="F68" s="57">
        <v>2</v>
      </c>
      <c r="G68" s="329">
        <v>4166.67</v>
      </c>
      <c r="H68" s="329">
        <v>830</v>
      </c>
      <c r="I68" s="480">
        <f>I67-G68</f>
        <v>91666.66</v>
      </c>
      <c r="K68" s="339"/>
      <c r="L68" s="613"/>
      <c r="M68" s="195"/>
      <c r="N68" s="673"/>
      <c r="O68" s="673"/>
      <c r="P68" s="614"/>
      <c r="Q68" s="617"/>
      <c r="R68" s="617"/>
      <c r="S68" s="779"/>
    </row>
    <row r="69" spans="1:19" ht="15" customHeight="1">
      <c r="A69" s="50">
        <v>45853</v>
      </c>
      <c r="B69" s="57"/>
      <c r="C69" s="57"/>
      <c r="D69" s="57"/>
      <c r="E69" s="2229" t="s">
        <v>1271</v>
      </c>
      <c r="F69" s="57">
        <v>3</v>
      </c>
      <c r="G69" s="59">
        <v>91666.66</v>
      </c>
      <c r="H69" s="59"/>
      <c r="I69" s="480">
        <f>I68-G69</f>
        <v>0</v>
      </c>
      <c r="K69" s="339"/>
      <c r="L69" s="613"/>
      <c r="M69" s="195"/>
      <c r="N69" s="619"/>
      <c r="O69" s="619"/>
      <c r="P69" s="615"/>
      <c r="Q69" s="617"/>
      <c r="R69" s="617"/>
      <c r="S69" s="779"/>
    </row>
    <row r="70" spans="1:19" ht="15" customHeight="1">
      <c r="A70" s="60"/>
      <c r="B70" s="57"/>
      <c r="C70" s="57"/>
      <c r="D70" s="57"/>
      <c r="E70" s="2229"/>
      <c r="F70" s="57">
        <v>4</v>
      </c>
      <c r="G70" s="59"/>
      <c r="H70" s="59"/>
      <c r="I70" s="480">
        <f>I69-G70</f>
        <v>0</v>
      </c>
      <c r="K70" s="339"/>
      <c r="L70" s="613"/>
      <c r="M70" s="195"/>
      <c r="N70" s="619"/>
      <c r="O70" s="619"/>
      <c r="P70" s="615"/>
      <c r="Q70" s="617"/>
      <c r="R70" s="617"/>
      <c r="S70" s="779"/>
    </row>
    <row r="71" spans="1:19" ht="15" customHeight="1">
      <c r="A71" s="3196" t="s">
        <v>1</v>
      </c>
      <c r="B71" s="3197"/>
      <c r="C71" s="3197"/>
      <c r="D71" s="3197"/>
      <c r="E71" s="3432"/>
      <c r="F71" s="3197"/>
      <c r="G71" s="3197"/>
      <c r="H71" s="3197"/>
      <c r="I71" s="3198"/>
      <c r="K71" s="339"/>
      <c r="L71" s="613"/>
      <c r="M71" s="195"/>
      <c r="N71" s="619"/>
      <c r="O71" s="619"/>
      <c r="P71" s="615"/>
      <c r="Q71" s="617"/>
      <c r="R71" s="617"/>
      <c r="S71" s="779"/>
    </row>
    <row r="72" spans="1:19" ht="15" customHeight="1">
      <c r="A72" s="470" t="s">
        <v>2</v>
      </c>
      <c r="B72" s="562" t="s">
        <v>3</v>
      </c>
      <c r="C72" s="472" t="s">
        <v>4</v>
      </c>
      <c r="D72" s="473" t="s">
        <v>5</v>
      </c>
      <c r="E72" s="2228" t="s">
        <v>7</v>
      </c>
      <c r="F72" s="473" t="s">
        <v>6</v>
      </c>
      <c r="G72" s="563" t="s">
        <v>176</v>
      </c>
      <c r="H72" s="563" t="s">
        <v>177</v>
      </c>
      <c r="I72" s="1311" t="s">
        <v>10</v>
      </c>
      <c r="K72" s="339"/>
      <c r="L72" s="613"/>
      <c r="M72" s="195"/>
      <c r="N72" s="619"/>
      <c r="O72" s="619"/>
      <c r="P72" s="615"/>
      <c r="Q72" s="617"/>
      <c r="R72" s="617"/>
      <c r="S72" s="779"/>
    </row>
    <row r="73" spans="1:19" ht="15" customHeight="1">
      <c r="A73" s="723">
        <v>45853</v>
      </c>
      <c r="B73" s="666">
        <v>160000</v>
      </c>
      <c r="C73" s="666">
        <f>B73*0.02</f>
        <v>3200</v>
      </c>
      <c r="D73" s="666"/>
      <c r="E73" s="2248" t="s">
        <v>1271</v>
      </c>
      <c r="F73" s="667">
        <v>36</v>
      </c>
      <c r="G73" s="668">
        <f>B73/F73</f>
        <v>4444.4444444444398</v>
      </c>
      <c r="H73" s="668">
        <f>B73*0.83%</f>
        <v>1328</v>
      </c>
      <c r="I73" s="666">
        <f>B73</f>
        <v>160000</v>
      </c>
    </row>
    <row r="74" spans="1:19" ht="15" customHeight="1">
      <c r="A74" s="194">
        <v>45867</v>
      </c>
      <c r="B74" s="57"/>
      <c r="C74" s="57"/>
      <c r="D74" s="57"/>
      <c r="E74" s="2313" t="s">
        <v>1272</v>
      </c>
      <c r="F74" s="57">
        <v>1</v>
      </c>
      <c r="G74" s="2279">
        <v>4444.4399999999996</v>
      </c>
      <c r="H74" s="2279">
        <v>1328</v>
      </c>
      <c r="I74" s="480">
        <f>I73-G74</f>
        <v>155555.56</v>
      </c>
    </row>
    <row r="75" spans="1:19" ht="15" customHeight="1">
      <c r="A75" s="194">
        <v>45897</v>
      </c>
      <c r="B75" s="57"/>
      <c r="C75" s="57"/>
      <c r="D75" s="57"/>
      <c r="E75" s="2707" t="s">
        <v>1273</v>
      </c>
      <c r="F75" s="57">
        <v>2</v>
      </c>
      <c r="G75" s="2279">
        <v>4444.4399999999996</v>
      </c>
      <c r="H75" s="2279">
        <v>1328</v>
      </c>
      <c r="I75" s="480">
        <f t="shared" ref="I75:I80" si="5">I74-G75</f>
        <v>151111.12</v>
      </c>
    </row>
    <row r="76" spans="1:19" ht="15" customHeight="1">
      <c r="A76" s="194">
        <v>45932</v>
      </c>
      <c r="B76" s="27"/>
      <c r="C76" s="27"/>
      <c r="D76" s="27"/>
      <c r="E76" s="2313" t="s">
        <v>1274</v>
      </c>
      <c r="F76" s="57">
        <v>3</v>
      </c>
      <c r="G76" s="2499">
        <v>4444.4399999999996</v>
      </c>
      <c r="H76" s="2499">
        <v>1328</v>
      </c>
      <c r="I76" s="480">
        <f t="shared" si="5"/>
        <v>146666.68</v>
      </c>
    </row>
    <row r="77" spans="1:19" ht="15" customHeight="1">
      <c r="A77" s="194">
        <v>45959</v>
      </c>
      <c r="B77" s="27"/>
      <c r="C77" s="27"/>
      <c r="D77" s="27"/>
      <c r="E77" s="2313" t="s">
        <v>1275</v>
      </c>
      <c r="F77" s="57">
        <v>4</v>
      </c>
      <c r="G77" s="2279">
        <v>4444.4399999999996</v>
      </c>
      <c r="H77" s="2279">
        <v>1328</v>
      </c>
      <c r="I77" s="480">
        <f t="shared" si="5"/>
        <v>142222.24</v>
      </c>
    </row>
    <row r="78" spans="1:19" ht="15" customHeight="1">
      <c r="A78" s="194">
        <v>45988</v>
      </c>
      <c r="B78" s="27"/>
      <c r="C78" s="27"/>
      <c r="D78" s="27"/>
      <c r="E78" s="2313" t="s">
        <v>1276</v>
      </c>
      <c r="F78" s="57">
        <v>5</v>
      </c>
      <c r="G78" s="2279">
        <v>4444.4399999999996</v>
      </c>
      <c r="H78" s="2279">
        <v>1328</v>
      </c>
      <c r="I78" s="480">
        <f t="shared" si="5"/>
        <v>137777.79999999999</v>
      </c>
    </row>
    <row r="79" spans="1:19" ht="15" customHeight="1">
      <c r="A79" s="194">
        <v>46018</v>
      </c>
      <c r="B79" s="27"/>
      <c r="C79" s="27"/>
      <c r="D79" s="27"/>
      <c r="E79" s="2313" t="s">
        <v>1277</v>
      </c>
      <c r="F79" s="57">
        <v>6</v>
      </c>
      <c r="G79" s="2279">
        <v>2372</v>
      </c>
      <c r="H79" s="2279">
        <v>1328</v>
      </c>
      <c r="I79" s="480">
        <f t="shared" si="5"/>
        <v>135405.79999999999</v>
      </c>
    </row>
    <row r="80" spans="1:19" ht="15" customHeight="1">
      <c r="A80" s="194">
        <v>46020</v>
      </c>
      <c r="B80" s="27"/>
      <c r="C80" s="27"/>
      <c r="D80" s="27"/>
      <c r="E80" s="2313" t="s">
        <v>1278</v>
      </c>
      <c r="F80" s="57"/>
      <c r="G80" s="2279">
        <v>2072.44</v>
      </c>
      <c r="H80" s="2279"/>
      <c r="I80" s="480">
        <f t="shared" si="5"/>
        <v>133333.35999999999</v>
      </c>
    </row>
    <row r="81" spans="1:9" ht="15" customHeight="1">
      <c r="A81" s="167"/>
      <c r="E81" s="2197"/>
      <c r="F81" s="29"/>
      <c r="G81" s="2279"/>
      <c r="H81" s="2279"/>
      <c r="I81" s="480"/>
    </row>
    <row r="82" spans="1:9" ht="15" customHeight="1">
      <c r="A82" s="36"/>
      <c r="B82" s="27"/>
      <c r="C82" s="27"/>
      <c r="D82" s="27"/>
      <c r="E82" s="2250"/>
      <c r="F82" s="29"/>
      <c r="G82" s="39"/>
      <c r="H82" s="39"/>
      <c r="I82" s="480"/>
    </row>
    <row r="83" spans="1:9" ht="15" customHeight="1">
      <c r="A83" s="36"/>
      <c r="B83" s="27"/>
      <c r="C83" s="27"/>
      <c r="D83" s="27"/>
      <c r="E83" s="2250"/>
      <c r="F83" s="29"/>
      <c r="G83" s="39"/>
      <c r="H83" s="39"/>
      <c r="I83" s="151"/>
    </row>
    <row r="84" spans="1:9" ht="15" customHeight="1">
      <c r="A84" s="36"/>
      <c r="B84" s="27"/>
      <c r="C84" s="27"/>
      <c r="D84" s="27"/>
      <c r="E84" s="2250"/>
      <c r="F84" s="29"/>
      <c r="G84" s="39"/>
      <c r="H84" s="39"/>
      <c r="I84" s="151"/>
    </row>
    <row r="85" spans="1:9" ht="15" customHeight="1"/>
    <row r="86" spans="1:9" ht="15" customHeight="1"/>
    <row r="87" spans="1:9" ht="15" customHeight="1"/>
    <row r="88" spans="1:9" ht="15" customHeight="1"/>
    <row r="89" spans="1:9" ht="15" customHeight="1"/>
    <row r="90" spans="1:9" ht="15" customHeight="1"/>
    <row r="91" spans="1:9" ht="15" customHeight="1"/>
    <row r="92" spans="1:9" ht="15" customHeight="1"/>
    <row r="93" spans="1:9" ht="15" customHeight="1"/>
    <row r="94" spans="1:9" ht="15" customHeight="1"/>
    <row r="95" spans="1:9" ht="15" customHeight="1"/>
    <row r="96" spans="1:9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7">
    <mergeCell ref="A64:I64"/>
    <mergeCell ref="A71:I71"/>
    <mergeCell ref="J3:Q3"/>
    <mergeCell ref="A4:I4"/>
    <mergeCell ref="J13:Q13"/>
    <mergeCell ref="A28:I28"/>
    <mergeCell ref="A51:I51"/>
  </mergeCells>
  <pageMargins left="0.5" right="0.5" top="1" bottom="1" header="0.5" footer="0.5"/>
  <pageSetup paperSize="5" orientation="landscape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208">
    <tabColor rgb="FFFFFF00"/>
  </sheetPr>
  <dimension ref="A1:I29"/>
  <sheetViews>
    <sheetView topLeftCell="A6" zoomScale="130" zoomScaleNormal="130" workbookViewId="0">
      <selection activeCell="C16" sqref="C16"/>
    </sheetView>
  </sheetViews>
  <sheetFormatPr defaultColWidth="9.109375" defaultRowHeight="13.2"/>
  <cols>
    <col min="1" max="1" width="15.33203125" style="131" customWidth="1"/>
    <col min="2" max="2" width="12.109375" style="3" customWidth="1"/>
    <col min="3" max="3" width="12" style="3" customWidth="1"/>
    <col min="4" max="4" width="7" style="3" customWidth="1"/>
    <col min="5" max="5" width="10.109375" style="5" customWidth="1"/>
    <col min="6" max="6" width="9.33203125" style="5" customWidth="1"/>
    <col min="7" max="7" width="11.44140625" style="6" customWidth="1"/>
    <col min="8" max="8" width="10.44140625" style="6" customWidth="1"/>
    <col min="9" max="9" width="15.109375" style="6" customWidth="1"/>
    <col min="10" max="16384" width="9.109375" style="3"/>
  </cols>
  <sheetData>
    <row r="1" spans="1:9" ht="24">
      <c r="A1" s="230" t="s">
        <v>1279</v>
      </c>
    </row>
    <row r="2" spans="1:9">
      <c r="A2" s="1301"/>
      <c r="B2" s="1302"/>
      <c r="C2" s="1302"/>
      <c r="D2" s="1302"/>
      <c r="G2" s="1303"/>
      <c r="H2" s="1303"/>
      <c r="I2" s="1303"/>
    </row>
    <row r="3" spans="1:9" ht="15">
      <c r="A3" s="3196" t="s">
        <v>1</v>
      </c>
      <c r="B3" s="3197"/>
      <c r="C3" s="3197"/>
      <c r="D3" s="3197"/>
      <c r="E3" s="3432"/>
      <c r="F3" s="3197"/>
      <c r="G3" s="3197"/>
      <c r="H3" s="3197"/>
      <c r="I3" s="3198"/>
    </row>
    <row r="4" spans="1:9" ht="26.4">
      <c r="A4" s="444" t="s">
        <v>2</v>
      </c>
      <c r="B4" s="562" t="s">
        <v>3</v>
      </c>
      <c r="C4" s="472" t="s">
        <v>4</v>
      </c>
      <c r="D4" s="473" t="s">
        <v>5</v>
      </c>
      <c r="E4" s="185" t="s">
        <v>7</v>
      </c>
      <c r="F4" s="473" t="s">
        <v>6</v>
      </c>
      <c r="G4" s="563" t="s">
        <v>176</v>
      </c>
      <c r="H4" s="563" t="s">
        <v>177</v>
      </c>
      <c r="I4" s="1121" t="s">
        <v>10</v>
      </c>
    </row>
    <row r="5" spans="1:9" ht="21" customHeight="1">
      <c r="A5" s="1304">
        <v>45031</v>
      </c>
      <c r="B5" s="1305">
        <v>100000</v>
      </c>
      <c r="C5" s="1305">
        <f>B5*0.02</f>
        <v>2000</v>
      </c>
      <c r="D5" s="1305"/>
      <c r="E5" s="1246">
        <v>31056</v>
      </c>
      <c r="F5" s="1306">
        <v>24</v>
      </c>
      <c r="G5" s="1307">
        <f>B5/F5</f>
        <v>4166.6666666666697</v>
      </c>
      <c r="H5" s="1307">
        <f>+B5*0.0083</f>
        <v>830</v>
      </c>
      <c r="I5" s="1308">
        <f>B5</f>
        <v>100000</v>
      </c>
    </row>
    <row r="6" spans="1:9" ht="21" customHeight="1">
      <c r="A6" s="50">
        <v>45055</v>
      </c>
      <c r="B6" s="57"/>
      <c r="C6" s="57"/>
      <c r="D6" s="57"/>
      <c r="E6" s="178">
        <v>78585</v>
      </c>
      <c r="F6" s="57">
        <v>1</v>
      </c>
      <c r="G6" s="59">
        <v>4166.67</v>
      </c>
      <c r="H6" s="59">
        <v>830</v>
      </c>
      <c r="I6" s="62">
        <f>I5-G6</f>
        <v>95833.33</v>
      </c>
    </row>
    <row r="7" spans="1:9" ht="21" customHeight="1">
      <c r="A7" s="50">
        <v>45086</v>
      </c>
      <c r="B7" s="57"/>
      <c r="C7" s="57"/>
      <c r="D7" s="57"/>
      <c r="E7" s="178">
        <v>79073</v>
      </c>
      <c r="F7" s="57">
        <v>2</v>
      </c>
      <c r="G7" s="59">
        <v>4166.67</v>
      </c>
      <c r="H7" s="59">
        <v>830</v>
      </c>
      <c r="I7" s="62">
        <f t="shared" ref="I7:I29" si="0">I6-G7</f>
        <v>91666.66</v>
      </c>
    </row>
    <row r="8" spans="1:9" ht="21" customHeight="1">
      <c r="A8" s="50">
        <v>45118</v>
      </c>
      <c r="B8" s="57"/>
      <c r="C8" s="57"/>
      <c r="D8" s="57"/>
      <c r="E8" s="178">
        <v>79445</v>
      </c>
      <c r="F8" s="57">
        <v>3</v>
      </c>
      <c r="G8" s="59">
        <v>4166.67</v>
      </c>
      <c r="H8" s="59">
        <v>830</v>
      </c>
      <c r="I8" s="62">
        <f t="shared" si="0"/>
        <v>87499.99</v>
      </c>
    </row>
    <row r="9" spans="1:9" ht="21" customHeight="1">
      <c r="A9" s="50">
        <v>45149</v>
      </c>
      <c r="B9" s="57"/>
      <c r="C9" s="57"/>
      <c r="D9" s="57"/>
      <c r="E9" s="178">
        <v>79832</v>
      </c>
      <c r="F9" s="57">
        <v>4</v>
      </c>
      <c r="G9" s="59">
        <v>4166.67</v>
      </c>
      <c r="H9" s="59">
        <v>830</v>
      </c>
      <c r="I9" s="62">
        <f t="shared" si="0"/>
        <v>83333.320000000007</v>
      </c>
    </row>
    <row r="10" spans="1:9" ht="21" customHeight="1">
      <c r="A10" s="50">
        <v>45181</v>
      </c>
      <c r="B10" s="57"/>
      <c r="C10" s="57"/>
      <c r="D10" s="57"/>
      <c r="E10" s="178">
        <v>80193</v>
      </c>
      <c r="F10" s="57">
        <v>5</v>
      </c>
      <c r="G10" s="59">
        <v>4166.67</v>
      </c>
      <c r="H10" s="59">
        <v>830</v>
      </c>
      <c r="I10" s="62">
        <f t="shared" si="0"/>
        <v>79166.649999999994</v>
      </c>
    </row>
    <row r="11" spans="1:9" ht="15.75" customHeight="1">
      <c r="A11" s="50">
        <v>45209</v>
      </c>
      <c r="B11" s="57"/>
      <c r="C11" s="57"/>
      <c r="D11" s="57"/>
      <c r="E11" s="178">
        <v>80523</v>
      </c>
      <c r="F11" s="57">
        <v>6</v>
      </c>
      <c r="G11" s="59">
        <v>4166.67</v>
      </c>
      <c r="H11" s="59">
        <v>830</v>
      </c>
      <c r="I11" s="62">
        <f t="shared" si="0"/>
        <v>74999.98</v>
      </c>
    </row>
    <row r="12" spans="1:9" ht="15.75" customHeight="1">
      <c r="A12" s="50">
        <v>45240</v>
      </c>
      <c r="B12" s="57"/>
      <c r="C12" s="57"/>
      <c r="D12" s="57"/>
      <c r="E12" s="178">
        <v>80875</v>
      </c>
      <c r="F12" s="57">
        <v>7</v>
      </c>
      <c r="G12" s="59">
        <v>4166.67</v>
      </c>
      <c r="H12" s="59">
        <v>830</v>
      </c>
      <c r="I12" s="62">
        <f t="shared" si="0"/>
        <v>70833.31</v>
      </c>
    </row>
    <row r="13" spans="1:9" ht="15.75" customHeight="1">
      <c r="A13" s="50">
        <v>45272</v>
      </c>
      <c r="B13" s="57"/>
      <c r="C13" s="57"/>
      <c r="D13" s="57"/>
      <c r="E13" s="178">
        <v>81333</v>
      </c>
      <c r="F13" s="57">
        <v>8</v>
      </c>
      <c r="G13" s="59">
        <v>4166.67</v>
      </c>
      <c r="H13" s="59">
        <v>830</v>
      </c>
      <c r="I13" s="62">
        <f t="shared" si="0"/>
        <v>66666.64</v>
      </c>
    </row>
    <row r="14" spans="1:9" ht="15.75" customHeight="1">
      <c r="A14" s="50">
        <v>45300</v>
      </c>
      <c r="B14" s="57"/>
      <c r="C14" s="57"/>
      <c r="D14" s="57"/>
      <c r="E14" s="178">
        <v>81691</v>
      </c>
      <c r="F14" s="57">
        <v>9</v>
      </c>
      <c r="G14" s="59">
        <v>4166.67</v>
      </c>
      <c r="H14" s="59">
        <v>830</v>
      </c>
      <c r="I14" s="62">
        <f t="shared" si="0"/>
        <v>62499.97</v>
      </c>
    </row>
    <row r="15" spans="1:9" ht="15.75" customHeight="1">
      <c r="A15" s="50">
        <v>45335</v>
      </c>
      <c r="B15" s="57"/>
      <c r="C15" s="57"/>
      <c r="D15" s="57"/>
      <c r="E15" s="178">
        <v>82025</v>
      </c>
      <c r="F15" s="57">
        <v>10</v>
      </c>
      <c r="G15" s="59">
        <v>4166.67</v>
      </c>
      <c r="H15" s="59">
        <v>830</v>
      </c>
      <c r="I15" s="62">
        <f t="shared" si="0"/>
        <v>58333.3</v>
      </c>
    </row>
    <row r="16" spans="1:9" ht="15.75" customHeight="1">
      <c r="A16" s="50">
        <v>45363</v>
      </c>
      <c r="B16" s="57"/>
      <c r="C16" s="57"/>
      <c r="D16" s="57"/>
      <c r="E16" s="178">
        <v>82399</v>
      </c>
      <c r="F16" s="57">
        <v>11</v>
      </c>
      <c r="G16" s="59">
        <v>4166.67</v>
      </c>
      <c r="H16" s="59">
        <v>830</v>
      </c>
      <c r="I16" s="62">
        <f t="shared" si="0"/>
        <v>54166.63</v>
      </c>
    </row>
    <row r="17" spans="1:9" ht="15.75" customHeight="1">
      <c r="A17" s="50">
        <v>45393</v>
      </c>
      <c r="B17" s="57"/>
      <c r="C17" s="57"/>
      <c r="D17" s="57"/>
      <c r="E17" s="178">
        <v>82728</v>
      </c>
      <c r="F17" s="57">
        <v>12</v>
      </c>
      <c r="G17" s="59">
        <v>4166.67</v>
      </c>
      <c r="H17" s="59">
        <v>830</v>
      </c>
      <c r="I17" s="62">
        <f t="shared" si="0"/>
        <v>49999.96</v>
      </c>
    </row>
    <row r="18" spans="1:9" ht="15.75" customHeight="1">
      <c r="A18" s="50">
        <v>45421</v>
      </c>
      <c r="B18" s="57"/>
      <c r="C18" s="57"/>
      <c r="D18" s="57"/>
      <c r="E18" s="178">
        <v>83065</v>
      </c>
      <c r="F18" s="57">
        <v>13</v>
      </c>
      <c r="G18" s="59">
        <v>4166.67</v>
      </c>
      <c r="H18" s="59">
        <v>830</v>
      </c>
      <c r="I18" s="62">
        <f t="shared" si="0"/>
        <v>45833.29</v>
      </c>
    </row>
    <row r="19" spans="1:9">
      <c r="A19" s="50">
        <v>45454</v>
      </c>
      <c r="B19" s="57"/>
      <c r="C19" s="57"/>
      <c r="D19" s="57"/>
      <c r="E19" s="178">
        <v>83547</v>
      </c>
      <c r="F19" s="57">
        <v>14</v>
      </c>
      <c r="G19" s="59">
        <v>4166.67</v>
      </c>
      <c r="H19" s="59">
        <v>830</v>
      </c>
      <c r="I19" s="62">
        <f t="shared" si="0"/>
        <v>41666.620000000003</v>
      </c>
    </row>
    <row r="20" spans="1:9">
      <c r="A20" s="50">
        <v>45486</v>
      </c>
      <c r="B20" s="57"/>
      <c r="C20" s="57"/>
      <c r="D20" s="57"/>
      <c r="E20" s="178">
        <v>83900</v>
      </c>
      <c r="F20" s="57">
        <v>15</v>
      </c>
      <c r="G20" s="62">
        <v>4166.67</v>
      </c>
      <c r="H20" s="62">
        <v>830</v>
      </c>
      <c r="I20" s="62">
        <f t="shared" si="0"/>
        <v>37499.949999999997</v>
      </c>
    </row>
    <row r="21" spans="1:9">
      <c r="A21" s="50">
        <v>45517</v>
      </c>
      <c r="B21" s="57"/>
      <c r="C21" s="57"/>
      <c r="D21" s="57"/>
      <c r="E21" s="178">
        <v>84249</v>
      </c>
      <c r="F21" s="57">
        <v>16</v>
      </c>
      <c r="G21" s="59">
        <v>4166.67</v>
      </c>
      <c r="H21" s="59">
        <v>830</v>
      </c>
      <c r="I21" s="62">
        <f t="shared" si="0"/>
        <v>33333.279999999999</v>
      </c>
    </row>
    <row r="22" spans="1:9">
      <c r="A22" s="50">
        <v>45552</v>
      </c>
      <c r="B22" s="57"/>
      <c r="C22" s="57"/>
      <c r="D22" s="57"/>
      <c r="E22" s="178">
        <v>84619</v>
      </c>
      <c r="F22" s="57">
        <v>17</v>
      </c>
      <c r="G22" s="59">
        <v>4166.67</v>
      </c>
      <c r="H22" s="59">
        <v>830</v>
      </c>
      <c r="I22" s="62">
        <f t="shared" si="0"/>
        <v>29166.61</v>
      </c>
    </row>
    <row r="23" spans="1:9">
      <c r="A23" s="50">
        <v>45574</v>
      </c>
      <c r="B23" s="57"/>
      <c r="C23" s="57"/>
      <c r="D23" s="57"/>
      <c r="E23" s="187">
        <v>84946</v>
      </c>
      <c r="F23" s="57">
        <v>18</v>
      </c>
      <c r="G23" s="59">
        <v>4166.67</v>
      </c>
      <c r="H23" s="59">
        <v>830</v>
      </c>
      <c r="I23" s="62">
        <f t="shared" si="0"/>
        <v>24999.94</v>
      </c>
    </row>
    <row r="24" spans="1:9">
      <c r="A24" s="50">
        <v>45608</v>
      </c>
      <c r="B24" s="57"/>
      <c r="C24" s="57"/>
      <c r="D24" s="57"/>
      <c r="E24" s="187">
        <v>85345</v>
      </c>
      <c r="F24" s="57">
        <v>19</v>
      </c>
      <c r="G24" s="59">
        <v>4166.67</v>
      </c>
      <c r="H24" s="59">
        <v>830</v>
      </c>
      <c r="I24" s="62">
        <f t="shared" si="0"/>
        <v>20833.27</v>
      </c>
    </row>
    <row r="25" spans="1:9">
      <c r="A25" s="50">
        <v>45637</v>
      </c>
      <c r="B25" s="57"/>
      <c r="C25" s="57"/>
      <c r="D25" s="57"/>
      <c r="E25" s="187">
        <v>85790</v>
      </c>
      <c r="F25" s="57">
        <v>20</v>
      </c>
      <c r="G25" s="59">
        <v>4166.67</v>
      </c>
      <c r="H25" s="59">
        <v>830</v>
      </c>
      <c r="I25" s="62">
        <f t="shared" si="0"/>
        <v>16666.599999999999</v>
      </c>
    </row>
    <row r="26" spans="1:9">
      <c r="A26" s="50">
        <v>45667</v>
      </c>
      <c r="B26" s="57"/>
      <c r="C26" s="57"/>
      <c r="D26" s="57"/>
      <c r="E26" s="57">
        <v>86136</v>
      </c>
      <c r="F26" s="57">
        <v>21</v>
      </c>
      <c r="G26" s="59">
        <v>4166.67</v>
      </c>
      <c r="H26" s="59">
        <v>830</v>
      </c>
      <c r="I26" s="62">
        <f t="shared" si="0"/>
        <v>12499.93</v>
      </c>
    </row>
    <row r="27" spans="1:9">
      <c r="A27" s="50">
        <v>45702</v>
      </c>
      <c r="B27" s="57"/>
      <c r="C27" s="57"/>
      <c r="D27" s="57"/>
      <c r="E27" s="57">
        <v>86433</v>
      </c>
      <c r="F27" s="57">
        <v>22</v>
      </c>
      <c r="G27" s="59">
        <v>4166.67</v>
      </c>
      <c r="H27" s="59">
        <v>830</v>
      </c>
      <c r="I27" s="62">
        <f t="shared" si="0"/>
        <v>8333.2600000000293</v>
      </c>
    </row>
    <row r="28" spans="1:9">
      <c r="A28" s="50">
        <v>45736</v>
      </c>
      <c r="B28" s="57"/>
      <c r="C28" s="57"/>
      <c r="D28" s="57"/>
      <c r="E28" s="57">
        <v>86856</v>
      </c>
      <c r="F28" s="57">
        <v>23</v>
      </c>
      <c r="G28" s="59">
        <v>4166.67</v>
      </c>
      <c r="H28" s="59">
        <v>830</v>
      </c>
      <c r="I28" s="62">
        <f t="shared" si="0"/>
        <v>4166.5900000000302</v>
      </c>
    </row>
    <row r="29" spans="1:9">
      <c r="A29" s="50">
        <v>45755</v>
      </c>
      <c r="B29" s="57"/>
      <c r="C29" s="57"/>
      <c r="D29" s="57"/>
      <c r="E29" s="57">
        <v>87167</v>
      </c>
      <c r="F29" s="57">
        <v>24</v>
      </c>
      <c r="G29" s="62">
        <v>4166.67</v>
      </c>
      <c r="H29" s="62">
        <v>830</v>
      </c>
      <c r="I29" s="62">
        <f t="shared" si="0"/>
        <v>-7.99999999653664E-2</v>
      </c>
    </row>
  </sheetData>
  <mergeCells count="1">
    <mergeCell ref="A3:I3"/>
  </mergeCells>
  <pageMargins left="0.7" right="0.7" top="0.75" bottom="0.75" header="0.3" footer="0.3"/>
  <pageSetup paperSize="256" orientation="portrait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209">
    <tabColor rgb="FFFFFF00"/>
  </sheetPr>
  <dimension ref="A1:I18"/>
  <sheetViews>
    <sheetView zoomScale="130" zoomScaleNormal="130" workbookViewId="0">
      <selection sqref="A1:I6"/>
    </sheetView>
  </sheetViews>
  <sheetFormatPr defaultColWidth="9.109375" defaultRowHeight="13.2"/>
  <cols>
    <col min="1" max="1" width="13.44140625" style="2" customWidth="1"/>
    <col min="2" max="2" width="14.33203125" style="3" customWidth="1"/>
    <col min="3" max="3" width="9.109375" style="3" customWidth="1"/>
    <col min="4" max="4" width="9.109375" style="3"/>
    <col min="5" max="5" width="9.33203125" style="3" customWidth="1"/>
    <col min="6" max="6" width="16.109375" style="3" customWidth="1"/>
    <col min="7" max="7" width="13.5546875" style="3" customWidth="1"/>
    <col min="8" max="8" width="19.44140625" style="3" customWidth="1"/>
    <col min="9" max="9" width="14.5546875" style="3" customWidth="1"/>
    <col min="10" max="16384" width="9.109375" style="3"/>
  </cols>
  <sheetData>
    <row r="1" spans="1:9" ht="42" customHeight="1">
      <c r="A1" s="1300" t="s">
        <v>1280</v>
      </c>
    </row>
    <row r="3" spans="1:9" ht="17.399999999999999">
      <c r="A3" s="3298" t="s">
        <v>1</v>
      </c>
      <c r="B3" s="3298"/>
      <c r="C3" s="3298"/>
      <c r="D3" s="3298"/>
      <c r="E3" s="3298"/>
      <c r="F3" s="3298"/>
      <c r="G3" s="3298"/>
      <c r="H3" s="3298"/>
      <c r="I3" s="3298"/>
    </row>
    <row r="4" spans="1:9">
      <c r="A4" s="1282" t="s">
        <v>49</v>
      </c>
      <c r="B4" s="515" t="s">
        <v>50</v>
      </c>
      <c r="C4" s="515" t="s">
        <v>568</v>
      </c>
      <c r="D4" s="515" t="s">
        <v>51</v>
      </c>
      <c r="E4" s="515" t="s">
        <v>52</v>
      </c>
      <c r="F4" s="515" t="s">
        <v>265</v>
      </c>
      <c r="G4" s="516" t="s">
        <v>53</v>
      </c>
      <c r="H4" s="516" t="s">
        <v>54</v>
      </c>
      <c r="I4" s="186" t="s">
        <v>55</v>
      </c>
    </row>
    <row r="5" spans="1:9">
      <c r="A5" s="162">
        <v>45217</v>
      </c>
      <c r="B5" s="21">
        <v>30000</v>
      </c>
      <c r="C5" s="21">
        <v>300</v>
      </c>
      <c r="D5" s="23"/>
      <c r="E5" s="25">
        <v>12</v>
      </c>
      <c r="F5" s="569">
        <v>32225</v>
      </c>
      <c r="G5" s="21">
        <f>B5/E5</f>
        <v>2500</v>
      </c>
      <c r="H5" s="21">
        <f>B5*0.83%</f>
        <v>249</v>
      </c>
      <c r="I5" s="21">
        <f>B5</f>
        <v>30000</v>
      </c>
    </row>
    <row r="6" spans="1:9">
      <c r="A6" s="50">
        <v>45234</v>
      </c>
      <c r="B6" s="151"/>
      <c r="C6" s="151"/>
      <c r="D6" s="151"/>
      <c r="E6" s="57"/>
      <c r="F6" s="178">
        <v>80821</v>
      </c>
      <c r="G6" s="59">
        <v>2500</v>
      </c>
      <c r="H6" s="59">
        <v>249</v>
      </c>
      <c r="I6" s="30">
        <f>I5-G6</f>
        <v>27500</v>
      </c>
    </row>
    <row r="7" spans="1:9">
      <c r="A7" s="50">
        <v>45282</v>
      </c>
      <c r="B7" s="151"/>
      <c r="C7" s="151"/>
      <c r="D7" s="151"/>
      <c r="E7" s="151"/>
      <c r="F7" s="178">
        <v>81469</v>
      </c>
      <c r="G7" s="30">
        <v>2500</v>
      </c>
      <c r="H7" s="30">
        <v>249</v>
      </c>
      <c r="I7" s="30">
        <f t="shared" ref="I7:I17" si="0">I6-G7</f>
        <v>25000</v>
      </c>
    </row>
    <row r="8" spans="1:9" ht="13.8">
      <c r="A8" s="235">
        <v>45321</v>
      </c>
      <c r="B8" s="151"/>
      <c r="C8" s="151"/>
      <c r="D8" s="151"/>
      <c r="E8" s="151"/>
      <c r="F8" s="78">
        <v>81867</v>
      </c>
      <c r="G8" s="30">
        <v>2500</v>
      </c>
      <c r="H8" s="30">
        <v>249</v>
      </c>
      <c r="I8" s="30">
        <f t="shared" si="0"/>
        <v>22500</v>
      </c>
    </row>
    <row r="9" spans="1:9" ht="13.8">
      <c r="A9" s="235">
        <v>45366</v>
      </c>
      <c r="B9" s="151"/>
      <c r="C9" s="151"/>
      <c r="D9" s="151"/>
      <c r="E9" s="151"/>
      <c r="F9" s="78">
        <v>82430</v>
      </c>
      <c r="G9" s="30">
        <v>2500</v>
      </c>
      <c r="H9" s="30">
        <v>249</v>
      </c>
      <c r="I9" s="30">
        <f t="shared" si="0"/>
        <v>20000</v>
      </c>
    </row>
    <row r="10" spans="1:9" ht="13.8">
      <c r="A10" s="235">
        <v>45395</v>
      </c>
      <c r="B10" s="151"/>
      <c r="C10" s="151"/>
      <c r="D10" s="151"/>
      <c r="E10" s="151"/>
      <c r="F10" s="78">
        <v>82775</v>
      </c>
      <c r="G10" s="30">
        <v>2500</v>
      </c>
      <c r="H10" s="30">
        <v>249</v>
      </c>
      <c r="I10" s="30">
        <f t="shared" si="0"/>
        <v>17500</v>
      </c>
    </row>
    <row r="11" spans="1:9" ht="13.8">
      <c r="A11" s="235">
        <v>45416</v>
      </c>
      <c r="B11" s="151"/>
      <c r="C11" s="151"/>
      <c r="D11" s="151"/>
      <c r="E11" s="151"/>
      <c r="F11" s="78">
        <v>83027</v>
      </c>
      <c r="G11" s="30">
        <v>2500</v>
      </c>
      <c r="H11" s="30">
        <v>249</v>
      </c>
      <c r="I11" s="30">
        <f t="shared" si="0"/>
        <v>15000</v>
      </c>
    </row>
    <row r="12" spans="1:9" ht="13.8">
      <c r="A12" s="235">
        <v>45429</v>
      </c>
      <c r="B12" s="151"/>
      <c r="C12" s="151"/>
      <c r="D12" s="151"/>
      <c r="E12" s="151"/>
      <c r="F12" s="78">
        <v>83173</v>
      </c>
      <c r="G12" s="30">
        <v>2500</v>
      </c>
      <c r="H12" s="30">
        <v>249</v>
      </c>
      <c r="I12" s="30">
        <f t="shared" si="0"/>
        <v>12500</v>
      </c>
    </row>
    <row r="13" spans="1:9" ht="13.8">
      <c r="A13" s="235">
        <v>45462</v>
      </c>
      <c r="B13" s="151"/>
      <c r="C13" s="151"/>
      <c r="D13" s="151"/>
      <c r="E13" s="151"/>
      <c r="F13" s="78">
        <v>83595</v>
      </c>
      <c r="G13" s="30">
        <v>2500</v>
      </c>
      <c r="H13" s="30">
        <v>249</v>
      </c>
      <c r="I13" s="30">
        <f t="shared" si="0"/>
        <v>10000</v>
      </c>
    </row>
    <row r="14" spans="1:9" ht="13.8">
      <c r="A14" s="53">
        <v>45500</v>
      </c>
      <c r="B14" s="27"/>
      <c r="C14" s="27"/>
      <c r="D14" s="27"/>
      <c r="E14" s="151"/>
      <c r="F14" s="78">
        <v>84034</v>
      </c>
      <c r="G14" s="157">
        <v>2500</v>
      </c>
      <c r="H14" s="157">
        <v>249</v>
      </c>
      <c r="I14" s="30">
        <f t="shared" si="0"/>
        <v>7500</v>
      </c>
    </row>
    <row r="15" spans="1:9" ht="13.8">
      <c r="A15" s="53">
        <v>45527</v>
      </c>
      <c r="B15" s="27"/>
      <c r="C15" s="27"/>
      <c r="D15" s="27"/>
      <c r="E15" s="151"/>
      <c r="F15" s="78">
        <v>84340</v>
      </c>
      <c r="G15" s="157">
        <v>2500</v>
      </c>
      <c r="H15" s="157">
        <v>249</v>
      </c>
      <c r="I15" s="30">
        <f t="shared" si="0"/>
        <v>5000</v>
      </c>
    </row>
    <row r="16" spans="1:9" ht="13.8">
      <c r="A16" s="53">
        <v>45556</v>
      </c>
      <c r="B16" s="27"/>
      <c r="C16" s="27"/>
      <c r="D16" s="27"/>
      <c r="E16" s="151"/>
      <c r="F16" s="78">
        <v>84689</v>
      </c>
      <c r="G16" s="157">
        <v>2500</v>
      </c>
      <c r="H16" s="157">
        <v>249</v>
      </c>
      <c r="I16" s="30">
        <f t="shared" si="0"/>
        <v>2500</v>
      </c>
    </row>
    <row r="17" spans="1:9" ht="13.8">
      <c r="A17" s="167">
        <v>45583</v>
      </c>
      <c r="E17" s="151"/>
      <c r="F17" s="358">
        <v>85102</v>
      </c>
      <c r="G17" s="157">
        <v>2500</v>
      </c>
      <c r="H17" s="157">
        <v>249</v>
      </c>
      <c r="I17" s="30">
        <f t="shared" si="0"/>
        <v>0</v>
      </c>
    </row>
    <row r="18" spans="1:9">
      <c r="A18" s="131"/>
      <c r="B18" s="132"/>
      <c r="C18" s="132"/>
      <c r="D18" s="132"/>
      <c r="E18" s="132"/>
      <c r="F18" s="132"/>
      <c r="G18" s="132"/>
      <c r="H18" s="132"/>
      <c r="I18" s="132"/>
    </row>
  </sheetData>
  <mergeCells count="1">
    <mergeCell ref="A3:I3"/>
  </mergeCells>
  <pageMargins left="0.7" right="0.7" top="0.75" bottom="0.75" header="0.3" footer="0.3"/>
  <pageSetup orientation="portrait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tabColor rgb="FFFFFF00"/>
  </sheetPr>
  <dimension ref="A1:R14"/>
  <sheetViews>
    <sheetView workbookViewId="0">
      <selection activeCell="I8" sqref="I8"/>
    </sheetView>
  </sheetViews>
  <sheetFormatPr defaultColWidth="9" defaultRowHeight="13.2"/>
  <cols>
    <col min="1" max="6" width="10.88671875" customWidth="1"/>
    <col min="7" max="7" width="12" customWidth="1"/>
    <col min="8" max="8" width="17" customWidth="1"/>
    <col min="9" max="9" width="10.88671875" customWidth="1"/>
  </cols>
  <sheetData>
    <row r="1" spans="1:18" ht="29.4">
      <c r="A1" s="1300" t="s">
        <v>1281</v>
      </c>
      <c r="B1" s="3"/>
      <c r="C1" s="3"/>
      <c r="D1" s="3"/>
      <c r="E1" s="3"/>
      <c r="F1" s="3"/>
      <c r="G1" s="3"/>
      <c r="H1" s="3"/>
      <c r="I1" s="3"/>
    </row>
    <row r="2" spans="1:18">
      <c r="A2" s="2"/>
      <c r="B2" s="3"/>
      <c r="C2" s="3"/>
      <c r="D2" s="3"/>
      <c r="E2" s="3"/>
      <c r="F2" s="3"/>
      <c r="G2" s="3"/>
      <c r="H2" s="3"/>
      <c r="I2" s="3"/>
    </row>
    <row r="3" spans="1:18" ht="17.399999999999999">
      <c r="A3" s="3298" t="s">
        <v>1</v>
      </c>
      <c r="B3" s="3298"/>
      <c r="C3" s="3298"/>
      <c r="D3" s="3298"/>
      <c r="E3" s="3298"/>
      <c r="F3" s="3298"/>
      <c r="G3" s="3298"/>
      <c r="H3" s="3298"/>
      <c r="I3" s="3298"/>
    </row>
    <row r="4" spans="1:18">
      <c r="A4" s="1282" t="s">
        <v>49</v>
      </c>
      <c r="B4" s="515" t="s">
        <v>50</v>
      </c>
      <c r="C4" s="515" t="s">
        <v>568</v>
      </c>
      <c r="D4" s="515" t="s">
        <v>51</v>
      </c>
      <c r="E4" s="515" t="s">
        <v>52</v>
      </c>
      <c r="F4" s="515" t="s">
        <v>265</v>
      </c>
      <c r="G4" s="516" t="s">
        <v>53</v>
      </c>
      <c r="H4" s="516" t="s">
        <v>54</v>
      </c>
      <c r="I4" s="186" t="s">
        <v>55</v>
      </c>
    </row>
    <row r="5" spans="1:18" ht="21.75" customHeight="1">
      <c r="A5" s="162">
        <v>45904</v>
      </c>
      <c r="B5" s="21">
        <v>60000</v>
      </c>
      <c r="C5" s="21">
        <v>300</v>
      </c>
      <c r="D5" s="23"/>
      <c r="E5" s="25">
        <v>24</v>
      </c>
      <c r="F5" s="569">
        <v>36335</v>
      </c>
      <c r="G5" s="21">
        <f>B5/E5</f>
        <v>2500</v>
      </c>
      <c r="H5" s="21">
        <f>B5*0.83%</f>
        <v>498</v>
      </c>
      <c r="I5" s="21">
        <f>B5</f>
        <v>60000</v>
      </c>
      <c r="L5" s="339"/>
      <c r="M5" s="613"/>
      <c r="N5" s="467"/>
      <c r="O5" s="615"/>
      <c r="P5" s="615"/>
      <c r="Q5" s="615"/>
      <c r="R5" s="618"/>
    </row>
    <row r="6" spans="1:18" ht="24" customHeight="1">
      <c r="A6" s="194">
        <v>45930</v>
      </c>
      <c r="B6" s="151"/>
      <c r="C6" s="151"/>
      <c r="D6" s="151"/>
      <c r="E6" s="57"/>
      <c r="F6" s="58" t="s">
        <v>1282</v>
      </c>
      <c r="G6" s="188">
        <v>2500</v>
      </c>
      <c r="H6" s="188">
        <v>498</v>
      </c>
      <c r="I6" s="30">
        <f>I5-G6</f>
        <v>57500</v>
      </c>
      <c r="L6" s="339"/>
      <c r="M6" s="613"/>
      <c r="N6" s="340"/>
      <c r="O6" s="615"/>
      <c r="P6" s="615"/>
      <c r="Q6" s="615"/>
      <c r="R6" s="617"/>
    </row>
    <row r="7" spans="1:18" ht="24" customHeight="1">
      <c r="A7" s="194">
        <v>45958</v>
      </c>
      <c r="B7" s="326"/>
      <c r="C7" s="326"/>
      <c r="D7" s="326"/>
      <c r="E7" s="326"/>
      <c r="F7" s="58" t="s">
        <v>1283</v>
      </c>
      <c r="G7" s="188">
        <v>2500</v>
      </c>
      <c r="H7" s="188">
        <v>498</v>
      </c>
      <c r="I7" s="30">
        <f t="shared" ref="I7:I12" si="0">I6-G7</f>
        <v>55000</v>
      </c>
      <c r="L7" s="339"/>
      <c r="M7" s="613"/>
      <c r="N7" s="340"/>
      <c r="O7" s="615"/>
      <c r="P7" s="615"/>
      <c r="Q7" s="615"/>
      <c r="R7" s="617"/>
    </row>
    <row r="8" spans="1:18" ht="24" customHeight="1">
      <c r="A8" s="194">
        <v>45993</v>
      </c>
      <c r="B8" s="326"/>
      <c r="C8" s="326"/>
      <c r="D8" s="326"/>
      <c r="E8" s="326"/>
      <c r="F8" s="58" t="s">
        <v>1284</v>
      </c>
      <c r="G8" s="158">
        <v>2500</v>
      </c>
      <c r="H8" s="158">
        <v>498</v>
      </c>
      <c r="I8" s="30">
        <f t="shared" si="0"/>
        <v>52500</v>
      </c>
      <c r="L8" s="339"/>
      <c r="M8" s="616"/>
      <c r="N8" s="340"/>
      <c r="O8" s="614"/>
      <c r="P8" s="614"/>
      <c r="Q8" s="614"/>
      <c r="R8" s="617"/>
    </row>
    <row r="9" spans="1:18" ht="24" customHeight="1">
      <c r="A9" s="326"/>
      <c r="B9" s="326"/>
      <c r="C9" s="326"/>
      <c r="D9" s="326"/>
      <c r="E9" s="326"/>
      <c r="F9" s="326"/>
      <c r="G9" s="326"/>
      <c r="H9" s="326"/>
      <c r="I9" s="30">
        <f t="shared" si="0"/>
        <v>52500</v>
      </c>
    </row>
    <row r="10" spans="1:18" ht="24" customHeight="1">
      <c r="I10" s="1266">
        <f t="shared" si="0"/>
        <v>52500</v>
      </c>
    </row>
    <row r="11" spans="1:18" ht="24" customHeight="1">
      <c r="I11" s="30">
        <f t="shared" si="0"/>
        <v>52500</v>
      </c>
    </row>
    <row r="12" spans="1:18" ht="24" customHeight="1">
      <c r="I12" s="30">
        <f t="shared" si="0"/>
        <v>52500</v>
      </c>
    </row>
    <row r="13" spans="1:18" ht="24" customHeight="1"/>
    <row r="14" spans="1:18" ht="24" customHeight="1"/>
  </sheetData>
  <mergeCells count="1">
    <mergeCell ref="A3:I3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45">
    <tabColor rgb="FFFFFF00"/>
  </sheetPr>
  <dimension ref="A1:N58"/>
  <sheetViews>
    <sheetView zoomScale="130" zoomScaleNormal="130" workbookViewId="0">
      <selection activeCell="K9" sqref="K9"/>
    </sheetView>
  </sheetViews>
  <sheetFormatPr defaultColWidth="9.109375" defaultRowHeight="13.2"/>
  <cols>
    <col min="1" max="1" width="13.109375" style="1044" customWidth="1"/>
    <col min="2" max="2" width="13.88671875" style="3" customWidth="1"/>
    <col min="3" max="3" width="11.33203125" style="3" customWidth="1"/>
    <col min="4" max="4" width="9.109375" style="3"/>
    <col min="5" max="5" width="9.33203125" style="2233" customWidth="1"/>
    <col min="6" max="6" width="9.33203125" style="5" customWidth="1"/>
    <col min="7" max="7" width="12.5546875" style="502" customWidth="1"/>
    <col min="8" max="9" width="12.5546875" style="6" customWidth="1"/>
    <col min="10" max="16384" width="9.109375" style="3"/>
  </cols>
  <sheetData>
    <row r="1" spans="1:9" ht="24">
      <c r="A1" s="1295" t="s">
        <v>1285</v>
      </c>
    </row>
    <row r="3" spans="1:9" s="1" customFormat="1" ht="15">
      <c r="A3" s="1044"/>
      <c r="B3" s="3"/>
      <c r="C3" s="3"/>
      <c r="D3" s="3"/>
      <c r="E3" s="2233"/>
      <c r="F3" s="5"/>
      <c r="G3" s="502"/>
      <c r="H3" s="6"/>
      <c r="I3" s="6"/>
    </row>
    <row r="4" spans="1:9" ht="29.1" customHeight="1">
      <c r="A4" s="3433" t="s">
        <v>1</v>
      </c>
      <c r="B4" s="3434"/>
      <c r="C4" s="3434"/>
      <c r="D4" s="3434"/>
      <c r="E4" s="3434"/>
      <c r="F4" s="3434"/>
      <c r="G4" s="3434"/>
      <c r="H4" s="3434"/>
      <c r="I4" s="3206"/>
    </row>
    <row r="5" spans="1:9" ht="15" customHeight="1">
      <c r="A5" s="1296" t="s">
        <v>2</v>
      </c>
      <c r="B5" s="15" t="s">
        <v>3</v>
      </c>
      <c r="C5" s="16" t="s">
        <v>4</v>
      </c>
      <c r="D5" s="18" t="s">
        <v>5</v>
      </c>
      <c r="E5" s="2228" t="s">
        <v>7</v>
      </c>
      <c r="F5" s="18" t="s">
        <v>6</v>
      </c>
      <c r="G5" s="19" t="s">
        <v>176</v>
      </c>
      <c r="H5" s="19" t="s">
        <v>177</v>
      </c>
      <c r="I5" s="19" t="s">
        <v>10</v>
      </c>
    </row>
    <row r="6" spans="1:9" ht="18.75" customHeight="1">
      <c r="A6" s="944">
        <v>45070</v>
      </c>
      <c r="B6" s="21">
        <v>50000</v>
      </c>
      <c r="C6" s="22">
        <f>E6*0.02</f>
        <v>626.17999999999995</v>
      </c>
      <c r="D6" s="23"/>
      <c r="E6" s="2248">
        <v>31309</v>
      </c>
      <c r="F6" s="25">
        <v>24</v>
      </c>
      <c r="G6" s="55">
        <f>B6/F6</f>
        <v>2083.3333333333298</v>
      </c>
      <c r="H6" s="21">
        <f>B6*0.83%</f>
        <v>415</v>
      </c>
      <c r="I6" s="21">
        <f>B6</f>
        <v>50000</v>
      </c>
    </row>
    <row r="7" spans="1:9" ht="18.75" customHeight="1">
      <c r="A7" s="1040">
        <v>45106</v>
      </c>
      <c r="B7" s="27"/>
      <c r="C7" s="35"/>
      <c r="D7" s="35"/>
      <c r="E7" s="2229">
        <v>79308</v>
      </c>
      <c r="F7" s="29">
        <v>1</v>
      </c>
      <c r="G7" s="30">
        <v>2083.33</v>
      </c>
      <c r="H7" s="30">
        <v>415</v>
      </c>
      <c r="I7" s="43">
        <f>I6-G7</f>
        <v>47916.67</v>
      </c>
    </row>
    <row r="8" spans="1:9" ht="18.75" customHeight="1">
      <c r="A8" s="1040">
        <v>45136</v>
      </c>
      <c r="B8" s="27"/>
      <c r="C8" s="35"/>
      <c r="D8" s="35"/>
      <c r="E8" s="2229">
        <v>79685</v>
      </c>
      <c r="F8" s="29">
        <v>2</v>
      </c>
      <c r="G8" s="30">
        <v>2083.33</v>
      </c>
      <c r="H8" s="30">
        <v>415</v>
      </c>
      <c r="I8" s="43">
        <f t="shared" ref="I8:I27" si="0">I7-G8</f>
        <v>45833.34</v>
      </c>
    </row>
    <row r="9" spans="1:9" ht="18.75" customHeight="1">
      <c r="A9" s="1040">
        <v>45164</v>
      </c>
      <c r="B9" s="27"/>
      <c r="C9" s="35"/>
      <c r="D9" s="35"/>
      <c r="E9" s="2229">
        <v>79970</v>
      </c>
      <c r="F9" s="29">
        <v>3</v>
      </c>
      <c r="G9" s="30">
        <v>2083.33</v>
      </c>
      <c r="H9" s="30">
        <v>415</v>
      </c>
      <c r="I9" s="43">
        <f t="shared" si="0"/>
        <v>43750.01</v>
      </c>
    </row>
    <row r="10" spans="1:9" ht="18.75" customHeight="1">
      <c r="A10" s="1040">
        <v>45202</v>
      </c>
      <c r="B10" s="27"/>
      <c r="C10" s="45"/>
      <c r="D10" s="45"/>
      <c r="E10" s="2229">
        <v>80477</v>
      </c>
      <c r="F10" s="29">
        <v>4</v>
      </c>
      <c r="G10" s="59">
        <v>2083.33</v>
      </c>
      <c r="H10" s="59">
        <v>415</v>
      </c>
      <c r="I10" s="43">
        <f t="shared" si="0"/>
        <v>41666.68</v>
      </c>
    </row>
    <row r="11" spans="1:9" ht="18.75" customHeight="1">
      <c r="A11" s="1011">
        <v>45244</v>
      </c>
      <c r="B11" s="27"/>
      <c r="C11" s="27"/>
      <c r="D11" s="27"/>
      <c r="E11" s="2229">
        <v>80908</v>
      </c>
      <c r="F11" s="29">
        <v>5</v>
      </c>
      <c r="G11" s="59">
        <v>2083.33</v>
      </c>
      <c r="H11" s="59">
        <v>415</v>
      </c>
      <c r="I11" s="43">
        <f t="shared" si="0"/>
        <v>39583.35</v>
      </c>
    </row>
    <row r="12" spans="1:9" ht="18.75" customHeight="1">
      <c r="A12" s="1011">
        <v>45260</v>
      </c>
      <c r="B12" s="27"/>
      <c r="C12" s="27"/>
      <c r="D12" s="27"/>
      <c r="E12" s="2229">
        <v>81185</v>
      </c>
      <c r="F12" s="29">
        <v>6</v>
      </c>
      <c r="G12" s="30">
        <v>2083.33</v>
      </c>
      <c r="H12" s="30">
        <v>415</v>
      </c>
      <c r="I12" s="43">
        <f t="shared" si="0"/>
        <v>37500.019999999997</v>
      </c>
    </row>
    <row r="13" spans="1:9" ht="18.75" customHeight="1">
      <c r="A13" s="1011">
        <v>45288</v>
      </c>
      <c r="B13" s="27"/>
      <c r="C13" s="27"/>
      <c r="D13" s="27"/>
      <c r="E13" s="2229">
        <v>81534</v>
      </c>
      <c r="F13" s="29">
        <v>7</v>
      </c>
      <c r="G13" s="30">
        <v>2083.33</v>
      </c>
      <c r="H13" s="30">
        <v>415</v>
      </c>
      <c r="I13" s="43">
        <f t="shared" si="0"/>
        <v>35416.69</v>
      </c>
    </row>
    <row r="14" spans="1:9" ht="18.75" customHeight="1">
      <c r="A14" s="1141">
        <v>45323</v>
      </c>
      <c r="B14" s="27"/>
      <c r="C14" s="27"/>
      <c r="D14" s="27"/>
      <c r="E14" s="2195">
        <v>81949</v>
      </c>
      <c r="F14" s="29">
        <v>8</v>
      </c>
      <c r="G14" s="30">
        <v>2083.33</v>
      </c>
      <c r="H14" s="30">
        <v>415</v>
      </c>
      <c r="I14" s="43">
        <f t="shared" si="0"/>
        <v>33333.360000000001</v>
      </c>
    </row>
    <row r="15" spans="1:9" ht="26.25" customHeight="1">
      <c r="A15" s="1141">
        <v>45349</v>
      </c>
      <c r="B15" s="27"/>
      <c r="C15" s="27"/>
      <c r="D15" s="27"/>
      <c r="E15" s="2195">
        <v>82188</v>
      </c>
      <c r="F15" s="29">
        <v>9</v>
      </c>
      <c r="G15" s="30">
        <v>2083.33</v>
      </c>
      <c r="H15" s="30">
        <v>415</v>
      </c>
      <c r="I15" s="43">
        <f t="shared" si="0"/>
        <v>31250.03</v>
      </c>
    </row>
    <row r="16" spans="1:9" ht="18.75" customHeight="1">
      <c r="A16" s="1141">
        <v>45385</v>
      </c>
      <c r="B16" s="27"/>
      <c r="C16" s="27"/>
      <c r="D16" s="27"/>
      <c r="E16" s="2195">
        <v>82683</v>
      </c>
      <c r="F16" s="29">
        <v>10</v>
      </c>
      <c r="G16" s="30">
        <v>2083.33</v>
      </c>
      <c r="H16" s="30">
        <v>415</v>
      </c>
      <c r="I16" s="43">
        <f t="shared" si="0"/>
        <v>29166.7</v>
      </c>
    </row>
    <row r="17" spans="1:14" ht="18.75" customHeight="1">
      <c r="A17" s="1141">
        <v>45416</v>
      </c>
      <c r="B17" s="27"/>
      <c r="C17" s="27"/>
      <c r="D17" s="27"/>
      <c r="E17" s="2195">
        <v>83033</v>
      </c>
      <c r="F17" s="29">
        <v>11</v>
      </c>
      <c r="G17" s="30">
        <v>2083.33</v>
      </c>
      <c r="H17" s="30">
        <v>415</v>
      </c>
      <c r="I17" s="43">
        <f t="shared" si="0"/>
        <v>27083.37</v>
      </c>
    </row>
    <row r="18" spans="1:14" ht="15" customHeight="1">
      <c r="A18" s="1141">
        <v>45435</v>
      </c>
      <c r="B18" s="27"/>
      <c r="C18" s="27"/>
      <c r="D18" s="27"/>
      <c r="E18" s="2195">
        <v>83298</v>
      </c>
      <c r="F18" s="29">
        <v>12</v>
      </c>
      <c r="G18" s="30">
        <v>2083.33</v>
      </c>
      <c r="H18" s="30">
        <v>415</v>
      </c>
      <c r="I18" s="43">
        <f t="shared" si="0"/>
        <v>25000.04</v>
      </c>
    </row>
    <row r="19" spans="1:14" ht="15" customHeight="1">
      <c r="A19" s="1297">
        <v>45476</v>
      </c>
      <c r="B19" s="27"/>
      <c r="C19" s="27"/>
      <c r="D19" s="27"/>
      <c r="E19" s="2195">
        <v>83811</v>
      </c>
      <c r="F19" s="29">
        <v>13</v>
      </c>
      <c r="G19" s="158">
        <v>2083.33</v>
      </c>
      <c r="H19" s="158">
        <v>415</v>
      </c>
      <c r="I19" s="43">
        <f t="shared" si="0"/>
        <v>22916.71</v>
      </c>
    </row>
    <row r="20" spans="1:14" ht="15" customHeight="1">
      <c r="A20" s="1297">
        <v>45507</v>
      </c>
      <c r="B20" s="27"/>
      <c r="C20" s="27"/>
      <c r="D20" s="27"/>
      <c r="E20" s="2195">
        <v>84168</v>
      </c>
      <c r="F20" s="29">
        <v>14</v>
      </c>
      <c r="G20" s="158">
        <v>2083.33</v>
      </c>
      <c r="H20" s="158">
        <v>415</v>
      </c>
      <c r="I20" s="43">
        <f t="shared" si="0"/>
        <v>20833.38</v>
      </c>
    </row>
    <row r="21" spans="1:14" ht="15" customHeight="1">
      <c r="A21" s="1297">
        <v>45525</v>
      </c>
      <c r="B21" s="27"/>
      <c r="C21" s="27"/>
      <c r="D21" s="27"/>
      <c r="E21" s="2195">
        <v>84322</v>
      </c>
      <c r="F21" s="29">
        <v>15</v>
      </c>
      <c r="G21" s="188">
        <v>2083.33</v>
      </c>
      <c r="H21" s="188">
        <v>415</v>
      </c>
      <c r="I21" s="43">
        <f t="shared" si="0"/>
        <v>18750.05</v>
      </c>
    </row>
    <row r="22" spans="1:14" ht="15" customHeight="1">
      <c r="A22" s="1011">
        <v>45567</v>
      </c>
      <c r="B22" s="27"/>
      <c r="C22" s="27"/>
      <c r="D22" s="27"/>
      <c r="E22" s="2195">
        <v>84862</v>
      </c>
      <c r="F22" s="29">
        <v>16</v>
      </c>
      <c r="G22" s="158">
        <v>2083.33</v>
      </c>
      <c r="H22" s="158">
        <v>415</v>
      </c>
      <c r="I22" s="43">
        <f t="shared" si="0"/>
        <v>16666.72</v>
      </c>
    </row>
    <row r="23" spans="1:14" ht="15" customHeight="1">
      <c r="A23" s="1011">
        <v>45604</v>
      </c>
      <c r="B23" s="27"/>
      <c r="C23" s="27"/>
      <c r="D23" s="27"/>
      <c r="E23" s="2195">
        <v>85298</v>
      </c>
      <c r="F23" s="29">
        <v>17</v>
      </c>
      <c r="G23" s="158">
        <v>2083.33</v>
      </c>
      <c r="H23" s="158">
        <v>415</v>
      </c>
      <c r="I23" s="43">
        <f t="shared" si="0"/>
        <v>14583.39</v>
      </c>
    </row>
    <row r="24" spans="1:14" ht="15" customHeight="1">
      <c r="A24" s="1011">
        <v>45630</v>
      </c>
      <c r="B24" s="27"/>
      <c r="C24" s="27"/>
      <c r="D24" s="27"/>
      <c r="E24" s="2195">
        <v>85732</v>
      </c>
      <c r="F24" s="29">
        <v>18</v>
      </c>
      <c r="G24" s="159">
        <v>2083.33</v>
      </c>
      <c r="H24" s="159">
        <v>415</v>
      </c>
      <c r="I24" s="43">
        <f t="shared" si="0"/>
        <v>12500.06</v>
      </c>
    </row>
    <row r="25" spans="1:14" ht="15" customHeight="1">
      <c r="A25" s="1141">
        <v>45645</v>
      </c>
      <c r="D25" s="27"/>
      <c r="E25" s="2249">
        <v>34760</v>
      </c>
      <c r="G25" s="30">
        <v>12500.06</v>
      </c>
      <c r="H25" s="39"/>
      <c r="I25" s="43">
        <f t="shared" si="0"/>
        <v>-2.7284841053187799E-11</v>
      </c>
    </row>
    <row r="26" spans="1:14" ht="15" customHeight="1">
      <c r="A26" s="1299"/>
      <c r="B26" s="27"/>
      <c r="C26" s="27"/>
      <c r="D26" s="27"/>
      <c r="E26" s="2250"/>
      <c r="F26" s="29"/>
      <c r="G26" s="564"/>
      <c r="H26" s="39"/>
      <c r="I26" s="43">
        <f t="shared" si="0"/>
        <v>-2.7284841053187799E-11</v>
      </c>
    </row>
    <row r="27" spans="1:14" ht="15" customHeight="1">
      <c r="I27" s="43">
        <f t="shared" si="0"/>
        <v>-2.7284841053187799E-11</v>
      </c>
    </row>
    <row r="28" spans="1:14" ht="15" customHeight="1"/>
    <row r="29" spans="1:14" ht="15" customHeight="1">
      <c r="A29" s="3433" t="s">
        <v>1</v>
      </c>
      <c r="B29" s="3434"/>
      <c r="C29" s="3434"/>
      <c r="D29" s="3434"/>
      <c r="E29" s="3434"/>
      <c r="F29" s="3434"/>
      <c r="G29" s="3434"/>
      <c r="H29" s="3434"/>
      <c r="I29" s="3206"/>
    </row>
    <row r="30" spans="1:14" ht="15" customHeight="1">
      <c r="A30" s="1296" t="s">
        <v>2</v>
      </c>
      <c r="B30" s="15" t="s">
        <v>3</v>
      </c>
      <c r="C30" s="16" t="s">
        <v>4</v>
      </c>
      <c r="D30" s="18" t="s">
        <v>5</v>
      </c>
      <c r="E30" s="2228" t="s">
        <v>7</v>
      </c>
      <c r="F30" s="18" t="s">
        <v>6</v>
      </c>
      <c r="G30" s="19" t="s">
        <v>176</v>
      </c>
      <c r="H30" s="19" t="s">
        <v>177</v>
      </c>
      <c r="I30" s="19" t="s">
        <v>10</v>
      </c>
    </row>
    <row r="31" spans="1:14" ht="15" customHeight="1">
      <c r="A31" s="944">
        <v>45645</v>
      </c>
      <c r="B31" s="21">
        <v>150000</v>
      </c>
      <c r="C31" s="22">
        <f>B31*0.02</f>
        <v>3000</v>
      </c>
      <c r="D31" s="23"/>
      <c r="E31" s="2248">
        <v>34760</v>
      </c>
      <c r="F31" s="25">
        <v>24</v>
      </c>
      <c r="G31" s="55">
        <f>B31/F31</f>
        <v>6250</v>
      </c>
      <c r="H31" s="21">
        <f>B31*0.83%</f>
        <v>1245</v>
      </c>
      <c r="I31" s="21">
        <f>B31</f>
        <v>150000</v>
      </c>
    </row>
    <row r="32" spans="1:14" ht="15" customHeight="1">
      <c r="A32" s="194">
        <v>45692</v>
      </c>
      <c r="B32" s="57"/>
      <c r="C32" s="59"/>
      <c r="D32" s="59"/>
      <c r="E32" s="2312">
        <v>86489</v>
      </c>
      <c r="F32" s="57">
        <v>1</v>
      </c>
      <c r="G32" s="673">
        <v>6250</v>
      </c>
      <c r="H32" s="673">
        <v>1245</v>
      </c>
      <c r="I32" s="62">
        <f>I31-G32</f>
        <v>143750</v>
      </c>
      <c r="J32" s="339"/>
      <c r="K32" s="613"/>
      <c r="L32" s="464"/>
      <c r="M32" s="614"/>
      <c r="N32" s="614"/>
    </row>
    <row r="33" spans="1:14" ht="15" customHeight="1">
      <c r="A33" s="194">
        <v>45714</v>
      </c>
      <c r="B33" s="57"/>
      <c r="C33" s="57"/>
      <c r="D33" s="57"/>
      <c r="E33" s="2312">
        <v>86599</v>
      </c>
      <c r="F33" s="57">
        <v>2</v>
      </c>
      <c r="G33" s="619">
        <v>6250</v>
      </c>
      <c r="H33" s="619">
        <v>1245</v>
      </c>
      <c r="I33" s="62">
        <f t="shared" ref="I33:I43" si="1">I32-G33</f>
        <v>137500</v>
      </c>
      <c r="J33" s="339"/>
      <c r="K33" s="613"/>
      <c r="L33" s="464"/>
      <c r="M33" s="615"/>
      <c r="N33" s="615"/>
    </row>
    <row r="34" spans="1:14" ht="15" customHeight="1">
      <c r="A34" s="194">
        <v>45750</v>
      </c>
      <c r="B34" s="57"/>
      <c r="C34" s="57"/>
      <c r="D34" s="57"/>
      <c r="E34" s="2312">
        <v>87118</v>
      </c>
      <c r="F34" s="57">
        <v>3</v>
      </c>
      <c r="G34" s="673">
        <v>6250</v>
      </c>
      <c r="H34" s="673">
        <v>1245</v>
      </c>
      <c r="I34" s="62">
        <f t="shared" si="1"/>
        <v>131250</v>
      </c>
      <c r="J34" s="339"/>
      <c r="K34" s="613"/>
      <c r="L34" s="464"/>
      <c r="M34" s="614"/>
      <c r="N34" s="614"/>
    </row>
    <row r="35" spans="1:14" ht="15" customHeight="1">
      <c r="A35" s="194">
        <v>45776</v>
      </c>
      <c r="B35" s="57"/>
      <c r="C35" s="57"/>
      <c r="D35" s="57"/>
      <c r="E35" s="2312">
        <v>87337</v>
      </c>
      <c r="F35" s="57">
        <v>4</v>
      </c>
      <c r="G35" s="619">
        <v>6250</v>
      </c>
      <c r="H35" s="619">
        <v>1245</v>
      </c>
      <c r="I35" s="62">
        <f t="shared" si="1"/>
        <v>125000</v>
      </c>
      <c r="J35" s="339"/>
      <c r="K35" s="613"/>
      <c r="L35" s="464"/>
      <c r="M35" s="615"/>
      <c r="N35" s="615"/>
    </row>
    <row r="36" spans="1:14" ht="15" customHeight="1">
      <c r="A36" s="194">
        <v>45808</v>
      </c>
      <c r="B36" s="57"/>
      <c r="C36" s="57"/>
      <c r="D36" s="57"/>
      <c r="E36" s="2313" t="s">
        <v>1286</v>
      </c>
      <c r="F36" s="57">
        <v>5</v>
      </c>
      <c r="G36" s="619">
        <v>6250</v>
      </c>
      <c r="H36" s="619">
        <v>1245</v>
      </c>
      <c r="I36" s="62">
        <f t="shared" si="1"/>
        <v>118750</v>
      </c>
      <c r="J36" s="339"/>
      <c r="K36" s="613"/>
      <c r="L36" s="340"/>
      <c r="M36" s="615"/>
      <c r="N36" s="615"/>
    </row>
    <row r="37" spans="1:14" ht="15" customHeight="1">
      <c r="A37" s="194">
        <v>45840</v>
      </c>
      <c r="B37" s="57"/>
      <c r="C37" s="57"/>
      <c r="D37" s="57"/>
      <c r="E37" s="2313" t="s">
        <v>1287</v>
      </c>
      <c r="F37" s="57">
        <v>6</v>
      </c>
      <c r="G37" s="673">
        <v>6250</v>
      </c>
      <c r="H37" s="673">
        <v>1245</v>
      </c>
      <c r="I37" s="62">
        <f t="shared" si="1"/>
        <v>112500</v>
      </c>
      <c r="J37" s="339"/>
      <c r="K37" s="613"/>
      <c r="L37" s="340"/>
      <c r="M37" s="614"/>
      <c r="N37" s="614"/>
    </row>
    <row r="38" spans="1:14" ht="15" customHeight="1">
      <c r="A38" s="194">
        <v>45871</v>
      </c>
      <c r="B38" s="57"/>
      <c r="C38" s="57"/>
      <c r="D38" s="57"/>
      <c r="E38" s="2707" t="s">
        <v>1288</v>
      </c>
      <c r="F38" s="57">
        <v>7</v>
      </c>
      <c r="G38" s="673">
        <v>6250</v>
      </c>
      <c r="H38" s="673">
        <v>1245</v>
      </c>
      <c r="I38" s="62">
        <f t="shared" si="1"/>
        <v>106250</v>
      </c>
      <c r="J38" s="339"/>
      <c r="K38" s="613"/>
      <c r="L38" s="464"/>
      <c r="M38" s="614"/>
      <c r="N38" s="614"/>
    </row>
    <row r="39" spans="1:14" ht="15" customHeight="1">
      <c r="A39" s="194">
        <v>45897</v>
      </c>
      <c r="B39" s="57"/>
      <c r="C39" s="57"/>
      <c r="D39" s="57"/>
      <c r="E39" s="2707" t="s">
        <v>1289</v>
      </c>
      <c r="F39" s="57">
        <v>8</v>
      </c>
      <c r="G39" s="619">
        <v>6250</v>
      </c>
      <c r="H39" s="619">
        <v>1245</v>
      </c>
      <c r="I39" s="62">
        <f t="shared" si="1"/>
        <v>100000</v>
      </c>
      <c r="J39" s="339"/>
      <c r="K39" s="613"/>
      <c r="L39" s="464"/>
      <c r="M39" s="615"/>
      <c r="N39" s="615"/>
    </row>
    <row r="40" spans="1:14" ht="15" customHeight="1">
      <c r="A40" s="194">
        <v>45933</v>
      </c>
      <c r="B40" s="27"/>
      <c r="C40" s="27"/>
      <c r="D40" s="27"/>
      <c r="E40" s="2313" t="s">
        <v>1290</v>
      </c>
      <c r="F40" s="29"/>
      <c r="G40" s="673">
        <v>6250</v>
      </c>
      <c r="H40" s="673">
        <v>1245</v>
      </c>
      <c r="I40" s="62">
        <f t="shared" si="1"/>
        <v>93750</v>
      </c>
      <c r="J40" s="339"/>
      <c r="K40" s="613"/>
      <c r="L40" s="340"/>
      <c r="M40" s="614"/>
      <c r="N40" s="614"/>
    </row>
    <row r="41" spans="1:14" ht="15" customHeight="1">
      <c r="A41" s="194">
        <v>45972</v>
      </c>
      <c r="B41" s="27"/>
      <c r="C41" s="27"/>
      <c r="D41" s="27"/>
      <c r="E41" s="2313" t="s">
        <v>1291</v>
      </c>
      <c r="F41" s="29"/>
      <c r="G41" s="673">
        <v>6250</v>
      </c>
      <c r="H41" s="673">
        <v>1245</v>
      </c>
      <c r="I41" s="62">
        <f t="shared" si="1"/>
        <v>87500</v>
      </c>
      <c r="J41" s="339"/>
      <c r="K41" s="613"/>
      <c r="L41" s="340"/>
      <c r="M41" s="614"/>
      <c r="N41" s="614"/>
    </row>
    <row r="42" spans="1:14" ht="15" customHeight="1">
      <c r="A42" s="194">
        <v>46000</v>
      </c>
      <c r="B42" s="27"/>
      <c r="C42" s="27"/>
      <c r="D42" s="27"/>
      <c r="E42" s="2313" t="s">
        <v>1292</v>
      </c>
      <c r="F42" s="29"/>
      <c r="G42" s="673">
        <v>6250</v>
      </c>
      <c r="H42" s="673">
        <v>1245</v>
      </c>
      <c r="I42" s="62">
        <f t="shared" si="1"/>
        <v>81250</v>
      </c>
      <c r="J42" s="339"/>
      <c r="K42" s="616"/>
      <c r="L42" s="340"/>
      <c r="M42" s="614"/>
      <c r="N42" s="614"/>
    </row>
    <row r="43" spans="1:14" ht="15" customHeight="1">
      <c r="A43" s="1299"/>
      <c r="B43" s="27"/>
      <c r="C43" s="27"/>
      <c r="D43" s="27"/>
      <c r="E43" s="2250"/>
      <c r="F43" s="29"/>
      <c r="G43" s="564"/>
      <c r="H43" s="39"/>
      <c r="I43" s="62">
        <f t="shared" si="1"/>
        <v>81250</v>
      </c>
    </row>
    <row r="44" spans="1:14" ht="15" customHeight="1">
      <c r="A44" s="1299"/>
      <c r="B44" s="27"/>
      <c r="C44" s="27"/>
      <c r="D44" s="27"/>
      <c r="E44" s="2250"/>
      <c r="F44" s="29"/>
      <c r="G44" s="564"/>
      <c r="H44" s="39"/>
      <c r="I44" s="39"/>
    </row>
    <row r="45" spans="1:14" ht="15" customHeight="1">
      <c r="A45" s="1299"/>
      <c r="B45" s="27"/>
      <c r="C45" s="27"/>
      <c r="D45" s="27"/>
      <c r="E45" s="2250"/>
      <c r="F45" s="29"/>
      <c r="G45" s="564"/>
      <c r="H45" s="39"/>
      <c r="I45" s="39"/>
    </row>
    <row r="46" spans="1:14" ht="15" customHeight="1"/>
    <row r="47" spans="1:14" ht="15" customHeight="1"/>
    <row r="48" spans="1:1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</sheetData>
  <mergeCells count="2">
    <mergeCell ref="A4:I4"/>
    <mergeCell ref="A29:I29"/>
  </mergeCells>
  <pageMargins left="0.39" right="0.5" top="1" bottom="1" header="0.5" footer="0.5"/>
  <pageSetup paperSize="5" orientation="portrait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tabColor rgb="FFFFFF00"/>
  </sheetPr>
  <dimension ref="A1:Q30"/>
  <sheetViews>
    <sheetView zoomScale="130" zoomScaleNormal="130" workbookViewId="0">
      <selection activeCell="G26" sqref="G26"/>
    </sheetView>
  </sheetViews>
  <sheetFormatPr defaultColWidth="9.109375" defaultRowHeight="13.2"/>
  <cols>
    <col min="1" max="1" width="18.44140625" style="2" customWidth="1"/>
    <col min="2" max="2" width="19.44140625" style="3" customWidth="1"/>
    <col min="3" max="5" width="10.109375" style="3" customWidth="1"/>
    <col min="6" max="6" width="14.109375" style="2233" customWidth="1"/>
    <col min="7" max="9" width="14.109375" style="502" customWidth="1"/>
    <col min="10" max="16384" width="9.109375" style="3"/>
  </cols>
  <sheetData>
    <row r="1" spans="1:17" ht="24">
      <c r="A1" s="11" t="s">
        <v>1293</v>
      </c>
      <c r="E1" s="5"/>
    </row>
    <row r="2" spans="1:17">
      <c r="E2" s="5"/>
    </row>
    <row r="3" spans="1:17" ht="17.399999999999999">
      <c r="A3" s="3298" t="s">
        <v>1</v>
      </c>
      <c r="B3" s="3298"/>
      <c r="C3" s="3298"/>
      <c r="D3" s="3298"/>
      <c r="E3" s="3298"/>
      <c r="F3" s="3298"/>
      <c r="G3" s="3298"/>
      <c r="H3" s="3298"/>
      <c r="I3" s="3298"/>
    </row>
    <row r="4" spans="1:17">
      <c r="A4" s="184" t="s">
        <v>49</v>
      </c>
      <c r="B4" s="515" t="s">
        <v>50</v>
      </c>
      <c r="C4" s="515" t="s">
        <v>568</v>
      </c>
      <c r="D4" s="515" t="s">
        <v>51</v>
      </c>
      <c r="E4" s="515" t="s">
        <v>52</v>
      </c>
      <c r="F4" s="2530" t="s">
        <v>265</v>
      </c>
      <c r="G4" s="516" t="s">
        <v>53</v>
      </c>
      <c r="H4" s="516" t="s">
        <v>54</v>
      </c>
      <c r="I4" s="186" t="s">
        <v>55</v>
      </c>
    </row>
    <row r="5" spans="1:17">
      <c r="A5" s="162">
        <v>45433</v>
      </c>
      <c r="B5" s="55">
        <v>210000</v>
      </c>
      <c r="C5" s="55"/>
      <c r="D5" s="25"/>
      <c r="E5" s="25">
        <v>24</v>
      </c>
      <c r="F5" s="2193" t="s">
        <v>1294</v>
      </c>
      <c r="G5" s="55">
        <f>B5/E5</f>
        <v>8750</v>
      </c>
      <c r="H5" s="55">
        <f>B5*0.83%</f>
        <v>1743</v>
      </c>
      <c r="I5" s="55">
        <f>B5</f>
        <v>210000</v>
      </c>
    </row>
    <row r="6" spans="1:17">
      <c r="A6" s="50">
        <v>45463</v>
      </c>
      <c r="B6" s="57"/>
      <c r="C6" s="57"/>
      <c r="D6" s="57"/>
      <c r="E6" s="57">
        <v>1</v>
      </c>
      <c r="F6" s="2229">
        <v>83618</v>
      </c>
      <c r="G6" s="59">
        <v>8750</v>
      </c>
      <c r="H6" s="59">
        <v>1743</v>
      </c>
      <c r="I6" s="59">
        <f>I5-G6</f>
        <v>201250</v>
      </c>
    </row>
    <row r="7" spans="1:17">
      <c r="A7" s="50">
        <v>45490</v>
      </c>
      <c r="B7" s="57"/>
      <c r="C7" s="57"/>
      <c r="D7" s="57"/>
      <c r="E7" s="57">
        <v>2</v>
      </c>
      <c r="F7" s="2229">
        <v>83942</v>
      </c>
      <c r="G7" s="59">
        <v>8750</v>
      </c>
      <c r="H7" s="59">
        <v>1743</v>
      </c>
      <c r="I7" s="59">
        <f t="shared" ref="I7:I28" si="0">I6-G7</f>
        <v>192500</v>
      </c>
    </row>
    <row r="8" spans="1:17">
      <c r="A8" s="50">
        <v>45534</v>
      </c>
      <c r="B8" s="57"/>
      <c r="C8" s="57"/>
      <c r="D8" s="57"/>
      <c r="E8" s="57">
        <v>3</v>
      </c>
      <c r="F8" s="2229">
        <v>84417</v>
      </c>
      <c r="G8" s="59">
        <v>8750</v>
      </c>
      <c r="H8" s="59">
        <v>1743</v>
      </c>
      <c r="I8" s="59">
        <f t="shared" si="0"/>
        <v>183750</v>
      </c>
    </row>
    <row r="9" spans="1:17">
      <c r="A9" s="50">
        <v>45556</v>
      </c>
      <c r="B9" s="57"/>
      <c r="C9" s="57"/>
      <c r="D9" s="57"/>
      <c r="E9" s="57">
        <v>4</v>
      </c>
      <c r="F9" s="2229">
        <v>84687</v>
      </c>
      <c r="G9" s="59">
        <v>8750</v>
      </c>
      <c r="H9" s="59">
        <v>1743</v>
      </c>
      <c r="I9" s="59">
        <f t="shared" si="0"/>
        <v>175000</v>
      </c>
    </row>
    <row r="10" spans="1:17">
      <c r="A10" s="50">
        <v>45596</v>
      </c>
      <c r="B10" s="57"/>
      <c r="C10" s="57"/>
      <c r="D10" s="57"/>
      <c r="E10" s="57">
        <v>5</v>
      </c>
      <c r="F10" s="2229">
        <v>85225</v>
      </c>
      <c r="G10" s="59">
        <v>8750</v>
      </c>
      <c r="H10" s="59">
        <v>1743</v>
      </c>
      <c r="I10" s="59">
        <f t="shared" si="0"/>
        <v>166250</v>
      </c>
    </row>
    <row r="11" spans="1:17">
      <c r="A11" s="50">
        <v>45622</v>
      </c>
      <c r="B11" s="57"/>
      <c r="C11" s="57"/>
      <c r="D11" s="57"/>
      <c r="E11" s="57">
        <v>6</v>
      </c>
      <c r="F11" s="2229">
        <v>85577</v>
      </c>
      <c r="G11" s="59">
        <v>8750</v>
      </c>
      <c r="H11" s="59">
        <v>1743</v>
      </c>
      <c r="I11" s="59">
        <f t="shared" si="0"/>
        <v>157500</v>
      </c>
    </row>
    <row r="12" spans="1:17">
      <c r="A12" s="50">
        <v>45640</v>
      </c>
      <c r="B12" s="57"/>
      <c r="C12" s="57"/>
      <c r="D12" s="57"/>
      <c r="E12" s="57">
        <v>7</v>
      </c>
      <c r="F12" s="2229">
        <v>85819</v>
      </c>
      <c r="G12" s="59">
        <v>8750</v>
      </c>
      <c r="H12" s="59">
        <v>1743</v>
      </c>
      <c r="I12" s="59">
        <f t="shared" si="0"/>
        <v>148750</v>
      </c>
    </row>
    <row r="13" spans="1:17">
      <c r="A13" s="2304">
        <v>45682</v>
      </c>
      <c r="B13" s="57"/>
      <c r="C13" s="57"/>
      <c r="D13" s="57"/>
      <c r="E13" s="57">
        <v>8</v>
      </c>
      <c r="F13" s="2312">
        <v>86254</v>
      </c>
      <c r="G13" s="2279">
        <v>8750</v>
      </c>
      <c r="H13" s="2279">
        <v>1743</v>
      </c>
      <c r="I13" s="59">
        <f t="shared" si="0"/>
        <v>140000</v>
      </c>
    </row>
    <row r="14" spans="1:17">
      <c r="A14" s="2304">
        <v>45703</v>
      </c>
      <c r="B14" s="57"/>
      <c r="C14" s="57"/>
      <c r="D14" s="57"/>
      <c r="E14" s="57">
        <v>9</v>
      </c>
      <c r="F14" s="2312">
        <v>86444</v>
      </c>
      <c r="G14" s="2279">
        <v>8750</v>
      </c>
      <c r="H14" s="2279">
        <v>1743</v>
      </c>
      <c r="I14" s="59">
        <f t="shared" si="0"/>
        <v>131250</v>
      </c>
      <c r="K14" s="339"/>
      <c r="L14" s="613"/>
      <c r="M14" s="464"/>
      <c r="N14" s="615"/>
      <c r="O14" s="615"/>
      <c r="P14" s="615"/>
      <c r="Q14" s="617"/>
    </row>
    <row r="15" spans="1:17">
      <c r="A15" s="2304">
        <v>45749</v>
      </c>
      <c r="B15" s="57"/>
      <c r="C15" s="57"/>
      <c r="D15" s="57"/>
      <c r="E15" s="57">
        <v>10</v>
      </c>
      <c r="F15" s="2312">
        <v>87075</v>
      </c>
      <c r="G15" s="2499">
        <v>8750</v>
      </c>
      <c r="H15" s="2499">
        <v>1743</v>
      </c>
      <c r="I15" s="59">
        <f t="shared" si="0"/>
        <v>122500</v>
      </c>
      <c r="K15" s="339"/>
      <c r="L15" s="613"/>
      <c r="M15" s="464"/>
      <c r="N15" s="615"/>
      <c r="O15" s="615"/>
      <c r="P15" s="615"/>
      <c r="Q15" s="617"/>
    </row>
    <row r="16" spans="1:17">
      <c r="A16" s="2304">
        <v>45773</v>
      </c>
      <c r="B16" s="57"/>
      <c r="C16" s="57"/>
      <c r="D16" s="57"/>
      <c r="E16" s="57">
        <v>11</v>
      </c>
      <c r="F16" s="2312">
        <v>87324</v>
      </c>
      <c r="G16" s="2279">
        <v>8750</v>
      </c>
      <c r="H16" s="2279">
        <v>1743</v>
      </c>
      <c r="I16" s="59">
        <f t="shared" si="0"/>
        <v>113750</v>
      </c>
      <c r="K16" s="339"/>
      <c r="L16" s="613"/>
      <c r="M16" s="464"/>
      <c r="N16" s="614"/>
      <c r="O16" s="614"/>
      <c r="P16" s="614"/>
      <c r="Q16" s="617"/>
    </row>
    <row r="17" spans="1:17" ht="15" customHeight="1">
      <c r="A17" s="2304">
        <v>45798</v>
      </c>
      <c r="B17" s="151"/>
      <c r="C17" s="151"/>
      <c r="D17" s="151"/>
      <c r="E17" s="57">
        <v>12</v>
      </c>
      <c r="F17" s="2313" t="s">
        <v>1295</v>
      </c>
      <c r="G17" s="2279">
        <v>8750</v>
      </c>
      <c r="H17" s="2279">
        <v>1743</v>
      </c>
      <c r="I17" s="59">
        <f t="shared" si="0"/>
        <v>105000</v>
      </c>
      <c r="K17" s="339"/>
      <c r="L17" s="613"/>
      <c r="M17" s="464"/>
      <c r="N17" s="615"/>
      <c r="O17" s="615"/>
      <c r="P17" s="615"/>
      <c r="Q17" s="617"/>
    </row>
    <row r="18" spans="1:17">
      <c r="A18" s="2304">
        <v>45836</v>
      </c>
      <c r="B18" s="151"/>
      <c r="C18" s="151"/>
      <c r="D18" s="151"/>
      <c r="E18" s="57">
        <v>13</v>
      </c>
      <c r="F18" s="2313" t="s">
        <v>1296</v>
      </c>
      <c r="G18" s="2279">
        <v>8750</v>
      </c>
      <c r="H18" s="2279">
        <v>1743</v>
      </c>
      <c r="I18" s="59">
        <f t="shared" si="0"/>
        <v>96250</v>
      </c>
      <c r="K18" s="339"/>
      <c r="L18" s="613"/>
      <c r="M18" s="340"/>
      <c r="N18" s="615"/>
      <c r="O18" s="615"/>
      <c r="P18" s="615"/>
      <c r="Q18" s="617"/>
    </row>
    <row r="19" spans="1:17">
      <c r="A19" s="2304">
        <v>45862</v>
      </c>
      <c r="B19" s="39"/>
      <c r="C19" s="27"/>
      <c r="D19" s="27"/>
      <c r="E19" s="57">
        <v>14</v>
      </c>
      <c r="F19" s="2313" t="s">
        <v>1297</v>
      </c>
      <c r="G19" s="2279">
        <v>8750</v>
      </c>
      <c r="H19" s="2279">
        <v>1743</v>
      </c>
      <c r="I19" s="59">
        <f t="shared" si="0"/>
        <v>87500</v>
      </c>
      <c r="K19" s="339"/>
      <c r="L19" s="613"/>
      <c r="M19" s="340"/>
      <c r="N19" s="615"/>
      <c r="O19" s="615"/>
      <c r="P19" s="615"/>
      <c r="Q19" s="617"/>
    </row>
    <row r="20" spans="1:17">
      <c r="A20" s="2304">
        <v>45899</v>
      </c>
      <c r="B20" s="39"/>
      <c r="C20" s="27"/>
      <c r="D20" s="27"/>
      <c r="E20" s="57">
        <v>15</v>
      </c>
      <c r="F20" s="2707" t="s">
        <v>1298</v>
      </c>
      <c r="G20" s="2279">
        <v>8750</v>
      </c>
      <c r="H20" s="2279">
        <v>1743</v>
      </c>
      <c r="I20" s="59">
        <f t="shared" si="0"/>
        <v>78750</v>
      </c>
      <c r="K20" s="339"/>
      <c r="L20" s="613"/>
      <c r="M20" s="340"/>
      <c r="N20" s="615"/>
      <c r="O20" s="615"/>
      <c r="P20" s="615"/>
      <c r="Q20" s="617"/>
    </row>
    <row r="21" spans="1:17" ht="13.8">
      <c r="A21" s="2304">
        <v>45927</v>
      </c>
      <c r="B21" s="51"/>
      <c r="C21" s="27"/>
      <c r="D21" s="27"/>
      <c r="E21" s="57">
        <v>16</v>
      </c>
      <c r="F21" s="2313" t="s">
        <v>1299</v>
      </c>
      <c r="G21" s="2279">
        <v>8750</v>
      </c>
      <c r="H21" s="2279">
        <v>1743</v>
      </c>
      <c r="I21" s="59">
        <f t="shared" si="0"/>
        <v>70000</v>
      </c>
      <c r="K21" s="339"/>
      <c r="L21" s="613"/>
      <c r="M21" s="464"/>
      <c r="N21" s="615"/>
      <c r="O21" s="615"/>
      <c r="P21" s="615"/>
      <c r="Q21" s="617"/>
    </row>
    <row r="22" spans="1:17">
      <c r="A22" s="2304">
        <v>45960</v>
      </c>
      <c r="B22" s="27"/>
      <c r="C22" s="27"/>
      <c r="D22" s="27"/>
      <c r="E22" s="57">
        <v>17</v>
      </c>
      <c r="F22" s="2313" t="s">
        <v>1300</v>
      </c>
      <c r="G22" s="2279">
        <v>8750</v>
      </c>
      <c r="H22" s="2279">
        <v>1743</v>
      </c>
      <c r="I22" s="59">
        <f t="shared" si="0"/>
        <v>61250</v>
      </c>
      <c r="K22" s="339"/>
      <c r="L22" s="613"/>
      <c r="M22" s="340"/>
      <c r="N22" s="615"/>
      <c r="O22" s="615"/>
      <c r="P22" s="615"/>
      <c r="Q22" s="617"/>
    </row>
    <row r="23" spans="1:17" ht="12" customHeight="1">
      <c r="A23" s="2304">
        <v>45983</v>
      </c>
      <c r="B23" s="27"/>
      <c r="C23" s="27"/>
      <c r="D23" s="27"/>
      <c r="E23" s="57">
        <v>18</v>
      </c>
      <c r="F23" s="2313" t="s">
        <v>1301</v>
      </c>
      <c r="G23" s="2279">
        <v>8750</v>
      </c>
      <c r="H23" s="2279">
        <v>1743</v>
      </c>
      <c r="I23" s="59">
        <f t="shared" si="0"/>
        <v>52500</v>
      </c>
      <c r="K23" s="339"/>
      <c r="L23" s="613"/>
      <c r="M23" s="340"/>
      <c r="N23" s="615"/>
      <c r="O23" s="615"/>
      <c r="P23" s="615"/>
      <c r="Q23" s="617"/>
    </row>
    <row r="24" spans="1:17">
      <c r="A24" s="2304">
        <v>46018</v>
      </c>
      <c r="B24" s="27"/>
      <c r="C24" s="27"/>
      <c r="D24" s="27"/>
      <c r="E24" s="57">
        <v>19</v>
      </c>
      <c r="F24" s="2313" t="s">
        <v>1302</v>
      </c>
      <c r="G24" s="2279">
        <v>8750</v>
      </c>
      <c r="H24" s="2279">
        <v>1743</v>
      </c>
      <c r="I24" s="59">
        <f t="shared" si="0"/>
        <v>43750</v>
      </c>
      <c r="K24" s="339"/>
      <c r="L24" s="613"/>
      <c r="M24" s="340"/>
      <c r="N24" s="615"/>
      <c r="O24" s="615"/>
      <c r="P24" s="615"/>
      <c r="Q24" s="617"/>
    </row>
    <row r="25" spans="1:17">
      <c r="A25" s="36"/>
      <c r="B25" s="27"/>
      <c r="C25" s="27"/>
      <c r="D25" s="27"/>
      <c r="E25" s="57">
        <v>20</v>
      </c>
      <c r="F25" s="2250"/>
      <c r="G25" s="564"/>
      <c r="H25" s="564"/>
      <c r="I25" s="59">
        <f t="shared" si="0"/>
        <v>43750</v>
      </c>
      <c r="K25" s="339"/>
      <c r="L25" s="613"/>
      <c r="M25" s="340"/>
      <c r="N25" s="615"/>
      <c r="O25" s="615"/>
      <c r="P25" s="615"/>
      <c r="Q25" s="617"/>
    </row>
    <row r="26" spans="1:17">
      <c r="A26" s="36"/>
      <c r="B26" s="27"/>
      <c r="C26" s="27"/>
      <c r="D26" s="27"/>
      <c r="E26" s="57">
        <v>21</v>
      </c>
      <c r="F26" s="2250"/>
      <c r="G26" s="564"/>
      <c r="H26" s="564"/>
      <c r="I26" s="59">
        <f t="shared" si="0"/>
        <v>43750</v>
      </c>
    </row>
    <row r="27" spans="1:17">
      <c r="A27" s="36"/>
      <c r="B27" s="27"/>
      <c r="C27" s="27"/>
      <c r="D27" s="27"/>
      <c r="E27" s="57">
        <v>22</v>
      </c>
      <c r="F27" s="2250"/>
      <c r="G27" s="564"/>
      <c r="H27" s="564"/>
      <c r="I27" s="59">
        <f t="shared" si="0"/>
        <v>43750</v>
      </c>
    </row>
    <row r="28" spans="1:17">
      <c r="A28" s="36"/>
      <c r="B28" s="27"/>
      <c r="C28" s="27"/>
      <c r="D28" s="27"/>
      <c r="E28" s="57">
        <v>23</v>
      </c>
      <c r="F28" s="2250"/>
      <c r="G28" s="564"/>
      <c r="H28" s="564"/>
      <c r="I28" s="59">
        <f t="shared" si="0"/>
        <v>43750</v>
      </c>
    </row>
    <row r="29" spans="1:17">
      <c r="A29" s="36"/>
      <c r="B29" s="27"/>
      <c r="C29" s="27"/>
      <c r="D29" s="27"/>
      <c r="E29" s="57">
        <v>24</v>
      </c>
      <c r="F29" s="2250"/>
      <c r="G29" s="564"/>
      <c r="H29" s="564"/>
      <c r="I29" s="564"/>
    </row>
    <row r="30" spans="1:17">
      <c r="A30" s="36"/>
      <c r="B30" s="27"/>
      <c r="C30" s="27"/>
      <c r="D30" s="27"/>
      <c r="E30" s="27"/>
      <c r="F30" s="2250"/>
      <c r="G30" s="564"/>
      <c r="H30" s="564"/>
      <c r="I30" s="564"/>
    </row>
  </sheetData>
  <mergeCells count="1">
    <mergeCell ref="A3:I3"/>
  </mergeCells>
  <pageMargins left="0.7" right="0.7" top="0.75" bottom="0.75" header="0.3" footer="0.3"/>
  <pageSetup paperSize="256" orientation="portrait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210">
    <tabColor rgb="FFFFFF00"/>
  </sheetPr>
  <dimension ref="A1:R30"/>
  <sheetViews>
    <sheetView topLeftCell="B1" zoomScale="130" zoomScaleNormal="130" workbookViewId="0">
      <selection activeCell="L21" sqref="L21:R32"/>
    </sheetView>
  </sheetViews>
  <sheetFormatPr defaultColWidth="9.109375" defaultRowHeight="13.2"/>
  <cols>
    <col min="1" max="1" width="5.33203125" style="2" customWidth="1"/>
    <col min="2" max="2" width="18.44140625" style="2271" customWidth="1"/>
    <col min="3" max="3" width="19.44140625" style="2265" customWidth="1"/>
    <col min="4" max="5" width="10.109375" style="3" customWidth="1"/>
    <col min="6" max="6" width="10.109375" style="5" customWidth="1"/>
    <col min="7" max="7" width="14.109375" style="2280" customWidth="1"/>
    <col min="8" max="10" width="14.109375" style="6" customWidth="1"/>
    <col min="11" max="11" width="9.109375" style="3"/>
    <col min="12" max="12" width="12.33203125" style="3" customWidth="1"/>
    <col min="13" max="16384" width="9.109375" style="3"/>
  </cols>
  <sheetData>
    <row r="1" spans="2:10" ht="24">
      <c r="B1" s="2840" t="s">
        <v>1303</v>
      </c>
    </row>
    <row r="3" spans="2:10" ht="17.399999999999999">
      <c r="B3" s="3298" t="s">
        <v>1</v>
      </c>
      <c r="C3" s="3298"/>
      <c r="D3" s="3298"/>
      <c r="E3" s="3298"/>
      <c r="F3" s="3298"/>
      <c r="G3" s="3298"/>
      <c r="H3" s="3298"/>
      <c r="I3" s="3298"/>
      <c r="J3" s="3298"/>
    </row>
    <row r="4" spans="2:10">
      <c r="B4" s="2679" t="s">
        <v>49</v>
      </c>
      <c r="C4" s="2675" t="s">
        <v>50</v>
      </c>
      <c r="D4" s="515" t="s">
        <v>568</v>
      </c>
      <c r="E4" s="515" t="s">
        <v>51</v>
      </c>
      <c r="F4" s="515" t="s">
        <v>52</v>
      </c>
      <c r="G4" s="2839" t="s">
        <v>265</v>
      </c>
      <c r="H4" s="516" t="s">
        <v>53</v>
      </c>
      <c r="I4" s="516" t="s">
        <v>54</v>
      </c>
      <c r="J4" s="186" t="s">
        <v>55</v>
      </c>
    </row>
    <row r="5" spans="2:10">
      <c r="B5" s="2841">
        <v>44988</v>
      </c>
      <c r="C5" s="2471">
        <v>10000</v>
      </c>
      <c r="D5" s="21"/>
      <c r="E5" s="23"/>
      <c r="F5" s="25">
        <v>12</v>
      </c>
      <c r="G5" s="2708">
        <v>30831</v>
      </c>
      <c r="H5" s="21">
        <f>C5/F5</f>
        <v>833.33333333333303</v>
      </c>
      <c r="I5" s="21">
        <v>83</v>
      </c>
      <c r="J5" s="21">
        <f>C5</f>
        <v>10000</v>
      </c>
    </row>
    <row r="6" spans="2:10" ht="13.8">
      <c r="B6" s="2304">
        <v>45002</v>
      </c>
      <c r="C6" s="2264"/>
      <c r="D6" s="27"/>
      <c r="E6" s="27"/>
      <c r="F6" s="29">
        <v>1</v>
      </c>
      <c r="G6" s="2191">
        <v>77998</v>
      </c>
      <c r="H6" s="30">
        <v>833.33</v>
      </c>
      <c r="I6" s="30">
        <v>83.33</v>
      </c>
      <c r="J6" s="30">
        <f>J5-H6</f>
        <v>9166.67</v>
      </c>
    </row>
    <row r="7" spans="2:10" ht="13.8">
      <c r="B7" s="2304">
        <v>45063</v>
      </c>
      <c r="C7" s="2264"/>
      <c r="D7" s="27"/>
      <c r="E7" s="27"/>
      <c r="F7" s="38" t="s">
        <v>303</v>
      </c>
      <c r="G7" s="2191">
        <v>78708</v>
      </c>
      <c r="H7" s="30">
        <v>1666.67</v>
      </c>
      <c r="I7" s="30">
        <v>166</v>
      </c>
      <c r="J7" s="30">
        <f t="shared" ref="J7:J14" si="0">J6-H7</f>
        <v>7500</v>
      </c>
    </row>
    <row r="8" spans="2:10">
      <c r="B8" s="2304">
        <v>45171</v>
      </c>
      <c r="C8" s="2264"/>
      <c r="D8" s="27"/>
      <c r="E8" s="27"/>
      <c r="F8" s="38" t="s">
        <v>1304</v>
      </c>
      <c r="G8" s="2192">
        <v>80119</v>
      </c>
      <c r="H8" s="59">
        <v>2499.9899999999998</v>
      </c>
      <c r="I8" s="59">
        <v>249</v>
      </c>
      <c r="J8" s="30">
        <f t="shared" si="0"/>
        <v>5000.01</v>
      </c>
    </row>
    <row r="9" spans="2:10">
      <c r="B9" s="2304">
        <v>45192</v>
      </c>
      <c r="C9" s="2264"/>
      <c r="D9" s="27"/>
      <c r="E9" s="27"/>
      <c r="F9" s="38" t="s">
        <v>1305</v>
      </c>
      <c r="G9" s="2192">
        <v>80314</v>
      </c>
      <c r="H9" s="30">
        <v>833.33</v>
      </c>
      <c r="I9" s="30">
        <v>83</v>
      </c>
      <c r="J9" s="30">
        <f t="shared" si="0"/>
        <v>4166.68</v>
      </c>
    </row>
    <row r="10" spans="2:10" ht="13.8">
      <c r="B10" s="2218">
        <v>45254</v>
      </c>
      <c r="C10" s="2264"/>
      <c r="D10" s="27"/>
      <c r="E10" s="27"/>
      <c r="F10" s="38" t="s">
        <v>1306</v>
      </c>
      <c r="G10" s="2191">
        <v>81145</v>
      </c>
      <c r="H10" s="39">
        <v>833.33</v>
      </c>
      <c r="I10" s="30">
        <v>83</v>
      </c>
      <c r="J10" s="30">
        <f t="shared" si="0"/>
        <v>3333.35</v>
      </c>
    </row>
    <row r="11" spans="2:10">
      <c r="B11" s="2218">
        <v>45280</v>
      </c>
      <c r="C11" s="2264"/>
      <c r="D11" s="27"/>
      <c r="E11" s="27"/>
      <c r="F11" s="38" t="s">
        <v>1307</v>
      </c>
      <c r="G11" s="2192">
        <v>81447</v>
      </c>
      <c r="H11" s="39">
        <v>833.33</v>
      </c>
      <c r="I11" s="30">
        <v>83</v>
      </c>
      <c r="J11" s="30">
        <f t="shared" si="0"/>
        <v>2500.02</v>
      </c>
    </row>
    <row r="12" spans="2:10" ht="13.8">
      <c r="B12" s="2204">
        <v>45367</v>
      </c>
      <c r="F12" s="38"/>
      <c r="G12" s="2191">
        <v>82441</v>
      </c>
      <c r="H12" s="30">
        <v>2500.02</v>
      </c>
      <c r="I12" s="30">
        <v>248.67</v>
      </c>
      <c r="J12" s="30">
        <f t="shared" si="0"/>
        <v>0</v>
      </c>
    </row>
    <row r="13" spans="2:10">
      <c r="B13" s="2218"/>
      <c r="C13" s="2264"/>
      <c r="D13" s="27"/>
      <c r="E13" s="27"/>
      <c r="F13" s="29"/>
      <c r="G13" s="2192"/>
      <c r="H13" s="39"/>
      <c r="I13" s="39"/>
      <c r="J13" s="30">
        <f t="shared" si="0"/>
        <v>0</v>
      </c>
    </row>
    <row r="14" spans="2:10">
      <c r="J14" s="30">
        <f t="shared" si="0"/>
        <v>0</v>
      </c>
    </row>
    <row r="15" spans="2:10" ht="17.399999999999999">
      <c r="B15" s="3298" t="s">
        <v>1</v>
      </c>
      <c r="C15" s="3298"/>
      <c r="D15" s="3298"/>
      <c r="E15" s="3298"/>
      <c r="F15" s="3298"/>
      <c r="G15" s="3298"/>
      <c r="H15" s="3298"/>
      <c r="I15" s="3298"/>
      <c r="J15" s="3298"/>
    </row>
    <row r="16" spans="2:10">
      <c r="B16" s="2679" t="s">
        <v>49</v>
      </c>
      <c r="C16" s="2675" t="s">
        <v>50</v>
      </c>
      <c r="D16" s="515" t="s">
        <v>568</v>
      </c>
      <c r="E16" s="515" t="s">
        <v>51</v>
      </c>
      <c r="F16" s="515" t="s">
        <v>52</v>
      </c>
      <c r="G16" s="2839" t="s">
        <v>265</v>
      </c>
      <c r="H16" s="516" t="s">
        <v>53</v>
      </c>
      <c r="I16" s="516" t="s">
        <v>54</v>
      </c>
      <c r="J16" s="186" t="s">
        <v>55</v>
      </c>
    </row>
    <row r="17" spans="2:18">
      <c r="B17" s="2304">
        <v>45378</v>
      </c>
      <c r="C17" s="2457">
        <v>15000</v>
      </c>
      <c r="D17" s="55"/>
      <c r="E17" s="25"/>
      <c r="F17" s="25">
        <v>12</v>
      </c>
      <c r="G17" s="2193">
        <v>33176</v>
      </c>
      <c r="H17" s="55">
        <f>C17/F17</f>
        <v>1250</v>
      </c>
      <c r="I17" s="55">
        <f>C17*0.83%</f>
        <v>124.5</v>
      </c>
      <c r="J17" s="55">
        <f>C17</f>
        <v>15000</v>
      </c>
    </row>
    <row r="18" spans="2:18">
      <c r="B18" s="2218">
        <v>45408</v>
      </c>
      <c r="C18" s="2236"/>
      <c r="D18" s="57"/>
      <c r="E18" s="57"/>
      <c r="F18" s="57">
        <v>1</v>
      </c>
      <c r="G18" s="2192">
        <v>82889</v>
      </c>
      <c r="H18" s="59">
        <v>1250</v>
      </c>
      <c r="I18" s="59">
        <v>124.5</v>
      </c>
      <c r="J18" s="62">
        <f>J17-H18</f>
        <v>13750</v>
      </c>
    </row>
    <row r="19" spans="2:18">
      <c r="B19" s="2218">
        <v>45447</v>
      </c>
      <c r="C19" s="2236"/>
      <c r="D19" s="57"/>
      <c r="E19" s="57"/>
      <c r="F19" s="57">
        <v>2</v>
      </c>
      <c r="G19" s="2192">
        <v>83482</v>
      </c>
      <c r="H19" s="59">
        <v>2500</v>
      </c>
      <c r="I19" s="59">
        <v>249</v>
      </c>
      <c r="J19" s="62">
        <f t="shared" ref="J19:J24" si="1">J18-H19</f>
        <v>11250</v>
      </c>
    </row>
    <row r="20" spans="2:18">
      <c r="B20" s="2218">
        <v>45490</v>
      </c>
      <c r="C20" s="2235"/>
      <c r="D20" s="57"/>
      <c r="E20" s="57"/>
      <c r="F20" s="57">
        <v>3</v>
      </c>
      <c r="G20" s="2192">
        <v>83943</v>
      </c>
      <c r="H20" s="62">
        <v>1250</v>
      </c>
      <c r="I20" s="62">
        <v>124.5</v>
      </c>
      <c r="J20" s="62">
        <f t="shared" si="1"/>
        <v>10000</v>
      </c>
    </row>
    <row r="21" spans="2:18">
      <c r="B21" s="2304">
        <v>45535</v>
      </c>
      <c r="C21" s="2236"/>
      <c r="D21" s="29"/>
      <c r="E21" s="29"/>
      <c r="F21" s="57">
        <v>4</v>
      </c>
      <c r="G21" s="2192">
        <v>84465</v>
      </c>
      <c r="H21" s="59">
        <v>5000</v>
      </c>
      <c r="I21" s="59">
        <v>249</v>
      </c>
      <c r="J21" s="62">
        <f t="shared" si="1"/>
        <v>5000</v>
      </c>
    </row>
    <row r="22" spans="2:18">
      <c r="B22" s="2304">
        <v>45549</v>
      </c>
      <c r="C22" s="2236"/>
      <c r="D22" s="29"/>
      <c r="E22" s="29"/>
      <c r="F22" s="57">
        <v>5</v>
      </c>
      <c r="G22" s="2192">
        <v>84611</v>
      </c>
      <c r="H22" s="59"/>
      <c r="I22" s="59">
        <v>249</v>
      </c>
      <c r="J22" s="62">
        <f t="shared" si="1"/>
        <v>5000</v>
      </c>
    </row>
    <row r="23" spans="2:18" ht="15">
      <c r="B23" s="2218">
        <v>45703</v>
      </c>
      <c r="C23" s="2236"/>
      <c r="D23" s="57"/>
      <c r="E23" s="57"/>
      <c r="F23" s="57">
        <v>6</v>
      </c>
      <c r="G23" s="2192">
        <v>86445</v>
      </c>
      <c r="H23" s="62">
        <v>2500</v>
      </c>
      <c r="I23" s="62">
        <v>373.5</v>
      </c>
      <c r="J23" s="62">
        <f t="shared" si="1"/>
        <v>2500</v>
      </c>
      <c r="L23" s="575"/>
      <c r="M23" s="576"/>
      <c r="N23" s="125"/>
      <c r="O23" s="122"/>
      <c r="P23" s="122"/>
      <c r="Q23" s="122"/>
      <c r="R23" s="728"/>
    </row>
    <row r="24" spans="2:18" ht="13.8">
      <c r="B24" s="2218">
        <v>45751</v>
      </c>
      <c r="C24" s="2236"/>
      <c r="D24" s="57"/>
      <c r="E24" s="57"/>
      <c r="F24" s="57">
        <v>7</v>
      </c>
      <c r="G24" s="2192">
        <v>87141</v>
      </c>
      <c r="H24" s="62">
        <v>2500</v>
      </c>
      <c r="I24" s="62">
        <v>249</v>
      </c>
      <c r="J24" s="62">
        <f t="shared" si="1"/>
        <v>0</v>
      </c>
      <c r="L24" s="575"/>
      <c r="M24" s="576"/>
      <c r="N24" s="126"/>
      <c r="O24" s="577"/>
      <c r="P24" s="577"/>
      <c r="Q24" s="577"/>
      <c r="R24" s="728"/>
    </row>
    <row r="25" spans="2:18">
      <c r="L25" s="575"/>
      <c r="M25" s="576"/>
      <c r="N25" s="161"/>
      <c r="O25" s="122"/>
      <c r="P25" s="122"/>
      <c r="Q25" s="122"/>
      <c r="R25" s="604"/>
    </row>
    <row r="27" spans="2:18" ht="17.399999999999999">
      <c r="B27" s="3298" t="s">
        <v>1</v>
      </c>
      <c r="C27" s="3298"/>
      <c r="D27" s="3298"/>
      <c r="E27" s="3298"/>
      <c r="F27" s="3298"/>
      <c r="G27" s="3298"/>
      <c r="H27" s="3298"/>
      <c r="I27" s="3298"/>
      <c r="J27" s="3298"/>
    </row>
    <row r="28" spans="2:18">
      <c r="B28" s="2679" t="s">
        <v>49</v>
      </c>
      <c r="C28" s="2675" t="s">
        <v>50</v>
      </c>
      <c r="D28" s="515" t="s">
        <v>568</v>
      </c>
      <c r="E28" s="515" t="s">
        <v>51</v>
      </c>
      <c r="F28" s="515" t="s">
        <v>52</v>
      </c>
      <c r="G28" s="2839" t="s">
        <v>265</v>
      </c>
      <c r="H28" s="516" t="s">
        <v>53</v>
      </c>
      <c r="I28" s="516" t="s">
        <v>54</v>
      </c>
      <c r="J28" s="186" t="s">
        <v>55</v>
      </c>
    </row>
    <row r="29" spans="2:18">
      <c r="B29" s="2304">
        <v>45940</v>
      </c>
      <c r="C29" s="2457">
        <v>20000</v>
      </c>
      <c r="D29" s="55"/>
      <c r="E29" s="25"/>
      <c r="F29" s="25">
        <v>12</v>
      </c>
      <c r="G29" s="2193">
        <v>36545</v>
      </c>
      <c r="H29" s="55">
        <f>C29/F29</f>
        <v>1666.6666666666699</v>
      </c>
      <c r="I29" s="55">
        <f>C29*0.83%</f>
        <v>166</v>
      </c>
      <c r="J29" s="55">
        <f>C29</f>
        <v>20000</v>
      </c>
    </row>
    <row r="30" spans="2:18">
      <c r="B30" s="2218"/>
      <c r="C30" s="2236"/>
      <c r="D30" s="57"/>
      <c r="E30" s="57"/>
      <c r="F30" s="57"/>
      <c r="G30" s="2192"/>
      <c r="H30" s="59"/>
      <c r="I30" s="59"/>
      <c r="J30" s="62">
        <f>J29-H30</f>
        <v>20000</v>
      </c>
    </row>
  </sheetData>
  <mergeCells count="3">
    <mergeCell ref="B3:J3"/>
    <mergeCell ref="B15:J15"/>
    <mergeCell ref="B27:J27"/>
  </mergeCells>
  <pageMargins left="0.7" right="0.7" top="0.75" bottom="0.75" header="0.3" footer="0.3"/>
  <pageSetup orientation="portrait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tabColor rgb="FFFFFF00"/>
  </sheetPr>
  <dimension ref="A1:Q58"/>
  <sheetViews>
    <sheetView zoomScale="130" zoomScaleNormal="130" workbookViewId="0">
      <selection activeCell="G7" sqref="G7:H10"/>
    </sheetView>
  </sheetViews>
  <sheetFormatPr defaultColWidth="9.109375" defaultRowHeight="13.2"/>
  <cols>
    <col min="1" max="1" width="13.109375" style="1044" customWidth="1"/>
    <col min="2" max="2" width="13.88671875" style="3" customWidth="1"/>
    <col min="3" max="3" width="11.33203125" style="3" customWidth="1"/>
    <col min="4" max="5" width="9.109375" style="3"/>
    <col min="6" max="6" width="12.44140625" style="4" customWidth="1"/>
    <col min="7" max="7" width="12.5546875" style="502" customWidth="1"/>
    <col min="8" max="9" width="12.5546875" style="6" customWidth="1"/>
    <col min="10" max="10" width="9.33203125" style="3" customWidth="1"/>
    <col min="11" max="11" width="9.109375" style="3"/>
    <col min="12" max="14" width="9.33203125" style="3" customWidth="1"/>
    <col min="15" max="15" width="9.109375" style="3"/>
    <col min="16" max="16" width="9.88671875" style="3" customWidth="1"/>
    <col min="17" max="16384" width="9.109375" style="3"/>
  </cols>
  <sheetData>
    <row r="1" spans="1:17" ht="24">
      <c r="A1" s="1295" t="s">
        <v>1308</v>
      </c>
    </row>
    <row r="3" spans="1:17" s="1" customFormat="1" ht="15">
      <c r="A3" s="1044"/>
      <c r="B3" s="3"/>
      <c r="C3" s="3"/>
      <c r="D3" s="3"/>
      <c r="E3" s="3"/>
      <c r="F3" s="4"/>
      <c r="G3" s="502"/>
      <c r="H3" s="6"/>
      <c r="I3" s="6"/>
    </row>
    <row r="4" spans="1:17" ht="29.1" customHeight="1">
      <c r="A4" s="3433" t="s">
        <v>1</v>
      </c>
      <c r="B4" s="3434"/>
      <c r="C4" s="3434"/>
      <c r="D4" s="3434"/>
      <c r="E4" s="3434"/>
      <c r="F4" s="3434"/>
      <c r="G4" s="3434"/>
      <c r="H4" s="3434"/>
      <c r="I4" s="3206"/>
    </row>
    <row r="5" spans="1:17" ht="15" customHeight="1">
      <c r="A5" s="1296" t="s">
        <v>2</v>
      </c>
      <c r="B5" s="15" t="s">
        <v>3</v>
      </c>
      <c r="C5" s="16" t="s">
        <v>4</v>
      </c>
      <c r="D5" s="18" t="s">
        <v>5</v>
      </c>
      <c r="E5" s="18" t="s">
        <v>6</v>
      </c>
      <c r="F5" s="317" t="s">
        <v>7</v>
      </c>
      <c r="G5" s="19" t="s">
        <v>176</v>
      </c>
      <c r="H5" s="19" t="s">
        <v>177</v>
      </c>
      <c r="I5" s="19" t="s">
        <v>10</v>
      </c>
    </row>
    <row r="6" spans="1:17" ht="18.75" customHeight="1">
      <c r="A6" s="944">
        <v>45871</v>
      </c>
      <c r="B6" s="21">
        <v>160000</v>
      </c>
      <c r="C6" s="22">
        <f>B6*0.02</f>
        <v>3200</v>
      </c>
      <c r="D6" s="23"/>
      <c r="E6" s="25">
        <v>24</v>
      </c>
      <c r="F6" s="518" t="s">
        <v>1309</v>
      </c>
      <c r="G6" s="55">
        <f>B6/E6</f>
        <v>6666.6666666666697</v>
      </c>
      <c r="H6" s="21">
        <f>B6*0.83%</f>
        <v>1328</v>
      </c>
      <c r="I6" s="21">
        <f>B6</f>
        <v>160000</v>
      </c>
    </row>
    <row r="7" spans="1:17" ht="18.75" customHeight="1">
      <c r="A7" s="163">
        <v>45902</v>
      </c>
      <c r="B7" s="52"/>
      <c r="C7" s="166"/>
      <c r="D7" s="166"/>
      <c r="E7" s="35"/>
      <c r="F7" s="195" t="s">
        <v>1310</v>
      </c>
      <c r="G7" s="2499">
        <v>6666.67</v>
      </c>
      <c r="H7" s="2499">
        <v>1328</v>
      </c>
      <c r="I7" s="43">
        <f>I6-G7</f>
        <v>153333.32999999999</v>
      </c>
      <c r="J7" s="339"/>
      <c r="K7" s="613"/>
      <c r="L7" s="467"/>
      <c r="M7" s="615"/>
      <c r="N7" s="615"/>
      <c r="O7" s="615"/>
      <c r="P7" s="618"/>
      <c r="Q7" s="618"/>
    </row>
    <row r="8" spans="1:17" ht="18.75" customHeight="1">
      <c r="A8" s="163">
        <v>45933</v>
      </c>
      <c r="B8" s="52"/>
      <c r="C8" s="166"/>
      <c r="D8" s="166"/>
      <c r="E8" s="35"/>
      <c r="F8" s="195" t="s">
        <v>1311</v>
      </c>
      <c r="G8" s="2499">
        <v>6666.67</v>
      </c>
      <c r="H8" s="2499">
        <v>1328</v>
      </c>
      <c r="I8" s="43">
        <f t="shared" ref="I8:I13" si="0">I7-G8</f>
        <v>146666.66</v>
      </c>
      <c r="J8" s="339"/>
      <c r="K8" s="613"/>
      <c r="L8" s="340"/>
      <c r="M8" s="614"/>
      <c r="N8" s="614"/>
      <c r="O8" s="614"/>
      <c r="P8" s="617"/>
      <c r="Q8" s="617"/>
    </row>
    <row r="9" spans="1:17" ht="18.75" customHeight="1">
      <c r="A9" s="163">
        <v>45959</v>
      </c>
      <c r="B9" s="52"/>
      <c r="C9" s="164"/>
      <c r="D9" s="164"/>
      <c r="E9" s="35"/>
      <c r="F9" s="195" t="s">
        <v>1312</v>
      </c>
      <c r="G9" s="2279">
        <v>6666.67</v>
      </c>
      <c r="H9" s="2279">
        <v>1328</v>
      </c>
      <c r="I9" s="43">
        <f t="shared" si="0"/>
        <v>139999.99</v>
      </c>
      <c r="J9" s="339"/>
      <c r="K9" s="613"/>
      <c r="L9" s="340"/>
      <c r="M9" s="614"/>
      <c r="N9" s="614"/>
      <c r="O9" s="614"/>
      <c r="P9" s="617"/>
      <c r="Q9" s="617"/>
    </row>
    <row r="10" spans="1:17" ht="18.75" customHeight="1">
      <c r="A10" s="163">
        <v>45990</v>
      </c>
      <c r="B10" s="52"/>
      <c r="C10" s="164"/>
      <c r="D10" s="164"/>
      <c r="E10" s="45"/>
      <c r="F10" s="195" t="s">
        <v>1313</v>
      </c>
      <c r="G10" s="2279">
        <v>6666.67</v>
      </c>
      <c r="H10" s="2279">
        <v>1328</v>
      </c>
      <c r="I10" s="43">
        <f t="shared" si="0"/>
        <v>133333.32</v>
      </c>
      <c r="J10" s="339"/>
      <c r="K10" s="613"/>
      <c r="L10" s="340"/>
      <c r="M10" s="615"/>
      <c r="N10" s="615"/>
      <c r="O10" s="615"/>
      <c r="P10" s="617"/>
      <c r="Q10" s="617"/>
    </row>
    <row r="11" spans="1:17" ht="18.75" customHeight="1">
      <c r="A11" s="163"/>
      <c r="B11" s="52"/>
      <c r="C11" s="164"/>
      <c r="D11" s="164"/>
      <c r="E11" s="27"/>
      <c r="F11" s="42"/>
      <c r="G11" s="59"/>
      <c r="H11" s="59"/>
      <c r="I11" s="43">
        <f t="shared" si="0"/>
        <v>133333.32</v>
      </c>
      <c r="J11" s="339"/>
      <c r="K11" s="613"/>
      <c r="L11" s="340"/>
      <c r="M11" s="615"/>
      <c r="N11" s="615"/>
      <c r="O11" s="615"/>
      <c r="P11" s="617"/>
      <c r="Q11" s="617"/>
    </row>
    <row r="12" spans="1:17" ht="18.75" customHeight="1">
      <c r="A12" s="1011"/>
      <c r="B12" s="27"/>
      <c r="C12" s="27"/>
      <c r="D12" s="27"/>
      <c r="E12" s="27"/>
      <c r="F12" s="42"/>
      <c r="G12" s="30"/>
      <c r="H12" s="30"/>
      <c r="I12" s="43">
        <f t="shared" si="0"/>
        <v>133333.32</v>
      </c>
    </row>
    <row r="13" spans="1:17" ht="18.75" customHeight="1">
      <c r="A13" s="1011"/>
      <c r="B13" s="27"/>
      <c r="C13" s="27"/>
      <c r="D13" s="27"/>
      <c r="E13" s="27"/>
      <c r="F13" s="42"/>
      <c r="G13" s="30"/>
      <c r="H13" s="30"/>
      <c r="I13" s="43">
        <f t="shared" si="0"/>
        <v>133333.32</v>
      </c>
    </row>
    <row r="14" spans="1:17" ht="18.75" customHeight="1">
      <c r="A14" s="1141"/>
      <c r="B14" s="27"/>
      <c r="C14" s="27"/>
      <c r="D14" s="27"/>
      <c r="E14" s="27"/>
      <c r="F14" s="41"/>
      <c r="G14" s="30"/>
      <c r="H14" s="30"/>
      <c r="I14" s="43"/>
    </row>
    <row r="15" spans="1:17" ht="26.25" customHeight="1">
      <c r="A15" s="1141"/>
      <c r="B15" s="27"/>
      <c r="C15" s="27"/>
      <c r="D15" s="27"/>
      <c r="E15" s="27"/>
      <c r="F15" s="41"/>
      <c r="G15" s="30"/>
      <c r="H15" s="30"/>
      <c r="I15" s="43"/>
    </row>
    <row r="16" spans="1:17" ht="18.75" customHeight="1">
      <c r="A16" s="1141"/>
      <c r="B16" s="27"/>
      <c r="C16" s="27"/>
      <c r="D16" s="27"/>
      <c r="E16" s="27"/>
      <c r="F16" s="41"/>
      <c r="G16" s="30"/>
      <c r="H16" s="30"/>
      <c r="I16" s="43"/>
    </row>
    <row r="17" spans="1:9" ht="18.75" customHeight="1">
      <c r="A17" s="1141"/>
      <c r="B17" s="27"/>
      <c r="C17" s="27"/>
      <c r="D17" s="27"/>
      <c r="E17" s="27"/>
      <c r="F17" s="41"/>
      <c r="G17" s="30"/>
      <c r="H17" s="30"/>
      <c r="I17" s="43"/>
    </row>
    <row r="18" spans="1:9" ht="15" customHeight="1">
      <c r="A18" s="1141"/>
      <c r="B18" s="27"/>
      <c r="C18" s="27"/>
      <c r="D18" s="27"/>
      <c r="E18" s="27"/>
      <c r="F18" s="41"/>
      <c r="G18" s="30"/>
      <c r="H18" s="30"/>
      <c r="I18" s="43"/>
    </row>
    <row r="19" spans="1:9" ht="15" customHeight="1">
      <c r="A19" s="1297"/>
      <c r="B19" s="27"/>
      <c r="C19" s="27"/>
      <c r="D19" s="27"/>
      <c r="E19" s="27"/>
      <c r="F19" s="41"/>
      <c r="G19" s="158"/>
      <c r="H19" s="158"/>
      <c r="I19" s="43"/>
    </row>
    <row r="20" spans="1:9" ht="15" customHeight="1">
      <c r="A20" s="1297"/>
      <c r="B20" s="27"/>
      <c r="C20" s="27"/>
      <c r="D20" s="27"/>
      <c r="E20" s="27"/>
      <c r="F20" s="41"/>
      <c r="G20" s="158"/>
      <c r="H20" s="158"/>
      <c r="I20" s="43"/>
    </row>
    <row r="21" spans="1:9" ht="15" customHeight="1">
      <c r="A21" s="1297"/>
      <c r="B21" s="27"/>
      <c r="C21" s="27"/>
      <c r="D21" s="27"/>
      <c r="E21" s="27"/>
      <c r="F21" s="41"/>
      <c r="G21" s="188"/>
      <c r="H21" s="188"/>
      <c r="I21" s="43"/>
    </row>
    <row r="22" spans="1:9" ht="15" customHeight="1">
      <c r="A22" s="1011"/>
      <c r="B22" s="27"/>
      <c r="C22" s="27"/>
      <c r="D22" s="27"/>
      <c r="E22" s="27"/>
      <c r="F22" s="52"/>
      <c r="G22" s="158"/>
      <c r="H22" s="158"/>
      <c r="I22" s="43"/>
    </row>
    <row r="23" spans="1:9" ht="15" customHeight="1">
      <c r="A23" s="1011"/>
      <c r="B23" s="27"/>
      <c r="C23" s="27"/>
      <c r="D23" s="27"/>
      <c r="E23" s="27"/>
      <c r="F23" s="52"/>
      <c r="G23" s="158"/>
      <c r="H23" s="158"/>
      <c r="I23" s="43"/>
    </row>
    <row r="24" spans="1:9" ht="15" customHeight="1">
      <c r="A24" s="1011"/>
      <c r="B24" s="27"/>
      <c r="C24" s="27"/>
      <c r="D24" s="27"/>
      <c r="E24" s="27"/>
      <c r="F24" s="52"/>
      <c r="G24" s="159"/>
      <c r="H24" s="159"/>
      <c r="I24" s="43"/>
    </row>
    <row r="25" spans="1:9" ht="15" customHeight="1">
      <c r="A25" s="1141"/>
      <c r="D25" s="27"/>
      <c r="E25" s="1298"/>
      <c r="F25" s="739"/>
      <c r="G25" s="30"/>
      <c r="H25" s="39"/>
      <c r="I25" s="43"/>
    </row>
    <row r="26" spans="1:9" ht="15" customHeight="1">
      <c r="A26" s="1299"/>
      <c r="B26" s="27"/>
      <c r="C26" s="27"/>
      <c r="D26" s="27"/>
      <c r="E26" s="27"/>
      <c r="F26" s="38"/>
      <c r="G26" s="564"/>
      <c r="H26" s="39"/>
      <c r="I26" s="43"/>
    </row>
    <row r="27" spans="1:9" ht="15" customHeight="1">
      <c r="I27" s="43"/>
    </row>
    <row r="28" spans="1:9" ht="15" customHeight="1"/>
    <row r="29" spans="1:9" ht="15" customHeight="1">
      <c r="A29" s="3433"/>
      <c r="B29" s="3434"/>
      <c r="C29" s="3434"/>
      <c r="D29" s="3434"/>
      <c r="E29" s="3434"/>
      <c r="F29" s="3434"/>
      <c r="G29" s="3434"/>
      <c r="H29" s="3434"/>
      <c r="I29" s="3206"/>
    </row>
    <row r="30" spans="1:9" ht="15" customHeight="1">
      <c r="A30" s="1296"/>
      <c r="B30" s="15"/>
      <c r="C30" s="16"/>
      <c r="D30" s="18"/>
      <c r="E30" s="18"/>
      <c r="F30" s="317"/>
      <c r="G30" s="19"/>
      <c r="H30" s="19"/>
      <c r="I30" s="19"/>
    </row>
    <row r="31" spans="1:9" ht="15" customHeight="1">
      <c r="A31" s="944"/>
      <c r="B31" s="21"/>
      <c r="C31" s="22"/>
      <c r="D31" s="23"/>
      <c r="E31" s="23"/>
      <c r="F31" s="518"/>
      <c r="G31" s="55"/>
      <c r="H31" s="21"/>
      <c r="I31" s="21"/>
    </row>
    <row r="32" spans="1:9" ht="15" customHeight="1">
      <c r="A32" s="1040"/>
      <c r="B32" s="57"/>
      <c r="C32" s="59"/>
      <c r="D32" s="59"/>
      <c r="E32" s="59"/>
      <c r="F32" s="42"/>
      <c r="G32" s="59"/>
      <c r="H32" s="59"/>
      <c r="I32" s="62"/>
    </row>
    <row r="33" spans="1:9" ht="15" customHeight="1">
      <c r="A33" s="1040"/>
      <c r="B33" s="57"/>
      <c r="C33" s="57"/>
      <c r="D33" s="57"/>
      <c r="E33" s="57"/>
      <c r="F33" s="61"/>
      <c r="G33" s="62"/>
      <c r="H33" s="62"/>
      <c r="I33" s="62"/>
    </row>
    <row r="34" spans="1:9" ht="15" customHeight="1">
      <c r="A34" s="1040"/>
      <c r="B34" s="57"/>
      <c r="C34" s="57"/>
      <c r="D34" s="57"/>
      <c r="E34" s="57"/>
      <c r="F34" s="61"/>
      <c r="G34" s="62"/>
      <c r="H34" s="62"/>
      <c r="I34" s="62"/>
    </row>
    <row r="35" spans="1:9" ht="15" customHeight="1">
      <c r="A35" s="1040"/>
      <c r="B35" s="57"/>
      <c r="C35" s="57"/>
      <c r="D35" s="57"/>
      <c r="E35" s="57"/>
      <c r="F35" s="61"/>
      <c r="G35" s="62"/>
      <c r="H35" s="62"/>
      <c r="I35" s="62"/>
    </row>
    <row r="36" spans="1:9" ht="15" customHeight="1">
      <c r="A36" s="1040"/>
      <c r="B36" s="57"/>
      <c r="C36" s="57"/>
      <c r="D36" s="57"/>
      <c r="E36" s="57"/>
      <c r="F36" s="61"/>
      <c r="G36" s="62"/>
      <c r="H36" s="62"/>
      <c r="I36" s="62"/>
    </row>
    <row r="37" spans="1:9" ht="15" customHeight="1">
      <c r="A37" s="1040"/>
      <c r="B37" s="57"/>
      <c r="C37" s="57"/>
      <c r="D37" s="57"/>
      <c r="E37" s="57"/>
      <c r="F37" s="61"/>
      <c r="G37" s="62"/>
      <c r="H37" s="62"/>
      <c r="I37" s="62"/>
    </row>
    <row r="38" spans="1:9" ht="15" customHeight="1">
      <c r="A38" s="1040"/>
      <c r="B38" s="57"/>
      <c r="C38" s="57"/>
      <c r="D38" s="57"/>
      <c r="E38" s="57"/>
      <c r="F38" s="61"/>
      <c r="G38" s="62"/>
      <c r="H38" s="62"/>
      <c r="I38" s="62"/>
    </row>
    <row r="39" spans="1:9" ht="15" customHeight="1">
      <c r="A39" s="1040"/>
      <c r="B39" s="57"/>
      <c r="C39" s="57"/>
      <c r="D39" s="57"/>
      <c r="E39" s="57"/>
      <c r="F39" s="61"/>
      <c r="G39" s="62"/>
      <c r="H39" s="62"/>
      <c r="I39" s="62"/>
    </row>
    <row r="40" spans="1:9" ht="15" customHeight="1"/>
    <row r="41" spans="1:9" ht="15" customHeight="1"/>
    <row r="42" spans="1:9" ht="15" customHeight="1"/>
    <row r="43" spans="1:9" ht="15" customHeight="1"/>
    <row r="44" spans="1:9" ht="15" customHeight="1"/>
    <row r="45" spans="1:9" ht="15" customHeight="1"/>
    <row r="46" spans="1:9" ht="15" customHeight="1"/>
    <row r="47" spans="1:9" ht="15" customHeight="1"/>
    <row r="48" spans="1: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</sheetData>
  <mergeCells count="2">
    <mergeCell ref="A4:I4"/>
    <mergeCell ref="A29:I29"/>
  </mergeCells>
  <pageMargins left="0.39" right="0.5" top="1" bottom="1" header="0.5" footer="0.5"/>
  <pageSetup paperSize="5" orientation="portrait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tabColor rgb="FFFFFF00"/>
  </sheetPr>
  <dimension ref="A1:Q14"/>
  <sheetViews>
    <sheetView zoomScale="120" zoomScaleNormal="120" workbookViewId="0">
      <selection activeCell="G26" sqref="G26"/>
    </sheetView>
  </sheetViews>
  <sheetFormatPr defaultColWidth="9" defaultRowHeight="13.2"/>
  <cols>
    <col min="1" max="1" width="13" customWidth="1"/>
    <col min="2" max="2" width="18.88671875" customWidth="1"/>
    <col min="6" max="6" width="9.109375" style="543"/>
    <col min="7" max="7" width="13.88671875" customWidth="1"/>
    <col min="8" max="8" width="12.88671875" customWidth="1"/>
    <col min="9" max="9" width="15.109375" customWidth="1"/>
  </cols>
  <sheetData>
    <row r="1" spans="1:17" ht="24">
      <c r="A1" s="874" t="s">
        <v>1314</v>
      </c>
      <c r="B1" s="3"/>
      <c r="C1" s="3"/>
      <c r="D1" s="3"/>
      <c r="E1" s="5"/>
      <c r="F1" s="556"/>
      <c r="G1" s="6"/>
      <c r="H1" s="6"/>
      <c r="I1" s="6"/>
    </row>
    <row r="2" spans="1:17">
      <c r="A2" s="3"/>
      <c r="B2" s="3"/>
      <c r="C2" s="3"/>
      <c r="D2" s="3"/>
      <c r="E2" s="5"/>
      <c r="F2" s="556"/>
      <c r="G2" s="6"/>
      <c r="H2" s="6"/>
      <c r="I2" s="6"/>
    </row>
    <row r="3" spans="1:17" ht="17.399999999999999">
      <c r="A3" s="3298" t="s">
        <v>1</v>
      </c>
      <c r="B3" s="3298"/>
      <c r="C3" s="3298"/>
      <c r="D3" s="3298"/>
      <c r="E3" s="3298"/>
      <c r="F3" s="3298"/>
      <c r="G3" s="3298"/>
      <c r="H3" s="3298"/>
      <c r="I3" s="3298"/>
    </row>
    <row r="4" spans="1:17">
      <c r="A4" s="515" t="s">
        <v>49</v>
      </c>
      <c r="B4" s="515" t="s">
        <v>50</v>
      </c>
      <c r="C4" s="515" t="s">
        <v>568</v>
      </c>
      <c r="D4" s="515" t="s">
        <v>51</v>
      </c>
      <c r="E4" s="515" t="s">
        <v>52</v>
      </c>
      <c r="F4" s="448" t="s">
        <v>265</v>
      </c>
      <c r="G4" s="516" t="s">
        <v>53</v>
      </c>
      <c r="H4" s="516" t="s">
        <v>54</v>
      </c>
      <c r="I4" s="186" t="s">
        <v>55</v>
      </c>
    </row>
    <row r="5" spans="1:17">
      <c r="A5" s="944">
        <v>45752</v>
      </c>
      <c r="B5" s="21">
        <v>20000</v>
      </c>
      <c r="C5" s="21">
        <f>B5*2%</f>
        <v>400</v>
      </c>
      <c r="D5" s="23"/>
      <c r="E5" s="25">
        <v>12</v>
      </c>
      <c r="F5" s="1187">
        <v>35378</v>
      </c>
      <c r="G5" s="21">
        <f>B5/E5</f>
        <v>1666.6666666666699</v>
      </c>
      <c r="H5" s="21">
        <f>B5*0.83%</f>
        <v>166</v>
      </c>
      <c r="I5" s="21">
        <f>B5</f>
        <v>20000</v>
      </c>
    </row>
    <row r="6" spans="1:17">
      <c r="A6" s="2221">
        <v>45779</v>
      </c>
      <c r="B6" s="2239"/>
      <c r="C6" s="57"/>
      <c r="D6" s="57"/>
      <c r="E6" s="57">
        <v>1</v>
      </c>
      <c r="F6" s="187">
        <v>87487</v>
      </c>
      <c r="G6" s="158">
        <v>1666.67</v>
      </c>
      <c r="H6" s="158">
        <v>166</v>
      </c>
      <c r="I6" s="59">
        <f>I5-G6</f>
        <v>18333.330000000002</v>
      </c>
      <c r="K6" s="339"/>
      <c r="L6" s="616"/>
      <c r="M6" s="467"/>
      <c r="N6" s="615"/>
      <c r="O6" s="615"/>
      <c r="P6" s="615"/>
      <c r="Q6" s="618"/>
    </row>
    <row r="7" spans="1:17">
      <c r="A7" s="2221">
        <v>45812</v>
      </c>
      <c r="B7" s="2239"/>
      <c r="C7" s="57"/>
      <c r="D7" s="57"/>
      <c r="E7" s="57">
        <v>2</v>
      </c>
      <c r="F7" s="58" t="s">
        <v>1315</v>
      </c>
      <c r="G7" s="158">
        <v>1666.67</v>
      </c>
      <c r="H7" s="158">
        <v>166</v>
      </c>
      <c r="I7" s="59">
        <f t="shared" ref="I7:I14" si="0">I6-G7</f>
        <v>16666.66</v>
      </c>
      <c r="K7" s="339"/>
      <c r="L7" s="613"/>
      <c r="M7" s="464"/>
      <c r="N7" s="614"/>
      <c r="O7" s="614"/>
      <c r="P7" s="614"/>
      <c r="Q7" s="617"/>
    </row>
    <row r="8" spans="1:17">
      <c r="A8" s="2221">
        <v>45841</v>
      </c>
      <c r="B8" s="2239"/>
      <c r="C8" s="57"/>
      <c r="D8" s="57"/>
      <c r="E8" s="57">
        <v>3</v>
      </c>
      <c r="F8" s="58" t="s">
        <v>1316</v>
      </c>
      <c r="G8" s="158">
        <v>1666.67</v>
      </c>
      <c r="H8" s="158">
        <v>166</v>
      </c>
      <c r="I8" s="59">
        <f t="shared" si="0"/>
        <v>14999.99</v>
      </c>
      <c r="K8" s="339"/>
      <c r="L8" s="613"/>
      <c r="M8" s="340"/>
      <c r="N8" s="614"/>
      <c r="O8" s="614"/>
      <c r="P8" s="614"/>
      <c r="Q8" s="617"/>
    </row>
    <row r="9" spans="1:17">
      <c r="A9" s="2221">
        <v>45871</v>
      </c>
      <c r="B9" s="2239"/>
      <c r="C9" s="57"/>
      <c r="D9" s="57"/>
      <c r="E9" s="57">
        <v>4</v>
      </c>
      <c r="F9" s="2183" t="s">
        <v>1317</v>
      </c>
      <c r="G9" s="158">
        <v>1666.67</v>
      </c>
      <c r="H9" s="158">
        <v>166</v>
      </c>
      <c r="I9" s="59">
        <f t="shared" si="0"/>
        <v>13333.32</v>
      </c>
      <c r="K9" s="339"/>
      <c r="L9" s="613"/>
      <c r="M9" s="340"/>
      <c r="N9" s="614"/>
      <c r="O9" s="614"/>
      <c r="P9" s="614"/>
      <c r="Q9" s="617"/>
    </row>
    <row r="10" spans="1:17">
      <c r="A10" s="2221">
        <v>45903</v>
      </c>
      <c r="B10" s="2239"/>
      <c r="C10" s="57"/>
      <c r="D10" s="57"/>
      <c r="E10" s="57">
        <v>5</v>
      </c>
      <c r="F10" s="58" t="s">
        <v>1318</v>
      </c>
      <c r="G10" s="158">
        <v>1666.67</v>
      </c>
      <c r="H10" s="158">
        <v>166</v>
      </c>
      <c r="I10" s="59">
        <f t="shared" si="0"/>
        <v>11666.65</v>
      </c>
      <c r="K10" s="339"/>
      <c r="L10" s="613"/>
      <c r="M10" s="464"/>
      <c r="N10" s="614"/>
      <c r="O10" s="614"/>
      <c r="P10" s="614"/>
      <c r="Q10" s="617"/>
    </row>
    <row r="11" spans="1:17">
      <c r="A11" s="2221">
        <v>45932</v>
      </c>
      <c r="B11" s="2239"/>
      <c r="C11" s="57"/>
      <c r="D11" s="57"/>
      <c r="E11" s="57">
        <v>6</v>
      </c>
      <c r="F11" s="58" t="s">
        <v>1319</v>
      </c>
      <c r="G11" s="158">
        <v>1666.67</v>
      </c>
      <c r="H11" s="158">
        <v>166</v>
      </c>
      <c r="I11" s="59">
        <f t="shared" si="0"/>
        <v>9999.98</v>
      </c>
      <c r="K11" s="339"/>
      <c r="L11" s="613"/>
      <c r="M11" s="340"/>
      <c r="N11" s="614"/>
      <c r="O11" s="614"/>
      <c r="P11" s="614"/>
      <c r="Q11" s="617"/>
    </row>
    <row r="12" spans="1:17">
      <c r="A12" s="2221">
        <v>45966</v>
      </c>
      <c r="B12" s="2239"/>
      <c r="C12" s="57"/>
      <c r="D12" s="57"/>
      <c r="E12" s="57">
        <v>7</v>
      </c>
      <c r="F12" s="58" t="s">
        <v>1320</v>
      </c>
      <c r="G12" s="158">
        <v>1666.67</v>
      </c>
      <c r="H12" s="158">
        <v>166</v>
      </c>
      <c r="I12" s="59">
        <f t="shared" si="0"/>
        <v>8333.31</v>
      </c>
      <c r="K12" s="339"/>
      <c r="L12" s="613"/>
      <c r="M12" s="340"/>
      <c r="N12" s="614"/>
      <c r="O12" s="614"/>
      <c r="P12" s="614"/>
      <c r="Q12" s="617"/>
    </row>
    <row r="13" spans="1:17">
      <c r="A13" s="2221">
        <v>45995</v>
      </c>
      <c r="B13" s="2239"/>
      <c r="C13" s="57"/>
      <c r="D13" s="57"/>
      <c r="E13" s="57">
        <v>8</v>
      </c>
      <c r="F13" s="58" t="s">
        <v>1321</v>
      </c>
      <c r="G13" s="158">
        <v>1666.67</v>
      </c>
      <c r="H13" s="158">
        <v>166</v>
      </c>
      <c r="I13" s="59">
        <f t="shared" si="0"/>
        <v>6666.64</v>
      </c>
      <c r="K13" s="339"/>
      <c r="L13" s="616"/>
      <c r="M13" s="340"/>
      <c r="N13" s="614"/>
      <c r="O13" s="614"/>
      <c r="P13" s="614"/>
      <c r="Q13" s="617"/>
    </row>
    <row r="14" spans="1:17">
      <c r="A14" s="57"/>
      <c r="B14" s="57"/>
      <c r="C14" s="57"/>
      <c r="D14" s="57"/>
      <c r="E14" s="57"/>
      <c r="F14" s="42"/>
      <c r="G14" s="62"/>
      <c r="H14" s="62"/>
      <c r="I14" s="59">
        <f t="shared" si="0"/>
        <v>6666.64</v>
      </c>
      <c r="K14" s="339"/>
      <c r="L14" s="613"/>
      <c r="M14" s="340"/>
      <c r="N14" s="614"/>
      <c r="O14" s="614"/>
      <c r="P14" s="614"/>
      <c r="Q14" s="617"/>
    </row>
  </sheetData>
  <mergeCells count="1">
    <mergeCell ref="A3:I3"/>
  </mergeCells>
  <pageMargins left="0.7" right="0.7" top="0.75" bottom="0.75" header="0.3" footer="0.3"/>
  <pageSetup orientation="portrait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211">
    <tabColor rgb="FFFFFF00"/>
  </sheetPr>
  <dimension ref="A1:T67"/>
  <sheetViews>
    <sheetView zoomScale="74" zoomScaleNormal="130" workbookViewId="0">
      <selection activeCell="A52" sqref="A52"/>
    </sheetView>
  </sheetViews>
  <sheetFormatPr defaultColWidth="9.109375" defaultRowHeight="13.2"/>
  <cols>
    <col min="1" max="1" width="12.109375" style="131" customWidth="1"/>
    <col min="2" max="2" width="14.6640625" style="132" customWidth="1"/>
    <col min="3" max="3" width="10.88671875" style="132" customWidth="1"/>
    <col min="4" max="4" width="9.109375" style="132"/>
    <col min="5" max="5" width="9.109375" style="133"/>
    <col min="6" max="6" width="16.33203125" style="2280" customWidth="1"/>
    <col min="7" max="7" width="12.5546875" style="135" customWidth="1"/>
    <col min="8" max="8" width="12.44140625" style="135" customWidth="1"/>
    <col min="9" max="9" width="13.33203125" style="7" customWidth="1"/>
    <col min="10" max="11" width="9.109375" style="3"/>
    <col min="12" max="12" width="12.88671875" style="545" customWidth="1"/>
    <col min="13" max="17" width="11.109375" style="3" customWidth="1"/>
    <col min="18" max="20" width="11.109375" style="6" customWidth="1"/>
    <col min="21" max="16384" width="9.109375" style="3"/>
  </cols>
  <sheetData>
    <row r="1" spans="1:20" ht="24">
      <c r="A1" s="11" t="s">
        <v>1322</v>
      </c>
    </row>
    <row r="3" spans="1:20" ht="17.399999999999999">
      <c r="A3" s="3298" t="s">
        <v>1</v>
      </c>
      <c r="B3" s="3298"/>
      <c r="C3" s="3298"/>
      <c r="D3" s="3298"/>
      <c r="E3" s="3298"/>
      <c r="F3" s="3298"/>
      <c r="G3" s="3298"/>
      <c r="H3" s="3298"/>
      <c r="I3" s="3298"/>
      <c r="L3" s="3435" t="s">
        <v>20</v>
      </c>
      <c r="M3" s="3436"/>
      <c r="N3" s="3436"/>
      <c r="O3" s="3436"/>
      <c r="P3" s="3436"/>
      <c r="Q3" s="3436"/>
      <c r="R3" s="3436"/>
      <c r="S3" s="3436"/>
      <c r="T3" s="3437"/>
    </row>
    <row r="4" spans="1:20" ht="25.2">
      <c r="A4" s="184" t="s">
        <v>49</v>
      </c>
      <c r="B4" s="515" t="s">
        <v>50</v>
      </c>
      <c r="C4" s="515" t="s">
        <v>568</v>
      </c>
      <c r="D4" s="515" t="s">
        <v>51</v>
      </c>
      <c r="E4" s="515" t="s">
        <v>52</v>
      </c>
      <c r="F4" s="2839" t="s">
        <v>265</v>
      </c>
      <c r="G4" s="516" t="s">
        <v>53</v>
      </c>
      <c r="H4" s="516" t="s">
        <v>54</v>
      </c>
      <c r="I4" s="186" t="s">
        <v>55</v>
      </c>
      <c r="L4" s="1283" t="s">
        <v>21</v>
      </c>
      <c r="M4" s="1284" t="s">
        <v>799</v>
      </c>
      <c r="N4" s="1284"/>
      <c r="O4" s="1285" t="s">
        <v>800</v>
      </c>
      <c r="P4" s="1286" t="s">
        <v>143</v>
      </c>
      <c r="Q4" s="1291"/>
      <c r="R4" s="1292" t="s">
        <v>801</v>
      </c>
      <c r="S4" s="1293" t="s">
        <v>802</v>
      </c>
      <c r="T4" s="1294" t="s">
        <v>39</v>
      </c>
    </row>
    <row r="5" spans="1:20">
      <c r="A5" s="147">
        <v>44776</v>
      </c>
      <c r="B5" s="21">
        <v>100000</v>
      </c>
      <c r="C5" s="21">
        <v>300</v>
      </c>
      <c r="D5" s="23"/>
      <c r="E5" s="25">
        <v>24</v>
      </c>
      <c r="F5" s="2193">
        <v>29575</v>
      </c>
      <c r="G5" s="55">
        <v>280</v>
      </c>
      <c r="H5" s="55">
        <f>B5*0.83%</f>
        <v>830</v>
      </c>
      <c r="I5" s="21">
        <v>100000</v>
      </c>
      <c r="L5" s="1287">
        <v>45044</v>
      </c>
      <c r="M5" s="21">
        <v>20000</v>
      </c>
      <c r="N5" s="21"/>
      <c r="O5" s="21"/>
      <c r="P5" s="73">
        <v>31137</v>
      </c>
      <c r="Q5" s="73">
        <v>12</v>
      </c>
      <c r="R5" s="21">
        <v>1666.67</v>
      </c>
      <c r="S5" s="21">
        <v>400</v>
      </c>
      <c r="T5" s="108">
        <f>M5</f>
        <v>20000</v>
      </c>
    </row>
    <row r="6" spans="1:20" ht="13.8">
      <c r="A6" s="50">
        <v>44800</v>
      </c>
      <c r="B6" s="30"/>
      <c r="C6" s="30"/>
      <c r="D6" s="151"/>
      <c r="E6" s="57">
        <v>1</v>
      </c>
      <c r="F6" s="2192">
        <v>75810</v>
      </c>
      <c r="G6" s="59">
        <v>4166.67</v>
      </c>
      <c r="H6" s="59">
        <v>830</v>
      </c>
      <c r="I6" s="30">
        <f>I5-G6</f>
        <v>95833.33</v>
      </c>
      <c r="L6" s="60">
        <v>45076</v>
      </c>
      <c r="M6" s="27"/>
      <c r="N6" s="27"/>
      <c r="O6" s="27"/>
      <c r="P6" s="32">
        <v>78891</v>
      </c>
      <c r="Q6" s="44">
        <v>1</v>
      </c>
      <c r="R6" s="30">
        <v>1666.67</v>
      </c>
      <c r="S6" s="30">
        <v>366.67</v>
      </c>
      <c r="T6" s="637">
        <f>T5-R6</f>
        <v>18333.330000000002</v>
      </c>
    </row>
    <row r="7" spans="1:20" ht="13.8">
      <c r="A7" s="167">
        <v>44834</v>
      </c>
      <c r="B7" s="32"/>
      <c r="C7" s="33"/>
      <c r="D7" s="33"/>
      <c r="E7" s="57">
        <v>2</v>
      </c>
      <c r="F7" s="2191">
        <v>76194</v>
      </c>
      <c r="G7" s="45">
        <v>4166.67</v>
      </c>
      <c r="H7" s="45">
        <v>830</v>
      </c>
      <c r="I7" s="30">
        <f t="shared" ref="I7:I13" si="0">I6-G7</f>
        <v>91666.66</v>
      </c>
      <c r="L7" s="984">
        <v>45107</v>
      </c>
      <c r="M7" s="27"/>
      <c r="N7" s="27"/>
      <c r="O7" s="27"/>
      <c r="P7" s="32">
        <v>79350</v>
      </c>
      <c r="Q7" s="29">
        <v>2</v>
      </c>
      <c r="R7" s="39">
        <v>1666.67</v>
      </c>
      <c r="S7" s="39">
        <v>333.33</v>
      </c>
      <c r="T7" s="637">
        <f>T6-R7</f>
        <v>16666.66</v>
      </c>
    </row>
    <row r="8" spans="1:20" ht="13.8">
      <c r="A8" s="167">
        <v>44863</v>
      </c>
      <c r="B8" s="32"/>
      <c r="C8" s="33"/>
      <c r="D8" s="33"/>
      <c r="E8" s="57">
        <v>3</v>
      </c>
      <c r="F8" s="2191">
        <v>76483</v>
      </c>
      <c r="G8" s="45">
        <v>4166.67</v>
      </c>
      <c r="H8" s="45">
        <v>830</v>
      </c>
      <c r="I8" s="30">
        <f t="shared" si="0"/>
        <v>87499.99</v>
      </c>
      <c r="L8" s="984">
        <v>45129</v>
      </c>
      <c r="M8" s="27"/>
      <c r="N8" s="27"/>
      <c r="O8" s="27"/>
      <c r="P8" s="27">
        <v>79569</v>
      </c>
      <c r="Q8" s="27">
        <v>3</v>
      </c>
      <c r="R8" s="39">
        <v>16666.66</v>
      </c>
      <c r="S8" s="39">
        <v>300</v>
      </c>
      <c r="T8" s="637">
        <f>T7-R8</f>
        <v>0</v>
      </c>
    </row>
    <row r="9" spans="1:20" ht="13.8">
      <c r="A9" s="167">
        <v>44894</v>
      </c>
      <c r="B9" s="32"/>
      <c r="C9" s="33"/>
      <c r="D9" s="33"/>
      <c r="E9" s="57">
        <v>4</v>
      </c>
      <c r="F9" s="2191">
        <v>76908</v>
      </c>
      <c r="G9" s="45">
        <v>4166.67</v>
      </c>
      <c r="H9" s="45">
        <v>830</v>
      </c>
      <c r="I9" s="30">
        <f t="shared" si="0"/>
        <v>83333.320000000007</v>
      </c>
      <c r="L9" s="984"/>
      <c r="M9" s="27"/>
      <c r="N9" s="27"/>
      <c r="O9" s="27"/>
      <c r="P9" s="27"/>
      <c r="Q9" s="27"/>
      <c r="R9" s="39"/>
      <c r="S9" s="39"/>
      <c r="T9" s="637">
        <f>T8-R9</f>
        <v>0</v>
      </c>
    </row>
    <row r="10" spans="1:20" ht="13.8">
      <c r="A10" s="285">
        <v>44931</v>
      </c>
      <c r="B10" s="151"/>
      <c r="C10" s="151"/>
      <c r="D10" s="151"/>
      <c r="E10" s="57">
        <v>5</v>
      </c>
      <c r="F10" s="2191">
        <v>77290</v>
      </c>
      <c r="G10" s="45">
        <v>4166.67</v>
      </c>
      <c r="H10" s="45">
        <v>830</v>
      </c>
      <c r="I10" s="30">
        <f t="shared" si="0"/>
        <v>79166.649999999994</v>
      </c>
      <c r="L10" s="984"/>
      <c r="M10" s="27"/>
      <c r="N10" s="27"/>
      <c r="O10" s="27"/>
      <c r="P10" s="27"/>
      <c r="Q10" s="27"/>
      <c r="R10" s="39"/>
      <c r="S10" s="39"/>
      <c r="T10" s="637">
        <f>T9-R10</f>
        <v>0</v>
      </c>
    </row>
    <row r="11" spans="1:20" ht="13.8">
      <c r="A11" s="285">
        <v>44957</v>
      </c>
      <c r="B11" s="151"/>
      <c r="C11" s="151"/>
      <c r="D11" s="151"/>
      <c r="E11" s="57">
        <v>6</v>
      </c>
      <c r="F11" s="2191">
        <v>77536</v>
      </c>
      <c r="G11" s="45">
        <v>4166.67</v>
      </c>
      <c r="H11" s="45">
        <v>830</v>
      </c>
      <c r="I11" s="30">
        <f t="shared" si="0"/>
        <v>74999.98</v>
      </c>
      <c r="L11" s="983"/>
    </row>
    <row r="12" spans="1:20" ht="13.8">
      <c r="A12" s="285">
        <v>44985</v>
      </c>
      <c r="B12" s="151"/>
      <c r="C12" s="151"/>
      <c r="D12" s="151"/>
      <c r="E12" s="57">
        <v>7</v>
      </c>
      <c r="F12" s="2191">
        <v>77765</v>
      </c>
      <c r="G12" s="45">
        <v>4166.67</v>
      </c>
      <c r="H12" s="45">
        <v>830</v>
      </c>
      <c r="I12" s="30">
        <f t="shared" si="0"/>
        <v>70833.31</v>
      </c>
      <c r="L12" s="983"/>
    </row>
    <row r="13" spans="1:20" ht="39.9" customHeight="1">
      <c r="A13" s="285">
        <v>44985</v>
      </c>
      <c r="B13" s="151"/>
      <c r="C13" s="151"/>
      <c r="D13" s="151"/>
      <c r="E13" s="57">
        <v>8</v>
      </c>
      <c r="F13" s="2192">
        <v>30806</v>
      </c>
      <c r="G13" s="45">
        <v>70833.31</v>
      </c>
      <c r="H13" s="62"/>
      <c r="I13" s="30">
        <f t="shared" si="0"/>
        <v>0</v>
      </c>
      <c r="L13" s="3435" t="s">
        <v>20</v>
      </c>
      <c r="M13" s="3436"/>
      <c r="N13" s="3436"/>
      <c r="O13" s="3436"/>
      <c r="P13" s="3436"/>
      <c r="Q13" s="3436"/>
      <c r="R13" s="3436"/>
      <c r="S13" s="3436"/>
      <c r="T13" s="3437"/>
    </row>
    <row r="14" spans="1:20" ht="25.2">
      <c r="L14" s="1283" t="s">
        <v>21</v>
      </c>
      <c r="M14" s="1284" t="s">
        <v>799</v>
      </c>
      <c r="N14" s="1284"/>
      <c r="O14" s="1285" t="s">
        <v>800</v>
      </c>
      <c r="P14" s="1286" t="s">
        <v>143</v>
      </c>
      <c r="Q14" s="1291"/>
      <c r="R14" s="1292" t="s">
        <v>801</v>
      </c>
      <c r="S14" s="1293" t="s">
        <v>802</v>
      </c>
      <c r="T14" s="1294" t="s">
        <v>39</v>
      </c>
    </row>
    <row r="15" spans="1:20">
      <c r="L15" s="833">
        <v>45630</v>
      </c>
      <c r="M15" s="55">
        <v>20000</v>
      </c>
      <c r="N15" s="55"/>
      <c r="O15" s="55"/>
      <c r="P15" s="73"/>
      <c r="Q15" s="73">
        <v>12</v>
      </c>
      <c r="R15" s="55">
        <v>1666.67</v>
      </c>
      <c r="S15" s="55">
        <v>400</v>
      </c>
      <c r="T15" s="55">
        <f>M15</f>
        <v>20000</v>
      </c>
    </row>
    <row r="16" spans="1:20" ht="15">
      <c r="L16" s="167">
        <v>45661</v>
      </c>
      <c r="P16" s="574">
        <v>86077</v>
      </c>
      <c r="Q16" s="57"/>
      <c r="R16" s="158">
        <v>1666.67</v>
      </c>
      <c r="S16" s="158">
        <v>333.33</v>
      </c>
      <c r="T16" s="62">
        <f>T15-R16</f>
        <v>18333.330000000002</v>
      </c>
    </row>
    <row r="17" spans="1:20" ht="15">
      <c r="L17" s="60">
        <v>45688</v>
      </c>
      <c r="M17" s="57"/>
      <c r="N17" s="57"/>
      <c r="O17" s="57"/>
      <c r="P17" s="574">
        <v>86464</v>
      </c>
      <c r="Q17" s="57"/>
      <c r="R17" s="62">
        <v>1666.67</v>
      </c>
      <c r="S17" s="62">
        <v>366.67</v>
      </c>
      <c r="T17" s="62">
        <f t="shared" ref="T17:T27" si="1">T16-R17</f>
        <v>16666.66</v>
      </c>
    </row>
    <row r="18" spans="1:20" ht="17.399999999999999">
      <c r="A18" s="3298" t="s">
        <v>1</v>
      </c>
      <c r="B18" s="3298"/>
      <c r="C18" s="3298"/>
      <c r="D18" s="3298"/>
      <c r="E18" s="3298"/>
      <c r="F18" s="3298"/>
      <c r="G18" s="3298"/>
      <c r="H18" s="3298"/>
      <c r="I18" s="3298"/>
      <c r="L18" s="1288" t="s">
        <v>523</v>
      </c>
      <c r="T18" s="62">
        <f t="shared" si="1"/>
        <v>16666.66</v>
      </c>
    </row>
    <row r="19" spans="1:20" ht="15">
      <c r="A19" s="184" t="s">
        <v>49</v>
      </c>
      <c r="B19" s="515" t="s">
        <v>50</v>
      </c>
      <c r="C19" s="515" t="s">
        <v>568</v>
      </c>
      <c r="D19" s="515" t="s">
        <v>51</v>
      </c>
      <c r="E19" s="515" t="s">
        <v>52</v>
      </c>
      <c r="F19" s="2839" t="s">
        <v>265</v>
      </c>
      <c r="G19" s="516" t="s">
        <v>53</v>
      </c>
      <c r="H19" s="516" t="s">
        <v>54</v>
      </c>
      <c r="I19" s="186" t="s">
        <v>55</v>
      </c>
      <c r="L19" s="60">
        <v>45727</v>
      </c>
      <c r="M19" s="57"/>
      <c r="N19" s="57"/>
      <c r="O19" s="57"/>
      <c r="P19" s="574">
        <v>86799</v>
      </c>
      <c r="Q19" s="57"/>
      <c r="R19" s="62">
        <v>1666.67</v>
      </c>
      <c r="S19" s="62">
        <v>300</v>
      </c>
      <c r="T19" s="62">
        <f t="shared" si="1"/>
        <v>14999.99</v>
      </c>
    </row>
    <row r="20" spans="1:20" ht="13.8">
      <c r="A20" s="162">
        <v>44985</v>
      </c>
      <c r="B20" s="21">
        <v>130000</v>
      </c>
      <c r="C20" s="21">
        <v>300</v>
      </c>
      <c r="D20" s="23"/>
      <c r="E20" s="25">
        <v>24</v>
      </c>
      <c r="F20" s="2193">
        <v>30806</v>
      </c>
      <c r="G20" s="55">
        <f>B20/E20</f>
        <v>5416.6666666666697</v>
      </c>
      <c r="H20" s="55">
        <f>B20*0.83%</f>
        <v>1079</v>
      </c>
      <c r="I20" s="21">
        <f>B20</f>
        <v>130000</v>
      </c>
      <c r="L20" s="60">
        <v>45776</v>
      </c>
      <c r="M20" s="27"/>
      <c r="N20" s="27"/>
      <c r="O20" s="27"/>
      <c r="P20" s="52" t="s">
        <v>1323</v>
      </c>
      <c r="Q20" s="57"/>
      <c r="R20" s="62">
        <v>1666.67</v>
      </c>
      <c r="S20" s="62">
        <v>233.33</v>
      </c>
      <c r="T20" s="62">
        <f t="shared" si="1"/>
        <v>13333.32</v>
      </c>
    </row>
    <row r="21" spans="1:20" ht="15">
      <c r="A21" s="50">
        <v>45016</v>
      </c>
      <c r="B21" s="151"/>
      <c r="C21" s="30"/>
      <c r="D21" s="151"/>
      <c r="E21" s="57">
        <v>1</v>
      </c>
      <c r="F21" s="2191">
        <v>78127</v>
      </c>
      <c r="G21" s="59">
        <v>5416.67</v>
      </c>
      <c r="H21" s="59">
        <v>1079</v>
      </c>
      <c r="I21" s="30">
        <f t="shared" ref="I21:I26" si="2">I20-G21</f>
        <v>124583.33</v>
      </c>
      <c r="L21" s="167">
        <v>45805</v>
      </c>
      <c r="M21" s="57"/>
      <c r="N21" s="57"/>
      <c r="O21" s="57"/>
      <c r="P21" s="655" t="s">
        <v>1323</v>
      </c>
      <c r="Q21" s="57"/>
      <c r="R21" s="188">
        <v>1666.67</v>
      </c>
      <c r="S21" s="188">
        <v>200</v>
      </c>
      <c r="T21" s="62">
        <f t="shared" si="1"/>
        <v>11666.65</v>
      </c>
    </row>
    <row r="22" spans="1:20" ht="13.8">
      <c r="A22" s="50">
        <v>45042</v>
      </c>
      <c r="B22" s="151"/>
      <c r="C22" s="151"/>
      <c r="D22" s="151"/>
      <c r="E22" s="57">
        <v>2</v>
      </c>
      <c r="F22" s="2191">
        <v>78430</v>
      </c>
      <c r="G22" s="59">
        <v>5416.67</v>
      </c>
      <c r="H22" s="59">
        <v>1079</v>
      </c>
      <c r="I22" s="30">
        <f t="shared" si="2"/>
        <v>119166.66</v>
      </c>
      <c r="L22" s="1289" t="s">
        <v>119</v>
      </c>
      <c r="M22" s="27"/>
      <c r="N22" s="27"/>
      <c r="O22" s="27"/>
      <c r="P22" s="27"/>
      <c r="Q22" s="27"/>
      <c r="R22" s="39"/>
      <c r="S22" s="39"/>
      <c r="T22" s="62">
        <f t="shared" si="1"/>
        <v>11666.65</v>
      </c>
    </row>
    <row r="23" spans="1:20" ht="13.8">
      <c r="A23" s="50">
        <v>45076</v>
      </c>
      <c r="B23" s="151"/>
      <c r="C23" s="151"/>
      <c r="D23" s="151"/>
      <c r="E23" s="57">
        <v>3</v>
      </c>
      <c r="F23" s="2191">
        <v>78890</v>
      </c>
      <c r="G23" s="59">
        <v>5416.67</v>
      </c>
      <c r="H23" s="59">
        <v>1079</v>
      </c>
      <c r="I23" s="30">
        <f t="shared" si="2"/>
        <v>113749.99</v>
      </c>
      <c r="L23" s="1290" t="s">
        <v>428</v>
      </c>
      <c r="M23" s="57"/>
      <c r="N23" s="57"/>
      <c r="O23" s="57"/>
      <c r="P23" s="57"/>
      <c r="Q23" s="57"/>
      <c r="R23" s="62"/>
      <c r="S23" s="62"/>
      <c r="T23" s="62">
        <f t="shared" si="1"/>
        <v>11666.65</v>
      </c>
    </row>
    <row r="24" spans="1:20" ht="15">
      <c r="A24" s="50">
        <v>45107</v>
      </c>
      <c r="B24" s="151"/>
      <c r="C24" s="151"/>
      <c r="D24" s="151"/>
      <c r="E24" s="57">
        <v>4</v>
      </c>
      <c r="F24" s="2191">
        <v>79350</v>
      </c>
      <c r="G24" s="59">
        <v>5416.67</v>
      </c>
      <c r="H24" s="59">
        <v>1079</v>
      </c>
      <c r="I24" s="30">
        <f t="shared" si="2"/>
        <v>108333.32</v>
      </c>
      <c r="L24" s="60">
        <v>45884</v>
      </c>
      <c r="M24" s="57"/>
      <c r="N24" s="57"/>
      <c r="O24" s="57"/>
      <c r="P24" s="2180" t="s">
        <v>1324</v>
      </c>
      <c r="Q24" s="57"/>
      <c r="R24" s="188">
        <v>1666.67</v>
      </c>
      <c r="S24" s="62">
        <v>200</v>
      </c>
      <c r="T24" s="62">
        <f t="shared" si="1"/>
        <v>9999.98</v>
      </c>
    </row>
    <row r="25" spans="1:20">
      <c r="A25" s="50">
        <v>45129</v>
      </c>
      <c r="C25" s="35"/>
      <c r="D25" s="35"/>
      <c r="E25" s="57"/>
      <c r="F25" s="2192">
        <v>79569</v>
      </c>
      <c r="G25" s="59">
        <v>5416.67</v>
      </c>
      <c r="H25" s="59">
        <v>1079</v>
      </c>
      <c r="I25" s="30">
        <f t="shared" si="2"/>
        <v>102916.65</v>
      </c>
      <c r="L25" s="1290" t="s">
        <v>1168</v>
      </c>
      <c r="M25" s="27"/>
      <c r="N25" s="27"/>
      <c r="O25" s="27"/>
      <c r="P25" s="27"/>
      <c r="Q25" s="27"/>
      <c r="R25" s="62"/>
      <c r="S25" s="62"/>
      <c r="T25" s="62">
        <f t="shared" si="1"/>
        <v>9999.98</v>
      </c>
    </row>
    <row r="26" spans="1:20" ht="15">
      <c r="A26" s="50"/>
      <c r="B26" s="151"/>
      <c r="C26" s="151"/>
      <c r="D26" s="151"/>
      <c r="E26" s="57"/>
      <c r="F26" s="2192"/>
      <c r="G26" s="59">
        <v>102916.65</v>
      </c>
      <c r="H26" s="62"/>
      <c r="I26" s="30">
        <f t="shared" si="2"/>
        <v>0</v>
      </c>
      <c r="K26" s="6"/>
      <c r="L26" s="167">
        <v>45959</v>
      </c>
      <c r="M26" s="482"/>
      <c r="N26" s="482"/>
      <c r="O26" s="27"/>
      <c r="P26" s="655" t="s">
        <v>1325</v>
      </c>
      <c r="Q26" s="27"/>
      <c r="R26" s="450">
        <v>1666.67</v>
      </c>
      <c r="S26" s="450">
        <v>1033.33</v>
      </c>
      <c r="T26" s="62">
        <f t="shared" si="1"/>
        <v>8333.31</v>
      </c>
    </row>
    <row r="27" spans="1:20" ht="15">
      <c r="A27" s="228"/>
      <c r="K27" s="6"/>
      <c r="L27" s="167">
        <v>45973</v>
      </c>
      <c r="M27" s="482"/>
      <c r="N27" s="482"/>
      <c r="O27" s="27"/>
      <c r="P27" s="655" t="s">
        <v>1326</v>
      </c>
      <c r="Q27" s="27"/>
      <c r="R27" s="168">
        <v>1666.67</v>
      </c>
      <c r="S27" s="168">
        <v>1033.33</v>
      </c>
      <c r="T27" s="62">
        <f t="shared" si="1"/>
        <v>6666.64</v>
      </c>
    </row>
    <row r="28" spans="1:20" ht="17.399999999999999">
      <c r="A28" s="3298" t="s">
        <v>1</v>
      </c>
      <c r="B28" s="3298"/>
      <c r="C28" s="3298"/>
      <c r="D28" s="3298"/>
      <c r="E28" s="3298"/>
      <c r="F28" s="3298"/>
      <c r="G28" s="3298"/>
      <c r="H28" s="3298"/>
      <c r="I28" s="3298"/>
      <c r="T28" s="62"/>
    </row>
    <row r="29" spans="1:20" ht="19.5" customHeight="1">
      <c r="A29" s="184" t="s">
        <v>49</v>
      </c>
      <c r="B29" s="515" t="s">
        <v>50</v>
      </c>
      <c r="C29" s="515" t="s">
        <v>568</v>
      </c>
      <c r="D29" s="515" t="s">
        <v>51</v>
      </c>
      <c r="E29" s="515" t="s">
        <v>52</v>
      </c>
      <c r="F29" s="2839" t="s">
        <v>265</v>
      </c>
      <c r="G29" s="516" t="s">
        <v>53</v>
      </c>
      <c r="H29" s="516" t="s">
        <v>54</v>
      </c>
      <c r="I29" s="186" t="s">
        <v>55</v>
      </c>
      <c r="T29" s="62"/>
    </row>
    <row r="30" spans="1:20">
      <c r="A30" s="162">
        <v>45129</v>
      </c>
      <c r="B30" s="21">
        <v>210000</v>
      </c>
      <c r="C30" s="22">
        <f>B30*0.02</f>
        <v>4200</v>
      </c>
      <c r="D30" s="23"/>
      <c r="E30" s="73">
        <v>36</v>
      </c>
      <c r="F30" s="2193">
        <v>31683</v>
      </c>
      <c r="G30" s="55">
        <f>B30/E30</f>
        <v>5833.3333333333303</v>
      </c>
      <c r="H30" s="55">
        <f>B30*0.83%</f>
        <v>1743</v>
      </c>
      <c r="I30" s="21">
        <v>210000</v>
      </c>
      <c r="R30" s="12"/>
      <c r="T30" s="62"/>
    </row>
    <row r="31" spans="1:20">
      <c r="A31" s="50">
        <v>45167</v>
      </c>
      <c r="B31" s="954"/>
      <c r="C31" s="151"/>
      <c r="D31" s="153"/>
      <c r="E31" s="57">
        <v>1</v>
      </c>
      <c r="F31" s="2192">
        <v>79972</v>
      </c>
      <c r="G31" s="59">
        <v>5833.33</v>
      </c>
      <c r="H31" s="59">
        <v>1743</v>
      </c>
      <c r="I31" s="43">
        <f>I30-G31</f>
        <v>204166.67</v>
      </c>
      <c r="R31" s="12"/>
      <c r="T31" s="62"/>
    </row>
    <row r="32" spans="1:20">
      <c r="A32" s="50">
        <v>45198</v>
      </c>
      <c r="B32" s="151"/>
      <c r="C32" s="151"/>
      <c r="D32" s="151"/>
      <c r="E32" s="57">
        <v>2</v>
      </c>
      <c r="F32" s="2192">
        <v>80401</v>
      </c>
      <c r="G32" s="59">
        <v>5833.33</v>
      </c>
      <c r="H32" s="59">
        <v>1743</v>
      </c>
      <c r="I32" s="43">
        <f t="shared" ref="I32:I37" si="3">I31-G32</f>
        <v>198333.34</v>
      </c>
      <c r="R32" s="12"/>
      <c r="T32" s="62"/>
    </row>
    <row r="33" spans="1:20">
      <c r="A33" s="50">
        <v>45224</v>
      </c>
      <c r="B33" s="151"/>
      <c r="C33" s="151"/>
      <c r="D33" s="151"/>
      <c r="E33" s="57">
        <v>3</v>
      </c>
      <c r="F33" s="2192">
        <v>80655</v>
      </c>
      <c r="G33" s="62">
        <v>109084</v>
      </c>
      <c r="H33" s="62">
        <f>1743*12</f>
        <v>20916</v>
      </c>
      <c r="I33" s="43">
        <f t="shared" si="3"/>
        <v>89249.34</v>
      </c>
      <c r="R33" s="12"/>
      <c r="T33" s="62"/>
    </row>
    <row r="34" spans="1:20" ht="13.8">
      <c r="A34" s="53">
        <v>45547</v>
      </c>
      <c r="D34" s="151"/>
      <c r="E34" s="57">
        <v>4</v>
      </c>
      <c r="F34" s="2191">
        <v>34190</v>
      </c>
      <c r="G34" s="671">
        <v>89249.34</v>
      </c>
      <c r="H34" s="62"/>
      <c r="I34" s="43">
        <f t="shared" si="3"/>
        <v>0</v>
      </c>
      <c r="R34" s="12"/>
    </row>
    <row r="35" spans="1:20">
      <c r="A35" s="160"/>
      <c r="B35" s="151"/>
      <c r="C35" s="151"/>
      <c r="D35" s="151"/>
      <c r="E35" s="57">
        <v>5</v>
      </c>
      <c r="F35" s="2192"/>
      <c r="G35" s="62"/>
      <c r="H35" s="62"/>
      <c r="I35" s="43">
        <f t="shared" si="3"/>
        <v>0</v>
      </c>
      <c r="K35" s="99"/>
      <c r="R35" s="12"/>
    </row>
    <row r="36" spans="1:20">
      <c r="A36" s="160"/>
      <c r="B36" s="151"/>
      <c r="C36" s="151"/>
      <c r="D36" s="151"/>
      <c r="E36" s="57">
        <v>6</v>
      </c>
      <c r="F36" s="2192"/>
      <c r="G36" s="62"/>
      <c r="H36" s="62"/>
      <c r="I36" s="43">
        <f t="shared" si="3"/>
        <v>0</v>
      </c>
      <c r="R36" s="12"/>
    </row>
    <row r="37" spans="1:20">
      <c r="A37" s="160"/>
      <c r="B37" s="151"/>
      <c r="C37" s="151"/>
      <c r="D37" s="151"/>
      <c r="E37" s="57">
        <v>7</v>
      </c>
      <c r="F37" s="2192"/>
      <c r="G37" s="62"/>
      <c r="H37" s="62"/>
      <c r="I37" s="43">
        <f t="shared" si="3"/>
        <v>0</v>
      </c>
      <c r="R37" s="12"/>
    </row>
    <row r="38" spans="1:20" ht="17.399999999999999">
      <c r="A38" s="3298" t="s">
        <v>1</v>
      </c>
      <c r="B38" s="3298"/>
      <c r="C38" s="3298"/>
      <c r="D38" s="3298"/>
      <c r="E38" s="3298"/>
      <c r="F38" s="3298"/>
      <c r="G38" s="3298"/>
      <c r="H38" s="3298"/>
      <c r="I38" s="3298"/>
      <c r="R38" s="12"/>
    </row>
    <row r="39" spans="1:20">
      <c r="A39" s="184" t="s">
        <v>49</v>
      </c>
      <c r="B39" s="515" t="s">
        <v>50</v>
      </c>
      <c r="C39" s="515" t="s">
        <v>568</v>
      </c>
      <c r="D39" s="515" t="s">
        <v>51</v>
      </c>
      <c r="E39" s="515" t="s">
        <v>52</v>
      </c>
      <c r="F39" s="2839" t="s">
        <v>265</v>
      </c>
      <c r="G39" s="516" t="s">
        <v>53</v>
      </c>
      <c r="H39" s="516" t="s">
        <v>54</v>
      </c>
      <c r="I39" s="186" t="s">
        <v>55</v>
      </c>
      <c r="R39" s="12"/>
    </row>
    <row r="40" spans="1:20">
      <c r="A40" s="162">
        <v>45547</v>
      </c>
      <c r="B40" s="55">
        <v>160000</v>
      </c>
      <c r="C40" s="56">
        <f>B40*0.02</f>
        <v>3200</v>
      </c>
      <c r="D40" s="25"/>
      <c r="E40" s="73">
        <v>36</v>
      </c>
      <c r="F40" s="2193">
        <v>31683</v>
      </c>
      <c r="G40" s="55">
        <f>B40/E40</f>
        <v>4444.4444444444398</v>
      </c>
      <c r="H40" s="55">
        <f>B40*0.83%</f>
        <v>1328</v>
      </c>
      <c r="I40" s="55">
        <f>B40</f>
        <v>160000</v>
      </c>
      <c r="R40" s="12"/>
    </row>
    <row r="41" spans="1:20">
      <c r="A41" s="50">
        <v>45562</v>
      </c>
      <c r="B41" s="57"/>
      <c r="C41" s="57"/>
      <c r="D41" s="57"/>
      <c r="E41" s="57">
        <v>1</v>
      </c>
      <c r="F41" s="2192">
        <v>84790</v>
      </c>
      <c r="G41" s="59">
        <v>4444.4399999999996</v>
      </c>
      <c r="H41" s="59">
        <v>1328</v>
      </c>
      <c r="I41" s="62">
        <f t="shared" ref="I41:I46" si="4">I40-G41</f>
        <v>155555.56</v>
      </c>
      <c r="R41" s="12"/>
    </row>
    <row r="42" spans="1:20">
      <c r="A42" s="50">
        <v>45603</v>
      </c>
      <c r="B42" s="57"/>
      <c r="C42" s="57"/>
      <c r="D42" s="57"/>
      <c r="E42" s="57">
        <v>2</v>
      </c>
      <c r="F42" s="2192">
        <v>85283</v>
      </c>
      <c r="G42" s="59">
        <v>4444.4399999999996</v>
      </c>
      <c r="H42" s="59">
        <v>1328</v>
      </c>
      <c r="I42" s="62">
        <f t="shared" si="4"/>
        <v>151111.12</v>
      </c>
      <c r="R42" s="12"/>
    </row>
    <row r="43" spans="1:20" ht="15">
      <c r="A43" s="50">
        <v>45630</v>
      </c>
      <c r="B43" s="57"/>
      <c r="C43" s="57"/>
      <c r="D43" s="57"/>
      <c r="E43" s="57">
        <v>3</v>
      </c>
      <c r="F43" s="2192">
        <v>85720</v>
      </c>
      <c r="G43" s="59">
        <v>4444.4399999999996</v>
      </c>
      <c r="H43" s="59">
        <v>1328</v>
      </c>
      <c r="I43" s="62">
        <f t="shared" si="4"/>
        <v>146666.68</v>
      </c>
      <c r="L43" s="228"/>
      <c r="M43" s="125"/>
      <c r="N43" s="136"/>
      <c r="O43" s="136"/>
      <c r="R43" s="12"/>
    </row>
    <row r="44" spans="1:20" ht="15">
      <c r="A44" s="50">
        <v>45660</v>
      </c>
      <c r="B44" s="57"/>
      <c r="C44" s="57"/>
      <c r="D44" s="57"/>
      <c r="E44" s="57">
        <v>4</v>
      </c>
      <c r="F44" s="2192">
        <v>86077</v>
      </c>
      <c r="G44" s="62">
        <v>4444.4399999999996</v>
      </c>
      <c r="H44" s="62">
        <v>1328</v>
      </c>
      <c r="I44" s="62">
        <f t="shared" si="4"/>
        <v>142222.24</v>
      </c>
      <c r="L44" s="228"/>
      <c r="M44" s="125"/>
      <c r="N44" s="1188"/>
      <c r="O44" s="1188"/>
      <c r="R44" s="12"/>
    </row>
    <row r="45" spans="1:20" ht="15">
      <c r="A45" s="50">
        <v>45688</v>
      </c>
      <c r="B45" s="57"/>
      <c r="C45" s="57"/>
      <c r="D45" s="57"/>
      <c r="E45" s="57">
        <v>5</v>
      </c>
      <c r="F45" s="2192">
        <v>86464</v>
      </c>
      <c r="G45" s="62">
        <v>4444.4399999999996</v>
      </c>
      <c r="H45" s="62">
        <v>1328</v>
      </c>
      <c r="I45" s="62">
        <f t="shared" si="4"/>
        <v>137777.79999999999</v>
      </c>
      <c r="L45" s="228"/>
      <c r="M45" s="125"/>
      <c r="N45" s="1188"/>
      <c r="O45" s="1188"/>
      <c r="R45" s="12"/>
    </row>
    <row r="46" spans="1:20" ht="15">
      <c r="A46" s="50"/>
      <c r="B46" s="57"/>
      <c r="C46" s="57"/>
      <c r="D46" s="57"/>
      <c r="E46" s="57"/>
      <c r="F46" s="2192">
        <v>35038</v>
      </c>
      <c r="G46" s="62">
        <v>142222.24</v>
      </c>
      <c r="H46" s="62">
        <v>1328</v>
      </c>
      <c r="I46" s="62">
        <f t="shared" si="4"/>
        <v>-4444.4399999999996</v>
      </c>
      <c r="L46" s="228"/>
      <c r="M46" s="125"/>
      <c r="N46" s="1188"/>
      <c r="O46" s="1188"/>
      <c r="R46" s="12"/>
    </row>
    <row r="47" spans="1:20" ht="15">
      <c r="L47" s="228"/>
      <c r="M47" s="748"/>
      <c r="N47" s="1188"/>
      <c r="O47" s="1188"/>
      <c r="R47" s="12"/>
    </row>
    <row r="48" spans="1:20" ht="17.399999999999999">
      <c r="A48" s="3298" t="s">
        <v>1</v>
      </c>
      <c r="B48" s="3298"/>
      <c r="C48" s="3298"/>
      <c r="D48" s="3298"/>
      <c r="E48" s="3298"/>
      <c r="F48" s="3298"/>
      <c r="G48" s="3298"/>
      <c r="H48" s="3298"/>
      <c r="I48" s="3298"/>
      <c r="L48" s="228"/>
      <c r="M48" s="125"/>
      <c r="N48" s="1188"/>
      <c r="O48" s="1188"/>
      <c r="R48" s="12"/>
    </row>
    <row r="49" spans="1:19" ht="15">
      <c r="A49" s="184" t="s">
        <v>49</v>
      </c>
      <c r="B49" s="515" t="s">
        <v>50</v>
      </c>
      <c r="C49" s="515" t="s">
        <v>568</v>
      </c>
      <c r="D49" s="515" t="s">
        <v>51</v>
      </c>
      <c r="E49" s="515" t="s">
        <v>52</v>
      </c>
      <c r="F49" s="2839" t="s">
        <v>265</v>
      </c>
      <c r="G49" s="516" t="s">
        <v>53</v>
      </c>
      <c r="H49" s="516" t="s">
        <v>54</v>
      </c>
      <c r="I49" s="186" t="s">
        <v>55</v>
      </c>
      <c r="L49" s="228"/>
      <c r="M49" s="748"/>
      <c r="N49" s="1188"/>
      <c r="O49" s="1188"/>
      <c r="R49" s="12"/>
    </row>
    <row r="50" spans="1:19" ht="15">
      <c r="A50" s="162">
        <v>45694</v>
      </c>
      <c r="B50" s="55">
        <v>200000</v>
      </c>
      <c r="C50" s="56">
        <f>B50*0.02</f>
        <v>4000</v>
      </c>
      <c r="D50" s="25"/>
      <c r="E50" s="73">
        <v>48</v>
      </c>
      <c r="F50" s="2193">
        <v>31683</v>
      </c>
      <c r="G50" s="55">
        <f>B50/E50</f>
        <v>4166.6666666666697</v>
      </c>
      <c r="H50" s="55">
        <f>B50*0.83%</f>
        <v>1660</v>
      </c>
      <c r="I50" s="55">
        <f>B50</f>
        <v>200000</v>
      </c>
      <c r="L50" s="228"/>
      <c r="M50" s="748"/>
      <c r="N50" s="136"/>
      <c r="O50" s="136"/>
      <c r="R50" s="12"/>
    </row>
    <row r="51" spans="1:19">
      <c r="A51" s="160">
        <v>45688</v>
      </c>
      <c r="B51" s="151" t="s">
        <v>189</v>
      </c>
      <c r="C51" s="151"/>
      <c r="D51" s="151"/>
      <c r="E51" s="57"/>
      <c r="F51" s="2192"/>
      <c r="G51" s="62">
        <v>4444.4399999999996</v>
      </c>
      <c r="H51" s="62">
        <v>1328</v>
      </c>
      <c r="I51" s="43">
        <f>I50-G51</f>
        <v>195555.56</v>
      </c>
      <c r="R51" s="12"/>
    </row>
    <row r="52" spans="1:19" ht="15">
      <c r="A52" s="167">
        <v>45727</v>
      </c>
      <c r="B52" s="151"/>
      <c r="C52" s="151"/>
      <c r="D52" s="151"/>
      <c r="E52" s="57">
        <v>1</v>
      </c>
      <c r="F52" s="2191">
        <v>86799</v>
      </c>
      <c r="G52" s="450">
        <v>3073.33</v>
      </c>
      <c r="H52" s="450">
        <v>1660</v>
      </c>
      <c r="I52" s="43">
        <f t="shared" ref="I52:I66" si="5">I51-G52</f>
        <v>192482.23</v>
      </c>
      <c r="L52" s="575"/>
      <c r="M52" s="576"/>
      <c r="N52" s="125"/>
      <c r="O52" s="577"/>
      <c r="P52" s="577"/>
      <c r="Q52" s="577"/>
      <c r="R52" s="728"/>
      <c r="S52" s="728"/>
    </row>
    <row r="53" spans="1:19" ht="15">
      <c r="A53" s="167">
        <v>45744</v>
      </c>
      <c r="B53" s="151"/>
      <c r="C53" s="151"/>
      <c r="D53" s="151"/>
      <c r="E53" s="57">
        <v>2</v>
      </c>
      <c r="F53" s="2191">
        <v>87024</v>
      </c>
      <c r="G53" s="450">
        <v>3700</v>
      </c>
      <c r="H53" s="450"/>
      <c r="I53" s="43">
        <f t="shared" si="5"/>
        <v>188782.23</v>
      </c>
      <c r="L53" s="575"/>
      <c r="M53" s="576"/>
      <c r="N53" s="125"/>
      <c r="O53" s="122"/>
      <c r="P53" s="122"/>
      <c r="Q53" s="122"/>
      <c r="R53" s="728"/>
      <c r="S53" s="728"/>
    </row>
    <row r="54" spans="1:19" ht="13.8">
      <c r="A54" s="167">
        <v>45776</v>
      </c>
      <c r="B54" s="151"/>
      <c r="C54" s="151"/>
      <c r="D54" s="151"/>
      <c r="E54" s="57">
        <v>3</v>
      </c>
      <c r="F54" s="2191">
        <v>87355</v>
      </c>
      <c r="G54" s="450">
        <v>3340</v>
      </c>
      <c r="H54" s="450">
        <v>1660</v>
      </c>
      <c r="I54" s="43">
        <f t="shared" si="5"/>
        <v>185442.23</v>
      </c>
      <c r="L54" s="575"/>
      <c r="M54" s="576"/>
      <c r="N54" s="161"/>
      <c r="O54" s="122"/>
      <c r="P54" s="122"/>
      <c r="Q54" s="122"/>
      <c r="R54" s="604"/>
      <c r="S54" s="604"/>
    </row>
    <row r="55" spans="1:19" ht="13.8">
      <c r="A55" s="167">
        <v>45805</v>
      </c>
      <c r="B55" s="151"/>
      <c r="C55" s="151"/>
      <c r="D55" s="151"/>
      <c r="E55" s="57">
        <v>4</v>
      </c>
      <c r="F55" s="2195" t="s">
        <v>1323</v>
      </c>
      <c r="G55" s="450">
        <v>2373.33</v>
      </c>
      <c r="H55" s="450">
        <v>1660</v>
      </c>
      <c r="I55" s="43">
        <f t="shared" si="5"/>
        <v>183068.9</v>
      </c>
      <c r="L55" s="575"/>
      <c r="M55" s="576"/>
      <c r="N55" s="126"/>
      <c r="O55" s="122"/>
      <c r="P55" s="122"/>
      <c r="Q55" s="122"/>
      <c r="R55" s="728"/>
      <c r="S55" s="728"/>
    </row>
    <row r="56" spans="1:19" ht="13.8">
      <c r="A56" s="167">
        <v>45835</v>
      </c>
      <c r="B56" s="151"/>
      <c r="C56" s="151"/>
      <c r="D56" s="151"/>
      <c r="E56" s="57">
        <v>5</v>
      </c>
      <c r="F56" s="2195" t="s">
        <v>1327</v>
      </c>
      <c r="G56" s="450">
        <v>1600</v>
      </c>
      <c r="H56" s="450"/>
      <c r="I56" s="43">
        <f t="shared" si="5"/>
        <v>181468.9</v>
      </c>
      <c r="L56" s="575"/>
      <c r="M56" s="576"/>
      <c r="N56" s="126"/>
      <c r="O56" s="122"/>
      <c r="P56" s="122"/>
      <c r="Q56" s="122"/>
      <c r="R56" s="728"/>
      <c r="S56" s="728"/>
    </row>
    <row r="57" spans="1:19" ht="13.8">
      <c r="A57" s="167">
        <v>45854</v>
      </c>
      <c r="B57" s="151"/>
      <c r="C57" s="151"/>
      <c r="D57" s="151"/>
      <c r="E57" s="57">
        <v>6</v>
      </c>
      <c r="F57" s="2195" t="s">
        <v>1328</v>
      </c>
      <c r="G57" s="450">
        <v>2500</v>
      </c>
      <c r="H57" s="450"/>
      <c r="I57" s="43">
        <f t="shared" si="5"/>
        <v>178968.9</v>
      </c>
      <c r="L57" s="575"/>
      <c r="M57" s="576"/>
      <c r="N57" s="126"/>
      <c r="O57" s="122"/>
      <c r="P57" s="122"/>
      <c r="Q57" s="122"/>
      <c r="R57" s="728"/>
      <c r="S57" s="728"/>
    </row>
    <row r="58" spans="1:19" ht="13.8">
      <c r="A58" s="167">
        <v>45884</v>
      </c>
      <c r="B58" s="151"/>
      <c r="C58" s="151"/>
      <c r="D58" s="151"/>
      <c r="E58" s="57">
        <v>7</v>
      </c>
      <c r="F58" s="2196" t="s">
        <v>1324</v>
      </c>
      <c r="G58" s="168"/>
      <c r="H58" s="450">
        <v>1133.33</v>
      </c>
      <c r="I58" s="43">
        <f t="shared" si="5"/>
        <v>178968.9</v>
      </c>
      <c r="L58" s="575"/>
      <c r="M58" s="576"/>
      <c r="N58" s="120"/>
      <c r="O58" s="122"/>
      <c r="P58" s="122"/>
      <c r="Q58" s="122"/>
      <c r="R58" s="728"/>
      <c r="S58" s="728"/>
    </row>
    <row r="59" spans="1:19" ht="13.8">
      <c r="A59" s="167">
        <v>45897</v>
      </c>
      <c r="B59" s="151"/>
      <c r="C59" s="151"/>
      <c r="D59" s="151"/>
      <c r="E59" s="57"/>
      <c r="F59" s="2196" t="s">
        <v>1329</v>
      </c>
      <c r="G59" s="450">
        <v>840</v>
      </c>
      <c r="H59" s="450">
        <v>1660</v>
      </c>
      <c r="I59" s="43">
        <f t="shared" si="5"/>
        <v>178128.9</v>
      </c>
      <c r="L59" s="575"/>
      <c r="M59" s="576"/>
      <c r="N59" s="120"/>
      <c r="O59" s="122"/>
      <c r="P59" s="122"/>
      <c r="Q59" s="122"/>
      <c r="R59" s="728"/>
      <c r="S59" s="728"/>
    </row>
    <row r="60" spans="1:19" ht="13.8">
      <c r="A60" s="167">
        <v>45932</v>
      </c>
      <c r="B60" s="151"/>
      <c r="C60" s="151"/>
      <c r="D60" s="151"/>
      <c r="E60" s="57"/>
      <c r="F60" s="2195" t="s">
        <v>1330</v>
      </c>
      <c r="G60" s="168">
        <v>1640</v>
      </c>
      <c r="H60" s="168">
        <v>1660</v>
      </c>
      <c r="I60" s="43">
        <f t="shared" si="5"/>
        <v>176488.9</v>
      </c>
      <c r="L60" s="575"/>
      <c r="M60" s="576"/>
      <c r="N60" s="120"/>
      <c r="O60" s="122"/>
      <c r="P60" s="122"/>
      <c r="Q60" s="122"/>
      <c r="R60" s="728"/>
      <c r="S60" s="728"/>
    </row>
    <row r="61" spans="1:19" ht="13.8">
      <c r="A61" s="167">
        <v>45945</v>
      </c>
      <c r="B61" s="151"/>
      <c r="C61" s="151"/>
      <c r="D61" s="151"/>
      <c r="E61" s="57"/>
      <c r="F61" s="2195" t="s">
        <v>1331</v>
      </c>
      <c r="G61" s="450">
        <v>2600</v>
      </c>
      <c r="H61" s="450"/>
      <c r="I61" s="43">
        <f t="shared" si="5"/>
        <v>173888.9</v>
      </c>
      <c r="L61" s="575"/>
      <c r="M61" s="576"/>
      <c r="N61" s="126"/>
      <c r="O61" s="577"/>
      <c r="P61" s="122"/>
      <c r="Q61" s="122"/>
      <c r="R61" s="728"/>
      <c r="S61" s="728"/>
    </row>
    <row r="62" spans="1:19" ht="13.8">
      <c r="A62" s="167">
        <v>45973</v>
      </c>
      <c r="B62" s="151"/>
      <c r="C62" s="151"/>
      <c r="D62" s="151"/>
      <c r="E62" s="57"/>
      <c r="F62" s="2195" t="s">
        <v>1326</v>
      </c>
      <c r="G62" s="168">
        <v>2640</v>
      </c>
      <c r="H62" s="168">
        <v>1660</v>
      </c>
      <c r="I62" s="43">
        <f t="shared" si="5"/>
        <v>171248.9</v>
      </c>
      <c r="L62" s="575"/>
      <c r="M62" s="576"/>
      <c r="N62" s="126"/>
      <c r="O62" s="122"/>
      <c r="P62" s="122"/>
      <c r="Q62" s="122"/>
      <c r="R62" s="728"/>
      <c r="S62" s="728"/>
    </row>
    <row r="63" spans="1:19" ht="13.8">
      <c r="A63" s="167">
        <v>45988</v>
      </c>
      <c r="B63" s="151"/>
      <c r="C63" s="151"/>
      <c r="D63" s="151"/>
      <c r="E63" s="57"/>
      <c r="F63" s="2195" t="s">
        <v>1332</v>
      </c>
      <c r="G63" s="450">
        <v>2900</v>
      </c>
      <c r="H63" s="450"/>
      <c r="I63" s="43">
        <f t="shared" si="5"/>
        <v>168348.9</v>
      </c>
      <c r="L63" s="575"/>
      <c r="M63" s="576"/>
      <c r="N63" s="120"/>
      <c r="O63" s="577"/>
      <c r="P63" s="577"/>
      <c r="Q63" s="577"/>
      <c r="R63" s="728"/>
      <c r="S63" s="728"/>
    </row>
    <row r="64" spans="1:19" ht="13.8">
      <c r="A64" s="167">
        <v>46007</v>
      </c>
      <c r="B64" s="151"/>
      <c r="C64" s="151"/>
      <c r="D64" s="151"/>
      <c r="E64" s="57"/>
      <c r="F64" s="2195" t="s">
        <v>1333</v>
      </c>
      <c r="G64" s="450">
        <v>1266.67</v>
      </c>
      <c r="H64" s="450">
        <v>1333.33</v>
      </c>
      <c r="I64" s="43">
        <f t="shared" si="5"/>
        <v>167082.23000000001</v>
      </c>
      <c r="L64" s="575"/>
      <c r="M64" s="576"/>
      <c r="N64" s="120"/>
      <c r="O64" s="122"/>
      <c r="P64" s="122"/>
      <c r="Q64" s="122"/>
      <c r="R64" s="728"/>
      <c r="S64" s="728"/>
    </row>
    <row r="65" spans="1:19" ht="13.8">
      <c r="A65" s="160"/>
      <c r="B65" s="151"/>
      <c r="C65" s="151"/>
      <c r="D65" s="151"/>
      <c r="E65" s="57"/>
      <c r="F65" s="2192"/>
      <c r="G65" s="62"/>
      <c r="H65" s="62"/>
      <c r="I65" s="43">
        <f t="shared" si="5"/>
        <v>167082.23000000001</v>
      </c>
      <c r="L65" s="575"/>
      <c r="M65" s="576"/>
      <c r="N65" s="120"/>
      <c r="O65" s="577"/>
      <c r="P65" s="577"/>
      <c r="Q65" s="577"/>
      <c r="R65" s="728"/>
      <c r="S65" s="728"/>
    </row>
    <row r="66" spans="1:19" ht="13.8">
      <c r="I66" s="43">
        <f t="shared" si="5"/>
        <v>167082.23000000001</v>
      </c>
      <c r="L66" s="575"/>
      <c r="M66" s="576"/>
      <c r="N66" s="120"/>
      <c r="O66" s="122"/>
      <c r="P66" s="122"/>
      <c r="Q66" s="122"/>
      <c r="R66" s="728"/>
      <c r="S66" s="728"/>
    </row>
    <row r="67" spans="1:19" ht="13.8">
      <c r="L67" s="575"/>
      <c r="M67" s="576"/>
      <c r="N67" s="120"/>
      <c r="O67" s="122"/>
      <c r="P67" s="122"/>
      <c r="Q67" s="122"/>
      <c r="R67" s="728"/>
      <c r="S67" s="728"/>
    </row>
  </sheetData>
  <mergeCells count="7">
    <mergeCell ref="A38:I38"/>
    <mergeCell ref="A48:I48"/>
    <mergeCell ref="A3:I3"/>
    <mergeCell ref="L3:T3"/>
    <mergeCell ref="L13:T13"/>
    <mergeCell ref="A18:I18"/>
    <mergeCell ref="A28:I28"/>
  </mergeCells>
  <pageMargins left="0.7" right="0.7" top="0.75" bottom="0.75" header="0.3" footer="0.3"/>
  <pageSetup paperSize="256" orientation="portrait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212">
    <tabColor rgb="FFFFFF00"/>
  </sheetPr>
  <dimension ref="A1:R42"/>
  <sheetViews>
    <sheetView zoomScale="130" zoomScaleNormal="130" workbookViewId="0">
      <selection activeCell="O15" sqref="O15"/>
    </sheetView>
  </sheetViews>
  <sheetFormatPr defaultColWidth="9.109375" defaultRowHeight="13.2"/>
  <cols>
    <col min="1" max="1" width="14.44140625" style="565" customWidth="1"/>
    <col min="2" max="2" width="15.6640625" style="5" customWidth="1"/>
    <col min="3" max="3" width="11.6640625" style="5" customWidth="1"/>
    <col min="4" max="4" width="9.109375" style="5"/>
    <col min="5" max="5" width="9.88671875" style="5" customWidth="1"/>
    <col min="6" max="6" width="9.6640625" style="556" customWidth="1"/>
    <col min="7" max="7" width="12.88671875" style="502" customWidth="1"/>
    <col min="8" max="8" width="13.88671875" style="502" customWidth="1"/>
    <col min="9" max="9" width="12.33203125" style="135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8" width="9.33203125" style="3" customWidth="1"/>
    <col min="19" max="16384" width="9.109375" style="3"/>
  </cols>
  <sheetData>
    <row r="1" spans="1:9" ht="24">
      <c r="A1" s="3134" t="s">
        <v>1334</v>
      </c>
      <c r="B1" s="3134"/>
      <c r="C1" s="3134"/>
    </row>
    <row r="3" spans="1:9" ht="17.399999999999999">
      <c r="A3" s="3298" t="s">
        <v>1</v>
      </c>
      <c r="B3" s="3298"/>
      <c r="C3" s="3298"/>
      <c r="D3" s="3298"/>
      <c r="E3" s="3298"/>
      <c r="F3" s="3298"/>
      <c r="G3" s="3298"/>
      <c r="H3" s="3298"/>
      <c r="I3" s="3298"/>
    </row>
    <row r="4" spans="1:9">
      <c r="A4" s="1282" t="s">
        <v>49</v>
      </c>
      <c r="B4" s="515" t="s">
        <v>50</v>
      </c>
      <c r="C4" s="515" t="s">
        <v>568</v>
      </c>
      <c r="D4" s="515" t="s">
        <v>51</v>
      </c>
      <c r="E4" s="515" t="s">
        <v>52</v>
      </c>
      <c r="F4" s="448" t="s">
        <v>265</v>
      </c>
      <c r="G4" s="516" t="s">
        <v>53</v>
      </c>
      <c r="H4" s="516" t="s">
        <v>54</v>
      </c>
      <c r="I4" s="186" t="s">
        <v>55</v>
      </c>
    </row>
    <row r="5" spans="1:9">
      <c r="A5" s="50">
        <v>45220</v>
      </c>
      <c r="B5" s="1092">
        <v>120000</v>
      </c>
      <c r="C5" s="55">
        <f>B5*0.02</f>
        <v>2400</v>
      </c>
      <c r="D5" s="25"/>
      <c r="E5" s="25">
        <v>36</v>
      </c>
      <c r="F5" s="42">
        <v>32239</v>
      </c>
      <c r="G5" s="55">
        <f>B5/E5</f>
        <v>3333.3333333333298</v>
      </c>
      <c r="H5" s="55">
        <f>B5*0.83%</f>
        <v>996</v>
      </c>
      <c r="I5" s="55">
        <f>B5</f>
        <v>120000</v>
      </c>
    </row>
    <row r="6" spans="1:9">
      <c r="A6" s="50">
        <v>45248</v>
      </c>
      <c r="B6" s="57"/>
      <c r="C6" s="57"/>
      <c r="D6" s="57"/>
      <c r="E6" s="57">
        <v>1</v>
      </c>
      <c r="F6" s="42">
        <v>81036</v>
      </c>
      <c r="G6" s="59">
        <v>3333.33</v>
      </c>
      <c r="H6" s="59">
        <v>996</v>
      </c>
      <c r="I6" s="62">
        <f>I5-G6</f>
        <v>116666.67</v>
      </c>
    </row>
    <row r="7" spans="1:9">
      <c r="A7" s="50">
        <v>45287</v>
      </c>
      <c r="B7" s="57"/>
      <c r="C7" s="57"/>
      <c r="D7" s="57"/>
      <c r="E7" s="57">
        <v>2</v>
      </c>
      <c r="F7" s="42">
        <v>81476</v>
      </c>
      <c r="G7" s="59">
        <v>3333.33</v>
      </c>
      <c r="H7" s="59">
        <v>996</v>
      </c>
      <c r="I7" s="62">
        <f t="shared" ref="I7:I29" si="0">I6-G7</f>
        <v>113333.34</v>
      </c>
    </row>
    <row r="8" spans="1:9">
      <c r="A8" s="50">
        <v>45322</v>
      </c>
      <c r="B8" s="57"/>
      <c r="C8" s="57"/>
      <c r="D8" s="57"/>
      <c r="E8" s="57">
        <v>3</v>
      </c>
      <c r="F8" s="42">
        <v>81910</v>
      </c>
      <c r="G8" s="59">
        <v>3333.33</v>
      </c>
      <c r="H8" s="59">
        <v>996</v>
      </c>
      <c r="I8" s="62">
        <f t="shared" si="0"/>
        <v>110000.01</v>
      </c>
    </row>
    <row r="9" spans="1:9">
      <c r="A9" s="50">
        <v>45350</v>
      </c>
      <c r="B9" s="57"/>
      <c r="C9" s="57"/>
      <c r="D9" s="57"/>
      <c r="E9" s="57">
        <v>4</v>
      </c>
      <c r="F9" s="42">
        <v>82201</v>
      </c>
      <c r="G9" s="59">
        <v>3333.33</v>
      </c>
      <c r="H9" s="59">
        <v>996</v>
      </c>
      <c r="I9" s="62">
        <f t="shared" si="0"/>
        <v>106666.68</v>
      </c>
    </row>
    <row r="10" spans="1:9">
      <c r="A10" s="50">
        <v>45371</v>
      </c>
      <c r="B10" s="57"/>
      <c r="C10" s="57"/>
      <c r="D10" s="57"/>
      <c r="E10" s="57">
        <v>5</v>
      </c>
      <c r="F10" s="42">
        <v>82461</v>
      </c>
      <c r="G10" s="59">
        <v>3333.33</v>
      </c>
      <c r="H10" s="59">
        <v>996</v>
      </c>
      <c r="I10" s="62">
        <f t="shared" si="0"/>
        <v>103333.35</v>
      </c>
    </row>
    <row r="11" spans="1:9">
      <c r="A11" s="50">
        <v>45412</v>
      </c>
      <c r="B11" s="57"/>
      <c r="C11" s="57"/>
      <c r="D11" s="57"/>
      <c r="E11" s="57">
        <v>6</v>
      </c>
      <c r="F11" s="42">
        <v>82975</v>
      </c>
      <c r="G11" s="59">
        <v>3333.33</v>
      </c>
      <c r="H11" s="59">
        <v>996</v>
      </c>
      <c r="I11" s="62">
        <f t="shared" si="0"/>
        <v>100000.02</v>
      </c>
    </row>
    <row r="12" spans="1:9">
      <c r="A12" s="50">
        <v>45437</v>
      </c>
      <c r="B12" s="57"/>
      <c r="C12" s="57"/>
      <c r="D12" s="57"/>
      <c r="E12" s="57">
        <v>7</v>
      </c>
      <c r="F12" s="42">
        <v>83332</v>
      </c>
      <c r="G12" s="59">
        <v>3333.33</v>
      </c>
      <c r="H12" s="59">
        <v>996</v>
      </c>
      <c r="I12" s="62">
        <f t="shared" si="0"/>
        <v>96666.69</v>
      </c>
    </row>
    <row r="13" spans="1:9">
      <c r="A13" s="50">
        <v>45472</v>
      </c>
      <c r="B13" s="57"/>
      <c r="C13" s="57"/>
      <c r="D13" s="57"/>
      <c r="E13" s="57">
        <v>8</v>
      </c>
      <c r="F13" s="42">
        <v>83765</v>
      </c>
      <c r="G13" s="62">
        <v>3333.33</v>
      </c>
      <c r="H13" s="62">
        <v>996</v>
      </c>
      <c r="I13" s="62">
        <f t="shared" si="0"/>
        <v>93333.36</v>
      </c>
    </row>
    <row r="14" spans="1:9">
      <c r="A14" s="50">
        <v>45503</v>
      </c>
      <c r="B14" s="29"/>
      <c r="C14" s="29"/>
      <c r="D14" s="29"/>
      <c r="E14" s="57">
        <v>9</v>
      </c>
      <c r="F14" s="42">
        <v>84056</v>
      </c>
      <c r="G14" s="59">
        <v>3333.33</v>
      </c>
      <c r="H14" s="59">
        <v>996</v>
      </c>
      <c r="I14" s="62">
        <f t="shared" si="0"/>
        <v>90000.03</v>
      </c>
    </row>
    <row r="15" spans="1:9">
      <c r="A15" s="50">
        <v>45535</v>
      </c>
      <c r="B15" s="29"/>
      <c r="C15" s="29"/>
      <c r="D15" s="29"/>
      <c r="E15" s="57">
        <v>10</v>
      </c>
      <c r="F15" s="42">
        <v>84456</v>
      </c>
      <c r="G15" s="59">
        <v>3333.33</v>
      </c>
      <c r="H15" s="59">
        <v>996</v>
      </c>
      <c r="I15" s="62">
        <f t="shared" si="0"/>
        <v>86666.7</v>
      </c>
    </row>
    <row r="16" spans="1:9">
      <c r="A16" s="50">
        <v>45566</v>
      </c>
      <c r="B16" s="29"/>
      <c r="C16" s="29"/>
      <c r="D16" s="29"/>
      <c r="E16" s="57">
        <v>11</v>
      </c>
      <c r="F16" s="58">
        <v>84853</v>
      </c>
      <c r="G16" s="59">
        <v>3333.33</v>
      </c>
      <c r="H16" s="59">
        <v>996</v>
      </c>
      <c r="I16" s="62">
        <f t="shared" si="0"/>
        <v>83333.37</v>
      </c>
    </row>
    <row r="17" spans="1:18">
      <c r="A17" s="50">
        <v>45601</v>
      </c>
      <c r="B17" s="57"/>
      <c r="C17" s="57"/>
      <c r="D17" s="57"/>
      <c r="E17" s="57">
        <v>12</v>
      </c>
      <c r="F17" s="58">
        <v>85252</v>
      </c>
      <c r="G17" s="59">
        <v>3333.33</v>
      </c>
      <c r="H17" s="59">
        <v>996</v>
      </c>
      <c r="I17" s="62">
        <f t="shared" si="0"/>
        <v>80000.039999999994</v>
      </c>
    </row>
    <row r="18" spans="1:18">
      <c r="A18" s="50">
        <v>45629</v>
      </c>
      <c r="B18" s="29"/>
      <c r="C18" s="29"/>
      <c r="D18" s="29"/>
      <c r="E18" s="57">
        <v>13</v>
      </c>
      <c r="F18" s="58">
        <v>85710</v>
      </c>
      <c r="G18" s="59">
        <v>3333.33</v>
      </c>
      <c r="H18" s="59">
        <v>996</v>
      </c>
      <c r="I18" s="62">
        <f t="shared" si="0"/>
        <v>76666.710000000006</v>
      </c>
    </row>
    <row r="19" spans="1:18">
      <c r="A19" s="60">
        <v>45652</v>
      </c>
      <c r="B19" s="29"/>
      <c r="C19" s="29"/>
      <c r="D19" s="29"/>
      <c r="E19" s="57">
        <v>14</v>
      </c>
      <c r="F19" s="58">
        <v>85949</v>
      </c>
      <c r="G19" s="59">
        <v>3333.33</v>
      </c>
      <c r="H19" s="59">
        <v>996</v>
      </c>
      <c r="I19" s="62">
        <f t="shared" si="0"/>
        <v>73333.38</v>
      </c>
    </row>
    <row r="20" spans="1:18">
      <c r="A20" s="50">
        <v>45693</v>
      </c>
      <c r="B20" s="57"/>
      <c r="C20" s="57"/>
      <c r="D20" s="57"/>
      <c r="E20" s="57">
        <v>15</v>
      </c>
      <c r="F20" s="42">
        <v>86351</v>
      </c>
      <c r="G20" s="59">
        <v>3333.33</v>
      </c>
      <c r="H20" s="59">
        <v>996</v>
      </c>
      <c r="I20" s="62">
        <f t="shared" si="0"/>
        <v>70000.05</v>
      </c>
      <c r="K20" s="339"/>
      <c r="L20" s="613"/>
      <c r="M20" s="464"/>
      <c r="N20" s="614"/>
      <c r="O20" s="614"/>
      <c r="P20" s="614"/>
      <c r="Q20" s="617"/>
      <c r="R20" s="617"/>
    </row>
    <row r="21" spans="1:18">
      <c r="A21" s="50">
        <v>45720</v>
      </c>
      <c r="B21" s="57"/>
      <c r="C21" s="57"/>
      <c r="D21" s="57"/>
      <c r="E21" s="57">
        <v>16</v>
      </c>
      <c r="F21" s="42">
        <v>86719</v>
      </c>
      <c r="G21" s="62">
        <v>3333.33</v>
      </c>
      <c r="H21" s="62">
        <v>996</v>
      </c>
      <c r="I21" s="62">
        <f t="shared" si="0"/>
        <v>66666.720000000001</v>
      </c>
      <c r="K21" s="339"/>
      <c r="L21" s="613"/>
      <c r="M21" s="464"/>
      <c r="N21" s="614"/>
      <c r="O21" s="614"/>
      <c r="P21" s="614"/>
      <c r="Q21" s="617"/>
      <c r="R21" s="617"/>
    </row>
    <row r="22" spans="1:18">
      <c r="A22" s="50">
        <v>45750</v>
      </c>
      <c r="B22" s="57"/>
      <c r="C22" s="57"/>
      <c r="D22" s="57"/>
      <c r="E22" s="57">
        <v>17</v>
      </c>
      <c r="F22" s="42">
        <v>87105</v>
      </c>
      <c r="G22" s="62">
        <v>3333.33</v>
      </c>
      <c r="H22" s="62">
        <v>996</v>
      </c>
      <c r="I22" s="62">
        <f t="shared" si="0"/>
        <v>63333.39</v>
      </c>
      <c r="K22" s="339"/>
      <c r="L22" s="613"/>
      <c r="M22" s="464"/>
      <c r="N22" s="614"/>
      <c r="O22" s="614"/>
      <c r="P22" s="614"/>
      <c r="Q22" s="617"/>
      <c r="R22" s="617"/>
    </row>
    <row r="23" spans="1:18">
      <c r="A23" s="50">
        <v>45773</v>
      </c>
      <c r="B23" s="57"/>
      <c r="C23" s="57"/>
      <c r="D23" s="57"/>
      <c r="E23" s="57">
        <v>18</v>
      </c>
      <c r="F23" s="42">
        <v>87323</v>
      </c>
      <c r="G23" s="62">
        <v>3333.33</v>
      </c>
      <c r="H23" s="62">
        <v>996</v>
      </c>
      <c r="I23" s="62">
        <f t="shared" si="0"/>
        <v>60000.06</v>
      </c>
      <c r="K23" s="339"/>
      <c r="L23" s="613"/>
      <c r="M23" s="464"/>
      <c r="N23" s="615"/>
      <c r="O23" s="615"/>
      <c r="P23" s="615"/>
      <c r="Q23" s="617"/>
      <c r="R23" s="617"/>
    </row>
    <row r="24" spans="1:18">
      <c r="A24" s="50">
        <v>45804</v>
      </c>
      <c r="B24" s="57"/>
      <c r="C24" s="57"/>
      <c r="D24" s="57"/>
      <c r="E24" s="57">
        <v>19</v>
      </c>
      <c r="F24" s="42" t="s">
        <v>1335</v>
      </c>
      <c r="G24" s="62">
        <v>3333.33</v>
      </c>
      <c r="H24" s="62">
        <v>996</v>
      </c>
      <c r="I24" s="62">
        <f t="shared" si="0"/>
        <v>56666.73</v>
      </c>
      <c r="K24" s="339"/>
      <c r="L24" s="613"/>
      <c r="M24" s="340"/>
      <c r="N24" s="615"/>
      <c r="O24" s="615"/>
      <c r="P24" s="615"/>
      <c r="Q24" s="617"/>
      <c r="R24" s="617"/>
    </row>
    <row r="25" spans="1:18">
      <c r="A25" s="50">
        <v>45810</v>
      </c>
      <c r="B25" s="57"/>
      <c r="C25" s="57"/>
      <c r="D25" s="57"/>
      <c r="E25" s="57">
        <v>20</v>
      </c>
      <c r="F25" s="42" t="s">
        <v>1336</v>
      </c>
      <c r="G25" s="62">
        <v>3333.33</v>
      </c>
      <c r="H25" s="62">
        <v>996</v>
      </c>
      <c r="I25" s="62">
        <f t="shared" si="0"/>
        <v>53333.4</v>
      </c>
      <c r="K25" s="339"/>
      <c r="L25" s="613"/>
      <c r="M25" s="340"/>
      <c r="N25" s="615"/>
      <c r="O25" s="615"/>
      <c r="P25" s="615"/>
      <c r="Q25" s="617"/>
      <c r="R25" s="617"/>
    </row>
    <row r="26" spans="1:18">
      <c r="A26" s="50">
        <v>45853</v>
      </c>
      <c r="B26" s="57"/>
      <c r="C26" s="57"/>
      <c r="D26" s="57"/>
      <c r="E26" s="57">
        <v>21</v>
      </c>
      <c r="F26" s="42" t="s">
        <v>1337</v>
      </c>
      <c r="G26" s="62">
        <v>3333.33</v>
      </c>
      <c r="H26" s="62">
        <v>996</v>
      </c>
      <c r="I26" s="62">
        <f t="shared" si="0"/>
        <v>50000.07</v>
      </c>
      <c r="K26" s="339"/>
      <c r="L26" s="613"/>
      <c r="M26" s="340"/>
      <c r="N26" s="615"/>
      <c r="O26" s="615"/>
      <c r="P26" s="615"/>
      <c r="Q26" s="617"/>
      <c r="R26" s="617"/>
    </row>
    <row r="27" spans="1:18">
      <c r="A27" s="26">
        <v>45870</v>
      </c>
      <c r="B27" s="29"/>
      <c r="C27" s="29"/>
      <c r="D27" s="29"/>
      <c r="E27" s="57">
        <v>22</v>
      </c>
      <c r="F27" s="42" t="s">
        <v>1338</v>
      </c>
      <c r="G27" s="62">
        <v>50000.07</v>
      </c>
      <c r="H27" s="62"/>
      <c r="I27" s="62">
        <f t="shared" si="0"/>
        <v>0</v>
      </c>
      <c r="K27" s="339"/>
      <c r="L27" s="613"/>
      <c r="M27" s="467"/>
      <c r="N27" s="615"/>
      <c r="O27" s="615"/>
      <c r="P27" s="615"/>
      <c r="Q27" s="618"/>
      <c r="R27" s="618"/>
    </row>
    <row r="28" spans="1:18">
      <c r="A28" s="26"/>
      <c r="B28" s="29"/>
      <c r="C28" s="29"/>
      <c r="D28" s="29"/>
      <c r="E28" s="57">
        <v>23</v>
      </c>
      <c r="F28" s="737"/>
      <c r="G28" s="564"/>
      <c r="H28" s="564"/>
      <c r="I28" s="62">
        <f t="shared" si="0"/>
        <v>0</v>
      </c>
      <c r="K28" s="339"/>
      <c r="L28" s="613"/>
      <c r="M28" s="464"/>
      <c r="N28" s="615"/>
      <c r="O28" s="615"/>
      <c r="P28" s="615"/>
      <c r="Q28" s="617"/>
      <c r="R28" s="617"/>
    </row>
    <row r="29" spans="1:18">
      <c r="A29" s="26"/>
      <c r="B29" s="29"/>
      <c r="C29" s="29"/>
      <c r="D29" s="29"/>
      <c r="E29" s="57">
        <v>24</v>
      </c>
      <c r="F29" s="737"/>
      <c r="G29" s="564"/>
      <c r="H29" s="564"/>
      <c r="I29" s="62">
        <f t="shared" si="0"/>
        <v>0</v>
      </c>
      <c r="K29" s="339"/>
      <c r="L29" s="613"/>
      <c r="M29" s="340"/>
      <c r="N29" s="615"/>
      <c r="O29" s="615"/>
      <c r="P29" s="615"/>
      <c r="Q29" s="617"/>
      <c r="R29" s="617"/>
    </row>
    <row r="30" spans="1:18" ht="17.399999999999999">
      <c r="A30" s="3298" t="s">
        <v>1</v>
      </c>
      <c r="B30" s="3298"/>
      <c r="C30" s="3298"/>
      <c r="D30" s="3298"/>
      <c r="E30" s="3298"/>
      <c r="F30" s="3298"/>
      <c r="G30" s="3298"/>
      <c r="H30" s="3298"/>
      <c r="I30" s="3298"/>
      <c r="K30" s="339"/>
      <c r="L30" s="613"/>
      <c r="M30" s="340"/>
      <c r="N30" s="615"/>
      <c r="O30" s="615"/>
      <c r="P30" s="615"/>
      <c r="Q30" s="617"/>
      <c r="R30" s="617"/>
    </row>
    <row r="31" spans="1:18">
      <c r="A31" s="1282" t="s">
        <v>49</v>
      </c>
      <c r="B31" s="515" t="s">
        <v>50</v>
      </c>
      <c r="C31" s="515" t="s">
        <v>568</v>
      </c>
      <c r="D31" s="515" t="s">
        <v>51</v>
      </c>
      <c r="E31" s="515" t="s">
        <v>52</v>
      </c>
      <c r="F31" s="448" t="s">
        <v>265</v>
      </c>
      <c r="G31" s="516" t="s">
        <v>53</v>
      </c>
      <c r="H31" s="516" t="s">
        <v>54</v>
      </c>
      <c r="I31" s="186" t="s">
        <v>55</v>
      </c>
      <c r="K31" s="339"/>
      <c r="L31" s="613"/>
      <c r="M31" s="340"/>
      <c r="N31" s="615"/>
      <c r="O31" s="615"/>
      <c r="P31" s="615"/>
      <c r="Q31" s="617"/>
      <c r="R31" s="617"/>
    </row>
    <row r="32" spans="1:18">
      <c r="A32" s="50">
        <v>45870</v>
      </c>
      <c r="B32" s="1092">
        <v>160000</v>
      </c>
      <c r="C32" s="55">
        <f>B32*0.02</f>
        <v>3200</v>
      </c>
      <c r="D32" s="25"/>
      <c r="E32" s="25">
        <v>36</v>
      </c>
      <c r="F32" s="42" t="s">
        <v>1338</v>
      </c>
      <c r="G32" s="55">
        <f>B32/E32</f>
        <v>4444.4444444444398</v>
      </c>
      <c r="H32" s="55">
        <f>B32*0.83%</f>
        <v>1328</v>
      </c>
      <c r="I32" s="55">
        <f>B32</f>
        <v>160000</v>
      </c>
      <c r="K32" s="339"/>
      <c r="L32" s="613"/>
      <c r="M32" s="340"/>
      <c r="N32" s="615"/>
      <c r="O32" s="615"/>
      <c r="P32" s="615"/>
      <c r="Q32" s="617"/>
      <c r="R32" s="617"/>
    </row>
    <row r="33" spans="1:9">
      <c r="A33" s="194">
        <v>45889</v>
      </c>
      <c r="B33" s="57"/>
      <c r="C33" s="57"/>
      <c r="D33" s="57"/>
      <c r="E33" s="57">
        <v>1</v>
      </c>
      <c r="F33" s="2184" t="s">
        <v>1339</v>
      </c>
      <c r="G33" s="2222">
        <v>4444.4399999999996</v>
      </c>
      <c r="H33" s="2279">
        <v>1328</v>
      </c>
      <c r="I33" s="62">
        <f>I32-G33</f>
        <v>155555.56</v>
      </c>
    </row>
    <row r="34" spans="1:9">
      <c r="A34" s="194">
        <v>45916</v>
      </c>
      <c r="B34" s="29"/>
      <c r="C34" s="29"/>
      <c r="D34" s="29"/>
      <c r="E34" s="57"/>
      <c r="F34" s="195" t="s">
        <v>1340</v>
      </c>
      <c r="G34" s="2222">
        <v>4444.4399999999996</v>
      </c>
      <c r="H34" s="2279">
        <v>1328</v>
      </c>
      <c r="I34" s="62">
        <f t="shared" ref="I34:I42" si="1">I33-G34</f>
        <v>151111.12</v>
      </c>
    </row>
    <row r="35" spans="1:9">
      <c r="A35" s="194">
        <v>45947</v>
      </c>
      <c r="B35" s="29"/>
      <c r="C35" s="29"/>
      <c r="D35" s="29"/>
      <c r="E35" s="29"/>
      <c r="F35" s="195" t="s">
        <v>1341</v>
      </c>
      <c r="G35" s="2222">
        <v>4444.4399999999996</v>
      </c>
      <c r="H35" s="2279">
        <v>1328</v>
      </c>
      <c r="I35" s="62">
        <f t="shared" si="1"/>
        <v>146666.68</v>
      </c>
    </row>
    <row r="36" spans="1:9">
      <c r="A36" s="194">
        <v>45966</v>
      </c>
      <c r="B36" s="29"/>
      <c r="C36" s="29"/>
      <c r="D36" s="29"/>
      <c r="E36" s="29"/>
      <c r="F36" s="195" t="s">
        <v>1342</v>
      </c>
      <c r="G36" s="2222">
        <v>4444.4399999999996</v>
      </c>
      <c r="H36" s="2279">
        <v>1328</v>
      </c>
      <c r="I36" s="62">
        <f t="shared" si="1"/>
        <v>142222.24</v>
      </c>
    </row>
    <row r="37" spans="1:9">
      <c r="A37" s="194">
        <v>46017</v>
      </c>
      <c r="B37" s="29"/>
      <c r="C37" s="29"/>
      <c r="D37" s="29"/>
      <c r="E37" s="29"/>
      <c r="F37" s="195" t="s">
        <v>1343</v>
      </c>
      <c r="G37" s="2222">
        <v>4444.4399999999996</v>
      </c>
      <c r="H37" s="2279">
        <v>1328</v>
      </c>
      <c r="I37" s="62">
        <f t="shared" si="1"/>
        <v>137777.79999999999</v>
      </c>
    </row>
    <row r="38" spans="1:9">
      <c r="A38" s="26"/>
      <c r="B38" s="29"/>
      <c r="C38" s="29"/>
      <c r="D38" s="29"/>
      <c r="E38" s="29"/>
      <c r="F38" s="737"/>
      <c r="G38" s="564"/>
      <c r="H38" s="564"/>
      <c r="I38" s="62">
        <f t="shared" si="1"/>
        <v>137777.79999999999</v>
      </c>
    </row>
    <row r="39" spans="1:9">
      <c r="A39" s="26"/>
      <c r="B39" s="29"/>
      <c r="C39" s="29"/>
      <c r="D39" s="29"/>
      <c r="E39" s="29"/>
      <c r="F39" s="737"/>
      <c r="G39" s="564"/>
      <c r="H39" s="564"/>
      <c r="I39" s="62">
        <f t="shared" si="1"/>
        <v>137777.79999999999</v>
      </c>
    </row>
    <row r="40" spans="1:9">
      <c r="A40" s="26"/>
      <c r="B40" s="29"/>
      <c r="C40" s="29"/>
      <c r="D40" s="29"/>
      <c r="E40" s="29"/>
      <c r="F40" s="737"/>
      <c r="G40" s="564"/>
      <c r="H40" s="564"/>
      <c r="I40" s="62">
        <f t="shared" si="1"/>
        <v>137777.79999999999</v>
      </c>
    </row>
    <row r="41" spans="1:9">
      <c r="A41" s="26"/>
      <c r="B41" s="29"/>
      <c r="C41" s="29"/>
      <c r="D41" s="29"/>
      <c r="E41" s="29"/>
      <c r="F41" s="737"/>
      <c r="G41" s="564"/>
      <c r="H41" s="564"/>
      <c r="I41" s="62">
        <f t="shared" si="1"/>
        <v>137777.79999999999</v>
      </c>
    </row>
    <row r="42" spans="1:9">
      <c r="A42" s="26"/>
      <c r="B42" s="29"/>
      <c r="C42" s="29"/>
      <c r="D42" s="29"/>
      <c r="E42" s="29"/>
      <c r="F42" s="737"/>
      <c r="G42" s="564"/>
      <c r="H42" s="564"/>
      <c r="I42" s="62">
        <f t="shared" si="1"/>
        <v>137777.79999999999</v>
      </c>
    </row>
  </sheetData>
  <mergeCells count="3">
    <mergeCell ref="A1:C1"/>
    <mergeCell ref="A3:I3"/>
    <mergeCell ref="A30:I30"/>
  </mergeCells>
  <pageMargins left="0.7" right="0.7" top="0.75" bottom="0.75" header="0.3" footer="0.3"/>
  <pageSetup orientation="portrait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24">
    <tabColor rgb="FFFFFF00"/>
  </sheetPr>
  <dimension ref="A1:R100"/>
  <sheetViews>
    <sheetView topLeftCell="B55" zoomScale="130" zoomScaleNormal="130" workbookViewId="0">
      <selection activeCell="R73" sqref="R73"/>
    </sheetView>
  </sheetViews>
  <sheetFormatPr defaultColWidth="9.109375" defaultRowHeight="13.2"/>
  <cols>
    <col min="1" max="1" width="14.33203125" style="228" customWidth="1"/>
    <col min="2" max="2" width="13.88671875" style="132" customWidth="1"/>
    <col min="3" max="3" width="12.109375" style="132" customWidth="1"/>
    <col min="4" max="4" width="9.109375" style="132"/>
    <col min="5" max="5" width="9.33203125" style="133" customWidth="1"/>
    <col min="6" max="6" width="11.88671875" style="2308" customWidth="1"/>
    <col min="7" max="7" width="13.109375" style="135" customWidth="1"/>
    <col min="8" max="8" width="12.33203125" style="135" customWidth="1"/>
    <col min="9" max="9" width="14" style="135" customWidth="1"/>
    <col min="10" max="10" width="9.109375" style="3"/>
    <col min="11" max="11" width="10.5546875" style="132" customWidth="1"/>
    <col min="12" max="12" width="12.6640625" style="132" customWidth="1"/>
    <col min="13" max="13" width="10.5546875" style="132" customWidth="1"/>
    <col min="14" max="14" width="12.33203125" style="2394" customWidth="1"/>
    <col min="15" max="15" width="10.5546875" style="132" customWidth="1"/>
    <col min="16" max="16" width="11.6640625" style="7" customWidth="1"/>
    <col min="17" max="17" width="10.5546875" style="7" customWidth="1"/>
    <col min="18" max="18" width="11.33203125" style="7" customWidth="1"/>
    <col min="19" max="16384" width="9.109375" style="3"/>
  </cols>
  <sheetData>
    <row r="1" spans="1:18" ht="24">
      <c r="A1" s="610" t="s">
        <v>1344</v>
      </c>
    </row>
    <row r="3" spans="1:18" s="1" customFormat="1" ht="15">
      <c r="A3" s="3196" t="s">
        <v>1</v>
      </c>
      <c r="B3" s="3197"/>
      <c r="C3" s="3197"/>
      <c r="D3" s="3197"/>
      <c r="E3" s="3432"/>
      <c r="F3" s="3197"/>
      <c r="G3" s="3197"/>
      <c r="H3" s="3197"/>
      <c r="I3" s="3198"/>
      <c r="K3" s="3327" t="s">
        <v>20</v>
      </c>
      <c r="L3" s="3328"/>
      <c r="M3" s="3328"/>
      <c r="N3" s="3328"/>
      <c r="O3" s="3328"/>
      <c r="P3" s="3328"/>
      <c r="Q3" s="3328"/>
      <c r="R3" s="3329"/>
    </row>
    <row r="4" spans="1:18" s="294" customFormat="1" ht="29.1" customHeight="1">
      <c r="A4" s="444" t="s">
        <v>2</v>
      </c>
      <c r="B4" s="592" t="s">
        <v>3</v>
      </c>
      <c r="C4" s="446" t="s">
        <v>4</v>
      </c>
      <c r="D4" s="447" t="s">
        <v>5</v>
      </c>
      <c r="E4" s="185" t="s">
        <v>7</v>
      </c>
      <c r="F4" s="2500" t="s">
        <v>6</v>
      </c>
      <c r="G4" s="1119" t="s">
        <v>176</v>
      </c>
      <c r="H4" s="1119" t="s">
        <v>177</v>
      </c>
      <c r="I4" s="461" t="s">
        <v>10</v>
      </c>
      <c r="K4" s="1094" t="s">
        <v>21</v>
      </c>
      <c r="L4" s="495" t="s">
        <v>799</v>
      </c>
      <c r="M4" s="962" t="s">
        <v>800</v>
      </c>
      <c r="N4" s="2658" t="s">
        <v>143</v>
      </c>
      <c r="O4" s="1272"/>
      <c r="P4" s="1273" t="s">
        <v>801</v>
      </c>
      <c r="Q4" s="512" t="s">
        <v>802</v>
      </c>
      <c r="R4" s="964" t="s">
        <v>39</v>
      </c>
    </row>
    <row r="5" spans="1:18" ht="15" customHeight="1">
      <c r="A5" s="1251" t="s">
        <v>1345</v>
      </c>
      <c r="B5" s="1252">
        <v>100000</v>
      </c>
      <c r="C5" s="1252">
        <v>2000</v>
      </c>
      <c r="D5" s="1253"/>
      <c r="E5" s="1254">
        <v>48</v>
      </c>
      <c r="F5" s="2842">
        <v>23470</v>
      </c>
      <c r="G5" s="1256">
        <v>2083.33</v>
      </c>
      <c r="H5" s="1256">
        <v>1000</v>
      </c>
      <c r="I5" s="1258">
        <v>100000</v>
      </c>
      <c r="K5" s="204">
        <v>44786</v>
      </c>
      <c r="L5" s="179">
        <v>10000</v>
      </c>
      <c r="M5" s="179"/>
      <c r="N5" s="2659">
        <v>29676</v>
      </c>
      <c r="O5" s="698">
        <v>10</v>
      </c>
      <c r="P5" s="179">
        <v>1000</v>
      </c>
      <c r="Q5" s="179">
        <v>200</v>
      </c>
      <c r="R5" s="108">
        <f>L5</f>
        <v>10000</v>
      </c>
    </row>
    <row r="6" spans="1:18" ht="15" customHeight="1">
      <c r="A6" s="50" t="s">
        <v>1346</v>
      </c>
      <c r="B6" s="151"/>
      <c r="C6" s="151"/>
      <c r="D6" s="151"/>
      <c r="E6" s="57">
        <v>1</v>
      </c>
      <c r="F6" s="2229">
        <v>65219</v>
      </c>
      <c r="G6" s="59">
        <v>2083.33</v>
      </c>
      <c r="H6" s="62">
        <v>1000</v>
      </c>
      <c r="I6" s="62">
        <f>I5-G6</f>
        <v>97916.67</v>
      </c>
      <c r="K6" s="50">
        <v>44804</v>
      </c>
      <c r="L6" s="151"/>
      <c r="M6" s="151"/>
      <c r="N6" s="2285"/>
      <c r="O6" s="44">
        <v>75873</v>
      </c>
      <c r="P6" s="30">
        <v>1000</v>
      </c>
      <c r="Q6" s="30">
        <v>180</v>
      </c>
      <c r="R6" s="30">
        <f>R5-P6</f>
        <v>9000</v>
      </c>
    </row>
    <row r="7" spans="1:18" ht="15" customHeight="1">
      <c r="A7" s="50">
        <v>43798</v>
      </c>
      <c r="B7" s="151"/>
      <c r="C7" s="151"/>
      <c r="D7" s="151"/>
      <c r="E7" s="57">
        <v>2</v>
      </c>
      <c r="F7" s="2229">
        <v>65567</v>
      </c>
      <c r="G7" s="59">
        <v>2083.33</v>
      </c>
      <c r="H7" s="62">
        <v>1000</v>
      </c>
      <c r="I7" s="62">
        <f t="shared" ref="I7:I54" si="0">I6-G7</f>
        <v>95833.34</v>
      </c>
      <c r="K7" s="167">
        <v>44834</v>
      </c>
      <c r="L7" s="151"/>
      <c r="M7" s="151"/>
      <c r="N7" s="2285"/>
      <c r="O7" s="32">
        <v>76202</v>
      </c>
      <c r="P7" s="35">
        <v>1000</v>
      </c>
      <c r="Q7" s="35">
        <v>160</v>
      </c>
      <c r="R7" s="30">
        <f t="shared" ref="R7:R13" si="1">R6-P7</f>
        <v>8000</v>
      </c>
    </row>
    <row r="8" spans="1:18" ht="15" customHeight="1">
      <c r="A8" s="50">
        <v>43827</v>
      </c>
      <c r="B8" s="151"/>
      <c r="C8" s="151"/>
      <c r="D8" s="151"/>
      <c r="E8" s="57">
        <v>3</v>
      </c>
      <c r="F8" s="2229">
        <v>65896</v>
      </c>
      <c r="G8" s="59">
        <v>2083.33</v>
      </c>
      <c r="H8" s="62">
        <v>1000</v>
      </c>
      <c r="I8" s="62">
        <f t="shared" si="0"/>
        <v>93750.01</v>
      </c>
      <c r="K8" s="167">
        <v>44863</v>
      </c>
      <c r="L8" s="151"/>
      <c r="M8" s="151"/>
      <c r="N8" s="2285"/>
      <c r="O8" s="32">
        <v>76479</v>
      </c>
      <c r="P8" s="35">
        <v>1000</v>
      </c>
      <c r="Q8" s="35">
        <v>140</v>
      </c>
      <c r="R8" s="30">
        <f t="shared" si="1"/>
        <v>7000</v>
      </c>
    </row>
    <row r="9" spans="1:18" ht="15" customHeight="1">
      <c r="A9" s="50">
        <v>43861</v>
      </c>
      <c r="B9" s="151"/>
      <c r="C9" s="151"/>
      <c r="D9" s="151"/>
      <c r="E9" s="57">
        <v>4</v>
      </c>
      <c r="F9" s="2229">
        <v>66183</v>
      </c>
      <c r="G9" s="59">
        <v>2083.33</v>
      </c>
      <c r="H9" s="62">
        <v>1000</v>
      </c>
      <c r="I9" s="62">
        <f t="shared" si="0"/>
        <v>91666.68</v>
      </c>
      <c r="K9" s="167">
        <v>44894</v>
      </c>
      <c r="L9" s="151"/>
      <c r="M9" s="151"/>
      <c r="N9" s="2285"/>
      <c r="O9" s="32">
        <v>76917</v>
      </c>
      <c r="P9" s="35">
        <v>1000</v>
      </c>
      <c r="Q9" s="35">
        <v>120</v>
      </c>
      <c r="R9" s="30">
        <f t="shared" si="1"/>
        <v>6000</v>
      </c>
    </row>
    <row r="10" spans="1:18" ht="15" customHeight="1">
      <c r="A10" s="50">
        <v>43890</v>
      </c>
      <c r="B10" s="151"/>
      <c r="C10" s="151"/>
      <c r="D10" s="151"/>
      <c r="E10" s="57">
        <v>5</v>
      </c>
      <c r="F10" s="2229">
        <v>66454</v>
      </c>
      <c r="G10" s="59">
        <v>2083.33</v>
      </c>
      <c r="H10" s="62">
        <v>1000</v>
      </c>
      <c r="I10" s="62">
        <f t="shared" si="0"/>
        <v>89583.35</v>
      </c>
      <c r="K10" s="167">
        <v>44924</v>
      </c>
      <c r="L10" s="151"/>
      <c r="M10" s="151"/>
      <c r="N10" s="2285"/>
      <c r="O10" s="32">
        <v>77261</v>
      </c>
      <c r="P10" s="35">
        <v>1000</v>
      </c>
      <c r="Q10" s="35">
        <v>100</v>
      </c>
      <c r="R10" s="30">
        <f t="shared" si="1"/>
        <v>5000</v>
      </c>
    </row>
    <row r="11" spans="1:18" ht="15" customHeight="1">
      <c r="A11" s="50" t="s">
        <v>911</v>
      </c>
      <c r="B11" s="151"/>
      <c r="C11" s="151"/>
      <c r="D11" s="151"/>
      <c r="E11" s="57">
        <v>6</v>
      </c>
      <c r="F11" s="2229">
        <v>66722</v>
      </c>
      <c r="G11" s="59">
        <v>2083.33</v>
      </c>
      <c r="H11" s="62">
        <v>1000</v>
      </c>
      <c r="I11" s="62">
        <f t="shared" si="0"/>
        <v>87500.02</v>
      </c>
      <c r="K11" s="865">
        <v>44957</v>
      </c>
      <c r="L11" s="151"/>
      <c r="M11" s="151"/>
      <c r="N11" s="2285"/>
      <c r="O11" s="151"/>
      <c r="P11" s="30">
        <v>1000</v>
      </c>
      <c r="Q11" s="30"/>
      <c r="R11" s="30">
        <f t="shared" si="1"/>
        <v>4000</v>
      </c>
    </row>
    <row r="12" spans="1:18" ht="15" customHeight="1">
      <c r="A12" s="50" t="s">
        <v>1347</v>
      </c>
      <c r="B12" s="151"/>
      <c r="C12" s="151"/>
      <c r="D12" s="151"/>
      <c r="E12" s="57">
        <v>7</v>
      </c>
      <c r="F12" s="2229">
        <v>67000</v>
      </c>
      <c r="G12" s="59">
        <v>2083.33</v>
      </c>
      <c r="H12" s="62">
        <v>1000</v>
      </c>
      <c r="I12" s="62">
        <f t="shared" si="0"/>
        <v>85416.69</v>
      </c>
      <c r="K12" s="865">
        <v>44972</v>
      </c>
      <c r="L12" s="151"/>
      <c r="M12" s="151"/>
      <c r="N12" s="2285"/>
      <c r="O12" s="151"/>
      <c r="P12" s="35">
        <v>4000</v>
      </c>
      <c r="Q12" s="30"/>
      <c r="R12" s="30">
        <f t="shared" si="1"/>
        <v>0</v>
      </c>
    </row>
    <row r="13" spans="1:18" ht="15" customHeight="1">
      <c r="A13" s="50">
        <v>43981</v>
      </c>
      <c r="B13" s="151"/>
      <c r="C13" s="151"/>
      <c r="D13" s="151"/>
      <c r="E13" s="57">
        <v>8</v>
      </c>
      <c r="F13" s="2229">
        <v>67373</v>
      </c>
      <c r="G13" s="59">
        <v>2083.33</v>
      </c>
      <c r="H13" s="62">
        <v>1000</v>
      </c>
      <c r="I13" s="62">
        <f t="shared" si="0"/>
        <v>83333.36</v>
      </c>
      <c r="K13" s="151"/>
      <c r="L13" s="151"/>
      <c r="M13" s="151"/>
      <c r="N13" s="2285"/>
      <c r="O13" s="151"/>
      <c r="P13" s="30"/>
      <c r="Q13" s="30"/>
      <c r="R13" s="30">
        <f t="shared" si="1"/>
        <v>0</v>
      </c>
    </row>
    <row r="14" spans="1:18" ht="15" customHeight="1">
      <c r="A14" s="50">
        <v>44012</v>
      </c>
      <c r="B14" s="151"/>
      <c r="C14" s="151"/>
      <c r="D14" s="151"/>
      <c r="E14" s="57">
        <v>9</v>
      </c>
      <c r="F14" s="2229">
        <v>67637</v>
      </c>
      <c r="G14" s="59">
        <v>2083.33</v>
      </c>
      <c r="H14" s="62">
        <v>1000</v>
      </c>
      <c r="I14" s="62">
        <f t="shared" si="0"/>
        <v>81250.03</v>
      </c>
      <c r="K14" s="151"/>
      <c r="L14" s="151"/>
      <c r="M14" s="151"/>
      <c r="N14" s="2285"/>
      <c r="O14" s="151"/>
      <c r="P14" s="30"/>
      <c r="Q14" s="30"/>
      <c r="R14" s="30"/>
    </row>
    <row r="15" spans="1:18" ht="15" customHeight="1">
      <c r="A15" s="50">
        <v>44043</v>
      </c>
      <c r="B15" s="151"/>
      <c r="C15" s="151"/>
      <c r="D15" s="151"/>
      <c r="E15" s="57">
        <v>10</v>
      </c>
      <c r="F15" s="2229">
        <v>67901</v>
      </c>
      <c r="G15" s="59">
        <v>2083.33</v>
      </c>
      <c r="H15" s="62">
        <v>1000</v>
      </c>
      <c r="I15" s="62">
        <f t="shared" si="0"/>
        <v>79166.7</v>
      </c>
      <c r="K15" s="3438" t="s">
        <v>20</v>
      </c>
      <c r="L15" s="3438"/>
      <c r="M15" s="3438"/>
      <c r="N15" s="3438"/>
      <c r="O15" s="3438"/>
      <c r="P15" s="3438"/>
      <c r="Q15" s="3438"/>
      <c r="R15" s="3438"/>
    </row>
    <row r="16" spans="1:18" ht="15" customHeight="1">
      <c r="A16" s="50">
        <v>44072</v>
      </c>
      <c r="B16" s="151"/>
      <c r="C16" s="151"/>
      <c r="D16" s="151"/>
      <c r="E16" s="57">
        <v>11</v>
      </c>
      <c r="F16" s="2229">
        <v>68158</v>
      </c>
      <c r="G16" s="59">
        <v>2083.33</v>
      </c>
      <c r="H16" s="62">
        <v>1000</v>
      </c>
      <c r="I16" s="62">
        <f t="shared" si="0"/>
        <v>77083.37</v>
      </c>
      <c r="K16" s="979" t="s">
        <v>21</v>
      </c>
      <c r="L16" s="509" t="s">
        <v>799</v>
      </c>
      <c r="M16" s="509" t="s">
        <v>800</v>
      </c>
      <c r="N16" s="2426" t="s">
        <v>143</v>
      </c>
      <c r="O16" s="232"/>
      <c r="P16" s="1274" t="s">
        <v>801</v>
      </c>
      <c r="Q16" s="68" t="s">
        <v>802</v>
      </c>
      <c r="R16" s="68" t="s">
        <v>39</v>
      </c>
    </row>
    <row r="17" spans="1:18" ht="15" customHeight="1">
      <c r="A17" s="50">
        <v>44104</v>
      </c>
      <c r="B17" s="151"/>
      <c r="C17" s="151"/>
      <c r="D17" s="151"/>
      <c r="E17" s="57">
        <v>12</v>
      </c>
      <c r="F17" s="2229">
        <v>65436</v>
      </c>
      <c r="G17" s="59">
        <v>2083.33</v>
      </c>
      <c r="H17" s="62">
        <v>1000</v>
      </c>
      <c r="I17" s="62">
        <f t="shared" si="0"/>
        <v>75000.039999999994</v>
      </c>
      <c r="K17" s="1275">
        <v>44972</v>
      </c>
      <c r="L17" s="179">
        <v>10000</v>
      </c>
      <c r="M17" s="179"/>
      <c r="N17" s="2659">
        <v>30722</v>
      </c>
      <c r="O17" s="698">
        <v>10</v>
      </c>
      <c r="P17" s="179">
        <v>1000</v>
      </c>
      <c r="Q17" s="179">
        <v>200</v>
      </c>
      <c r="R17" s="21">
        <v>10000</v>
      </c>
    </row>
    <row r="18" spans="1:18" ht="15" customHeight="1">
      <c r="A18" s="50">
        <v>44105</v>
      </c>
      <c r="B18" s="151"/>
      <c r="C18" s="151"/>
      <c r="D18" s="151"/>
      <c r="E18" s="57">
        <v>13</v>
      </c>
      <c r="F18" s="2229"/>
      <c r="G18" s="59"/>
      <c r="H18" s="62"/>
      <c r="I18" s="62">
        <f t="shared" si="0"/>
        <v>75000.039999999994</v>
      </c>
      <c r="K18" s="865">
        <v>44985</v>
      </c>
      <c r="L18" s="151"/>
      <c r="M18" s="151"/>
      <c r="N18" s="2194">
        <v>77770</v>
      </c>
      <c r="O18" s="57">
        <v>1</v>
      </c>
      <c r="P18" s="30">
        <v>1000</v>
      </c>
      <c r="Q18" s="30">
        <v>180</v>
      </c>
      <c r="R18" s="30">
        <f>R17-P18</f>
        <v>9000</v>
      </c>
    </row>
    <row r="19" spans="1:18" ht="15" customHeight="1">
      <c r="A19" s="50">
        <v>44163</v>
      </c>
      <c r="B19" s="151"/>
      <c r="C19" s="151"/>
      <c r="D19" s="151"/>
      <c r="E19" s="57">
        <v>14</v>
      </c>
      <c r="F19" s="2229">
        <v>69084</v>
      </c>
      <c r="G19" s="59">
        <v>2083.33</v>
      </c>
      <c r="H19" s="62">
        <v>1000</v>
      </c>
      <c r="I19" s="62">
        <f t="shared" si="0"/>
        <v>72916.710000000006</v>
      </c>
      <c r="K19" s="865">
        <v>45016</v>
      </c>
      <c r="L19" s="151"/>
      <c r="M19" s="151"/>
      <c r="N19" s="2191">
        <v>78148</v>
      </c>
      <c r="O19" s="57">
        <v>2</v>
      </c>
      <c r="P19" s="30">
        <v>1000</v>
      </c>
      <c r="Q19" s="30">
        <v>160</v>
      </c>
      <c r="R19" s="30">
        <f t="shared" ref="R19:R24" si="2">R18-P19</f>
        <v>8000</v>
      </c>
    </row>
    <row r="20" spans="1:18" ht="15" customHeight="1">
      <c r="A20" s="50">
        <v>44194</v>
      </c>
      <c r="B20" s="151"/>
      <c r="C20" s="151"/>
      <c r="D20" s="151"/>
      <c r="E20" s="57">
        <v>15</v>
      </c>
      <c r="F20" s="2229">
        <v>69397</v>
      </c>
      <c r="G20" s="59">
        <v>2083.33</v>
      </c>
      <c r="H20" s="62">
        <v>1000</v>
      </c>
      <c r="I20" s="62">
        <f t="shared" si="0"/>
        <v>70833.38</v>
      </c>
      <c r="K20" s="865">
        <v>45045</v>
      </c>
      <c r="L20" s="151"/>
      <c r="M20" s="151"/>
      <c r="N20" s="2191">
        <v>78508</v>
      </c>
      <c r="O20" s="57">
        <v>3</v>
      </c>
      <c r="P20" s="30">
        <v>1000</v>
      </c>
      <c r="Q20" s="30">
        <v>140</v>
      </c>
      <c r="R20" s="30">
        <f t="shared" si="2"/>
        <v>7000</v>
      </c>
    </row>
    <row r="21" spans="1:18" ht="15" customHeight="1">
      <c r="A21" s="50">
        <v>44226</v>
      </c>
      <c r="B21" s="151"/>
      <c r="C21" s="151"/>
      <c r="D21" s="151"/>
      <c r="E21" s="57">
        <v>16</v>
      </c>
      <c r="F21" s="2229">
        <v>69669</v>
      </c>
      <c r="G21" s="59">
        <v>2083.33</v>
      </c>
      <c r="H21" s="62">
        <v>1000</v>
      </c>
      <c r="I21" s="62">
        <f t="shared" si="0"/>
        <v>68750.05</v>
      </c>
      <c r="K21" s="865">
        <v>45077</v>
      </c>
      <c r="L21" s="151"/>
      <c r="M21" s="151"/>
      <c r="N21" s="2191">
        <v>78942</v>
      </c>
      <c r="O21" s="57">
        <v>4</v>
      </c>
      <c r="P21" s="30">
        <v>1000</v>
      </c>
      <c r="Q21" s="30">
        <v>120</v>
      </c>
      <c r="R21" s="30">
        <f t="shared" si="2"/>
        <v>6000</v>
      </c>
    </row>
    <row r="22" spans="1:18" ht="15" customHeight="1">
      <c r="A22" s="50">
        <v>44254</v>
      </c>
      <c r="B22" s="151"/>
      <c r="C22" s="151"/>
      <c r="D22" s="151"/>
      <c r="E22" s="57">
        <v>17</v>
      </c>
      <c r="F22" s="2229">
        <v>69946</v>
      </c>
      <c r="G22" s="59">
        <v>2083.33</v>
      </c>
      <c r="H22" s="62">
        <v>1000</v>
      </c>
      <c r="I22" s="62">
        <f t="shared" si="0"/>
        <v>66666.720000000001</v>
      </c>
      <c r="K22" s="865">
        <v>45084</v>
      </c>
      <c r="L22" s="151"/>
      <c r="M22" s="151"/>
      <c r="N22" s="2191">
        <v>78508</v>
      </c>
      <c r="O22" s="57">
        <v>5</v>
      </c>
      <c r="P22" s="30">
        <v>6000</v>
      </c>
      <c r="Q22" s="30">
        <v>100</v>
      </c>
      <c r="R22" s="30">
        <f t="shared" si="2"/>
        <v>0</v>
      </c>
    </row>
    <row r="23" spans="1:18" ht="15" customHeight="1">
      <c r="A23" s="50">
        <v>44286</v>
      </c>
      <c r="B23" s="151"/>
      <c r="C23" s="151"/>
      <c r="D23" s="151"/>
      <c r="E23" s="57">
        <v>18</v>
      </c>
      <c r="F23" s="2229">
        <v>70247</v>
      </c>
      <c r="G23" s="59">
        <v>2083.33</v>
      </c>
      <c r="H23" s="62">
        <v>1000</v>
      </c>
      <c r="I23" s="62">
        <f t="shared" si="0"/>
        <v>64583.39</v>
      </c>
      <c r="K23" s="151"/>
      <c r="L23" s="151"/>
      <c r="M23" s="151"/>
      <c r="N23" s="2191"/>
      <c r="O23" s="57"/>
      <c r="P23" s="30"/>
      <c r="Q23" s="30"/>
      <c r="R23" s="30">
        <f t="shared" si="2"/>
        <v>0</v>
      </c>
    </row>
    <row r="24" spans="1:18" ht="15" customHeight="1">
      <c r="A24" s="50">
        <v>44316</v>
      </c>
      <c r="B24" s="151"/>
      <c r="C24" s="151"/>
      <c r="D24" s="151"/>
      <c r="E24" s="57">
        <v>19</v>
      </c>
      <c r="F24" s="2229">
        <v>70507</v>
      </c>
      <c r="G24" s="59">
        <v>2083.33</v>
      </c>
      <c r="H24" s="62">
        <v>1000</v>
      </c>
      <c r="I24" s="62">
        <f t="shared" si="0"/>
        <v>62500.06</v>
      </c>
      <c r="K24" s="151"/>
      <c r="L24" s="151"/>
      <c r="M24" s="151"/>
      <c r="N24" s="2285"/>
      <c r="O24" s="151"/>
      <c r="P24" s="30"/>
      <c r="Q24" s="30"/>
      <c r="R24" s="30">
        <f t="shared" si="2"/>
        <v>0</v>
      </c>
    </row>
    <row r="25" spans="1:18" ht="15" customHeight="1">
      <c r="A25" s="50">
        <v>44345</v>
      </c>
      <c r="B25" s="151"/>
      <c r="C25" s="151"/>
      <c r="D25" s="151"/>
      <c r="E25" s="57">
        <v>20</v>
      </c>
      <c r="F25" s="2229">
        <v>70991</v>
      </c>
      <c r="G25" s="59">
        <v>2083.33</v>
      </c>
      <c r="H25" s="62">
        <v>1000</v>
      </c>
      <c r="I25" s="62">
        <f t="shared" si="0"/>
        <v>60416.73</v>
      </c>
      <c r="K25" s="151"/>
      <c r="L25" s="151"/>
      <c r="M25" s="151"/>
      <c r="N25" s="2285"/>
      <c r="O25" s="151"/>
      <c r="P25" s="30"/>
      <c r="Q25" s="30"/>
      <c r="R25" s="30"/>
    </row>
    <row r="26" spans="1:18" ht="15" customHeight="1">
      <c r="A26" s="50">
        <v>44377</v>
      </c>
      <c r="B26" s="151"/>
      <c r="C26" s="151"/>
      <c r="D26" s="151"/>
      <c r="E26" s="57">
        <v>21</v>
      </c>
      <c r="F26" s="2229">
        <v>71254</v>
      </c>
      <c r="G26" s="59">
        <v>2083.33</v>
      </c>
      <c r="H26" s="62">
        <v>1000</v>
      </c>
      <c r="I26" s="62">
        <f t="shared" si="0"/>
        <v>58333.4</v>
      </c>
      <c r="K26" s="151"/>
      <c r="L26" s="151"/>
      <c r="M26" s="151"/>
      <c r="N26" s="2285"/>
      <c r="O26" s="151"/>
      <c r="P26" s="30"/>
      <c r="Q26" s="30"/>
      <c r="R26" s="30"/>
    </row>
    <row r="27" spans="1:18" ht="15" customHeight="1">
      <c r="A27" s="50">
        <v>44408</v>
      </c>
      <c r="B27" s="151"/>
      <c r="C27" s="151"/>
      <c r="D27" s="151"/>
      <c r="E27" s="57">
        <v>22</v>
      </c>
      <c r="F27" s="2229">
        <v>71556</v>
      </c>
      <c r="G27" s="59">
        <v>2083.33</v>
      </c>
      <c r="H27" s="62">
        <v>1000</v>
      </c>
      <c r="I27" s="62">
        <f t="shared" si="0"/>
        <v>56250.07</v>
      </c>
      <c r="K27" s="3438" t="s">
        <v>20</v>
      </c>
      <c r="L27" s="3438"/>
      <c r="M27" s="3438"/>
      <c r="N27" s="3438"/>
      <c r="O27" s="3438"/>
      <c r="P27" s="3438"/>
      <c r="Q27" s="3438"/>
      <c r="R27" s="3438"/>
    </row>
    <row r="28" spans="1:18" ht="15" customHeight="1">
      <c r="A28" s="50">
        <v>44439</v>
      </c>
      <c r="B28" s="151"/>
      <c r="C28" s="151"/>
      <c r="D28" s="151"/>
      <c r="E28" s="57">
        <v>23</v>
      </c>
      <c r="F28" s="2229">
        <v>71822</v>
      </c>
      <c r="G28" s="59">
        <v>2083.33</v>
      </c>
      <c r="H28" s="62">
        <v>1000</v>
      </c>
      <c r="I28" s="62">
        <f t="shared" si="0"/>
        <v>54166.74</v>
      </c>
      <c r="K28" s="979" t="s">
        <v>21</v>
      </c>
      <c r="L28" s="509" t="s">
        <v>799</v>
      </c>
      <c r="M28" s="509" t="s">
        <v>800</v>
      </c>
      <c r="N28" s="2426" t="s">
        <v>143</v>
      </c>
      <c r="O28" s="232"/>
      <c r="P28" s="1274" t="s">
        <v>801</v>
      </c>
      <c r="Q28" s="68" t="s">
        <v>802</v>
      </c>
      <c r="R28" s="68" t="s">
        <v>39</v>
      </c>
    </row>
    <row r="29" spans="1:18" ht="15" customHeight="1">
      <c r="A29" s="50">
        <v>44469</v>
      </c>
      <c r="B29" s="151"/>
      <c r="C29" s="151"/>
      <c r="D29" s="151"/>
      <c r="E29" s="57">
        <v>24</v>
      </c>
      <c r="F29" s="2229">
        <v>72091</v>
      </c>
      <c r="G29" s="59">
        <v>2083.33</v>
      </c>
      <c r="H29" s="62">
        <v>1000</v>
      </c>
      <c r="I29" s="62">
        <f t="shared" si="0"/>
        <v>52083.41</v>
      </c>
      <c r="K29" s="1275">
        <v>45084</v>
      </c>
      <c r="L29" s="179">
        <v>15000</v>
      </c>
      <c r="M29" s="179"/>
      <c r="N29" s="2659">
        <v>31381</v>
      </c>
      <c r="O29" s="698">
        <v>10</v>
      </c>
      <c r="P29" s="179">
        <v>1500</v>
      </c>
      <c r="Q29" s="179">
        <v>300</v>
      </c>
      <c r="R29" s="21">
        <v>15000</v>
      </c>
    </row>
    <row r="30" spans="1:18" ht="15" customHeight="1">
      <c r="A30" s="50">
        <v>44497</v>
      </c>
      <c r="B30" s="151"/>
      <c r="C30" s="151"/>
      <c r="D30" s="151"/>
      <c r="E30" s="57">
        <v>25</v>
      </c>
      <c r="F30" s="2229">
        <v>72366</v>
      </c>
      <c r="G30" s="59">
        <v>2083.33</v>
      </c>
      <c r="H30" s="62">
        <v>1000</v>
      </c>
      <c r="I30" s="62">
        <f t="shared" si="0"/>
        <v>50000.08</v>
      </c>
      <c r="K30" s="865">
        <v>45107</v>
      </c>
      <c r="L30" s="151"/>
      <c r="M30" s="151"/>
      <c r="N30" s="2191">
        <v>79357</v>
      </c>
      <c r="O30" s="57">
        <v>1</v>
      </c>
      <c r="P30" s="30">
        <v>1500</v>
      </c>
      <c r="Q30" s="30">
        <v>270</v>
      </c>
      <c r="R30" s="30">
        <f>R29-P30</f>
        <v>13500</v>
      </c>
    </row>
    <row r="31" spans="1:18" ht="15" customHeight="1">
      <c r="A31" s="50">
        <v>44527</v>
      </c>
      <c r="B31" s="151"/>
      <c r="C31" s="151"/>
      <c r="D31" s="151"/>
      <c r="E31" s="57">
        <v>26</v>
      </c>
      <c r="F31" s="2229">
        <v>72766</v>
      </c>
      <c r="G31" s="59">
        <v>2083.33</v>
      </c>
      <c r="H31" s="62">
        <v>1000</v>
      </c>
      <c r="I31" s="62">
        <f t="shared" si="0"/>
        <v>47916.75</v>
      </c>
      <c r="K31" s="865">
        <v>45136</v>
      </c>
      <c r="L31" s="151"/>
      <c r="M31" s="151"/>
      <c r="N31" s="2191">
        <v>79681</v>
      </c>
      <c r="O31" s="151">
        <v>2</v>
      </c>
      <c r="P31" s="30">
        <v>1500</v>
      </c>
      <c r="Q31" s="30">
        <v>240</v>
      </c>
      <c r="R31" s="30">
        <f>R30-P31</f>
        <v>12000</v>
      </c>
    </row>
    <row r="32" spans="1:18" ht="15" customHeight="1">
      <c r="A32" s="50">
        <v>44560</v>
      </c>
      <c r="B32" s="151"/>
      <c r="C32" s="151"/>
      <c r="D32" s="151"/>
      <c r="E32" s="57">
        <v>27</v>
      </c>
      <c r="F32" s="2229">
        <v>73122</v>
      </c>
      <c r="G32" s="59">
        <v>2083.33</v>
      </c>
      <c r="H32" s="62">
        <v>1000</v>
      </c>
      <c r="I32" s="62">
        <f t="shared" si="0"/>
        <v>45833.42</v>
      </c>
      <c r="K32" s="865">
        <v>45143</v>
      </c>
      <c r="L32" s="151"/>
      <c r="M32" s="151"/>
      <c r="N32" s="2285">
        <v>79792</v>
      </c>
      <c r="O32" s="151">
        <v>3</v>
      </c>
      <c r="P32" s="30">
        <v>12000</v>
      </c>
      <c r="Q32" s="30"/>
      <c r="R32" s="30">
        <f>R31-P32</f>
        <v>0</v>
      </c>
    </row>
    <row r="33" spans="1:18" ht="15" customHeight="1">
      <c r="A33" s="50">
        <v>44590</v>
      </c>
      <c r="B33" s="151"/>
      <c r="C33" s="151"/>
      <c r="D33" s="151"/>
      <c r="E33" s="57">
        <v>28</v>
      </c>
      <c r="F33" s="2229">
        <v>73468</v>
      </c>
      <c r="G33" s="59">
        <v>2083.33</v>
      </c>
      <c r="H33" s="62">
        <v>1000</v>
      </c>
      <c r="I33" s="62">
        <f t="shared" si="0"/>
        <v>43750.09</v>
      </c>
      <c r="K33" s="151"/>
      <c r="L33" s="151"/>
      <c r="M33" s="151"/>
      <c r="N33" s="2285"/>
      <c r="O33" s="151"/>
      <c r="P33" s="30"/>
      <c r="Q33" s="30"/>
      <c r="R33" s="30"/>
    </row>
    <row r="34" spans="1:18" ht="15" customHeight="1">
      <c r="A34" s="50">
        <v>44617</v>
      </c>
      <c r="B34" s="151"/>
      <c r="C34" s="151"/>
      <c r="D34" s="151"/>
      <c r="E34" s="57">
        <v>29</v>
      </c>
      <c r="F34" s="2229">
        <v>73744</v>
      </c>
      <c r="G34" s="59">
        <v>2083.33</v>
      </c>
      <c r="H34" s="62">
        <v>1000</v>
      </c>
      <c r="I34" s="62">
        <f t="shared" si="0"/>
        <v>41666.76</v>
      </c>
      <c r="K34" s="151"/>
      <c r="L34" s="151"/>
      <c r="M34" s="151"/>
      <c r="N34" s="2285"/>
      <c r="O34" s="151"/>
      <c r="P34" s="30"/>
      <c r="Q34" s="30"/>
      <c r="R34" s="30"/>
    </row>
    <row r="35" spans="1:18" ht="15" customHeight="1">
      <c r="A35" s="50">
        <v>44651</v>
      </c>
      <c r="B35" s="151"/>
      <c r="C35" s="151"/>
      <c r="D35" s="151"/>
      <c r="E35" s="57">
        <v>30</v>
      </c>
      <c r="F35" s="2229">
        <v>74093</v>
      </c>
      <c r="G35" s="59">
        <v>2083.33</v>
      </c>
      <c r="H35" s="62">
        <v>1000</v>
      </c>
      <c r="I35" s="62">
        <f t="shared" si="0"/>
        <v>39583.429999999898</v>
      </c>
      <c r="K35" s="3438" t="s">
        <v>20</v>
      </c>
      <c r="L35" s="3438"/>
      <c r="M35" s="3438"/>
      <c r="N35" s="3438"/>
      <c r="O35" s="3438"/>
      <c r="P35" s="3438"/>
      <c r="Q35" s="3438"/>
      <c r="R35" s="3438"/>
    </row>
    <row r="36" spans="1:18" ht="21" customHeight="1">
      <c r="A36" s="50">
        <v>44681</v>
      </c>
      <c r="B36" s="151"/>
      <c r="C36" s="151"/>
      <c r="D36" s="151"/>
      <c r="E36" s="57">
        <v>31</v>
      </c>
      <c r="F36" s="2229">
        <v>74435</v>
      </c>
      <c r="G36" s="59">
        <v>2083.33</v>
      </c>
      <c r="H36" s="62">
        <v>1000</v>
      </c>
      <c r="I36" s="62">
        <f t="shared" si="0"/>
        <v>37500.099999999897</v>
      </c>
      <c r="K36" s="979" t="s">
        <v>21</v>
      </c>
      <c r="L36" s="509" t="s">
        <v>799</v>
      </c>
      <c r="M36" s="509" t="s">
        <v>800</v>
      </c>
      <c r="N36" s="2426" t="s">
        <v>143</v>
      </c>
      <c r="O36" s="232"/>
      <c r="P36" s="1274" t="s">
        <v>801</v>
      </c>
      <c r="Q36" s="68" t="s">
        <v>802</v>
      </c>
      <c r="R36" s="68" t="s">
        <v>39</v>
      </c>
    </row>
    <row r="37" spans="1:18" ht="15" customHeight="1">
      <c r="A37" s="50">
        <v>44712</v>
      </c>
      <c r="B37" s="151"/>
      <c r="C37" s="151"/>
      <c r="D37" s="151"/>
      <c r="E37" s="57">
        <v>32</v>
      </c>
      <c r="F37" s="2229">
        <v>74847</v>
      </c>
      <c r="G37" s="59">
        <v>2083.33</v>
      </c>
      <c r="H37" s="62">
        <v>1000</v>
      </c>
      <c r="I37" s="62">
        <f t="shared" si="0"/>
        <v>35416.769999999902</v>
      </c>
      <c r="K37" s="1275">
        <v>45143</v>
      </c>
      <c r="L37" s="179">
        <v>20000</v>
      </c>
      <c r="M37" s="179"/>
      <c r="N37" s="2659">
        <v>31766</v>
      </c>
      <c r="O37" s="698">
        <v>10</v>
      </c>
      <c r="P37" s="179">
        <v>2000</v>
      </c>
      <c r="Q37" s="179">
        <v>400</v>
      </c>
      <c r="R37" s="21">
        <v>20000</v>
      </c>
    </row>
    <row r="38" spans="1:18" ht="15" customHeight="1">
      <c r="A38" s="50">
        <v>44742</v>
      </c>
      <c r="B38" s="151"/>
      <c r="C38" s="151"/>
      <c r="D38" s="151"/>
      <c r="E38" s="57">
        <v>33</v>
      </c>
      <c r="F38" s="2229">
        <v>75194</v>
      </c>
      <c r="G38" s="59">
        <v>2083.33</v>
      </c>
      <c r="H38" s="62">
        <v>1000</v>
      </c>
      <c r="I38" s="62">
        <f t="shared" si="0"/>
        <v>33333.4399999999</v>
      </c>
      <c r="K38" s="865">
        <v>45169</v>
      </c>
      <c r="L38" s="151"/>
      <c r="M38" s="151"/>
      <c r="N38" s="2191">
        <v>80071</v>
      </c>
      <c r="O38" s="57">
        <v>1</v>
      </c>
      <c r="P38" s="30">
        <v>2000</v>
      </c>
      <c r="Q38" s="30">
        <v>360</v>
      </c>
      <c r="R38" s="30">
        <f>R37-P38</f>
        <v>18000</v>
      </c>
    </row>
    <row r="39" spans="1:18" ht="15" customHeight="1">
      <c r="A39" s="50">
        <v>44772</v>
      </c>
      <c r="B39" s="151"/>
      <c r="C39" s="151"/>
      <c r="D39" s="151"/>
      <c r="E39" s="57">
        <v>34</v>
      </c>
      <c r="F39" s="2229">
        <v>75554</v>
      </c>
      <c r="G39" s="59">
        <v>2083.33</v>
      </c>
      <c r="H39" s="62">
        <v>1000</v>
      </c>
      <c r="I39" s="62">
        <f t="shared" si="0"/>
        <v>31250.109999999899</v>
      </c>
      <c r="K39" s="167">
        <v>45199</v>
      </c>
      <c r="L39" s="78"/>
      <c r="M39" s="47"/>
      <c r="N39" s="2191">
        <v>80435</v>
      </c>
      <c r="O39" s="57">
        <v>2</v>
      </c>
      <c r="P39" s="47">
        <v>2000</v>
      </c>
      <c r="Q39" s="47">
        <v>320</v>
      </c>
      <c r="R39" s="30">
        <f t="shared" ref="R39:R47" si="3">R38-P39</f>
        <v>16000</v>
      </c>
    </row>
    <row r="40" spans="1:18" ht="15" customHeight="1">
      <c r="A40" s="50">
        <v>44804</v>
      </c>
      <c r="B40" s="151"/>
      <c r="C40" s="151"/>
      <c r="D40" s="151"/>
      <c r="E40" s="57">
        <v>36</v>
      </c>
      <c r="F40" s="2229">
        <v>75873</v>
      </c>
      <c r="G40" s="59">
        <v>2083.33</v>
      </c>
      <c r="H40" s="62">
        <v>1000</v>
      </c>
      <c r="I40" s="62">
        <f t="shared" si="0"/>
        <v>29166.779999999901</v>
      </c>
      <c r="K40" s="167">
        <v>45227</v>
      </c>
      <c r="L40" s="78"/>
      <c r="M40" s="47"/>
      <c r="N40" s="2191">
        <v>80748</v>
      </c>
      <c r="O40" s="57">
        <v>3</v>
      </c>
      <c r="P40" s="47">
        <v>2000</v>
      </c>
      <c r="Q40" s="47">
        <v>280</v>
      </c>
      <c r="R40" s="30">
        <f t="shared" si="3"/>
        <v>14000</v>
      </c>
    </row>
    <row r="41" spans="1:18" ht="15" customHeight="1">
      <c r="A41" s="167">
        <v>44834</v>
      </c>
      <c r="B41" s="32"/>
      <c r="C41" s="33"/>
      <c r="D41" s="33"/>
      <c r="E41" s="57">
        <v>37</v>
      </c>
      <c r="F41" s="2195">
        <v>76202</v>
      </c>
      <c r="G41" s="30">
        <v>2083.33</v>
      </c>
      <c r="H41" s="30">
        <v>1000</v>
      </c>
      <c r="I41" s="62">
        <f t="shared" si="0"/>
        <v>27083.449999999899</v>
      </c>
      <c r="K41" s="167">
        <v>45260</v>
      </c>
      <c r="L41" s="78"/>
      <c r="M41" s="47"/>
      <c r="N41" s="2191">
        <v>81216</v>
      </c>
      <c r="O41" s="57">
        <v>4</v>
      </c>
      <c r="P41" s="47">
        <v>2000</v>
      </c>
      <c r="Q41" s="47">
        <v>240</v>
      </c>
      <c r="R41" s="30">
        <f t="shared" si="3"/>
        <v>12000</v>
      </c>
    </row>
    <row r="42" spans="1:18" ht="15" customHeight="1">
      <c r="A42" s="167">
        <v>44863</v>
      </c>
      <c r="B42" s="32"/>
      <c r="C42" s="33"/>
      <c r="D42" s="33"/>
      <c r="E42" s="57">
        <v>38</v>
      </c>
      <c r="F42" s="2195">
        <v>76479</v>
      </c>
      <c r="G42" s="30">
        <v>2083.33</v>
      </c>
      <c r="H42" s="30">
        <v>1000</v>
      </c>
      <c r="I42" s="62">
        <f t="shared" si="0"/>
        <v>25000.119999999901</v>
      </c>
      <c r="K42" s="167">
        <v>45289</v>
      </c>
      <c r="L42" s="78"/>
      <c r="M42" s="47"/>
      <c r="N42" s="2191">
        <v>81589</v>
      </c>
      <c r="O42" s="57">
        <v>5</v>
      </c>
      <c r="P42" s="47">
        <v>2000</v>
      </c>
      <c r="Q42" s="47">
        <v>200</v>
      </c>
      <c r="R42" s="30">
        <f t="shared" si="3"/>
        <v>10000</v>
      </c>
    </row>
    <row r="43" spans="1:18" ht="15" customHeight="1">
      <c r="A43" s="167">
        <v>44894</v>
      </c>
      <c r="B43" s="32"/>
      <c r="C43" s="33"/>
      <c r="D43" s="33"/>
      <c r="E43" s="57">
        <v>39</v>
      </c>
      <c r="F43" s="2195">
        <v>76917</v>
      </c>
      <c r="G43" s="30">
        <v>2083.33</v>
      </c>
      <c r="H43" s="30">
        <v>1000</v>
      </c>
      <c r="I43" s="62">
        <f t="shared" si="0"/>
        <v>22916.789999999899</v>
      </c>
      <c r="K43" s="167">
        <v>45322</v>
      </c>
      <c r="L43" s="151"/>
      <c r="M43" s="151"/>
      <c r="N43" s="2194">
        <v>81904</v>
      </c>
      <c r="O43" s="57">
        <v>6</v>
      </c>
      <c r="P43" s="47">
        <v>2000</v>
      </c>
      <c r="Q43" s="47">
        <v>160</v>
      </c>
      <c r="R43" s="30">
        <f t="shared" si="3"/>
        <v>8000</v>
      </c>
    </row>
    <row r="44" spans="1:18" ht="15" customHeight="1">
      <c r="A44" s="167">
        <v>44924</v>
      </c>
      <c r="B44" s="32"/>
      <c r="C44" s="33"/>
      <c r="D44" s="33"/>
      <c r="E44" s="57">
        <v>40</v>
      </c>
      <c r="F44" s="2195">
        <v>77261</v>
      </c>
      <c r="G44" s="30">
        <v>2083.33</v>
      </c>
      <c r="H44" s="30">
        <v>1000</v>
      </c>
      <c r="I44" s="62">
        <f t="shared" si="0"/>
        <v>20833.459999999901</v>
      </c>
      <c r="K44" s="167">
        <v>45351</v>
      </c>
      <c r="L44" s="151"/>
      <c r="M44" s="151"/>
      <c r="N44" s="2194">
        <v>82256</v>
      </c>
      <c r="O44" s="57">
        <v>7</v>
      </c>
      <c r="P44" s="47">
        <v>2000</v>
      </c>
      <c r="Q44" s="47">
        <v>120</v>
      </c>
      <c r="R44" s="30">
        <f t="shared" si="3"/>
        <v>6000</v>
      </c>
    </row>
    <row r="45" spans="1:18" ht="15" customHeight="1">
      <c r="A45" s="50">
        <v>44957</v>
      </c>
      <c r="B45" s="151"/>
      <c r="C45" s="151"/>
      <c r="D45" s="151"/>
      <c r="E45" s="57">
        <v>41</v>
      </c>
      <c r="F45" s="2229">
        <v>77532</v>
      </c>
      <c r="G45" s="30">
        <v>2083.33</v>
      </c>
      <c r="H45" s="30">
        <v>1000</v>
      </c>
      <c r="I45" s="62">
        <f t="shared" si="0"/>
        <v>18750.129999999899</v>
      </c>
      <c r="K45" s="167">
        <v>45378</v>
      </c>
      <c r="L45" s="151"/>
      <c r="M45" s="151"/>
      <c r="N45" s="2191">
        <v>82607</v>
      </c>
      <c r="O45" s="57">
        <v>8</v>
      </c>
      <c r="P45" s="47">
        <v>2000</v>
      </c>
      <c r="Q45" s="47">
        <v>100</v>
      </c>
      <c r="R45" s="30">
        <f t="shared" si="3"/>
        <v>4000</v>
      </c>
    </row>
    <row r="46" spans="1:18" ht="15" customHeight="1">
      <c r="A46" s="50">
        <v>44985</v>
      </c>
      <c r="B46" s="151"/>
      <c r="C46" s="151"/>
      <c r="D46" s="151"/>
      <c r="E46" s="57">
        <v>42</v>
      </c>
      <c r="F46" s="2229">
        <v>77770</v>
      </c>
      <c r="G46" s="30">
        <v>2083.33</v>
      </c>
      <c r="H46" s="30">
        <v>1000</v>
      </c>
      <c r="I46" s="62">
        <f t="shared" si="0"/>
        <v>16666.799999999901</v>
      </c>
      <c r="K46" s="167">
        <v>45400</v>
      </c>
      <c r="L46" s="151"/>
      <c r="M46" s="151"/>
      <c r="N46" s="2191">
        <v>82819</v>
      </c>
      <c r="O46" s="57">
        <v>9</v>
      </c>
      <c r="P46" s="47">
        <v>4000</v>
      </c>
      <c r="Q46" s="30"/>
      <c r="R46" s="30">
        <f t="shared" si="3"/>
        <v>0</v>
      </c>
    </row>
    <row r="47" spans="1:18" ht="15" customHeight="1">
      <c r="A47" s="50">
        <v>45016</v>
      </c>
      <c r="B47" s="151"/>
      <c r="C47" s="151"/>
      <c r="D47" s="151"/>
      <c r="E47" s="57">
        <v>43</v>
      </c>
      <c r="F47" s="2229">
        <v>78148</v>
      </c>
      <c r="G47" s="30">
        <v>2083.33</v>
      </c>
      <c r="H47" s="30">
        <v>1000</v>
      </c>
      <c r="I47" s="62">
        <f t="shared" si="0"/>
        <v>14583.469999999899</v>
      </c>
      <c r="P47" s="1276"/>
      <c r="Q47" s="1276"/>
      <c r="R47" s="1266">
        <f t="shared" si="3"/>
        <v>0</v>
      </c>
    </row>
    <row r="48" spans="1:18" ht="15" customHeight="1">
      <c r="A48" s="50">
        <v>45045</v>
      </c>
      <c r="B48" s="151"/>
      <c r="C48" s="151"/>
      <c r="D48" s="151"/>
      <c r="E48" s="57">
        <v>44</v>
      </c>
      <c r="F48" s="2229">
        <v>78508</v>
      </c>
      <c r="G48" s="30">
        <v>2083.33</v>
      </c>
      <c r="H48" s="30">
        <v>1000</v>
      </c>
      <c r="I48" s="62">
        <f t="shared" si="0"/>
        <v>12500.139999999899</v>
      </c>
      <c r="P48" s="1276"/>
      <c r="Q48" s="1276"/>
      <c r="R48" s="1276"/>
    </row>
    <row r="49" spans="1:18" ht="15" customHeight="1">
      <c r="A49" s="50">
        <v>45077</v>
      </c>
      <c r="B49" s="151"/>
      <c r="C49" s="151"/>
      <c r="D49" s="151"/>
      <c r="E49" s="57">
        <v>45</v>
      </c>
      <c r="F49" s="2229">
        <v>78942</v>
      </c>
      <c r="G49" s="30">
        <v>2083.33</v>
      </c>
      <c r="H49" s="30">
        <v>1000</v>
      </c>
      <c r="I49" s="62">
        <f t="shared" si="0"/>
        <v>10416.809999999899</v>
      </c>
      <c r="P49" s="1276"/>
      <c r="Q49" s="1276"/>
      <c r="R49" s="1276"/>
    </row>
    <row r="50" spans="1:18" ht="15" customHeight="1">
      <c r="A50" s="50">
        <v>45107</v>
      </c>
      <c r="B50" s="151"/>
      <c r="C50" s="151"/>
      <c r="D50" s="151"/>
      <c r="E50" s="57">
        <v>46</v>
      </c>
      <c r="F50" s="2229">
        <v>79357</v>
      </c>
      <c r="G50" s="30">
        <v>2083.33</v>
      </c>
      <c r="H50" s="30">
        <v>1000</v>
      </c>
      <c r="I50" s="62">
        <f t="shared" si="0"/>
        <v>8333.4799999999304</v>
      </c>
      <c r="K50" s="3438" t="s">
        <v>20</v>
      </c>
      <c r="L50" s="3438"/>
      <c r="M50" s="3438"/>
      <c r="N50" s="3438"/>
      <c r="O50" s="3438"/>
      <c r="P50" s="3438"/>
      <c r="Q50" s="3438"/>
      <c r="R50" s="3438"/>
    </row>
    <row r="51" spans="1:18" ht="15" customHeight="1">
      <c r="A51" s="50">
        <v>45136</v>
      </c>
      <c r="B51" s="151"/>
      <c r="C51" s="151"/>
      <c r="D51" s="151"/>
      <c r="E51" s="57">
        <v>47</v>
      </c>
      <c r="F51" s="2229">
        <v>79681</v>
      </c>
      <c r="G51" s="30">
        <v>2083.33</v>
      </c>
      <c r="H51" s="30">
        <v>1000</v>
      </c>
      <c r="I51" s="62">
        <f t="shared" si="0"/>
        <v>6250.1499999999296</v>
      </c>
      <c r="K51" s="979" t="s">
        <v>21</v>
      </c>
      <c r="L51" s="509" t="s">
        <v>799</v>
      </c>
      <c r="M51" s="509" t="s">
        <v>800</v>
      </c>
      <c r="N51" s="2426" t="s">
        <v>143</v>
      </c>
      <c r="O51" s="232"/>
      <c r="P51" s="1274" t="s">
        <v>801</v>
      </c>
      <c r="Q51" s="68" t="s">
        <v>802</v>
      </c>
      <c r="R51" s="68" t="s">
        <v>39</v>
      </c>
    </row>
    <row r="52" spans="1:18" ht="15" customHeight="1">
      <c r="A52" s="50">
        <v>45169</v>
      </c>
      <c r="B52" s="151"/>
      <c r="C52" s="151"/>
      <c r="D52" s="151"/>
      <c r="E52" s="57">
        <v>48</v>
      </c>
      <c r="F52" s="2229">
        <v>80071</v>
      </c>
      <c r="G52" s="30">
        <v>2083.33</v>
      </c>
      <c r="H52" s="30">
        <v>1000</v>
      </c>
      <c r="I52" s="62">
        <f t="shared" si="0"/>
        <v>4166.8199999999297</v>
      </c>
      <c r="K52" s="1275">
        <v>45527</v>
      </c>
      <c r="L52" s="179">
        <v>20000</v>
      </c>
      <c r="M52" s="179"/>
      <c r="N52" s="2659">
        <v>34074</v>
      </c>
      <c r="O52" s="698">
        <v>10</v>
      </c>
      <c r="P52" s="179">
        <v>2000</v>
      </c>
      <c r="Q52" s="179">
        <v>400</v>
      </c>
      <c r="R52" s="21">
        <v>20000</v>
      </c>
    </row>
    <row r="53" spans="1:18" ht="15" customHeight="1">
      <c r="A53" s="50">
        <v>45199</v>
      </c>
      <c r="B53" s="151"/>
      <c r="C53" s="151"/>
      <c r="D53" s="151"/>
      <c r="E53" s="57">
        <v>49</v>
      </c>
      <c r="F53" s="2229">
        <v>80435</v>
      </c>
      <c r="G53" s="30">
        <v>2083.33</v>
      </c>
      <c r="H53" s="30">
        <v>1000</v>
      </c>
      <c r="I53" s="62">
        <f t="shared" si="0"/>
        <v>2083.4899999999302</v>
      </c>
      <c r="K53" s="167">
        <v>45563</v>
      </c>
      <c r="L53" s="27"/>
      <c r="M53" s="27"/>
      <c r="N53" s="2191">
        <v>84827</v>
      </c>
      <c r="O53" s="151"/>
      <c r="P53" s="325">
        <v>2000</v>
      </c>
      <c r="Q53" s="325">
        <v>360</v>
      </c>
      <c r="R53" s="30">
        <f>R52-P53</f>
        <v>18000</v>
      </c>
    </row>
    <row r="54" spans="1:18" ht="15" customHeight="1">
      <c r="A54" s="50">
        <v>45227</v>
      </c>
      <c r="B54" s="151"/>
      <c r="C54" s="151"/>
      <c r="D54" s="151"/>
      <c r="E54" s="57">
        <v>50</v>
      </c>
      <c r="F54" s="2229">
        <v>80748</v>
      </c>
      <c r="G54" s="30">
        <v>2083.33</v>
      </c>
      <c r="H54" s="30">
        <v>1000</v>
      </c>
      <c r="I54" s="62">
        <f t="shared" si="0"/>
        <v>0.15999999993073299</v>
      </c>
      <c r="K54" s="167">
        <v>45583</v>
      </c>
      <c r="L54" s="27"/>
      <c r="M54" s="27"/>
      <c r="N54" s="2191">
        <v>85086</v>
      </c>
      <c r="O54" s="27"/>
      <c r="P54" s="325">
        <v>8000</v>
      </c>
      <c r="Q54" s="325">
        <v>200</v>
      </c>
      <c r="R54" s="30">
        <f>R53-P54</f>
        <v>10000</v>
      </c>
    </row>
    <row r="55" spans="1:18" ht="15" customHeight="1">
      <c r="G55" s="1266"/>
      <c r="K55" s="167">
        <v>45622</v>
      </c>
      <c r="L55" s="27"/>
      <c r="M55" s="27"/>
      <c r="N55" s="2191">
        <v>85563</v>
      </c>
      <c r="O55" s="151"/>
      <c r="P55" s="450">
        <v>10000</v>
      </c>
      <c r="Q55" s="30"/>
      <c r="R55" s="30">
        <f>R54-P55</f>
        <v>0</v>
      </c>
    </row>
    <row r="56" spans="1:18" ht="15" customHeight="1">
      <c r="K56" s="151"/>
      <c r="L56" s="151"/>
      <c r="M56" s="151"/>
      <c r="N56" s="2285"/>
      <c r="O56" s="151"/>
      <c r="P56" s="30"/>
      <c r="Q56" s="30"/>
      <c r="R56" s="30">
        <f>R55-P56</f>
        <v>0</v>
      </c>
    </row>
    <row r="57" spans="1:18" ht="15" customHeight="1">
      <c r="K57" s="151"/>
      <c r="L57" s="151"/>
      <c r="M57" s="151"/>
      <c r="N57" s="2285"/>
      <c r="O57" s="151"/>
      <c r="P57" s="30"/>
      <c r="Q57" s="30"/>
      <c r="R57" s="30">
        <f>R56-P57</f>
        <v>0</v>
      </c>
    </row>
    <row r="58" spans="1:18" ht="15" customHeight="1">
      <c r="A58" s="3196" t="s">
        <v>1</v>
      </c>
      <c r="B58" s="3197"/>
      <c r="C58" s="3197"/>
      <c r="D58" s="3197"/>
      <c r="E58" s="3432"/>
      <c r="F58" s="3197"/>
      <c r="G58" s="3197"/>
      <c r="H58" s="3197"/>
      <c r="I58" s="3198"/>
      <c r="K58" s="3438" t="s">
        <v>20</v>
      </c>
      <c r="L58" s="3438"/>
      <c r="M58" s="3438"/>
      <c r="N58" s="3438"/>
      <c r="O58" s="3438"/>
      <c r="P58" s="3438"/>
      <c r="Q58" s="3438"/>
      <c r="R58" s="3438"/>
    </row>
    <row r="59" spans="1:18" ht="15" customHeight="1">
      <c r="A59" s="444" t="s">
        <v>2</v>
      </c>
      <c r="B59" s="592" t="s">
        <v>3</v>
      </c>
      <c r="C59" s="446" t="s">
        <v>4</v>
      </c>
      <c r="D59" s="447" t="s">
        <v>5</v>
      </c>
      <c r="E59" s="185" t="s">
        <v>7</v>
      </c>
      <c r="F59" s="2500" t="s">
        <v>6</v>
      </c>
      <c r="G59" s="1119" t="s">
        <v>176</v>
      </c>
      <c r="H59" s="1119" t="s">
        <v>177</v>
      </c>
      <c r="I59" s="461" t="s">
        <v>10</v>
      </c>
      <c r="K59" s="979" t="s">
        <v>21</v>
      </c>
      <c r="L59" s="509" t="s">
        <v>799</v>
      </c>
      <c r="M59" s="509" t="s">
        <v>800</v>
      </c>
      <c r="N59" s="2426" t="s">
        <v>143</v>
      </c>
      <c r="O59" s="232"/>
      <c r="P59" s="1274" t="s">
        <v>801</v>
      </c>
      <c r="Q59" s="68" t="s">
        <v>802</v>
      </c>
      <c r="R59" s="68" t="s">
        <v>39</v>
      </c>
    </row>
    <row r="60" spans="1:18" ht="15" customHeight="1">
      <c r="A60" s="1267">
        <v>45400</v>
      </c>
      <c r="B60" s="7">
        <v>35000</v>
      </c>
      <c r="C60" s="1268"/>
      <c r="D60" s="1269"/>
      <c r="E60" s="1270">
        <v>12</v>
      </c>
      <c r="F60" s="2579">
        <v>33275</v>
      </c>
      <c r="G60" s="1271">
        <f>B60/E60</f>
        <v>2916.6666666666702</v>
      </c>
      <c r="H60" s="1271">
        <f>B60*0.83%</f>
        <v>290.5</v>
      </c>
      <c r="I60" s="1277">
        <f>B60</f>
        <v>35000</v>
      </c>
      <c r="K60" s="1275">
        <v>45877</v>
      </c>
      <c r="L60" s="179">
        <v>6000</v>
      </c>
      <c r="M60" s="179"/>
      <c r="N60" s="2659">
        <v>36185</v>
      </c>
      <c r="O60" s="698">
        <v>6</v>
      </c>
      <c r="P60" s="179">
        <v>1000</v>
      </c>
      <c r="Q60" s="179">
        <v>120</v>
      </c>
      <c r="R60" s="21">
        <f>L60</f>
        <v>6000</v>
      </c>
    </row>
    <row r="61" spans="1:18" ht="15" customHeight="1">
      <c r="A61" s="235">
        <v>45412</v>
      </c>
      <c r="B61" s="151"/>
      <c r="C61" s="151"/>
      <c r="D61" s="151"/>
      <c r="E61" s="57"/>
      <c r="F61" s="2195">
        <v>82993</v>
      </c>
      <c r="G61" s="30">
        <v>2916.67</v>
      </c>
      <c r="H61" s="30">
        <v>290.5</v>
      </c>
      <c r="I61" s="62">
        <f>I60-G61</f>
        <v>32083.33</v>
      </c>
      <c r="K61" s="50">
        <v>45899</v>
      </c>
      <c r="L61" s="151"/>
      <c r="M61" s="151"/>
      <c r="N61" s="2524" t="s">
        <v>1348</v>
      </c>
      <c r="O61" s="151"/>
      <c r="P61" s="539">
        <v>1000</v>
      </c>
      <c r="Q61" s="539">
        <v>100</v>
      </c>
      <c r="R61" s="30">
        <f>R60-P61</f>
        <v>5000</v>
      </c>
    </row>
    <row r="62" spans="1:18" ht="15" customHeight="1">
      <c r="A62" s="235">
        <v>45443</v>
      </c>
      <c r="B62" s="151"/>
      <c r="C62" s="151"/>
      <c r="D62" s="151"/>
      <c r="E62" s="57"/>
      <c r="F62" s="2195">
        <v>83431</v>
      </c>
      <c r="G62" s="30">
        <v>2916.67</v>
      </c>
      <c r="H62" s="30">
        <v>290.5</v>
      </c>
      <c r="I62" s="62">
        <f t="shared" ref="I62:I69" si="4">I61-G62</f>
        <v>29166.66</v>
      </c>
      <c r="K62" s="50">
        <v>45930</v>
      </c>
      <c r="L62" s="151"/>
      <c r="M62" s="151"/>
      <c r="N62" s="2197" t="s">
        <v>1349</v>
      </c>
      <c r="O62" s="151"/>
      <c r="P62" s="539">
        <v>1000</v>
      </c>
      <c r="Q62" s="539">
        <v>80</v>
      </c>
      <c r="R62" s="30">
        <f t="shared" ref="R62:R67" si="5">R61-P62</f>
        <v>4000</v>
      </c>
    </row>
    <row r="63" spans="1:18" ht="15" customHeight="1">
      <c r="A63" s="50">
        <v>45472</v>
      </c>
      <c r="B63" s="151"/>
      <c r="C63" s="151"/>
      <c r="D63" s="151"/>
      <c r="E63" s="57"/>
      <c r="F63" s="2195">
        <v>83772</v>
      </c>
      <c r="G63" s="62">
        <v>2916.67</v>
      </c>
      <c r="H63" s="62">
        <v>290.5</v>
      </c>
      <c r="I63" s="62">
        <f t="shared" si="4"/>
        <v>26249.99</v>
      </c>
      <c r="K63" s="50">
        <v>45960</v>
      </c>
      <c r="L63" s="151"/>
      <c r="M63" s="151"/>
      <c r="N63" s="2197" t="s">
        <v>1350</v>
      </c>
      <c r="O63" s="151"/>
      <c r="P63" s="539">
        <v>1000</v>
      </c>
      <c r="Q63" s="539">
        <v>60</v>
      </c>
      <c r="R63" s="30">
        <f t="shared" si="5"/>
        <v>3000</v>
      </c>
    </row>
    <row r="64" spans="1:18" ht="15" customHeight="1">
      <c r="A64" s="53">
        <v>45504</v>
      </c>
      <c r="B64" s="27"/>
      <c r="C64" s="27"/>
      <c r="D64" s="27"/>
      <c r="E64" s="57"/>
      <c r="F64" s="2195">
        <v>84115</v>
      </c>
      <c r="G64" s="188">
        <v>2916.67</v>
      </c>
      <c r="H64" s="188">
        <v>290.5</v>
      </c>
      <c r="I64" s="62">
        <f t="shared" si="4"/>
        <v>23333.32</v>
      </c>
      <c r="K64" s="50">
        <v>45990</v>
      </c>
      <c r="L64" s="151"/>
      <c r="M64" s="151"/>
      <c r="N64" s="2197" t="s">
        <v>1351</v>
      </c>
      <c r="O64" s="151"/>
      <c r="P64" s="539">
        <v>1000</v>
      </c>
      <c r="Q64" s="539">
        <v>40</v>
      </c>
      <c r="R64" s="30">
        <f t="shared" si="5"/>
        <v>2000</v>
      </c>
    </row>
    <row r="65" spans="1:18" ht="15" customHeight="1">
      <c r="A65" s="53">
        <v>45535</v>
      </c>
      <c r="B65" s="27"/>
      <c r="C65" s="27"/>
      <c r="D65" s="27"/>
      <c r="E65" s="57"/>
      <c r="F65" s="2195">
        <v>84474</v>
      </c>
      <c r="G65" s="188">
        <v>2916.67</v>
      </c>
      <c r="H65" s="188">
        <v>290.5</v>
      </c>
      <c r="I65" s="62">
        <f t="shared" si="4"/>
        <v>20416.650000000001</v>
      </c>
      <c r="K65" s="50">
        <v>46018</v>
      </c>
      <c r="L65" s="151"/>
      <c r="M65" s="151"/>
      <c r="N65" s="2197" t="s">
        <v>1352</v>
      </c>
      <c r="O65" s="151"/>
      <c r="P65" s="539">
        <v>1000</v>
      </c>
      <c r="Q65" s="539">
        <v>20</v>
      </c>
      <c r="R65" s="30">
        <f t="shared" si="5"/>
        <v>1000</v>
      </c>
    </row>
    <row r="66" spans="1:18" ht="15" customHeight="1">
      <c r="A66" s="53">
        <v>45563</v>
      </c>
      <c r="B66" s="27"/>
      <c r="C66" s="27"/>
      <c r="D66" s="27"/>
      <c r="E66" s="57"/>
      <c r="F66" s="2195">
        <v>84827</v>
      </c>
      <c r="G66" s="188">
        <v>2916.67</v>
      </c>
      <c r="H66" s="188">
        <v>290.5</v>
      </c>
      <c r="I66" s="62">
        <f t="shared" si="4"/>
        <v>17499.98</v>
      </c>
      <c r="K66" s="151"/>
      <c r="L66" s="151"/>
      <c r="M66" s="151"/>
      <c r="N66" s="2285"/>
      <c r="O66" s="151"/>
      <c r="P66" s="30"/>
      <c r="Q66" s="30"/>
      <c r="R66" s="30">
        <f t="shared" si="5"/>
        <v>1000</v>
      </c>
    </row>
    <row r="67" spans="1:18" ht="15" customHeight="1">
      <c r="A67" s="2112">
        <v>45583</v>
      </c>
      <c r="B67" s="3"/>
      <c r="C67" s="3"/>
      <c r="D67" s="151"/>
      <c r="E67" s="57"/>
      <c r="F67" s="2356">
        <v>34393</v>
      </c>
      <c r="G67" s="30">
        <v>17499.98</v>
      </c>
      <c r="H67" s="62"/>
      <c r="I67" s="62">
        <f t="shared" si="4"/>
        <v>0</v>
      </c>
      <c r="P67" s="1276"/>
      <c r="Q67" s="1276"/>
      <c r="R67" s="30">
        <f t="shared" si="5"/>
        <v>1000</v>
      </c>
    </row>
    <row r="68" spans="1:18" ht="15" customHeight="1">
      <c r="A68" s="50"/>
      <c r="B68" s="151"/>
      <c r="C68" s="151"/>
      <c r="D68" s="151"/>
      <c r="E68" s="57"/>
      <c r="F68" s="2229"/>
      <c r="G68" s="62"/>
      <c r="H68" s="62"/>
      <c r="I68" s="62">
        <f t="shared" si="4"/>
        <v>0</v>
      </c>
      <c r="P68" s="1276"/>
      <c r="Q68" s="1276"/>
      <c r="R68" s="1276"/>
    </row>
    <row r="69" spans="1:18" ht="15" customHeight="1">
      <c r="A69" s="50"/>
      <c r="B69" s="151"/>
      <c r="C69" s="151"/>
      <c r="D69" s="151"/>
      <c r="E69" s="57"/>
      <c r="F69" s="2229"/>
      <c r="G69" s="62"/>
      <c r="H69" s="62"/>
      <c r="I69" s="62">
        <f t="shared" si="4"/>
        <v>0</v>
      </c>
      <c r="P69" s="1276"/>
      <c r="Q69" s="1276"/>
      <c r="R69" s="1276"/>
    </row>
    <row r="70" spans="1:18" ht="15" customHeight="1">
      <c r="A70" s="3196" t="s">
        <v>1</v>
      </c>
      <c r="B70" s="3197"/>
      <c r="C70" s="3197"/>
      <c r="D70" s="3197"/>
      <c r="E70" s="3432"/>
      <c r="F70" s="3197"/>
      <c r="G70" s="3197"/>
      <c r="H70" s="3197"/>
      <c r="I70" s="3198"/>
      <c r="P70" s="1276"/>
      <c r="Q70" s="1276"/>
      <c r="R70" s="1276"/>
    </row>
    <row r="71" spans="1:18" ht="15" customHeight="1">
      <c r="A71" s="444" t="s">
        <v>2</v>
      </c>
      <c r="B71" s="592" t="s">
        <v>3</v>
      </c>
      <c r="C71" s="446" t="s">
        <v>4</v>
      </c>
      <c r="D71" s="447" t="s">
        <v>5</v>
      </c>
      <c r="E71" s="185" t="s">
        <v>7</v>
      </c>
      <c r="F71" s="2500" t="s">
        <v>6</v>
      </c>
      <c r="G71" s="1119" t="s">
        <v>176</v>
      </c>
      <c r="H71" s="1119" t="s">
        <v>177</v>
      </c>
      <c r="I71" s="461" t="s">
        <v>10</v>
      </c>
      <c r="P71" s="1276"/>
      <c r="Q71" s="1276"/>
      <c r="R71" s="1276"/>
    </row>
    <row r="72" spans="1:18" ht="15" customHeight="1">
      <c r="A72" s="162">
        <v>45583</v>
      </c>
      <c r="B72" s="55">
        <v>90000</v>
      </c>
      <c r="C72" s="666"/>
      <c r="D72" s="667"/>
      <c r="E72" s="667">
        <v>24</v>
      </c>
      <c r="F72" s="2248">
        <v>34393</v>
      </c>
      <c r="G72" s="668">
        <f>B72/E72</f>
        <v>3750</v>
      </c>
      <c r="H72" s="668">
        <f>B72*0.83%</f>
        <v>747</v>
      </c>
      <c r="I72" s="668">
        <f>B72</f>
        <v>90000</v>
      </c>
      <c r="P72" s="1276"/>
      <c r="Q72" s="1276"/>
      <c r="R72" s="1276"/>
    </row>
    <row r="73" spans="1:18" ht="15" customHeight="1">
      <c r="A73" s="50">
        <v>45596</v>
      </c>
      <c r="B73" s="29"/>
      <c r="C73" s="29"/>
      <c r="D73" s="29"/>
      <c r="E73" s="57">
        <v>1</v>
      </c>
      <c r="F73" s="2229">
        <v>85231</v>
      </c>
      <c r="G73" s="59">
        <v>3750</v>
      </c>
      <c r="H73" s="59">
        <v>747</v>
      </c>
      <c r="I73" s="62">
        <f>I72-G73</f>
        <v>86250</v>
      </c>
      <c r="P73" s="1276"/>
      <c r="Q73" s="1276"/>
      <c r="R73" s="1276"/>
    </row>
    <row r="74" spans="1:18" ht="15" customHeight="1">
      <c r="A74" s="50">
        <v>45625</v>
      </c>
      <c r="B74" s="57"/>
      <c r="C74" s="57"/>
      <c r="D74" s="57"/>
      <c r="E74" s="57">
        <v>2</v>
      </c>
      <c r="F74" s="2229">
        <v>85684</v>
      </c>
      <c r="G74" s="59">
        <v>3750</v>
      </c>
      <c r="H74" s="59">
        <v>747</v>
      </c>
      <c r="I74" s="62">
        <f t="shared" ref="I74:I84" si="6">I73-G74</f>
        <v>82500</v>
      </c>
      <c r="P74" s="1276"/>
      <c r="Q74" s="1276"/>
      <c r="R74" s="1276"/>
    </row>
    <row r="75" spans="1:18" ht="15" customHeight="1">
      <c r="A75" s="60">
        <v>45654</v>
      </c>
      <c r="B75" s="29"/>
      <c r="C75" s="29"/>
      <c r="D75" s="29"/>
      <c r="E75" s="57">
        <v>3</v>
      </c>
      <c r="F75" s="2229">
        <v>85995</v>
      </c>
      <c r="G75" s="59">
        <v>3750</v>
      </c>
      <c r="H75" s="59">
        <v>747</v>
      </c>
      <c r="I75" s="62">
        <f t="shared" si="6"/>
        <v>78750</v>
      </c>
      <c r="P75" s="1276"/>
      <c r="Q75" s="1276"/>
      <c r="R75" s="1276"/>
    </row>
    <row r="76" spans="1:18" ht="15" customHeight="1">
      <c r="A76" s="50">
        <v>45688</v>
      </c>
      <c r="B76" s="57"/>
      <c r="C76" s="57"/>
      <c r="D76" s="57"/>
      <c r="E76" s="57">
        <v>4</v>
      </c>
      <c r="F76" s="2229">
        <v>86468</v>
      </c>
      <c r="G76" s="59">
        <v>3750</v>
      </c>
      <c r="H76" s="59">
        <v>747</v>
      </c>
      <c r="I76" s="62">
        <f t="shared" si="6"/>
        <v>75000</v>
      </c>
      <c r="K76" s="575"/>
      <c r="L76" s="576"/>
      <c r="M76" s="125"/>
      <c r="N76" s="2231"/>
      <c r="O76" s="122"/>
      <c r="P76" s="122"/>
      <c r="Q76" s="728"/>
      <c r="R76" s="728"/>
    </row>
    <row r="77" spans="1:18" ht="15" customHeight="1">
      <c r="A77" s="50">
        <v>45716</v>
      </c>
      <c r="B77" s="57"/>
      <c r="C77" s="57"/>
      <c r="D77" s="57"/>
      <c r="E77" s="57">
        <v>5</v>
      </c>
      <c r="F77" s="2229">
        <v>86674</v>
      </c>
      <c r="G77" s="62">
        <v>3750</v>
      </c>
      <c r="H77" s="62">
        <v>747</v>
      </c>
      <c r="I77" s="62">
        <f t="shared" si="6"/>
        <v>71250</v>
      </c>
      <c r="K77" s="575"/>
      <c r="L77" s="576"/>
      <c r="M77" s="125"/>
      <c r="N77" s="2231"/>
      <c r="O77" s="122"/>
      <c r="P77" s="122"/>
      <c r="Q77" s="728"/>
      <c r="R77" s="728"/>
    </row>
    <row r="78" spans="1:18" ht="15" customHeight="1">
      <c r="A78" s="50">
        <v>45745</v>
      </c>
      <c r="B78" s="57"/>
      <c r="C78" s="57"/>
      <c r="D78" s="57"/>
      <c r="E78" s="57">
        <v>6</v>
      </c>
      <c r="F78" s="2229">
        <v>87068</v>
      </c>
      <c r="G78" s="62">
        <v>3750</v>
      </c>
      <c r="H78" s="62">
        <v>747</v>
      </c>
      <c r="I78" s="62">
        <f t="shared" si="6"/>
        <v>67500</v>
      </c>
      <c r="K78" s="575"/>
      <c r="L78" s="576"/>
      <c r="M78" s="126"/>
      <c r="N78" s="2231"/>
      <c r="O78" s="122"/>
      <c r="P78" s="122"/>
      <c r="Q78" s="728"/>
      <c r="R78" s="728"/>
    </row>
    <row r="79" spans="1:18" ht="15" customHeight="1">
      <c r="A79" s="50">
        <v>45777</v>
      </c>
      <c r="B79" s="57"/>
      <c r="C79" s="57"/>
      <c r="D79" s="57"/>
      <c r="E79" s="57">
        <v>7</v>
      </c>
      <c r="F79" s="2229">
        <v>87439</v>
      </c>
      <c r="G79" s="62">
        <v>3750</v>
      </c>
      <c r="H79" s="62">
        <v>747</v>
      </c>
      <c r="I79" s="62">
        <f t="shared" si="6"/>
        <v>63750</v>
      </c>
      <c r="K79" s="575"/>
      <c r="L79" s="576"/>
      <c r="M79" s="126"/>
      <c r="N79" s="2231"/>
      <c r="O79" s="122"/>
      <c r="P79" s="122"/>
      <c r="Q79" s="728"/>
      <c r="R79" s="728"/>
    </row>
    <row r="80" spans="1:18" ht="15" customHeight="1">
      <c r="A80" s="50">
        <v>45808</v>
      </c>
      <c r="B80" s="57"/>
      <c r="C80" s="57"/>
      <c r="D80" s="57"/>
      <c r="E80" s="57">
        <v>8</v>
      </c>
      <c r="F80" s="2229" t="s">
        <v>1353</v>
      </c>
      <c r="G80" s="62">
        <v>3750</v>
      </c>
      <c r="H80" s="62">
        <v>747</v>
      </c>
      <c r="I80" s="62">
        <f t="shared" si="6"/>
        <v>60000</v>
      </c>
      <c r="K80" s="575"/>
      <c r="L80" s="576"/>
      <c r="M80" s="120"/>
      <c r="N80" s="2231"/>
      <c r="O80" s="122"/>
      <c r="P80" s="122"/>
      <c r="Q80" s="728"/>
      <c r="R80" s="728"/>
    </row>
    <row r="81" spans="1:18" ht="15" customHeight="1">
      <c r="A81" s="50">
        <v>45836</v>
      </c>
      <c r="B81" s="57"/>
      <c r="C81" s="57"/>
      <c r="D81" s="57"/>
      <c r="E81" s="57">
        <v>9</v>
      </c>
      <c r="F81" s="2229" t="s">
        <v>1354</v>
      </c>
      <c r="G81" s="62">
        <v>3750</v>
      </c>
      <c r="H81" s="62">
        <v>747</v>
      </c>
      <c r="I81" s="62">
        <f t="shared" si="6"/>
        <v>56250</v>
      </c>
      <c r="K81" s="575"/>
      <c r="L81" s="576"/>
      <c r="M81" s="120"/>
      <c r="N81" s="2231"/>
      <c r="O81" s="122"/>
      <c r="P81" s="122"/>
      <c r="Q81" s="728"/>
      <c r="R81" s="728"/>
    </row>
    <row r="82" spans="1:18" ht="15" customHeight="1">
      <c r="A82" s="50">
        <v>45869</v>
      </c>
      <c r="B82" s="57"/>
      <c r="C82" s="57"/>
      <c r="D82" s="57"/>
      <c r="E82" s="57">
        <v>10</v>
      </c>
      <c r="F82" s="2229" t="s">
        <v>1355</v>
      </c>
      <c r="G82" s="62">
        <v>3750</v>
      </c>
      <c r="H82" s="62">
        <v>747</v>
      </c>
      <c r="I82" s="62">
        <f t="shared" si="6"/>
        <v>52500</v>
      </c>
      <c r="K82" s="575"/>
      <c r="L82" s="576"/>
      <c r="M82" s="120"/>
      <c r="N82" s="2231"/>
      <c r="O82" s="122"/>
      <c r="P82" s="122"/>
      <c r="Q82" s="728"/>
      <c r="R82" s="728"/>
    </row>
    <row r="83" spans="1:18" ht="15" customHeight="1">
      <c r="A83" s="167">
        <v>45899</v>
      </c>
      <c r="B83" s="151"/>
      <c r="C83" s="555"/>
      <c r="D83" s="57"/>
      <c r="E83" s="57">
        <v>11</v>
      </c>
      <c r="F83" s="2253" t="s">
        <v>1348</v>
      </c>
      <c r="G83" s="62">
        <v>3750</v>
      </c>
      <c r="H83" s="62">
        <v>747</v>
      </c>
      <c r="I83" s="62">
        <f t="shared" si="6"/>
        <v>48750</v>
      </c>
      <c r="K83" s="575"/>
      <c r="L83" s="576"/>
      <c r="M83" s="2178"/>
      <c r="N83" s="2231"/>
      <c r="O83" s="122"/>
      <c r="P83" s="122"/>
      <c r="Q83" s="728"/>
      <c r="R83" s="728"/>
    </row>
    <row r="84" spans="1:18" ht="15" customHeight="1">
      <c r="A84" s="575">
        <v>45925</v>
      </c>
      <c r="C84" s="151"/>
      <c r="D84" s="151"/>
      <c r="E84" s="57"/>
      <c r="F84" s="2424">
        <v>36464</v>
      </c>
      <c r="G84" s="604">
        <v>48750</v>
      </c>
      <c r="H84" s="62"/>
      <c r="I84" s="62">
        <f t="shared" si="6"/>
        <v>0</v>
      </c>
      <c r="K84" s="575"/>
      <c r="L84" s="805"/>
      <c r="M84" s="161"/>
      <c r="N84" s="2231"/>
      <c r="O84" s="122"/>
      <c r="P84" s="122"/>
      <c r="Q84" s="604"/>
      <c r="R84" s="604"/>
    </row>
    <row r="85" spans="1:18" ht="15" customHeight="1">
      <c r="A85" s="50"/>
      <c r="B85" s="151"/>
      <c r="C85" s="151"/>
      <c r="D85" s="151"/>
      <c r="E85" s="57"/>
      <c r="F85" s="2229"/>
      <c r="G85" s="62"/>
      <c r="H85" s="62"/>
      <c r="I85" s="62"/>
      <c r="K85" s="575"/>
      <c r="L85" s="576"/>
      <c r="M85" s="120"/>
      <c r="N85" s="2231"/>
      <c r="O85" s="122"/>
      <c r="P85" s="122"/>
      <c r="Q85" s="728"/>
      <c r="R85" s="728"/>
    </row>
    <row r="86" spans="1:18" ht="15" customHeight="1">
      <c r="A86" s="3196" t="s">
        <v>1</v>
      </c>
      <c r="B86" s="3197"/>
      <c r="C86" s="3197"/>
      <c r="D86" s="3197"/>
      <c r="E86" s="3432"/>
      <c r="F86" s="3197"/>
      <c r="G86" s="3197"/>
      <c r="H86" s="3197"/>
      <c r="I86" s="3198"/>
      <c r="K86" s="575"/>
      <c r="L86" s="576"/>
      <c r="M86" s="120"/>
      <c r="N86" s="2231"/>
      <c r="O86" s="122"/>
      <c r="P86" s="122"/>
      <c r="Q86" s="728"/>
      <c r="R86" s="728"/>
    </row>
    <row r="87" spans="1:18" ht="15" customHeight="1">
      <c r="A87" s="444" t="s">
        <v>2</v>
      </c>
      <c r="B87" s="592" t="s">
        <v>3</v>
      </c>
      <c r="C87" s="446" t="s">
        <v>4</v>
      </c>
      <c r="D87" s="447" t="s">
        <v>5</v>
      </c>
      <c r="E87" s="185" t="s">
        <v>7</v>
      </c>
      <c r="F87" s="2500" t="s">
        <v>6</v>
      </c>
      <c r="G87" s="1119" t="s">
        <v>176</v>
      </c>
      <c r="H87" s="1119" t="s">
        <v>177</v>
      </c>
      <c r="I87" s="461" t="s">
        <v>10</v>
      </c>
      <c r="K87" s="575"/>
      <c r="L87" s="576"/>
      <c r="M87" s="120"/>
      <c r="N87" s="2231"/>
      <c r="O87" s="122"/>
      <c r="P87" s="122"/>
      <c r="Q87" s="728"/>
      <c r="R87" s="728"/>
    </row>
    <row r="88" spans="1:18" ht="15" customHeight="1">
      <c r="A88" s="575">
        <v>45925</v>
      </c>
      <c r="B88" s="452">
        <v>60000</v>
      </c>
      <c r="C88" s="1279"/>
      <c r="D88" s="1280"/>
      <c r="E88" s="1280">
        <v>18</v>
      </c>
      <c r="F88" s="2424">
        <v>36464</v>
      </c>
      <c r="G88" s="1281">
        <f>B88/E88</f>
        <v>3333.3333333333298</v>
      </c>
      <c r="H88" s="1281">
        <f>B88*0.83%</f>
        <v>498</v>
      </c>
      <c r="I88" s="1281">
        <f>B88</f>
        <v>60000</v>
      </c>
      <c r="K88" s="575"/>
      <c r="L88" s="576"/>
      <c r="M88" s="120"/>
      <c r="N88" s="2231"/>
      <c r="O88" s="122"/>
      <c r="P88" s="122"/>
      <c r="Q88" s="728"/>
      <c r="R88" s="728"/>
    </row>
    <row r="89" spans="1:18" ht="15" customHeight="1">
      <c r="A89" s="167">
        <v>45930</v>
      </c>
      <c r="B89" s="29"/>
      <c r="C89" s="29"/>
      <c r="D89" s="29"/>
      <c r="E89" s="57">
        <v>1</v>
      </c>
      <c r="F89" s="2195" t="s">
        <v>1349</v>
      </c>
      <c r="G89" s="450">
        <v>3333.33</v>
      </c>
      <c r="H89" s="450">
        <v>498</v>
      </c>
      <c r="I89" s="62">
        <f t="shared" ref="I89:I94" si="7">I88-G89</f>
        <v>56666.67</v>
      </c>
      <c r="P89" s="1276"/>
      <c r="Q89" s="1276"/>
      <c r="R89" s="1276"/>
    </row>
    <row r="90" spans="1:18" ht="15" customHeight="1">
      <c r="A90" s="167">
        <v>45960</v>
      </c>
      <c r="B90" s="151"/>
      <c r="C90" s="151"/>
      <c r="D90" s="151"/>
      <c r="E90" s="57"/>
      <c r="F90" s="2195" t="s">
        <v>1350</v>
      </c>
      <c r="G90" s="450">
        <v>3333.33</v>
      </c>
      <c r="H90" s="450">
        <v>498</v>
      </c>
      <c r="I90" s="62">
        <f t="shared" si="7"/>
        <v>53333.34</v>
      </c>
      <c r="P90" s="1276"/>
      <c r="Q90" s="1276"/>
      <c r="R90" s="1276"/>
    </row>
    <row r="91" spans="1:18" ht="15" customHeight="1">
      <c r="A91" s="167">
        <v>45990</v>
      </c>
      <c r="B91" s="151"/>
      <c r="C91" s="151"/>
      <c r="D91" s="151"/>
      <c r="E91" s="57"/>
      <c r="F91" s="2195" t="s">
        <v>1351</v>
      </c>
      <c r="G91" s="450">
        <v>3333.33</v>
      </c>
      <c r="H91" s="450">
        <v>498</v>
      </c>
      <c r="I91" s="62">
        <f t="shared" si="7"/>
        <v>50000.01</v>
      </c>
      <c r="P91" s="1276"/>
      <c r="Q91" s="1276"/>
      <c r="R91" s="1276"/>
    </row>
    <row r="92" spans="1:18" ht="15" customHeight="1">
      <c r="A92" s="167">
        <v>46018</v>
      </c>
      <c r="B92" s="151"/>
      <c r="C92" s="151"/>
      <c r="D92" s="151"/>
      <c r="E92" s="57"/>
      <c r="F92" s="2195" t="s">
        <v>1352</v>
      </c>
      <c r="G92" s="450">
        <v>3333.33</v>
      </c>
      <c r="H92" s="450">
        <v>498</v>
      </c>
      <c r="I92" s="62">
        <f t="shared" si="7"/>
        <v>46666.68</v>
      </c>
      <c r="P92" s="1276"/>
      <c r="Q92" s="1276"/>
      <c r="R92" s="1276"/>
    </row>
    <row r="93" spans="1:18" ht="15" customHeight="1">
      <c r="A93" s="50"/>
      <c r="B93" s="151"/>
      <c r="C93" s="151"/>
      <c r="D93" s="151"/>
      <c r="E93" s="57"/>
      <c r="F93" s="2229"/>
      <c r="G93" s="62"/>
      <c r="H93" s="62"/>
      <c r="I93" s="62">
        <f t="shared" si="7"/>
        <v>46666.68</v>
      </c>
      <c r="P93" s="1276"/>
      <c r="Q93" s="1276"/>
      <c r="R93" s="1276"/>
    </row>
    <row r="94" spans="1:18" ht="15" customHeight="1">
      <c r="A94" s="50"/>
      <c r="B94" s="151"/>
      <c r="C94" s="151"/>
      <c r="D94" s="151"/>
      <c r="E94" s="57"/>
      <c r="F94" s="2229"/>
      <c r="G94" s="62"/>
      <c r="H94" s="62"/>
      <c r="I94" s="62">
        <f t="shared" si="7"/>
        <v>46666.68</v>
      </c>
    </row>
    <row r="95" spans="1:18" ht="15" customHeight="1"/>
    <row r="96" spans="1:18" ht="15" customHeight="1"/>
    <row r="97" ht="15" customHeight="1"/>
    <row r="98" ht="15" customHeight="1"/>
    <row r="99" ht="15" customHeight="1"/>
    <row r="100" ht="15" customHeight="1"/>
  </sheetData>
  <mergeCells count="10">
    <mergeCell ref="K50:R50"/>
    <mergeCell ref="A58:I58"/>
    <mergeCell ref="K58:R58"/>
    <mergeCell ref="A70:I70"/>
    <mergeCell ref="A86:I86"/>
    <mergeCell ref="A3:I3"/>
    <mergeCell ref="K3:R3"/>
    <mergeCell ref="K15:R15"/>
    <mergeCell ref="K27:R27"/>
    <mergeCell ref="K35:R35"/>
  </mergeCells>
  <pageMargins left="0.5" right="0.5" top="1" bottom="1" header="0.5" footer="0.5"/>
  <pageSetup paperSize="5" orientation="landscape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tabColor rgb="FFFFFF00"/>
  </sheetPr>
  <dimension ref="A1:R21"/>
  <sheetViews>
    <sheetView zoomScale="130" zoomScaleNormal="130" workbookViewId="0"/>
  </sheetViews>
  <sheetFormatPr defaultColWidth="9" defaultRowHeight="13.2"/>
  <cols>
    <col min="1" max="1" width="12.109375" style="542" customWidth="1"/>
    <col min="2" max="2" width="12.109375" customWidth="1"/>
    <col min="3" max="3" width="12" customWidth="1"/>
    <col min="6" max="6" width="9.109375" style="2362"/>
    <col min="7" max="7" width="12.109375" style="840" customWidth="1"/>
    <col min="8" max="8" width="9.109375" style="840"/>
    <col min="9" max="9" width="11.5546875" style="840" customWidth="1"/>
  </cols>
  <sheetData>
    <row r="1" spans="1:18" ht="24">
      <c r="A1" s="675" t="s">
        <v>1356</v>
      </c>
      <c r="B1" s="132"/>
      <c r="C1" s="132"/>
      <c r="D1" s="132"/>
      <c r="E1" s="133"/>
      <c r="F1" s="2308"/>
      <c r="G1" s="135"/>
      <c r="H1" s="135"/>
      <c r="I1" s="135"/>
    </row>
    <row r="2" spans="1:18">
      <c r="A2" s="983"/>
      <c r="B2" s="132"/>
      <c r="C2" s="132"/>
      <c r="D2" s="132"/>
      <c r="E2" s="133"/>
      <c r="F2" s="2308"/>
      <c r="G2" s="135"/>
      <c r="H2" s="135"/>
      <c r="I2" s="135"/>
    </row>
    <row r="3" spans="1:18">
      <c r="A3" s="983"/>
      <c r="B3" s="132"/>
      <c r="C3" s="132"/>
      <c r="D3" s="132"/>
      <c r="E3" s="133"/>
      <c r="F3" s="2308"/>
      <c r="G3" s="7"/>
      <c r="H3" s="7"/>
      <c r="I3" s="7"/>
    </row>
    <row r="4" spans="1:18" ht="15">
      <c r="A4" s="3196" t="s">
        <v>1</v>
      </c>
      <c r="B4" s="3197"/>
      <c r="C4" s="3197"/>
      <c r="D4" s="3197"/>
      <c r="E4" s="3432"/>
      <c r="F4" s="3197"/>
      <c r="G4" s="3197"/>
      <c r="H4" s="3197"/>
      <c r="I4" s="3198"/>
    </row>
    <row r="5" spans="1:18" ht="25.2">
      <c r="A5" s="1263" t="s">
        <v>2</v>
      </c>
      <c r="B5" s="592" t="s">
        <v>3</v>
      </c>
      <c r="C5" s="446" t="s">
        <v>4</v>
      </c>
      <c r="D5" s="447" t="s">
        <v>5</v>
      </c>
      <c r="E5" s="185" t="s">
        <v>7</v>
      </c>
      <c r="F5" s="2500" t="s">
        <v>6</v>
      </c>
      <c r="G5" s="1119" t="s">
        <v>176</v>
      </c>
      <c r="H5" s="1119" t="s">
        <v>177</v>
      </c>
      <c r="I5" s="461" t="s">
        <v>10</v>
      </c>
    </row>
    <row r="6" spans="1:18">
      <c r="A6" s="1264">
        <v>45512</v>
      </c>
      <c r="B6" s="511">
        <v>50000</v>
      </c>
      <c r="C6" s="511">
        <f>B6*0.02</f>
        <v>1000</v>
      </c>
      <c r="D6" s="507"/>
      <c r="E6" s="507">
        <v>12</v>
      </c>
      <c r="F6" s="2843">
        <v>33978</v>
      </c>
      <c r="G6" s="508">
        <f>B6/E6</f>
        <v>4166.6666666666697</v>
      </c>
      <c r="H6" s="508">
        <f>B6*0.83%</f>
        <v>415</v>
      </c>
      <c r="I6" s="508">
        <f>B6</f>
        <v>50000</v>
      </c>
    </row>
    <row r="7" spans="1:18">
      <c r="A7" s="60">
        <v>45545</v>
      </c>
      <c r="B7" s="57"/>
      <c r="C7" s="57"/>
      <c r="D7" s="57"/>
      <c r="E7" s="57">
        <v>1</v>
      </c>
      <c r="F7" s="2229">
        <v>84561</v>
      </c>
      <c r="G7" s="59">
        <v>4166.67</v>
      </c>
      <c r="H7" s="59">
        <v>415</v>
      </c>
      <c r="I7" s="62">
        <f>I6-G7</f>
        <v>45833.33</v>
      </c>
    </row>
    <row r="8" spans="1:18">
      <c r="A8" s="60">
        <v>45573</v>
      </c>
      <c r="B8" s="57"/>
      <c r="C8" s="57"/>
      <c r="D8" s="57"/>
      <c r="E8" s="57">
        <v>2</v>
      </c>
      <c r="F8" s="2229">
        <v>84934</v>
      </c>
      <c r="G8" s="59">
        <v>4166.67</v>
      </c>
      <c r="H8" s="59">
        <v>415</v>
      </c>
      <c r="I8" s="62">
        <f t="shared" ref="I8:I21" si="0">I7-G8</f>
        <v>41666.660000000003</v>
      </c>
    </row>
    <row r="9" spans="1:18">
      <c r="A9" s="60">
        <v>45604</v>
      </c>
      <c r="B9" s="57"/>
      <c r="C9" s="57"/>
      <c r="D9" s="57"/>
      <c r="E9" s="57">
        <v>3</v>
      </c>
      <c r="F9" s="2229">
        <v>85305</v>
      </c>
      <c r="G9" s="59">
        <v>4166.67</v>
      </c>
      <c r="H9" s="59">
        <v>415</v>
      </c>
      <c r="I9" s="62">
        <f t="shared" si="0"/>
        <v>37499.99</v>
      </c>
    </row>
    <row r="10" spans="1:18">
      <c r="A10" s="60">
        <v>45636</v>
      </c>
      <c r="B10" s="57"/>
      <c r="C10" s="57"/>
      <c r="D10" s="57"/>
      <c r="E10" s="57">
        <v>4</v>
      </c>
      <c r="F10" s="2229">
        <v>85777</v>
      </c>
      <c r="G10" s="59">
        <v>4166.67</v>
      </c>
      <c r="H10" s="59">
        <v>415</v>
      </c>
      <c r="I10" s="62">
        <f t="shared" si="0"/>
        <v>33333.32</v>
      </c>
    </row>
    <row r="11" spans="1:18">
      <c r="A11" s="2221">
        <v>45666</v>
      </c>
      <c r="B11" s="57"/>
      <c r="C11" s="57"/>
      <c r="D11" s="57"/>
      <c r="E11" s="57">
        <v>5</v>
      </c>
      <c r="F11" s="2229">
        <v>86131</v>
      </c>
      <c r="G11" s="59">
        <v>4166.67</v>
      </c>
      <c r="H11" s="59">
        <v>415</v>
      </c>
      <c r="I11" s="62">
        <f t="shared" si="0"/>
        <v>29166.65</v>
      </c>
      <c r="K11" s="339"/>
      <c r="L11" s="613"/>
      <c r="M11" s="464"/>
      <c r="N11" s="614"/>
      <c r="O11" s="614"/>
      <c r="P11" s="614"/>
      <c r="Q11" s="617"/>
      <c r="R11" s="617"/>
    </row>
    <row r="12" spans="1:18">
      <c r="A12" s="2221">
        <v>45696</v>
      </c>
      <c r="B12" s="57"/>
      <c r="C12" s="57"/>
      <c r="D12" s="57"/>
      <c r="E12" s="57">
        <v>6</v>
      </c>
      <c r="F12" s="2229">
        <v>86385</v>
      </c>
      <c r="G12" s="59">
        <v>4166.67</v>
      </c>
      <c r="H12" s="59">
        <v>415</v>
      </c>
      <c r="I12" s="62">
        <f t="shared" si="0"/>
        <v>24999.98</v>
      </c>
      <c r="K12" s="339"/>
      <c r="L12" s="613"/>
      <c r="M12" s="464"/>
      <c r="N12" s="614"/>
      <c r="O12" s="614"/>
      <c r="P12" s="614"/>
      <c r="Q12" s="617"/>
      <c r="R12" s="617"/>
    </row>
    <row r="13" spans="1:18">
      <c r="A13" s="2221">
        <v>45728</v>
      </c>
      <c r="B13" s="57"/>
      <c r="C13" s="57"/>
      <c r="D13" s="57"/>
      <c r="E13" s="57">
        <v>7</v>
      </c>
      <c r="F13" s="2229">
        <v>86815</v>
      </c>
      <c r="G13" s="62">
        <v>4166.67</v>
      </c>
      <c r="H13" s="62">
        <v>415</v>
      </c>
      <c r="I13" s="62">
        <f t="shared" si="0"/>
        <v>20833.310000000001</v>
      </c>
      <c r="K13" s="339"/>
      <c r="L13" s="613"/>
      <c r="M13" s="464"/>
      <c r="N13" s="615"/>
      <c r="O13" s="615"/>
      <c r="P13" s="615"/>
      <c r="Q13" s="617"/>
      <c r="R13" s="617"/>
    </row>
    <row r="14" spans="1:18">
      <c r="A14" s="2221">
        <v>45762</v>
      </c>
      <c r="B14" s="57"/>
      <c r="C14" s="57"/>
      <c r="D14" s="57"/>
      <c r="E14" s="57">
        <v>8</v>
      </c>
      <c r="F14" s="2229">
        <v>87226</v>
      </c>
      <c r="G14" s="62">
        <v>4166.67</v>
      </c>
      <c r="H14" s="62">
        <v>415</v>
      </c>
      <c r="I14" s="62">
        <f t="shared" si="0"/>
        <v>16666.64</v>
      </c>
      <c r="K14" s="339"/>
      <c r="L14" s="613"/>
      <c r="M14" s="464"/>
      <c r="N14" s="615"/>
      <c r="O14" s="615"/>
      <c r="P14" s="615"/>
      <c r="Q14" s="617"/>
      <c r="R14" s="617"/>
    </row>
    <row r="15" spans="1:18">
      <c r="A15" s="2221">
        <v>45797</v>
      </c>
      <c r="B15" s="57"/>
      <c r="C15" s="57"/>
      <c r="D15" s="57"/>
      <c r="E15" s="57">
        <v>9</v>
      </c>
      <c r="F15" s="2229" t="s">
        <v>1357</v>
      </c>
      <c r="G15" s="62">
        <v>4166.67</v>
      </c>
      <c r="H15" s="62">
        <v>415</v>
      </c>
      <c r="I15" s="62">
        <f t="shared" si="0"/>
        <v>12499.97</v>
      </c>
      <c r="K15" s="339"/>
      <c r="L15" s="613"/>
      <c r="M15" s="340"/>
      <c r="N15" s="615"/>
      <c r="O15" s="615"/>
      <c r="P15" s="615"/>
      <c r="Q15" s="617"/>
      <c r="R15" s="617"/>
    </row>
    <row r="16" spans="1:18">
      <c r="A16" s="2221">
        <v>45888</v>
      </c>
      <c r="B16" s="57"/>
      <c r="C16" s="57"/>
      <c r="D16" s="57"/>
      <c r="E16" s="57">
        <v>10</v>
      </c>
      <c r="F16" s="2707" t="s">
        <v>1358</v>
      </c>
      <c r="G16" s="619">
        <v>12500.01</v>
      </c>
      <c r="H16" s="619">
        <v>1245</v>
      </c>
      <c r="I16" s="62">
        <f t="shared" si="0"/>
        <v>-3.9999999993597199E-2</v>
      </c>
      <c r="K16" s="339"/>
      <c r="L16" s="613"/>
      <c r="M16" s="464"/>
      <c r="N16" s="615"/>
      <c r="O16" s="615"/>
      <c r="P16" s="615"/>
      <c r="Q16" s="617"/>
      <c r="R16" s="617"/>
    </row>
    <row r="17" spans="1:9">
      <c r="A17" s="2844"/>
      <c r="B17" s="57"/>
      <c r="C17" s="57"/>
      <c r="D17" s="57"/>
      <c r="E17" s="57">
        <v>11</v>
      </c>
      <c r="F17" s="2229"/>
      <c r="G17" s="62"/>
      <c r="H17" s="62"/>
      <c r="I17" s="62">
        <f t="shared" si="0"/>
        <v>-3.9999999993597199E-2</v>
      </c>
    </row>
    <row r="18" spans="1:9">
      <c r="A18" s="835"/>
      <c r="B18" s="326"/>
      <c r="C18" s="326"/>
      <c r="D18" s="326"/>
      <c r="E18" s="57">
        <v>12</v>
      </c>
      <c r="F18" s="2523"/>
      <c r="G18" s="837"/>
      <c r="H18" s="837"/>
      <c r="I18" s="62">
        <f t="shared" si="0"/>
        <v>-3.9999999993597199E-2</v>
      </c>
    </row>
    <row r="19" spans="1:9">
      <c r="A19" s="835"/>
      <c r="B19" s="326"/>
      <c r="C19" s="326"/>
      <c r="D19" s="326"/>
      <c r="E19" s="57">
        <v>13</v>
      </c>
      <c r="F19" s="2523"/>
      <c r="G19" s="837"/>
      <c r="H19" s="837"/>
      <c r="I19" s="62">
        <f t="shared" si="0"/>
        <v>-3.9999999993597199E-2</v>
      </c>
    </row>
    <row r="20" spans="1:9">
      <c r="I20" s="62">
        <f t="shared" si="0"/>
        <v>-3.9999999993597199E-2</v>
      </c>
    </row>
    <row r="21" spans="1:9">
      <c r="I21" s="62">
        <f t="shared" si="0"/>
        <v>-3.9999999993597199E-2</v>
      </c>
    </row>
  </sheetData>
  <mergeCells count="1">
    <mergeCell ref="A4:I4"/>
  </mergeCells>
  <pageMargins left="0.7" right="0.7" top="0.75" bottom="0.75" header="0.3" footer="0.3"/>
  <pageSetup orientation="portrait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54">
    <tabColor rgb="FFFFFF00"/>
  </sheetPr>
  <dimension ref="A1:I74"/>
  <sheetViews>
    <sheetView zoomScale="130" zoomScaleNormal="130" workbookViewId="0"/>
  </sheetViews>
  <sheetFormatPr defaultColWidth="9.109375" defaultRowHeight="13.2"/>
  <cols>
    <col min="1" max="1" width="12.88671875" style="131" customWidth="1"/>
    <col min="2" max="2" width="15.88671875" style="132" customWidth="1"/>
    <col min="3" max="3" width="10.33203125" style="132" customWidth="1"/>
    <col min="4" max="4" width="9.109375" style="132"/>
    <col min="5" max="5" width="9.33203125" style="133" customWidth="1"/>
    <col min="6" max="6" width="9.33203125" style="2280" customWidth="1"/>
    <col min="7" max="8" width="12.44140625" style="7" customWidth="1"/>
    <col min="9" max="9" width="12.109375" style="7" customWidth="1"/>
    <col min="10" max="16384" width="9.109375" style="3"/>
  </cols>
  <sheetData>
    <row r="1" spans="1:9" ht="24">
      <c r="A1" s="11" t="s">
        <v>1359</v>
      </c>
      <c r="G1" s="135"/>
      <c r="H1" s="135"/>
      <c r="I1" s="135"/>
    </row>
    <row r="2" spans="1:9">
      <c r="G2" s="135"/>
      <c r="H2" s="135"/>
      <c r="I2" s="135"/>
    </row>
    <row r="3" spans="1:9" ht="13.8" thickBot="1"/>
    <row r="4" spans="1:9" ht="29.1" customHeight="1" thickTop="1" thickBot="1">
      <c r="A4" s="3196" t="s">
        <v>1</v>
      </c>
      <c r="B4" s="3197"/>
      <c r="C4" s="3197"/>
      <c r="D4" s="3197"/>
      <c r="E4" s="3432"/>
      <c r="F4" s="3197"/>
      <c r="G4" s="3197"/>
      <c r="H4" s="3197"/>
      <c r="I4" s="3198"/>
    </row>
    <row r="5" spans="1:9" ht="15" customHeight="1" thickTop="1">
      <c r="A5" s="444" t="s">
        <v>2</v>
      </c>
      <c r="B5" s="592" t="s">
        <v>3</v>
      </c>
      <c r="C5" s="446" t="s">
        <v>4</v>
      </c>
      <c r="D5" s="447" t="s">
        <v>5</v>
      </c>
      <c r="E5" s="185" t="s">
        <v>7</v>
      </c>
      <c r="F5" s="2845" t="s">
        <v>6</v>
      </c>
      <c r="G5" s="1119" t="s">
        <v>176</v>
      </c>
      <c r="H5" s="1119" t="s">
        <v>177</v>
      </c>
      <c r="I5" s="461" t="s">
        <v>10</v>
      </c>
    </row>
    <row r="6" spans="1:9" ht="15" customHeight="1">
      <c r="A6" s="510">
        <v>45021</v>
      </c>
      <c r="B6" s="505">
        <v>50000</v>
      </c>
      <c r="C6" s="505">
        <f>B6*0.02</f>
        <v>1000</v>
      </c>
      <c r="D6" s="506"/>
      <c r="E6" s="507">
        <v>12</v>
      </c>
      <c r="F6" s="2846">
        <v>31021</v>
      </c>
      <c r="G6" s="508">
        <f>B6/E6</f>
        <v>4166.666666666667</v>
      </c>
      <c r="H6" s="508">
        <f>B6*0.83%</f>
        <v>415</v>
      </c>
      <c r="I6" s="508">
        <f>B6</f>
        <v>50000</v>
      </c>
    </row>
    <row r="7" spans="1:9" ht="15" customHeight="1">
      <c r="A7" s="50">
        <v>45036</v>
      </c>
      <c r="B7" s="478"/>
      <c r="C7" s="478"/>
      <c r="D7" s="151"/>
      <c r="E7" s="57"/>
      <c r="F7" s="2192">
        <v>78359</v>
      </c>
      <c r="G7" s="59">
        <v>4166.67</v>
      </c>
      <c r="H7" s="62">
        <v>415</v>
      </c>
      <c r="I7" s="62">
        <f>I6-G7</f>
        <v>45833.33</v>
      </c>
    </row>
    <row r="8" spans="1:9" ht="15" customHeight="1">
      <c r="A8" s="50">
        <v>45065</v>
      </c>
      <c r="B8" s="151"/>
      <c r="C8" s="151"/>
      <c r="D8" s="151"/>
      <c r="E8" s="57"/>
      <c r="F8" s="2192">
        <v>78750</v>
      </c>
      <c r="G8" s="35">
        <v>4166.67</v>
      </c>
      <c r="H8" s="35">
        <v>415</v>
      </c>
      <c r="I8" s="62">
        <f t="shared" ref="I8:I15" si="0">I7-G8</f>
        <v>41666.660000000003</v>
      </c>
    </row>
    <row r="9" spans="1:9" ht="15" customHeight="1">
      <c r="A9" s="50">
        <v>45097</v>
      </c>
      <c r="B9" s="151"/>
      <c r="C9" s="151"/>
      <c r="D9" s="151"/>
      <c r="E9" s="57"/>
      <c r="F9" s="2192">
        <v>79185</v>
      </c>
      <c r="G9" s="35">
        <v>4166.67</v>
      </c>
      <c r="H9" s="35">
        <v>415</v>
      </c>
      <c r="I9" s="62">
        <f t="shared" si="0"/>
        <v>37499.990000000005</v>
      </c>
    </row>
    <row r="10" spans="1:9" ht="15" customHeight="1">
      <c r="A10" s="50">
        <v>45125</v>
      </c>
      <c r="B10" s="151"/>
      <c r="C10" s="151"/>
      <c r="D10" s="151"/>
      <c r="E10" s="57"/>
      <c r="F10" s="2192">
        <v>79492</v>
      </c>
      <c r="G10" s="45">
        <v>4166.67</v>
      </c>
      <c r="H10" s="45">
        <v>415</v>
      </c>
      <c r="I10" s="62">
        <f t="shared" si="0"/>
        <v>33333.320000000007</v>
      </c>
    </row>
    <row r="11" spans="1:9" ht="15" customHeight="1">
      <c r="A11" s="50">
        <v>45154</v>
      </c>
      <c r="B11" s="151"/>
      <c r="C11" s="151"/>
      <c r="D11" s="151"/>
      <c r="E11" s="57"/>
      <c r="F11" s="2192">
        <v>79889</v>
      </c>
      <c r="G11" s="35">
        <v>4166.67</v>
      </c>
      <c r="H11" s="35">
        <v>415</v>
      </c>
      <c r="I11" s="62">
        <f t="shared" si="0"/>
        <v>29166.650000000009</v>
      </c>
    </row>
    <row r="12" spans="1:9" ht="15" customHeight="1">
      <c r="A12" s="50">
        <v>45185</v>
      </c>
      <c r="B12" s="151"/>
      <c r="C12" s="151"/>
      <c r="D12" s="151"/>
      <c r="E12" s="57"/>
      <c r="F12" s="2192">
        <v>80247</v>
      </c>
      <c r="G12" s="35">
        <v>4166.67</v>
      </c>
      <c r="H12" s="35">
        <v>415</v>
      </c>
      <c r="I12" s="62">
        <f t="shared" si="0"/>
        <v>24999.98000000001</v>
      </c>
    </row>
    <row r="13" spans="1:9" ht="15" customHeight="1">
      <c r="A13" s="50">
        <v>45218</v>
      </c>
      <c r="B13" s="151"/>
      <c r="C13" s="151"/>
      <c r="D13" s="151"/>
      <c r="E13" s="57"/>
      <c r="F13" s="2192">
        <v>80604</v>
      </c>
      <c r="G13" s="35">
        <v>4166.67</v>
      </c>
      <c r="H13" s="35">
        <v>415</v>
      </c>
      <c r="I13" s="62">
        <f t="shared" si="0"/>
        <v>20833.310000000012</v>
      </c>
    </row>
    <row r="14" spans="1:9" ht="15" customHeight="1">
      <c r="A14" s="160">
        <v>45253</v>
      </c>
      <c r="B14" s="151"/>
      <c r="C14" s="151"/>
      <c r="D14" s="151"/>
      <c r="E14" s="57"/>
      <c r="F14" s="2192">
        <v>81081</v>
      </c>
      <c r="G14" s="43">
        <v>4166.67</v>
      </c>
      <c r="H14" s="43">
        <v>415</v>
      </c>
      <c r="I14" s="62">
        <f t="shared" si="0"/>
        <v>16666.640000000014</v>
      </c>
    </row>
    <row r="15" spans="1:9" ht="15" customHeight="1">
      <c r="A15" s="160">
        <v>45267</v>
      </c>
      <c r="B15" s="151"/>
      <c r="C15" s="151"/>
      <c r="D15" s="151"/>
      <c r="E15" s="57"/>
      <c r="F15" s="2192">
        <v>32510</v>
      </c>
      <c r="G15" s="43">
        <v>20833.310000000001</v>
      </c>
      <c r="H15" s="43"/>
      <c r="I15" s="62">
        <f t="shared" si="0"/>
        <v>-4166.6699999999873</v>
      </c>
    </row>
    <row r="16" spans="1:9" ht="15" customHeight="1">
      <c r="A16" s="160"/>
      <c r="B16" s="151"/>
      <c r="C16" s="151"/>
      <c r="D16" s="151"/>
      <c r="E16" s="57"/>
      <c r="F16" s="2192"/>
      <c r="G16" s="43"/>
      <c r="H16" s="43"/>
      <c r="I16" s="43"/>
    </row>
    <row r="17" spans="1:9" ht="15" customHeight="1">
      <c r="A17" s="160"/>
      <c r="B17" s="151"/>
      <c r="C17" s="151"/>
      <c r="D17" s="151"/>
      <c r="E17" s="57"/>
      <c r="F17" s="2192"/>
      <c r="G17" s="43"/>
      <c r="H17" s="43"/>
      <c r="I17" s="43"/>
    </row>
    <row r="18" spans="1:9" ht="15" customHeight="1">
      <c r="A18" s="160"/>
      <c r="B18" s="151"/>
      <c r="C18" s="151"/>
      <c r="D18" s="151"/>
      <c r="E18" s="57"/>
      <c r="F18" s="2192"/>
      <c r="G18" s="43"/>
      <c r="H18" s="43"/>
      <c r="I18" s="43"/>
    </row>
    <row r="19" spans="1:9" ht="15" customHeight="1" thickBot="1"/>
    <row r="20" spans="1:9" ht="15" customHeight="1" thickTop="1">
      <c r="A20" s="3439" t="s">
        <v>1</v>
      </c>
      <c r="B20" s="3432"/>
      <c r="C20" s="3432"/>
      <c r="D20" s="3432"/>
      <c r="E20" s="3432"/>
      <c r="F20" s="3432"/>
      <c r="G20" s="3432"/>
      <c r="H20" s="3432"/>
      <c r="I20" s="3440"/>
    </row>
    <row r="21" spans="1:9" ht="15" customHeight="1">
      <c r="A21" s="141" t="s">
        <v>2</v>
      </c>
      <c r="B21" s="509" t="s">
        <v>3</v>
      </c>
      <c r="C21" s="231" t="s">
        <v>4</v>
      </c>
      <c r="D21" s="232" t="s">
        <v>5</v>
      </c>
      <c r="E21" s="185" t="s">
        <v>7</v>
      </c>
      <c r="F21" s="2426" t="s">
        <v>6</v>
      </c>
      <c r="G21" s="68" t="s">
        <v>176</v>
      </c>
      <c r="H21" s="68" t="s">
        <v>177</v>
      </c>
      <c r="I21" s="68" t="s">
        <v>10</v>
      </c>
    </row>
    <row r="22" spans="1:9" ht="15" customHeight="1">
      <c r="A22" s="510">
        <v>45267</v>
      </c>
      <c r="B22" s="505">
        <v>100000</v>
      </c>
      <c r="C22" s="505">
        <f>B22*0.02</f>
        <v>2000</v>
      </c>
      <c r="D22" s="506"/>
      <c r="E22" s="507">
        <v>12</v>
      </c>
      <c r="F22" s="2846">
        <v>32510</v>
      </c>
      <c r="G22" s="508">
        <f>B22/E22</f>
        <v>8333.3333333333339</v>
      </c>
      <c r="H22" s="508">
        <f>B22*0.83%</f>
        <v>830</v>
      </c>
      <c r="I22" s="508">
        <f>B22</f>
        <v>100000</v>
      </c>
    </row>
    <row r="23" spans="1:9" ht="15" customHeight="1">
      <c r="A23" s="50"/>
      <c r="B23" s="478" t="s">
        <v>858</v>
      </c>
      <c r="C23" s="478"/>
      <c r="D23" s="151"/>
      <c r="E23" s="57"/>
      <c r="F23" s="2192"/>
      <c r="G23" s="59">
        <v>4166.67</v>
      </c>
      <c r="H23" s="62">
        <v>415</v>
      </c>
      <c r="I23" s="62">
        <f>I22-G23</f>
        <v>95833.33</v>
      </c>
    </row>
    <row r="24" spans="1:9" ht="15" customHeight="1">
      <c r="A24" s="160">
        <v>45279</v>
      </c>
      <c r="B24" s="151"/>
      <c r="C24" s="151"/>
      <c r="D24" s="151"/>
      <c r="E24" s="57">
        <v>1</v>
      </c>
      <c r="F24" s="2192">
        <v>81433</v>
      </c>
      <c r="G24" s="43">
        <v>8333.33</v>
      </c>
      <c r="H24" s="43">
        <v>830</v>
      </c>
      <c r="I24" s="62">
        <f>I23-G24</f>
        <v>87500</v>
      </c>
    </row>
    <row r="25" spans="1:9" ht="15" customHeight="1">
      <c r="A25" s="235">
        <v>45356</v>
      </c>
      <c r="B25" s="151"/>
      <c r="C25" s="151"/>
      <c r="D25" s="151"/>
      <c r="E25" s="57"/>
      <c r="F25" s="2191">
        <v>82317</v>
      </c>
      <c r="G25" s="256">
        <v>87500</v>
      </c>
      <c r="H25" s="256">
        <v>1660</v>
      </c>
      <c r="I25" s="62">
        <f>I24-G25</f>
        <v>0</v>
      </c>
    </row>
    <row r="26" spans="1:9" ht="15" customHeight="1">
      <c r="A26" s="160"/>
      <c r="B26" s="151"/>
      <c r="C26" s="151"/>
      <c r="D26" s="151"/>
      <c r="E26" s="57"/>
      <c r="F26" s="2192"/>
      <c r="G26" s="43"/>
      <c r="H26" s="43"/>
      <c r="I26" s="62">
        <f>I25-G26</f>
        <v>0</v>
      </c>
    </row>
    <row r="27" spans="1:9" ht="15" customHeight="1" thickBot="1">
      <c r="A27" s="160"/>
      <c r="B27" s="151"/>
      <c r="C27" s="151"/>
      <c r="D27" s="151"/>
      <c r="E27" s="57"/>
      <c r="F27" s="2192"/>
      <c r="G27" s="43"/>
      <c r="H27" s="43"/>
      <c r="I27" s="62">
        <f>I26-G27</f>
        <v>0</v>
      </c>
    </row>
    <row r="28" spans="1:9" ht="15" customHeight="1" thickTop="1">
      <c r="A28" s="3439" t="s">
        <v>1</v>
      </c>
      <c r="B28" s="3432"/>
      <c r="C28" s="3432"/>
      <c r="D28" s="3432"/>
      <c r="E28" s="3432"/>
      <c r="F28" s="3432"/>
      <c r="G28" s="3432"/>
      <c r="H28" s="3432"/>
      <c r="I28" s="3440"/>
    </row>
    <row r="29" spans="1:9" ht="15" customHeight="1">
      <c r="A29" s="141" t="s">
        <v>2</v>
      </c>
      <c r="B29" s="509" t="s">
        <v>3</v>
      </c>
      <c r="C29" s="231" t="s">
        <v>4</v>
      </c>
      <c r="D29" s="232" t="s">
        <v>5</v>
      </c>
      <c r="E29" s="185" t="s">
        <v>7</v>
      </c>
      <c r="F29" s="2426" t="s">
        <v>6</v>
      </c>
      <c r="G29" s="68" t="s">
        <v>176</v>
      </c>
      <c r="H29" s="68" t="s">
        <v>177</v>
      </c>
      <c r="I29" s="68" t="s">
        <v>10</v>
      </c>
    </row>
    <row r="30" spans="1:9" ht="15" customHeight="1">
      <c r="A30" s="53">
        <v>45562</v>
      </c>
      <c r="B30" s="505">
        <v>30000</v>
      </c>
      <c r="C30" s="505">
        <f>B30*0.02</f>
        <v>600</v>
      </c>
      <c r="D30" s="506"/>
      <c r="E30" s="507">
        <v>12</v>
      </c>
      <c r="F30" s="2846">
        <v>34264</v>
      </c>
      <c r="G30" s="508">
        <f>B30/E30</f>
        <v>2500</v>
      </c>
      <c r="H30" s="508">
        <f>B30*0.83%</f>
        <v>249</v>
      </c>
      <c r="I30" s="508">
        <f>B30</f>
        <v>30000</v>
      </c>
    </row>
    <row r="31" spans="1:9" ht="15" customHeight="1">
      <c r="A31" s="50">
        <v>45581</v>
      </c>
      <c r="B31" s="57"/>
      <c r="C31" s="57"/>
      <c r="D31" s="57"/>
      <c r="E31" s="57">
        <v>1</v>
      </c>
      <c r="F31" s="2192">
        <v>84996</v>
      </c>
      <c r="G31" s="59">
        <v>2500</v>
      </c>
      <c r="H31" s="59">
        <v>249</v>
      </c>
      <c r="I31" s="62">
        <f t="shared" ref="I31:I36" si="1">I30-G31</f>
        <v>27500</v>
      </c>
    </row>
    <row r="32" spans="1:9" ht="15" customHeight="1">
      <c r="A32" s="50">
        <v>45611</v>
      </c>
      <c r="B32" s="57"/>
      <c r="C32" s="57"/>
      <c r="D32" s="57"/>
      <c r="E32" s="57">
        <v>2</v>
      </c>
      <c r="F32" s="2192">
        <v>85452</v>
      </c>
      <c r="G32" s="59">
        <v>2500</v>
      </c>
      <c r="H32" s="59">
        <v>249</v>
      </c>
      <c r="I32" s="62">
        <f t="shared" si="1"/>
        <v>25000</v>
      </c>
    </row>
    <row r="33" spans="1:9" ht="15" customHeight="1">
      <c r="A33" s="50">
        <v>45640</v>
      </c>
      <c r="B33" s="57"/>
      <c r="C33" s="57"/>
      <c r="D33" s="57"/>
      <c r="E33" s="57">
        <v>3</v>
      </c>
      <c r="F33" s="2192">
        <v>85827</v>
      </c>
      <c r="G33" s="59">
        <v>2500</v>
      </c>
      <c r="H33" s="59">
        <v>249</v>
      </c>
      <c r="I33" s="62">
        <f t="shared" si="1"/>
        <v>22500</v>
      </c>
    </row>
    <row r="34" spans="1:9" ht="15" customHeight="1">
      <c r="A34" s="50">
        <v>45685</v>
      </c>
      <c r="B34" s="57"/>
      <c r="C34" s="57"/>
      <c r="D34" s="57"/>
      <c r="E34" s="57">
        <v>4</v>
      </c>
      <c r="F34" s="2192">
        <v>86308</v>
      </c>
      <c r="G34" s="59">
        <v>2500</v>
      </c>
      <c r="H34" s="59">
        <v>249</v>
      </c>
      <c r="I34" s="62">
        <f t="shared" si="1"/>
        <v>20000</v>
      </c>
    </row>
    <row r="35" spans="1:9" ht="15" customHeight="1">
      <c r="A35" s="50">
        <v>45722</v>
      </c>
      <c r="B35" s="57"/>
      <c r="C35" s="57"/>
      <c r="D35" s="57"/>
      <c r="E35" s="57">
        <v>5</v>
      </c>
      <c r="F35" s="2192">
        <v>86753</v>
      </c>
      <c r="G35" s="62">
        <v>17500</v>
      </c>
      <c r="H35" s="62">
        <v>249</v>
      </c>
      <c r="I35" s="62">
        <f t="shared" si="1"/>
        <v>2500</v>
      </c>
    </row>
    <row r="36" spans="1:9" ht="15" customHeight="1">
      <c r="A36" s="50">
        <v>45839</v>
      </c>
      <c r="B36" s="178"/>
      <c r="C36" s="329"/>
      <c r="D36" s="57"/>
      <c r="E36" s="57">
        <v>6</v>
      </c>
      <c r="F36" s="2253" t="s">
        <v>1360</v>
      </c>
      <c r="G36" s="62">
        <v>2500</v>
      </c>
      <c r="H36" s="62">
        <v>249</v>
      </c>
      <c r="I36" s="62">
        <f t="shared" si="1"/>
        <v>0</v>
      </c>
    </row>
    <row r="37" spans="1:9" ht="15" customHeight="1"/>
    <row r="38" spans="1:9" ht="15" customHeight="1"/>
    <row r="39" spans="1:9" ht="15" customHeight="1"/>
    <row r="40" spans="1:9" ht="15" customHeight="1"/>
    <row r="41" spans="1:9" ht="15" customHeight="1"/>
    <row r="42" spans="1:9" ht="15" customHeight="1"/>
    <row r="43" spans="1:9" ht="15" customHeight="1"/>
    <row r="44" spans="1:9" ht="15" customHeight="1"/>
    <row r="45" spans="1:9" ht="15" customHeight="1"/>
    <row r="46" spans="1:9" ht="15" customHeight="1"/>
    <row r="47" spans="1:9" ht="15" customHeight="1"/>
    <row r="48" spans="1: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</sheetData>
  <mergeCells count="3">
    <mergeCell ref="A4:I4"/>
    <mergeCell ref="A20:I20"/>
    <mergeCell ref="A28:I28"/>
  </mergeCells>
  <pageMargins left="0.5" right="0.5" top="1" bottom="1" header="0.5" footer="0.5"/>
  <pageSetup paperSize="5" orientation="landscape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213">
    <tabColor rgb="FFFFFF00"/>
  </sheetPr>
  <dimension ref="A1:R71"/>
  <sheetViews>
    <sheetView topLeftCell="A49" zoomScale="130" zoomScaleNormal="130" workbookViewId="0">
      <selection activeCell="M11" sqref="M11"/>
    </sheetView>
  </sheetViews>
  <sheetFormatPr defaultColWidth="9.109375" defaultRowHeight="13.2"/>
  <cols>
    <col min="1" max="1" width="14.44140625" style="228" customWidth="1"/>
    <col min="2" max="2" width="13" style="132" customWidth="1"/>
    <col min="3" max="3" width="11.44140625" style="132" customWidth="1"/>
    <col min="4" max="4" width="9.109375" style="132"/>
    <col min="5" max="5" width="9.33203125" style="132" customWidth="1"/>
    <col min="6" max="6" width="11.6640625" style="2308" customWidth="1"/>
    <col min="7" max="7" width="12" style="7" customWidth="1"/>
    <col min="8" max="8" width="10.88671875" style="7" customWidth="1"/>
    <col min="9" max="9" width="14.5546875" style="7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8" width="9.88671875" style="3" customWidth="1"/>
    <col min="19" max="16384" width="9.109375" style="3"/>
  </cols>
  <sheetData>
    <row r="1" spans="1:9" ht="24">
      <c r="A1" s="3120" t="s">
        <v>1361</v>
      </c>
      <c r="B1" s="3120"/>
      <c r="C1" s="3120"/>
      <c r="D1" s="3120"/>
      <c r="E1" s="3120"/>
      <c r="G1" s="135"/>
      <c r="H1" s="135"/>
      <c r="I1" s="135"/>
    </row>
    <row r="2" spans="1:9" ht="24">
      <c r="A2" s="610"/>
      <c r="E2" s="133"/>
      <c r="G2" s="135"/>
      <c r="H2" s="135"/>
      <c r="I2" s="135"/>
    </row>
    <row r="3" spans="1:9">
      <c r="E3" s="133"/>
      <c r="G3" s="135"/>
      <c r="H3" s="135"/>
      <c r="I3" s="135"/>
    </row>
    <row r="4" spans="1:9" ht="15">
      <c r="A4" s="3196" t="s">
        <v>1</v>
      </c>
      <c r="B4" s="3197"/>
      <c r="C4" s="3197"/>
      <c r="D4" s="3197"/>
      <c r="E4" s="3432"/>
      <c r="F4" s="3197"/>
      <c r="G4" s="3197"/>
      <c r="H4" s="3197"/>
      <c r="I4" s="3198"/>
    </row>
    <row r="5" spans="1:9" ht="25.2">
      <c r="A5" s="444" t="s">
        <v>2</v>
      </c>
      <c r="B5" s="592" t="s">
        <v>3</v>
      </c>
      <c r="C5" s="446" t="s">
        <v>4</v>
      </c>
      <c r="D5" s="447" t="s">
        <v>5</v>
      </c>
      <c r="E5" s="185" t="s">
        <v>7</v>
      </c>
      <c r="F5" s="2500" t="s">
        <v>6</v>
      </c>
      <c r="G5" s="1119" t="s">
        <v>176</v>
      </c>
      <c r="H5" s="1119" t="s">
        <v>177</v>
      </c>
      <c r="I5" s="461" t="s">
        <v>10</v>
      </c>
    </row>
    <row r="6" spans="1:9" ht="21.75" customHeight="1">
      <c r="A6" s="1251">
        <v>44215</v>
      </c>
      <c r="B6" s="1252">
        <v>300000</v>
      </c>
      <c r="C6" s="1252">
        <f>B6*0.02</f>
        <v>6000</v>
      </c>
      <c r="D6" s="1253"/>
      <c r="E6" s="1254">
        <v>36</v>
      </c>
      <c r="F6" s="2842">
        <v>26067</v>
      </c>
      <c r="G6" s="1256">
        <f>+B6/E6</f>
        <v>8333.3333333333303</v>
      </c>
      <c r="H6" s="1256">
        <f>+B6*0.0083</f>
        <v>2490</v>
      </c>
      <c r="I6" s="1258">
        <v>300000</v>
      </c>
    </row>
    <row r="7" spans="1:9" ht="21.75" customHeight="1">
      <c r="A7" s="50">
        <v>44250</v>
      </c>
      <c r="B7" s="151"/>
      <c r="C7" s="151"/>
      <c r="D7" s="151"/>
      <c r="E7" s="57">
        <v>1</v>
      </c>
      <c r="F7" s="2229">
        <v>69851</v>
      </c>
      <c r="G7" s="59">
        <v>8333.33</v>
      </c>
      <c r="H7" s="59">
        <v>2490</v>
      </c>
      <c r="I7" s="62">
        <f>I6-G7</f>
        <v>291666.67</v>
      </c>
    </row>
    <row r="8" spans="1:9" ht="21.75" customHeight="1">
      <c r="A8" s="50">
        <v>44274</v>
      </c>
      <c r="B8" s="151"/>
      <c r="C8" s="151"/>
      <c r="D8" s="151"/>
      <c r="E8" s="57">
        <v>2</v>
      </c>
      <c r="F8" s="2229">
        <v>70099</v>
      </c>
      <c r="G8" s="59">
        <v>8333.33</v>
      </c>
      <c r="H8" s="59">
        <v>2490</v>
      </c>
      <c r="I8" s="62">
        <f t="shared" ref="I8:I43" si="0">I7-G8</f>
        <v>283333.34000000003</v>
      </c>
    </row>
    <row r="9" spans="1:9" ht="21.75" customHeight="1">
      <c r="A9" s="50">
        <v>44306</v>
      </c>
      <c r="B9" s="151"/>
      <c r="C9" s="151"/>
      <c r="D9" s="151"/>
      <c r="E9" s="57">
        <v>3</v>
      </c>
      <c r="F9" s="2229">
        <v>70371</v>
      </c>
      <c r="G9" s="43">
        <v>8333.33</v>
      </c>
      <c r="H9" s="43">
        <v>2490</v>
      </c>
      <c r="I9" s="62">
        <f t="shared" si="0"/>
        <v>275000.01</v>
      </c>
    </row>
    <row r="10" spans="1:9" ht="21.75" customHeight="1">
      <c r="A10" s="50">
        <v>44337</v>
      </c>
      <c r="B10" s="151"/>
      <c r="C10" s="151"/>
      <c r="D10" s="151"/>
      <c r="E10" s="57">
        <v>4</v>
      </c>
      <c r="F10" s="2229">
        <v>70764</v>
      </c>
      <c r="G10" s="43">
        <v>8333.33</v>
      </c>
      <c r="H10" s="43">
        <v>2490</v>
      </c>
      <c r="I10" s="62">
        <f t="shared" si="0"/>
        <v>266666.68</v>
      </c>
    </row>
    <row r="11" spans="1:9" ht="21.75" customHeight="1">
      <c r="A11" s="50">
        <v>44369</v>
      </c>
      <c r="B11" s="151"/>
      <c r="C11" s="151"/>
      <c r="D11" s="151"/>
      <c r="E11" s="57">
        <v>5</v>
      </c>
      <c r="F11" s="2229">
        <v>71232</v>
      </c>
      <c r="G11" s="43">
        <v>8333.33</v>
      </c>
      <c r="H11" s="43">
        <v>2490</v>
      </c>
      <c r="I11" s="62">
        <f t="shared" si="0"/>
        <v>258333.35</v>
      </c>
    </row>
    <row r="12" spans="1:9" ht="21.75" customHeight="1">
      <c r="A12" s="50">
        <v>44398</v>
      </c>
      <c r="B12" s="151"/>
      <c r="C12" s="151"/>
      <c r="D12" s="151"/>
      <c r="E12" s="57">
        <v>6</v>
      </c>
      <c r="F12" s="2229">
        <v>71400</v>
      </c>
      <c r="G12" s="43">
        <v>8333.33</v>
      </c>
      <c r="H12" s="43">
        <v>2490</v>
      </c>
      <c r="I12" s="62">
        <f t="shared" si="0"/>
        <v>250000.02</v>
      </c>
    </row>
    <row r="13" spans="1:9" ht="21.75" customHeight="1">
      <c r="A13" s="50">
        <v>44427</v>
      </c>
      <c r="B13" s="151"/>
      <c r="C13" s="151"/>
      <c r="D13" s="151"/>
      <c r="E13" s="57">
        <v>7</v>
      </c>
      <c r="F13" s="2229">
        <v>71681</v>
      </c>
      <c r="G13" s="43">
        <v>8333.33</v>
      </c>
      <c r="H13" s="43">
        <v>2490</v>
      </c>
      <c r="I13" s="62">
        <f t="shared" si="0"/>
        <v>241666.69</v>
      </c>
    </row>
    <row r="14" spans="1:9" ht="21.75" customHeight="1">
      <c r="A14" s="50">
        <v>44460</v>
      </c>
      <c r="B14" s="151"/>
      <c r="C14" s="151"/>
      <c r="D14" s="151"/>
      <c r="E14" s="57">
        <v>8</v>
      </c>
      <c r="F14" s="2229">
        <v>71975</v>
      </c>
      <c r="G14" s="43">
        <v>8333.33</v>
      </c>
      <c r="H14" s="43">
        <v>2490</v>
      </c>
      <c r="I14" s="62">
        <f t="shared" si="0"/>
        <v>233333.36</v>
      </c>
    </row>
    <row r="15" spans="1:9" ht="21.75" customHeight="1">
      <c r="A15" s="50">
        <v>44489</v>
      </c>
      <c r="B15" s="151"/>
      <c r="C15" s="151"/>
      <c r="D15" s="151"/>
      <c r="E15" s="57">
        <v>9</v>
      </c>
      <c r="F15" s="2229">
        <v>72238</v>
      </c>
      <c r="G15" s="43">
        <v>8333.33</v>
      </c>
      <c r="H15" s="43">
        <v>2490</v>
      </c>
      <c r="I15" s="62">
        <f t="shared" si="0"/>
        <v>225000.03</v>
      </c>
    </row>
    <row r="16" spans="1:9" ht="21.75" customHeight="1">
      <c r="A16" s="50">
        <v>44519</v>
      </c>
      <c r="B16" s="151"/>
      <c r="C16" s="151"/>
      <c r="D16" s="151"/>
      <c r="E16" s="57">
        <v>10</v>
      </c>
      <c r="F16" s="2229">
        <v>72592</v>
      </c>
      <c r="G16" s="43">
        <v>8333.33</v>
      </c>
      <c r="H16" s="43">
        <v>2490</v>
      </c>
      <c r="I16" s="62">
        <f t="shared" si="0"/>
        <v>216666.7</v>
      </c>
    </row>
    <row r="17" spans="1:9" ht="21.75" customHeight="1">
      <c r="A17" s="50">
        <v>44548</v>
      </c>
      <c r="B17" s="151"/>
      <c r="C17" s="151"/>
      <c r="D17" s="151"/>
      <c r="E17" s="57">
        <v>11</v>
      </c>
      <c r="F17" s="2229">
        <v>72946</v>
      </c>
      <c r="G17" s="43">
        <v>8333.33</v>
      </c>
      <c r="H17" s="43">
        <v>2490</v>
      </c>
      <c r="I17" s="62">
        <f t="shared" si="0"/>
        <v>208333.37</v>
      </c>
    </row>
    <row r="18" spans="1:9" ht="21.75" customHeight="1">
      <c r="A18" s="50">
        <v>44581</v>
      </c>
      <c r="B18" s="151"/>
      <c r="C18" s="151"/>
      <c r="D18" s="151"/>
      <c r="E18" s="57">
        <v>12</v>
      </c>
      <c r="F18" s="2229">
        <v>73298</v>
      </c>
      <c r="G18" s="43">
        <v>8333.33</v>
      </c>
      <c r="H18" s="43">
        <v>2490</v>
      </c>
      <c r="I18" s="62">
        <f t="shared" si="0"/>
        <v>200000.04</v>
      </c>
    </row>
    <row r="19" spans="1:9" ht="26.25" customHeight="1">
      <c r="A19" s="50">
        <v>44621</v>
      </c>
      <c r="B19" s="151"/>
      <c r="C19" s="151"/>
      <c r="D19" s="151"/>
      <c r="E19" s="57">
        <v>13</v>
      </c>
      <c r="F19" s="2229">
        <v>73797</v>
      </c>
      <c r="G19" s="43">
        <v>8333.33</v>
      </c>
      <c r="H19" s="43">
        <v>2490</v>
      </c>
      <c r="I19" s="62">
        <f t="shared" si="0"/>
        <v>191666.71</v>
      </c>
    </row>
    <row r="20" spans="1:9" ht="18.75" customHeight="1">
      <c r="A20" s="50">
        <v>44649</v>
      </c>
      <c r="B20" s="151"/>
      <c r="C20" s="151"/>
      <c r="D20" s="151"/>
      <c r="E20" s="57">
        <v>14</v>
      </c>
      <c r="F20" s="2229">
        <v>74035</v>
      </c>
      <c r="G20" s="30">
        <v>8333.33</v>
      </c>
      <c r="H20" s="43">
        <v>2490</v>
      </c>
      <c r="I20" s="62">
        <f t="shared" si="0"/>
        <v>183333.38</v>
      </c>
    </row>
    <row r="21" spans="1:9" ht="18.75" customHeight="1">
      <c r="A21" s="50">
        <v>44679</v>
      </c>
      <c r="B21" s="151"/>
      <c r="C21" s="151"/>
      <c r="D21" s="151"/>
      <c r="E21" s="57">
        <v>15</v>
      </c>
      <c r="F21" s="2229">
        <v>74359</v>
      </c>
      <c r="G21" s="30">
        <v>8333.33</v>
      </c>
      <c r="H21" s="43">
        <v>2490</v>
      </c>
      <c r="I21" s="62">
        <f t="shared" si="0"/>
        <v>175000.05</v>
      </c>
    </row>
    <row r="22" spans="1:9" ht="18.75" customHeight="1">
      <c r="A22" s="50">
        <v>44708</v>
      </c>
      <c r="B22" s="151"/>
      <c r="C22" s="151"/>
      <c r="D22" s="151"/>
      <c r="E22" s="57">
        <v>16</v>
      </c>
      <c r="F22" s="2229">
        <v>74769</v>
      </c>
      <c r="G22" s="30">
        <v>8333.33</v>
      </c>
      <c r="H22" s="43">
        <v>2490</v>
      </c>
      <c r="I22" s="62">
        <f t="shared" si="0"/>
        <v>166666.72</v>
      </c>
    </row>
    <row r="23" spans="1:9" ht="18.75" customHeight="1">
      <c r="A23" s="50">
        <v>44740</v>
      </c>
      <c r="B23" s="151"/>
      <c r="C23" s="151"/>
      <c r="D23" s="151"/>
      <c r="E23" s="57">
        <v>17</v>
      </c>
      <c r="F23" s="2229">
        <v>75098</v>
      </c>
      <c r="G23" s="30">
        <v>8333.33</v>
      </c>
      <c r="H23" s="43">
        <v>2490</v>
      </c>
      <c r="I23" s="62">
        <f t="shared" si="0"/>
        <v>158333.39000000001</v>
      </c>
    </row>
    <row r="24" spans="1:9" ht="18.75" customHeight="1">
      <c r="A24" s="50">
        <v>44769</v>
      </c>
      <c r="B24" s="151"/>
      <c r="C24" s="151"/>
      <c r="D24" s="151"/>
      <c r="E24" s="57">
        <v>18</v>
      </c>
      <c r="F24" s="2229">
        <v>75448</v>
      </c>
      <c r="G24" s="30">
        <v>8333.33</v>
      </c>
      <c r="H24" s="43">
        <v>2490</v>
      </c>
      <c r="I24" s="62">
        <f t="shared" si="0"/>
        <v>150000.06</v>
      </c>
    </row>
    <row r="25" spans="1:9" ht="18.75" customHeight="1">
      <c r="A25" s="50">
        <v>44800</v>
      </c>
      <c r="B25" s="151"/>
      <c r="C25" s="151"/>
      <c r="D25" s="151"/>
      <c r="E25" s="57">
        <v>19</v>
      </c>
      <c r="F25" s="2229">
        <v>75835</v>
      </c>
      <c r="G25" s="30">
        <v>8333.33</v>
      </c>
      <c r="H25" s="43">
        <v>2490</v>
      </c>
      <c r="I25" s="62">
        <f t="shared" si="0"/>
        <v>141666.73000000001</v>
      </c>
    </row>
    <row r="26" spans="1:9" ht="18.75" customHeight="1">
      <c r="A26" s="167">
        <v>44832</v>
      </c>
      <c r="B26" s="32"/>
      <c r="C26" s="33"/>
      <c r="D26" s="33"/>
      <c r="E26" s="57">
        <v>20</v>
      </c>
      <c r="F26" s="2229">
        <v>76142</v>
      </c>
      <c r="G26" s="30">
        <v>8333.33</v>
      </c>
      <c r="H26" s="30">
        <v>2490</v>
      </c>
      <c r="I26" s="62">
        <f t="shared" si="0"/>
        <v>133333.4</v>
      </c>
    </row>
    <row r="27" spans="1:9" ht="18.75" customHeight="1">
      <c r="A27" s="167">
        <v>44862</v>
      </c>
      <c r="B27" s="32"/>
      <c r="C27" s="33"/>
      <c r="D27" s="33"/>
      <c r="E27" s="57">
        <v>21</v>
      </c>
      <c r="F27" s="2229">
        <v>76456</v>
      </c>
      <c r="G27" s="30">
        <v>8333.33</v>
      </c>
      <c r="H27" s="30">
        <v>2490</v>
      </c>
      <c r="I27" s="62">
        <f t="shared" si="0"/>
        <v>125000.07</v>
      </c>
    </row>
    <row r="28" spans="1:9" ht="18.75" customHeight="1">
      <c r="A28" s="167">
        <v>44891</v>
      </c>
      <c r="B28" s="32"/>
      <c r="C28" s="33"/>
      <c r="D28" s="33"/>
      <c r="E28" s="57">
        <v>21</v>
      </c>
      <c r="F28" s="2229">
        <v>76879</v>
      </c>
      <c r="G28" s="30">
        <v>8333.33</v>
      </c>
      <c r="H28" s="30">
        <v>2490</v>
      </c>
      <c r="I28" s="62">
        <f t="shared" si="0"/>
        <v>116666.74</v>
      </c>
    </row>
    <row r="29" spans="1:9" ht="18.75" customHeight="1">
      <c r="A29" s="167">
        <v>44921</v>
      </c>
      <c r="B29" s="32"/>
      <c r="C29" s="33"/>
      <c r="D29" s="33"/>
      <c r="E29" s="57">
        <v>22</v>
      </c>
      <c r="F29" s="2229">
        <v>77163</v>
      </c>
      <c r="G29" s="30">
        <v>8333.33</v>
      </c>
      <c r="H29" s="30">
        <v>2490</v>
      </c>
      <c r="I29" s="62">
        <f t="shared" si="0"/>
        <v>108333.41</v>
      </c>
    </row>
    <row r="30" spans="1:9">
      <c r="A30" s="50">
        <v>44954</v>
      </c>
      <c r="B30" s="178"/>
      <c r="C30" s="151"/>
      <c r="D30" s="151"/>
      <c r="E30" s="57">
        <v>23</v>
      </c>
      <c r="F30" s="2229">
        <v>77480</v>
      </c>
      <c r="G30" s="30">
        <v>8333.33</v>
      </c>
      <c r="H30" s="30">
        <v>2490</v>
      </c>
      <c r="I30" s="62">
        <f t="shared" si="0"/>
        <v>100000.08</v>
      </c>
    </row>
    <row r="31" spans="1:9">
      <c r="A31" s="50">
        <v>44982</v>
      </c>
      <c r="B31" s="178"/>
      <c r="C31" s="151"/>
      <c r="D31" s="151"/>
      <c r="E31" s="57">
        <v>24</v>
      </c>
      <c r="F31" s="2229">
        <v>77876</v>
      </c>
      <c r="G31" s="30">
        <v>8333.33</v>
      </c>
      <c r="H31" s="30">
        <v>2490</v>
      </c>
      <c r="I31" s="62">
        <f t="shared" si="0"/>
        <v>91666.750000000102</v>
      </c>
    </row>
    <row r="32" spans="1:9">
      <c r="A32" s="50">
        <v>45015</v>
      </c>
      <c r="B32" s="178"/>
      <c r="C32" s="151"/>
      <c r="D32" s="151"/>
      <c r="E32" s="57">
        <v>25</v>
      </c>
      <c r="F32" s="2229">
        <v>78118</v>
      </c>
      <c r="G32" s="30">
        <v>8333.33</v>
      </c>
      <c r="H32" s="30">
        <v>2490</v>
      </c>
      <c r="I32" s="62">
        <f t="shared" si="0"/>
        <v>83333.4200000001</v>
      </c>
    </row>
    <row r="33" spans="1:9">
      <c r="A33" s="50">
        <v>45042</v>
      </c>
      <c r="B33" s="178"/>
      <c r="C33" s="151"/>
      <c r="D33" s="151"/>
      <c r="E33" s="57">
        <v>26</v>
      </c>
      <c r="F33" s="2229">
        <v>78427</v>
      </c>
      <c r="G33" s="30">
        <v>8333.33</v>
      </c>
      <c r="H33" s="30">
        <v>2490</v>
      </c>
      <c r="I33" s="62">
        <f t="shared" si="0"/>
        <v>75000.090000000098</v>
      </c>
    </row>
    <row r="34" spans="1:9">
      <c r="A34" s="50">
        <v>45077</v>
      </c>
      <c r="B34" s="178"/>
      <c r="C34" s="151"/>
      <c r="D34" s="151"/>
      <c r="E34" s="57">
        <v>27</v>
      </c>
      <c r="F34" s="2229">
        <v>78909</v>
      </c>
      <c r="G34" s="30">
        <v>8333.33</v>
      </c>
      <c r="H34" s="30">
        <v>2490</v>
      </c>
      <c r="I34" s="62">
        <f t="shared" si="0"/>
        <v>66666.760000000097</v>
      </c>
    </row>
    <row r="35" spans="1:9">
      <c r="A35" s="50">
        <v>45106</v>
      </c>
      <c r="B35" s="178"/>
      <c r="C35" s="151"/>
      <c r="D35" s="151"/>
      <c r="E35" s="57">
        <v>28</v>
      </c>
      <c r="F35" s="2229">
        <v>79320</v>
      </c>
      <c r="G35" s="30">
        <v>8333.33</v>
      </c>
      <c r="H35" s="30">
        <v>2490</v>
      </c>
      <c r="I35" s="62">
        <f t="shared" si="0"/>
        <v>58333.430000000102</v>
      </c>
    </row>
    <row r="36" spans="1:9">
      <c r="A36" s="50">
        <v>45134</v>
      </c>
      <c r="B36" s="178"/>
      <c r="C36" s="151"/>
      <c r="D36" s="151"/>
      <c r="E36" s="57">
        <v>29</v>
      </c>
      <c r="F36" s="2229">
        <v>79609</v>
      </c>
      <c r="G36" s="30">
        <v>8333.33</v>
      </c>
      <c r="H36" s="30">
        <v>2490</v>
      </c>
      <c r="I36" s="62">
        <f t="shared" si="0"/>
        <v>50000.1000000001</v>
      </c>
    </row>
    <row r="37" spans="1:9">
      <c r="A37" s="50">
        <v>45168</v>
      </c>
      <c r="B37" s="178"/>
      <c r="C37" s="151"/>
      <c r="D37" s="151"/>
      <c r="E37" s="57">
        <v>30</v>
      </c>
      <c r="F37" s="2229">
        <v>80026</v>
      </c>
      <c r="G37" s="30">
        <v>8333.33</v>
      </c>
      <c r="H37" s="30">
        <v>2490</v>
      </c>
      <c r="I37" s="62">
        <f t="shared" si="0"/>
        <v>41666.770000000099</v>
      </c>
    </row>
    <row r="38" spans="1:9">
      <c r="A38" s="50">
        <v>45196</v>
      </c>
      <c r="B38" s="178"/>
      <c r="C38" s="151"/>
      <c r="D38" s="151"/>
      <c r="E38" s="57">
        <v>31</v>
      </c>
      <c r="F38" s="2229">
        <v>80353</v>
      </c>
      <c r="G38" s="30">
        <v>8333.33</v>
      </c>
      <c r="H38" s="30">
        <v>2490</v>
      </c>
      <c r="I38" s="62">
        <f t="shared" si="0"/>
        <v>33333.440000000097</v>
      </c>
    </row>
    <row r="39" spans="1:9">
      <c r="A39" s="50">
        <v>45225</v>
      </c>
      <c r="B39" s="178"/>
      <c r="C39" s="151"/>
      <c r="D39" s="151"/>
      <c r="E39" s="573">
        <v>32</v>
      </c>
      <c r="F39" s="2229">
        <v>80669</v>
      </c>
      <c r="G39" s="266">
        <v>8333.33</v>
      </c>
      <c r="H39" s="266">
        <v>2490</v>
      </c>
      <c r="I39" s="267">
        <f t="shared" si="0"/>
        <v>25000.110000000099</v>
      </c>
    </row>
    <row r="40" spans="1:9">
      <c r="A40" s="167">
        <v>45258</v>
      </c>
      <c r="B40" s="178"/>
      <c r="C40" s="35"/>
      <c r="D40" s="35"/>
      <c r="E40" s="57">
        <v>33</v>
      </c>
      <c r="F40" s="2229">
        <v>81131</v>
      </c>
      <c r="G40" s="30">
        <v>8333.33</v>
      </c>
      <c r="H40" s="30">
        <v>2490</v>
      </c>
      <c r="I40" s="267">
        <f t="shared" si="0"/>
        <v>16666.780000000101</v>
      </c>
    </row>
    <row r="41" spans="1:9">
      <c r="A41" s="167">
        <v>45289</v>
      </c>
      <c r="B41" s="178"/>
      <c r="C41" s="35"/>
      <c r="D41" s="35"/>
      <c r="E41" s="57">
        <v>34</v>
      </c>
      <c r="F41" s="2229">
        <v>81566</v>
      </c>
      <c r="G41" s="30">
        <v>8333.33</v>
      </c>
      <c r="H41" s="30">
        <v>2490</v>
      </c>
      <c r="I41" s="267">
        <f t="shared" si="0"/>
        <v>8333.4500000001208</v>
      </c>
    </row>
    <row r="42" spans="1:9" ht="13.8">
      <c r="A42" s="235">
        <v>45321</v>
      </c>
      <c r="B42" s="151"/>
      <c r="C42" s="151"/>
      <c r="E42" s="57">
        <v>35</v>
      </c>
      <c r="F42" s="2229">
        <v>81865</v>
      </c>
      <c r="G42" s="30">
        <v>8333.33</v>
      </c>
      <c r="H42" s="30">
        <v>2490</v>
      </c>
      <c r="I42" s="267">
        <f t="shared" si="0"/>
        <v>0.12000000011539699</v>
      </c>
    </row>
    <row r="43" spans="1:9">
      <c r="A43" s="50"/>
      <c r="B43" s="151"/>
      <c r="C43" s="151"/>
      <c r="D43" s="151"/>
      <c r="E43" s="57">
        <v>36</v>
      </c>
      <c r="F43" s="2229"/>
      <c r="G43" s="43"/>
      <c r="H43" s="43"/>
      <c r="I43" s="267">
        <f t="shared" si="0"/>
        <v>0.12000000011539699</v>
      </c>
    </row>
    <row r="46" spans="1:9">
      <c r="E46" s="133"/>
      <c r="G46" s="135"/>
      <c r="H46" s="135"/>
      <c r="I46" s="135"/>
    </row>
    <row r="47" spans="1:9" ht="15">
      <c r="A47" s="3196" t="s">
        <v>1</v>
      </c>
      <c r="B47" s="3197"/>
      <c r="C47" s="3197"/>
      <c r="D47" s="3197"/>
      <c r="E47" s="3432"/>
      <c r="F47" s="3197"/>
      <c r="G47" s="3197"/>
      <c r="H47" s="3197"/>
      <c r="I47" s="3198"/>
    </row>
    <row r="48" spans="1:9" ht="25.2">
      <c r="A48" s="444" t="s">
        <v>2</v>
      </c>
      <c r="B48" s="592" t="s">
        <v>3</v>
      </c>
      <c r="C48" s="446" t="s">
        <v>4</v>
      </c>
      <c r="D48" s="447" t="s">
        <v>5</v>
      </c>
      <c r="E48" s="185" t="s">
        <v>7</v>
      </c>
      <c r="F48" s="2500" t="s">
        <v>6</v>
      </c>
      <c r="G48" s="1119" t="s">
        <v>176</v>
      </c>
      <c r="H48" s="1119" t="s">
        <v>177</v>
      </c>
      <c r="I48" s="461" t="s">
        <v>10</v>
      </c>
    </row>
    <row r="49" spans="1:18">
      <c r="A49" s="723">
        <v>45527</v>
      </c>
      <c r="B49" s="666">
        <v>200000</v>
      </c>
      <c r="C49" s="666">
        <f>B49*0.02</f>
        <v>4000</v>
      </c>
      <c r="D49" s="667"/>
      <c r="E49" s="667">
        <v>24</v>
      </c>
      <c r="F49" s="2248">
        <v>34077</v>
      </c>
      <c r="G49" s="668">
        <f>+B49/E49</f>
        <v>8333.3333333333303</v>
      </c>
      <c r="H49" s="668">
        <f>+B49*0.0083</f>
        <v>1660</v>
      </c>
      <c r="I49" s="668">
        <f>B49</f>
        <v>200000</v>
      </c>
    </row>
    <row r="50" spans="1:18">
      <c r="A50" s="50">
        <v>45561</v>
      </c>
      <c r="B50" s="57"/>
      <c r="C50" s="57"/>
      <c r="D50" s="57"/>
      <c r="E50" s="57">
        <v>1</v>
      </c>
      <c r="F50" s="2229">
        <v>84764</v>
      </c>
      <c r="G50" s="59">
        <v>8333.33</v>
      </c>
      <c r="H50" s="59">
        <v>1660</v>
      </c>
      <c r="I50" s="62">
        <f>I49-G50</f>
        <v>191666.67</v>
      </c>
    </row>
    <row r="51" spans="1:18">
      <c r="A51" s="50">
        <v>45601</v>
      </c>
      <c r="B51" s="57"/>
      <c r="C51" s="57"/>
      <c r="D51" s="57"/>
      <c r="E51" s="57">
        <v>2</v>
      </c>
      <c r="F51" s="2229">
        <v>85258</v>
      </c>
      <c r="G51" s="59">
        <v>8333.33</v>
      </c>
      <c r="H51" s="59">
        <v>1660</v>
      </c>
      <c r="I51" s="62">
        <f t="shared" ref="I51:I61" si="1">I50-G51</f>
        <v>183333.34</v>
      </c>
    </row>
    <row r="52" spans="1:18">
      <c r="A52" s="50">
        <v>45625</v>
      </c>
      <c r="B52" s="57"/>
      <c r="C52" s="57"/>
      <c r="D52" s="57"/>
      <c r="E52" s="57">
        <v>3</v>
      </c>
      <c r="F52" s="2229">
        <v>85667</v>
      </c>
      <c r="G52" s="59">
        <v>8333.33</v>
      </c>
      <c r="H52" s="59">
        <v>1660</v>
      </c>
      <c r="I52" s="62">
        <f t="shared" si="1"/>
        <v>175000.01</v>
      </c>
    </row>
    <row r="53" spans="1:18">
      <c r="A53" s="60">
        <v>45652</v>
      </c>
      <c r="B53" s="57"/>
      <c r="C53" s="57"/>
      <c r="D53" s="57"/>
      <c r="E53" s="57">
        <v>4</v>
      </c>
      <c r="F53" s="2229">
        <v>85947</v>
      </c>
      <c r="G53" s="59">
        <v>8333.33</v>
      </c>
      <c r="H53" s="59">
        <v>1660</v>
      </c>
      <c r="I53" s="62">
        <f t="shared" si="1"/>
        <v>166666.68</v>
      </c>
    </row>
    <row r="54" spans="1:18">
      <c r="A54" s="167">
        <v>45694</v>
      </c>
      <c r="B54" s="57"/>
      <c r="C54" s="57"/>
      <c r="D54" s="57"/>
      <c r="E54" s="57">
        <v>5</v>
      </c>
      <c r="F54" s="2288">
        <v>86368</v>
      </c>
      <c r="G54" s="168">
        <v>8333.33</v>
      </c>
      <c r="H54" s="168">
        <v>1660</v>
      </c>
      <c r="I54" s="62">
        <f t="shared" si="1"/>
        <v>158333.35</v>
      </c>
      <c r="K54" s="339"/>
      <c r="L54" s="613"/>
      <c r="M54" s="464"/>
      <c r="N54" s="614"/>
      <c r="O54" s="614"/>
      <c r="P54" s="614"/>
      <c r="Q54" s="617"/>
      <c r="R54" s="617"/>
    </row>
    <row r="55" spans="1:18">
      <c r="A55" s="167">
        <v>45724</v>
      </c>
      <c r="B55" s="57"/>
      <c r="C55" s="57"/>
      <c r="D55" s="57"/>
      <c r="E55" s="57">
        <v>6</v>
      </c>
      <c r="F55" s="2288">
        <v>86792</v>
      </c>
      <c r="G55" s="168">
        <v>8333.33</v>
      </c>
      <c r="H55" s="168">
        <v>1660</v>
      </c>
      <c r="I55" s="62">
        <f t="shared" si="1"/>
        <v>150000.01999999999</v>
      </c>
      <c r="K55" s="339"/>
      <c r="L55" s="613"/>
      <c r="M55" s="464"/>
      <c r="N55" s="614"/>
      <c r="O55" s="614"/>
      <c r="P55" s="614"/>
      <c r="Q55" s="617"/>
      <c r="R55" s="617"/>
    </row>
    <row r="56" spans="1:18">
      <c r="A56" s="167">
        <v>45745</v>
      </c>
      <c r="B56" s="57"/>
      <c r="C56" s="57"/>
      <c r="D56" s="57"/>
      <c r="E56" s="57">
        <v>7</v>
      </c>
      <c r="F56" s="2288">
        <v>87072</v>
      </c>
      <c r="G56" s="450">
        <v>8333.33</v>
      </c>
      <c r="H56" s="450">
        <v>1660</v>
      </c>
      <c r="I56" s="62">
        <f t="shared" si="1"/>
        <v>141666.69</v>
      </c>
      <c r="K56" s="339"/>
      <c r="L56" s="613"/>
      <c r="M56" s="464"/>
      <c r="N56" s="615"/>
      <c r="O56" s="615"/>
      <c r="P56" s="615"/>
      <c r="Q56" s="617"/>
      <c r="R56" s="617"/>
    </row>
    <row r="57" spans="1:18">
      <c r="A57" s="167">
        <v>45779</v>
      </c>
      <c r="B57" s="57"/>
      <c r="C57" s="57"/>
      <c r="D57" s="57"/>
      <c r="E57" s="57">
        <v>8</v>
      </c>
      <c r="F57" s="2288">
        <v>87484</v>
      </c>
      <c r="G57" s="168">
        <v>8333.33</v>
      </c>
      <c r="H57" s="168">
        <v>1660</v>
      </c>
      <c r="I57" s="62">
        <f t="shared" si="1"/>
        <v>133333.35999999999</v>
      </c>
      <c r="K57" s="339"/>
      <c r="L57" s="613"/>
      <c r="M57" s="464"/>
      <c r="N57" s="614"/>
      <c r="O57" s="614"/>
      <c r="P57" s="614"/>
      <c r="Q57" s="617"/>
      <c r="R57" s="617"/>
    </row>
    <row r="58" spans="1:18">
      <c r="A58" s="167">
        <v>45808</v>
      </c>
      <c r="B58" s="57"/>
      <c r="C58" s="57"/>
      <c r="D58" s="57"/>
      <c r="E58" s="57">
        <v>9</v>
      </c>
      <c r="F58" s="2356" t="s">
        <v>1362</v>
      </c>
      <c r="G58" s="450">
        <v>8333.33</v>
      </c>
      <c r="H58" s="450">
        <v>1660</v>
      </c>
      <c r="I58" s="62">
        <f t="shared" si="1"/>
        <v>125000.03</v>
      </c>
      <c r="K58" s="339"/>
      <c r="L58" s="613"/>
      <c r="M58" s="340"/>
      <c r="N58" s="615"/>
      <c r="O58" s="615"/>
      <c r="P58" s="615"/>
      <c r="Q58" s="617"/>
      <c r="R58" s="617"/>
    </row>
    <row r="59" spans="1:18">
      <c r="A59" s="167">
        <v>45836</v>
      </c>
      <c r="B59" s="57"/>
      <c r="C59" s="57"/>
      <c r="D59" s="57"/>
      <c r="E59" s="57">
        <v>10</v>
      </c>
      <c r="F59" s="2356" t="s">
        <v>1363</v>
      </c>
      <c r="G59" s="450">
        <v>8333.33</v>
      </c>
      <c r="H59" s="450">
        <v>1660</v>
      </c>
      <c r="I59" s="62">
        <f t="shared" si="1"/>
        <v>116666.7</v>
      </c>
      <c r="K59" s="339"/>
      <c r="L59" s="613"/>
      <c r="M59" s="340"/>
      <c r="N59" s="615"/>
      <c r="O59" s="615"/>
      <c r="P59" s="615"/>
      <c r="Q59" s="617"/>
      <c r="R59" s="617"/>
    </row>
    <row r="60" spans="1:18">
      <c r="A60" s="167">
        <v>45871</v>
      </c>
      <c r="B60" s="57"/>
      <c r="C60" s="57"/>
      <c r="D60" s="57"/>
      <c r="E60" s="57">
        <v>11</v>
      </c>
      <c r="F60" s="2777" t="s">
        <v>1364</v>
      </c>
      <c r="G60" s="168">
        <v>8333.33</v>
      </c>
      <c r="H60" s="168">
        <v>1660</v>
      </c>
      <c r="I60" s="62">
        <f t="shared" si="1"/>
        <v>108333.37</v>
      </c>
      <c r="K60" s="339"/>
      <c r="L60" s="613"/>
      <c r="M60" s="464"/>
      <c r="N60" s="614"/>
      <c r="O60" s="614"/>
      <c r="P60" s="614"/>
      <c r="Q60" s="617"/>
      <c r="R60" s="617"/>
    </row>
    <row r="61" spans="1:18">
      <c r="A61" s="167">
        <v>45871</v>
      </c>
      <c r="B61" s="151"/>
      <c r="C61" s="151"/>
      <c r="D61" s="151"/>
      <c r="E61" s="151">
        <v>12</v>
      </c>
      <c r="F61" s="2229" t="s">
        <v>1365</v>
      </c>
      <c r="G61" s="43">
        <v>108333.37</v>
      </c>
      <c r="H61" s="43"/>
      <c r="I61" s="62">
        <f t="shared" si="1"/>
        <v>0</v>
      </c>
      <c r="K61" s="339"/>
      <c r="L61" s="613"/>
      <c r="M61" s="467"/>
      <c r="N61" s="615"/>
      <c r="O61" s="615"/>
      <c r="P61" s="615"/>
      <c r="Q61" s="618"/>
      <c r="R61" s="618"/>
    </row>
    <row r="62" spans="1:18">
      <c r="K62" s="339"/>
      <c r="L62" s="613"/>
      <c r="M62" s="464"/>
      <c r="N62" s="615"/>
      <c r="O62" s="615"/>
      <c r="P62" s="615"/>
      <c r="Q62" s="617"/>
      <c r="R62" s="617"/>
    </row>
    <row r="63" spans="1:18" ht="15">
      <c r="A63" s="3196" t="s">
        <v>1</v>
      </c>
      <c r="B63" s="3197"/>
      <c r="C63" s="3197"/>
      <c r="D63" s="3197"/>
      <c r="E63" s="3432"/>
      <c r="F63" s="3197"/>
      <c r="G63" s="3197"/>
      <c r="H63" s="3197"/>
      <c r="I63" s="3198"/>
      <c r="K63" s="339"/>
      <c r="L63" s="613"/>
      <c r="M63" s="340"/>
      <c r="N63" s="614"/>
      <c r="O63" s="614"/>
      <c r="P63" s="614"/>
      <c r="Q63" s="617"/>
      <c r="R63" s="617"/>
    </row>
    <row r="64" spans="1:18" ht="25.2">
      <c r="A64" s="444" t="s">
        <v>2</v>
      </c>
      <c r="B64" s="592" t="s">
        <v>3</v>
      </c>
      <c r="C64" s="446" t="s">
        <v>4</v>
      </c>
      <c r="D64" s="447" t="s">
        <v>5</v>
      </c>
      <c r="E64" s="185" t="s">
        <v>7</v>
      </c>
      <c r="F64" s="2500" t="s">
        <v>6</v>
      </c>
      <c r="G64" s="1119" t="s">
        <v>176</v>
      </c>
      <c r="H64" s="1119" t="s">
        <v>177</v>
      </c>
      <c r="I64" s="461" t="s">
        <v>10</v>
      </c>
      <c r="K64" s="339"/>
      <c r="L64" s="613"/>
      <c r="M64" s="340"/>
      <c r="N64" s="615"/>
      <c r="O64" s="615"/>
      <c r="P64" s="615"/>
      <c r="Q64" s="617"/>
      <c r="R64" s="617"/>
    </row>
    <row r="65" spans="1:18">
      <c r="A65" s="723">
        <v>45871</v>
      </c>
      <c r="B65" s="666">
        <v>120000</v>
      </c>
      <c r="C65" s="666">
        <f>B65*0.02</f>
        <v>2400</v>
      </c>
      <c r="D65" s="667"/>
      <c r="E65" s="667">
        <v>12</v>
      </c>
      <c r="F65" s="2248" t="s">
        <v>1365</v>
      </c>
      <c r="G65" s="668">
        <f>+B65/E65</f>
        <v>10000</v>
      </c>
      <c r="H65" s="668">
        <f>+B65*0.0083</f>
        <v>996</v>
      </c>
      <c r="I65" s="668">
        <f>B65</f>
        <v>120000</v>
      </c>
      <c r="K65" s="339"/>
      <c r="L65" s="613"/>
      <c r="M65" s="340"/>
      <c r="N65" s="614"/>
      <c r="O65" s="614"/>
      <c r="P65" s="614"/>
      <c r="Q65" s="617"/>
      <c r="R65" s="617"/>
    </row>
    <row r="66" spans="1:18">
      <c r="A66" s="194">
        <v>45899</v>
      </c>
      <c r="B66" s="57"/>
      <c r="C66" s="57"/>
      <c r="D66" s="57"/>
      <c r="E66" s="57">
        <v>1</v>
      </c>
      <c r="F66" s="2707" t="s">
        <v>1366</v>
      </c>
      <c r="G66" s="619">
        <v>10000</v>
      </c>
      <c r="H66" s="619">
        <v>996</v>
      </c>
      <c r="I66" s="62">
        <f t="shared" ref="I66:I71" si="2">I65-G66</f>
        <v>110000</v>
      </c>
    </row>
    <row r="67" spans="1:18">
      <c r="A67" s="194">
        <v>45934</v>
      </c>
      <c r="B67" s="151"/>
      <c r="C67" s="151"/>
      <c r="D67" s="151"/>
      <c r="E67" s="151"/>
      <c r="F67" s="2313" t="s">
        <v>1367</v>
      </c>
      <c r="G67" s="673">
        <v>10000</v>
      </c>
      <c r="H67" s="673">
        <v>996</v>
      </c>
      <c r="I67" s="62">
        <f t="shared" si="2"/>
        <v>100000</v>
      </c>
    </row>
    <row r="68" spans="1:18">
      <c r="A68" s="194">
        <v>45959</v>
      </c>
      <c r="B68" s="151"/>
      <c r="C68" s="151"/>
      <c r="D68" s="151"/>
      <c r="E68" s="151"/>
      <c r="F68" s="2313" t="s">
        <v>1368</v>
      </c>
      <c r="G68" s="619">
        <v>10000</v>
      </c>
      <c r="H68" s="619">
        <v>996</v>
      </c>
      <c r="I68" s="62">
        <f t="shared" si="2"/>
        <v>90000</v>
      </c>
    </row>
    <row r="69" spans="1:18">
      <c r="A69" s="194">
        <v>45994</v>
      </c>
      <c r="B69" s="151"/>
      <c r="C69" s="151"/>
      <c r="D69" s="151"/>
      <c r="E69" s="151"/>
      <c r="F69" s="2313" t="s">
        <v>1369</v>
      </c>
      <c r="G69" s="673">
        <v>10000</v>
      </c>
      <c r="H69" s="673">
        <v>996</v>
      </c>
      <c r="I69" s="62">
        <f t="shared" si="2"/>
        <v>80000</v>
      </c>
    </row>
    <row r="70" spans="1:18">
      <c r="A70" s="50"/>
      <c r="B70" s="151"/>
      <c r="C70" s="151"/>
      <c r="D70" s="151"/>
      <c r="E70" s="151"/>
      <c r="F70" s="2229"/>
      <c r="G70" s="43"/>
      <c r="H70" s="43"/>
      <c r="I70" s="62">
        <f t="shared" si="2"/>
        <v>80000</v>
      </c>
    </row>
    <row r="71" spans="1:18">
      <c r="A71" s="50"/>
      <c r="B71" s="151"/>
      <c r="C71" s="151"/>
      <c r="D71" s="151"/>
      <c r="E71" s="151"/>
      <c r="F71" s="2229"/>
      <c r="G71" s="43"/>
      <c r="H71" s="43"/>
      <c r="I71" s="62">
        <f t="shared" si="2"/>
        <v>80000</v>
      </c>
    </row>
  </sheetData>
  <mergeCells count="4">
    <mergeCell ref="A1:E1"/>
    <mergeCell ref="A4:I4"/>
    <mergeCell ref="A47:I47"/>
    <mergeCell ref="A63:I63"/>
  </mergeCells>
  <pageMargins left="0.7" right="0.7" top="0.75" bottom="0.75" header="0.3" footer="0.3"/>
  <pageSetup orientation="portrait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R17"/>
  <sheetViews>
    <sheetView zoomScale="130" zoomScaleNormal="130" workbookViewId="0">
      <selection activeCell="K23" sqref="K23"/>
    </sheetView>
  </sheetViews>
  <sheetFormatPr defaultColWidth="9.109375" defaultRowHeight="13.2"/>
  <cols>
    <col min="1" max="1" width="14" customWidth="1"/>
    <col min="2" max="2" width="13.44140625" customWidth="1"/>
    <col min="3" max="3" width="10.88671875" customWidth="1"/>
    <col min="5" max="5" width="12.88671875" style="362" customWidth="1"/>
    <col min="7" max="7" width="11.44140625" customWidth="1"/>
    <col min="8" max="8" width="12.88671875" customWidth="1"/>
    <col min="9" max="9" width="13.33203125" customWidth="1"/>
    <col min="11" max="11" width="9.33203125" customWidth="1"/>
    <col min="13" max="15" width="9.33203125" customWidth="1"/>
    <col min="17" max="17" width="9.88671875" customWidth="1"/>
  </cols>
  <sheetData>
    <row r="1" spans="1:18" s="3" customFormat="1" ht="24">
      <c r="A1" s="3120" t="s">
        <v>1370</v>
      </c>
      <c r="B1" s="3120"/>
      <c r="C1" s="3120"/>
      <c r="D1" s="3120"/>
      <c r="E1" s="3134"/>
      <c r="F1" s="227"/>
      <c r="G1" s="135"/>
      <c r="H1" s="135"/>
      <c r="I1" s="135"/>
    </row>
    <row r="2" spans="1:18" s="3" customFormat="1" ht="24">
      <c r="A2" s="610"/>
      <c r="B2" s="132"/>
      <c r="C2" s="132"/>
      <c r="D2" s="132"/>
      <c r="E2" s="133"/>
      <c r="F2" s="227"/>
      <c r="G2" s="135"/>
      <c r="H2" s="135"/>
      <c r="I2" s="135"/>
    </row>
    <row r="3" spans="1:18" s="3" customFormat="1">
      <c r="A3" s="228"/>
      <c r="B3" s="132"/>
      <c r="C3" s="132"/>
      <c r="D3" s="132"/>
      <c r="E3" s="133"/>
      <c r="F3" s="227"/>
      <c r="G3" s="135"/>
      <c r="H3" s="135"/>
      <c r="I3" s="135"/>
    </row>
    <row r="4" spans="1:18" s="3" customFormat="1" ht="15">
      <c r="A4" s="3196" t="s">
        <v>1</v>
      </c>
      <c r="B4" s="3197"/>
      <c r="C4" s="3197"/>
      <c r="D4" s="3197"/>
      <c r="E4" s="3432"/>
      <c r="F4" s="3197"/>
      <c r="G4" s="3197"/>
      <c r="H4" s="3197"/>
      <c r="I4" s="3198"/>
    </row>
    <row r="5" spans="1:18" s="3" customFormat="1" ht="25.2">
      <c r="A5" s="444" t="s">
        <v>2</v>
      </c>
      <c r="B5" s="592" t="s">
        <v>3</v>
      </c>
      <c r="C5" s="446" t="s">
        <v>4</v>
      </c>
      <c r="D5" s="447" t="s">
        <v>5</v>
      </c>
      <c r="E5" s="185" t="s">
        <v>7</v>
      </c>
      <c r="F5" s="1250" t="s">
        <v>6</v>
      </c>
      <c r="G5" s="1119" t="s">
        <v>176</v>
      </c>
      <c r="H5" s="1119" t="s">
        <v>177</v>
      </c>
      <c r="I5" s="461" t="s">
        <v>10</v>
      </c>
    </row>
    <row r="6" spans="1:18" s="3" customFormat="1" ht="21.75" customHeight="1">
      <c r="A6" s="1251">
        <v>45801</v>
      </c>
      <c r="B6" s="1252">
        <v>40000</v>
      </c>
      <c r="C6" s="1252">
        <f>B6*0.02</f>
        <v>800</v>
      </c>
      <c r="D6" s="1253"/>
      <c r="E6" s="1254">
        <v>6</v>
      </c>
      <c r="F6" s="1255" t="s">
        <v>1371</v>
      </c>
      <c r="G6" s="1256">
        <f>+B6/E6</f>
        <v>6666.6666666666697</v>
      </c>
      <c r="H6" s="1256">
        <f>+B6*0.0083</f>
        <v>332</v>
      </c>
      <c r="I6" s="1258">
        <f>B6</f>
        <v>40000</v>
      </c>
      <c r="K6" s="339"/>
      <c r="L6" s="616"/>
      <c r="M6" s="467"/>
      <c r="N6" s="615"/>
      <c r="O6" s="615"/>
      <c r="P6" s="615"/>
      <c r="Q6" s="618"/>
      <c r="R6" s="618"/>
    </row>
    <row r="7" spans="1:18" s="3" customFormat="1" ht="21.75" customHeight="1">
      <c r="A7" s="194">
        <v>45836</v>
      </c>
      <c r="B7" s="605"/>
      <c r="C7" s="151"/>
      <c r="D7" s="700"/>
      <c r="E7" s="195"/>
      <c r="F7" s="195" t="s">
        <v>1372</v>
      </c>
      <c r="G7" s="619">
        <v>6666.67</v>
      </c>
      <c r="H7" s="619">
        <v>332</v>
      </c>
      <c r="I7" s="62">
        <f t="shared" ref="I7:I13" si="0">I6-G7</f>
        <v>33333.33</v>
      </c>
      <c r="K7" s="339"/>
      <c r="L7" s="613"/>
      <c r="M7" s="340"/>
      <c r="N7" s="615"/>
      <c r="O7" s="615"/>
      <c r="P7" s="615"/>
      <c r="Q7" s="617"/>
      <c r="R7" s="617"/>
    </row>
    <row r="8" spans="1:18" s="3" customFormat="1" ht="21.75" customHeight="1">
      <c r="A8" s="194">
        <v>45864</v>
      </c>
      <c r="B8" s="1184"/>
      <c r="C8" s="151"/>
      <c r="D8" s="700"/>
      <c r="E8" s="195"/>
      <c r="F8" s="195" t="s">
        <v>1373</v>
      </c>
      <c r="G8" s="619">
        <v>6666.67</v>
      </c>
      <c r="H8" s="619">
        <v>332</v>
      </c>
      <c r="I8" s="62">
        <f t="shared" si="0"/>
        <v>26666.66</v>
      </c>
      <c r="K8" s="339"/>
      <c r="L8" s="613"/>
      <c r="M8" s="340"/>
      <c r="N8" s="615"/>
      <c r="O8" s="615"/>
      <c r="P8" s="615"/>
      <c r="Q8" s="617"/>
      <c r="R8" s="617"/>
    </row>
    <row r="9" spans="1:18">
      <c r="A9" s="194">
        <v>45878</v>
      </c>
      <c r="B9" s="731"/>
      <c r="C9" s="326"/>
      <c r="D9" s="1257"/>
      <c r="E9" s="197"/>
      <c r="F9" s="2184" t="s">
        <v>1374</v>
      </c>
      <c r="G9" s="673">
        <v>6666.67</v>
      </c>
      <c r="H9" s="673">
        <v>332</v>
      </c>
      <c r="I9" s="62">
        <f t="shared" si="0"/>
        <v>19999.990000000002</v>
      </c>
      <c r="K9" s="339"/>
      <c r="L9" s="613"/>
      <c r="M9" s="2182"/>
      <c r="N9" s="614"/>
      <c r="O9" s="614"/>
      <c r="P9" s="614"/>
      <c r="Q9" s="617"/>
      <c r="R9" s="617"/>
    </row>
    <row r="10" spans="1:18">
      <c r="A10" s="194">
        <v>45925</v>
      </c>
      <c r="E10" s="195"/>
      <c r="F10" s="195" t="s">
        <v>1375</v>
      </c>
      <c r="G10" s="619">
        <v>6666.67</v>
      </c>
      <c r="H10" s="619">
        <v>332</v>
      </c>
      <c r="I10" s="62">
        <f t="shared" si="0"/>
        <v>13333.32</v>
      </c>
      <c r="K10" s="339"/>
      <c r="L10" s="613"/>
      <c r="M10" s="340"/>
      <c r="N10" s="615"/>
      <c r="O10" s="615"/>
      <c r="P10" s="615"/>
      <c r="Q10" s="617"/>
      <c r="R10" s="617"/>
    </row>
    <row r="11" spans="1:18">
      <c r="A11" s="194">
        <v>45951</v>
      </c>
      <c r="E11" s="195"/>
      <c r="F11" s="195" t="s">
        <v>1376</v>
      </c>
      <c r="G11" s="619">
        <v>6666.67</v>
      </c>
      <c r="H11" s="619">
        <v>332</v>
      </c>
      <c r="I11" s="62">
        <f t="shared" si="0"/>
        <v>6666.6500000000096</v>
      </c>
      <c r="K11" s="339"/>
      <c r="L11" s="613"/>
      <c r="M11" s="340"/>
      <c r="N11" s="615"/>
      <c r="O11" s="615"/>
      <c r="P11" s="615"/>
      <c r="Q11" s="617"/>
      <c r="R11" s="617"/>
    </row>
    <row r="12" spans="1:18">
      <c r="A12" s="194">
        <v>45989</v>
      </c>
      <c r="B12" s="731"/>
      <c r="C12" s="326"/>
      <c r="D12" s="1257"/>
      <c r="E12" s="195"/>
      <c r="F12" s="195" t="s">
        <v>1377</v>
      </c>
      <c r="G12" s="619">
        <v>6666.65</v>
      </c>
      <c r="H12" s="619">
        <v>332</v>
      </c>
      <c r="I12" s="62">
        <f t="shared" si="0"/>
        <v>0</v>
      </c>
      <c r="K12" s="339"/>
      <c r="L12" s="613"/>
      <c r="M12" s="340"/>
      <c r="N12" s="615"/>
      <c r="O12" s="615"/>
      <c r="P12" s="615"/>
      <c r="Q12" s="617"/>
      <c r="R12" s="617"/>
    </row>
    <row r="13" spans="1:18">
      <c r="A13" s="326"/>
      <c r="B13" s="326"/>
      <c r="C13" s="326"/>
      <c r="D13" s="326"/>
      <c r="E13" s="379"/>
      <c r="F13" s="326"/>
      <c r="G13" s="326"/>
      <c r="H13" s="326"/>
      <c r="I13" s="62">
        <f t="shared" si="0"/>
        <v>0</v>
      </c>
      <c r="K13" s="339"/>
      <c r="L13" s="613"/>
      <c r="M13" s="467"/>
      <c r="N13" s="615"/>
      <c r="O13" s="615"/>
      <c r="P13" s="615"/>
      <c r="Q13" s="618"/>
      <c r="R13" s="618"/>
    </row>
    <row r="14" spans="1:18" ht="15">
      <c r="A14" s="3196" t="s">
        <v>1</v>
      </c>
      <c r="B14" s="3197"/>
      <c r="C14" s="3197"/>
      <c r="D14" s="3197"/>
      <c r="E14" s="3432"/>
      <c r="F14" s="3197"/>
      <c r="G14" s="3197"/>
      <c r="H14" s="3197"/>
      <c r="I14" s="3198"/>
    </row>
    <row r="15" spans="1:18" ht="25.2">
      <c r="A15" s="444" t="s">
        <v>2</v>
      </c>
      <c r="B15" s="592" t="s">
        <v>3</v>
      </c>
      <c r="C15" s="446" t="s">
        <v>4</v>
      </c>
      <c r="D15" s="447" t="s">
        <v>5</v>
      </c>
      <c r="E15" s="185" t="s">
        <v>7</v>
      </c>
      <c r="F15" s="1250" t="s">
        <v>6</v>
      </c>
      <c r="G15" s="1119" t="s">
        <v>176</v>
      </c>
      <c r="H15" s="1119" t="s">
        <v>177</v>
      </c>
      <c r="I15" s="461" t="s">
        <v>10</v>
      </c>
    </row>
    <row r="16" spans="1:18">
      <c r="A16" s="1251">
        <v>45994</v>
      </c>
      <c r="B16" s="1252">
        <v>200000</v>
      </c>
      <c r="C16" s="1252">
        <f>B16*0.02</f>
        <v>4000</v>
      </c>
      <c r="D16" s="1253"/>
      <c r="E16" s="1254">
        <v>24</v>
      </c>
      <c r="F16" s="1255" t="s">
        <v>1377</v>
      </c>
      <c r="G16" s="1256">
        <f>+B16/E16</f>
        <v>8333.3333333333303</v>
      </c>
      <c r="H16" s="1256">
        <f>+B16*0.0083</f>
        <v>1660</v>
      </c>
      <c r="I16" s="1258">
        <f>B16</f>
        <v>200000</v>
      </c>
    </row>
    <row r="17" spans="1:9">
      <c r="A17" s="194"/>
      <c r="B17" s="605"/>
      <c r="C17" s="151"/>
      <c r="D17" s="700"/>
      <c r="E17" s="195"/>
      <c r="F17" s="195"/>
      <c r="G17" s="619"/>
      <c r="H17" s="619"/>
      <c r="I17" s="62">
        <f>I16-G17</f>
        <v>200000</v>
      </c>
    </row>
  </sheetData>
  <mergeCells count="3">
    <mergeCell ref="A1:E1"/>
    <mergeCell ref="A4:I4"/>
    <mergeCell ref="A14:I14"/>
  </mergeCells>
  <pageMargins left="0.75" right="0.75" top="1" bottom="1" header="0.5" footer="0.5"/>
  <pageSetup orientation="portrait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214">
    <tabColor rgb="FFFFFF00"/>
  </sheetPr>
  <dimension ref="A1:S66"/>
  <sheetViews>
    <sheetView zoomScale="130" zoomScaleNormal="130" workbookViewId="0">
      <selection activeCell="N20" sqref="N20"/>
    </sheetView>
  </sheetViews>
  <sheetFormatPr defaultColWidth="9.109375" defaultRowHeight="13.2"/>
  <cols>
    <col min="1" max="1" width="11.5546875" style="2301" customWidth="1"/>
    <col min="2" max="2" width="13.88671875" style="2271" customWidth="1"/>
    <col min="3" max="3" width="9.6640625" style="2271" customWidth="1"/>
    <col min="4" max="4" width="9.109375" style="2271"/>
    <col min="5" max="5" width="9.33203125" style="2318" customWidth="1"/>
    <col min="6" max="6" width="11.88671875" style="2318" customWidth="1"/>
    <col min="7" max="7" width="11.44140625" style="2267" customWidth="1"/>
    <col min="8" max="8" width="12.33203125" style="2848" customWidth="1"/>
    <col min="9" max="9" width="14" style="2318" customWidth="1"/>
    <col min="10" max="10" width="9.109375" style="3"/>
    <col min="11" max="11" width="11.6640625" style="3" customWidth="1"/>
    <col min="12" max="12" width="15.5546875" style="3" customWidth="1"/>
    <col min="13" max="13" width="9.109375" style="3"/>
    <col min="14" max="14" width="12.109375" style="1245" customWidth="1"/>
    <col min="15" max="15" width="10" style="3" customWidth="1"/>
    <col min="16" max="16" width="11.5546875" style="6" customWidth="1"/>
    <col min="17" max="17" width="9.33203125" style="6" customWidth="1"/>
    <col min="18" max="18" width="11.88671875" style="3" customWidth="1"/>
    <col min="19" max="16384" width="9.109375" style="3"/>
  </cols>
  <sheetData>
    <row r="1" spans="1:19" ht="24">
      <c r="A1" s="2317" t="s">
        <v>1378</v>
      </c>
    </row>
    <row r="2" spans="1:19" ht="16.5" customHeight="1">
      <c r="A2" s="2317"/>
    </row>
    <row r="4" spans="1:19" ht="15">
      <c r="A4" s="3426" t="s">
        <v>1</v>
      </c>
      <c r="B4" s="3427"/>
      <c r="C4" s="3427"/>
      <c r="D4" s="3427"/>
      <c r="E4" s="3428"/>
      <c r="F4" s="3427"/>
      <c r="G4" s="3427"/>
      <c r="H4" s="3427"/>
      <c r="I4" s="3429"/>
      <c r="K4" s="3327" t="s">
        <v>20</v>
      </c>
      <c r="L4" s="3328"/>
      <c r="M4" s="3328"/>
      <c r="N4" s="3328"/>
      <c r="O4" s="3328"/>
      <c r="P4" s="3328"/>
      <c r="Q4" s="3328"/>
      <c r="R4" s="3329"/>
    </row>
    <row r="5" spans="1:19" ht="39.6">
      <c r="A5" s="2821" t="s">
        <v>2</v>
      </c>
      <c r="B5" s="2822" t="s">
        <v>3</v>
      </c>
      <c r="C5" s="2823" t="s">
        <v>4</v>
      </c>
      <c r="D5" s="2824" t="s">
        <v>5</v>
      </c>
      <c r="E5" s="2327" t="s">
        <v>7</v>
      </c>
      <c r="F5" s="2824" t="s">
        <v>6</v>
      </c>
      <c r="G5" s="2495" t="s">
        <v>176</v>
      </c>
      <c r="H5" s="2849" t="s">
        <v>177</v>
      </c>
      <c r="I5" s="2850" t="s">
        <v>10</v>
      </c>
      <c r="K5" s="860" t="s">
        <v>21</v>
      </c>
      <c r="L5" s="278" t="s">
        <v>799</v>
      </c>
      <c r="M5" s="910" t="s">
        <v>800</v>
      </c>
      <c r="N5" s="496" t="s">
        <v>143</v>
      </c>
      <c r="O5" s="858" t="s">
        <v>1379</v>
      </c>
      <c r="P5" s="958" t="s">
        <v>801</v>
      </c>
      <c r="Q5" s="917" t="s">
        <v>802</v>
      </c>
      <c r="R5" s="875" t="s">
        <v>39</v>
      </c>
    </row>
    <row r="6" spans="1:19" ht="18" customHeight="1">
      <c r="A6" s="2851">
        <v>45013</v>
      </c>
      <c r="B6" s="2852">
        <v>80000</v>
      </c>
      <c r="C6" s="2852">
        <f>B6*0.02</f>
        <v>1600</v>
      </c>
      <c r="D6" s="2853"/>
      <c r="E6" s="2846">
        <v>30965</v>
      </c>
      <c r="F6" s="2854">
        <v>12</v>
      </c>
      <c r="G6" s="2553">
        <f>B6/F6</f>
        <v>6666.6666666666697</v>
      </c>
      <c r="H6" s="2855">
        <f>B6*0.83%</f>
        <v>664</v>
      </c>
      <c r="I6" s="2856">
        <f>B6</f>
        <v>80000</v>
      </c>
      <c r="K6" s="871">
        <v>44495</v>
      </c>
      <c r="L6" s="21">
        <v>20000</v>
      </c>
      <c r="M6" s="21"/>
      <c r="N6" s="1097">
        <v>27680</v>
      </c>
      <c r="O6" s="73">
        <v>12</v>
      </c>
      <c r="P6" s="21">
        <v>1666.67</v>
      </c>
      <c r="Q6" s="21">
        <v>400</v>
      </c>
      <c r="R6" s="21">
        <v>20000</v>
      </c>
    </row>
    <row r="7" spans="1:19" ht="18" customHeight="1">
      <c r="A7" s="2304">
        <v>45043</v>
      </c>
      <c r="B7" s="2224"/>
      <c r="C7" s="2224"/>
      <c r="D7" s="2224"/>
      <c r="E7" s="2192">
        <v>78456</v>
      </c>
      <c r="F7" s="2225">
        <v>1</v>
      </c>
      <c r="G7" s="2276">
        <v>6666.67</v>
      </c>
      <c r="H7" s="2276">
        <v>664</v>
      </c>
      <c r="I7" s="2739">
        <f>I6-G7</f>
        <v>73333.33</v>
      </c>
      <c r="K7" s="865">
        <v>44525</v>
      </c>
      <c r="L7" s="151"/>
      <c r="M7" s="151"/>
      <c r="N7" s="971">
        <v>72725</v>
      </c>
      <c r="O7" s="57">
        <v>1</v>
      </c>
      <c r="P7" s="43">
        <v>1666.67</v>
      </c>
      <c r="Q7" s="43">
        <v>366.67</v>
      </c>
      <c r="R7" s="478">
        <f>R6-P7</f>
        <v>18333.330000000002</v>
      </c>
    </row>
    <row r="8" spans="1:19" ht="18" customHeight="1">
      <c r="A8" s="2304">
        <v>45076</v>
      </c>
      <c r="B8" s="2224"/>
      <c r="C8" s="2224"/>
      <c r="D8" s="2224"/>
      <c r="E8" s="2192">
        <v>78880</v>
      </c>
      <c r="F8" s="2225">
        <v>2</v>
      </c>
      <c r="G8" s="2276">
        <v>6666.67</v>
      </c>
      <c r="H8" s="2276">
        <v>664</v>
      </c>
      <c r="I8" s="2739">
        <f t="shared" ref="I8:I18" si="0">I7-G8</f>
        <v>66666.66</v>
      </c>
      <c r="K8" s="865">
        <v>44550</v>
      </c>
      <c r="L8" s="151"/>
      <c r="M8" s="151"/>
      <c r="N8" s="971">
        <v>72979</v>
      </c>
      <c r="O8" s="57">
        <v>2</v>
      </c>
      <c r="P8" s="43">
        <v>1666.67</v>
      </c>
      <c r="Q8" s="43">
        <v>333.33</v>
      </c>
      <c r="R8" s="478">
        <f t="shared" ref="R8:R19" si="1">R7-P8</f>
        <v>16666.66</v>
      </c>
    </row>
    <row r="9" spans="1:19" ht="18" customHeight="1">
      <c r="A9" s="2304">
        <v>45106</v>
      </c>
      <c r="B9" s="2224"/>
      <c r="C9" s="2224"/>
      <c r="D9" s="2224"/>
      <c r="E9" s="2192">
        <v>79319</v>
      </c>
      <c r="F9" s="2225">
        <v>3</v>
      </c>
      <c r="G9" s="2276">
        <v>6666.67</v>
      </c>
      <c r="H9" s="2276">
        <v>664</v>
      </c>
      <c r="I9" s="2739">
        <f t="shared" si="0"/>
        <v>59999.99</v>
      </c>
      <c r="K9" s="865">
        <v>44589</v>
      </c>
      <c r="L9" s="151"/>
      <c r="M9" s="151"/>
      <c r="N9" s="178">
        <v>73438</v>
      </c>
      <c r="O9" s="57">
        <v>3</v>
      </c>
      <c r="P9" s="43">
        <v>1666.67</v>
      </c>
      <c r="Q9" s="43">
        <v>300</v>
      </c>
      <c r="R9" s="478">
        <f t="shared" si="1"/>
        <v>14999.99</v>
      </c>
    </row>
    <row r="10" spans="1:19" ht="18" customHeight="1">
      <c r="A10" s="2304">
        <v>45139</v>
      </c>
      <c r="B10" s="2224"/>
      <c r="C10" s="2224"/>
      <c r="D10" s="2224"/>
      <c r="E10" s="2192">
        <v>79730</v>
      </c>
      <c r="F10" s="2225">
        <v>4</v>
      </c>
      <c r="G10" s="2277">
        <v>6666.67</v>
      </c>
      <c r="H10" s="2277">
        <v>664</v>
      </c>
      <c r="I10" s="2739">
        <f t="shared" si="0"/>
        <v>53333.32</v>
      </c>
      <c r="K10" s="865">
        <v>44621</v>
      </c>
      <c r="L10" s="151"/>
      <c r="M10" s="151"/>
      <c r="N10" s="178">
        <v>73781</v>
      </c>
      <c r="O10" s="57">
        <v>4</v>
      </c>
      <c r="P10" s="43">
        <v>1666.67</v>
      </c>
      <c r="Q10" s="43">
        <v>266.67</v>
      </c>
      <c r="R10" s="478">
        <f t="shared" si="1"/>
        <v>13333.32</v>
      </c>
    </row>
    <row r="11" spans="1:19" ht="18" customHeight="1">
      <c r="A11" s="2304">
        <v>45169</v>
      </c>
      <c r="B11" s="2224"/>
      <c r="C11" s="2224"/>
      <c r="D11" s="2224"/>
      <c r="E11" s="2192">
        <v>80066</v>
      </c>
      <c r="F11" s="2225">
        <v>5</v>
      </c>
      <c r="G11" s="2276">
        <v>6666.67</v>
      </c>
      <c r="H11" s="2276">
        <v>664</v>
      </c>
      <c r="I11" s="2739">
        <f t="shared" si="0"/>
        <v>46666.65</v>
      </c>
      <c r="K11" s="1248">
        <v>44650</v>
      </c>
      <c r="L11" s="151"/>
      <c r="M11" s="151"/>
      <c r="N11" s="178">
        <v>74075</v>
      </c>
      <c r="O11" s="57">
        <v>5</v>
      </c>
      <c r="P11" s="43">
        <v>1666.67</v>
      </c>
      <c r="Q11" s="33">
        <v>233.33</v>
      </c>
      <c r="R11" s="478">
        <f t="shared" si="1"/>
        <v>11666.65</v>
      </c>
    </row>
    <row r="12" spans="1:19" ht="18" customHeight="1">
      <c r="A12" s="2304">
        <v>45197</v>
      </c>
      <c r="B12" s="2224"/>
      <c r="C12" s="2224"/>
      <c r="D12" s="2224"/>
      <c r="E12" s="2192">
        <v>80381</v>
      </c>
      <c r="F12" s="2225">
        <v>6</v>
      </c>
      <c r="G12" s="2276">
        <v>6666.67</v>
      </c>
      <c r="H12" s="2276">
        <v>664</v>
      </c>
      <c r="I12" s="2739">
        <f t="shared" si="0"/>
        <v>39999.980000000003</v>
      </c>
      <c r="K12" s="1249">
        <v>44685</v>
      </c>
      <c r="L12" s="151"/>
      <c r="M12" s="151"/>
      <c r="N12" s="178">
        <v>74444</v>
      </c>
      <c r="O12" s="57">
        <v>6</v>
      </c>
      <c r="P12" s="43">
        <v>1666.67</v>
      </c>
      <c r="Q12" s="284">
        <v>233.33</v>
      </c>
      <c r="R12" s="478">
        <f t="shared" si="1"/>
        <v>9999.98</v>
      </c>
    </row>
    <row r="13" spans="1:19" ht="18" customHeight="1">
      <c r="A13" s="2304">
        <v>45227</v>
      </c>
      <c r="B13" s="2224"/>
      <c r="C13" s="2224"/>
      <c r="D13" s="2224"/>
      <c r="E13" s="2192">
        <v>80745</v>
      </c>
      <c r="F13" s="2225">
        <v>7</v>
      </c>
      <c r="G13" s="2276">
        <v>6666.67</v>
      </c>
      <c r="H13" s="2276">
        <v>664</v>
      </c>
      <c r="I13" s="2739">
        <f t="shared" si="0"/>
        <v>33333.31</v>
      </c>
      <c r="K13" s="1249">
        <v>44713</v>
      </c>
      <c r="L13" s="151"/>
      <c r="M13" s="151"/>
      <c r="N13" s="178">
        <v>74862</v>
      </c>
      <c r="O13" s="57">
        <v>7</v>
      </c>
      <c r="P13" s="43">
        <v>1666.67</v>
      </c>
      <c r="Q13" s="284">
        <v>200</v>
      </c>
      <c r="R13" s="478">
        <f t="shared" si="1"/>
        <v>8333.31</v>
      </c>
    </row>
    <row r="14" spans="1:19" ht="18" customHeight="1">
      <c r="A14" s="2304">
        <v>45260</v>
      </c>
      <c r="B14" s="2224"/>
      <c r="C14" s="2224"/>
      <c r="D14" s="2224"/>
      <c r="E14" s="2192">
        <v>81197</v>
      </c>
      <c r="F14" s="2225">
        <v>8</v>
      </c>
      <c r="G14" s="2276">
        <v>6666.66</v>
      </c>
      <c r="H14" s="2276">
        <v>664</v>
      </c>
      <c r="I14" s="2739">
        <f t="shared" si="0"/>
        <v>26666.65</v>
      </c>
      <c r="K14" s="865">
        <v>44743</v>
      </c>
      <c r="L14" s="151"/>
      <c r="M14" s="151"/>
      <c r="N14" s="178">
        <v>75205</v>
      </c>
      <c r="O14" s="57">
        <v>8</v>
      </c>
      <c r="P14" s="43">
        <v>1666.67</v>
      </c>
      <c r="Q14" s="43">
        <v>200</v>
      </c>
      <c r="R14" s="478">
        <f t="shared" si="1"/>
        <v>6666.64</v>
      </c>
    </row>
    <row r="15" spans="1:19" ht="18" customHeight="1">
      <c r="A15" s="2204">
        <v>45294</v>
      </c>
      <c r="B15" s="2224"/>
      <c r="C15" s="2224"/>
      <c r="D15" s="2224"/>
      <c r="E15" s="2191">
        <v>81638</v>
      </c>
      <c r="F15" s="2225">
        <v>9</v>
      </c>
      <c r="G15" s="2208">
        <v>6666.67</v>
      </c>
      <c r="H15" s="2276">
        <v>664</v>
      </c>
      <c r="I15" s="2739">
        <f t="shared" si="0"/>
        <v>19999.98</v>
      </c>
      <c r="K15" s="865">
        <v>44771</v>
      </c>
      <c r="L15" s="151"/>
      <c r="M15" s="151"/>
      <c r="N15" s="178">
        <v>75518</v>
      </c>
      <c r="O15" s="57">
        <v>9</v>
      </c>
      <c r="P15" s="43">
        <v>1666.67</v>
      </c>
      <c r="Q15" s="43">
        <v>166.67</v>
      </c>
      <c r="R15" s="478">
        <f t="shared" si="1"/>
        <v>4999.97</v>
      </c>
    </row>
    <row r="16" spans="1:19" ht="18" customHeight="1">
      <c r="A16" s="2204">
        <v>45321</v>
      </c>
      <c r="B16" s="2224"/>
      <c r="C16" s="2224"/>
      <c r="D16" s="2224"/>
      <c r="E16" s="2191">
        <v>81859</v>
      </c>
      <c r="F16" s="2225">
        <v>10</v>
      </c>
      <c r="G16" s="2206">
        <v>6666.67</v>
      </c>
      <c r="H16" s="2276">
        <v>664</v>
      </c>
      <c r="I16" s="2739">
        <f t="shared" si="0"/>
        <v>13333.31</v>
      </c>
      <c r="K16" s="865">
        <v>44799</v>
      </c>
      <c r="L16" s="151"/>
      <c r="M16" s="151"/>
      <c r="N16" s="178">
        <v>75779</v>
      </c>
      <c r="O16" s="57">
        <v>10</v>
      </c>
      <c r="P16" s="43">
        <v>1666.67</v>
      </c>
      <c r="Q16" s="43">
        <v>200</v>
      </c>
      <c r="R16" s="478">
        <f t="shared" si="1"/>
        <v>3333.3</v>
      </c>
      <c r="S16" s="99"/>
    </row>
    <row r="17" spans="1:18" ht="18" customHeight="1">
      <c r="A17" s="2204">
        <v>45350</v>
      </c>
      <c r="B17" s="2224"/>
      <c r="C17" s="2224"/>
      <c r="D17" s="2224"/>
      <c r="E17" s="2191">
        <v>82214</v>
      </c>
      <c r="F17" s="2225">
        <v>11</v>
      </c>
      <c r="G17" s="2206">
        <v>6666.67</v>
      </c>
      <c r="H17" s="2276">
        <v>664</v>
      </c>
      <c r="I17" s="2739">
        <f t="shared" si="0"/>
        <v>6666.6400000000103</v>
      </c>
      <c r="K17" s="865">
        <v>44832</v>
      </c>
      <c r="L17" s="151"/>
      <c r="M17" s="151"/>
      <c r="N17" s="78">
        <v>76164</v>
      </c>
      <c r="O17" s="57">
        <v>11</v>
      </c>
      <c r="P17" s="43">
        <v>1666.67</v>
      </c>
      <c r="Q17" s="43">
        <v>200</v>
      </c>
      <c r="R17" s="478">
        <f t="shared" si="1"/>
        <v>1666.63</v>
      </c>
    </row>
    <row r="18" spans="1:18" ht="18" customHeight="1">
      <c r="A18" s="2204">
        <v>45377</v>
      </c>
      <c r="B18" s="2224"/>
      <c r="C18" s="2224"/>
      <c r="D18" s="2224"/>
      <c r="E18" s="2191">
        <v>82571</v>
      </c>
      <c r="F18" s="2225">
        <v>12</v>
      </c>
      <c r="G18" s="2206">
        <v>6666.67</v>
      </c>
      <c r="H18" s="2276">
        <v>664</v>
      </c>
      <c r="I18" s="2739">
        <f t="shared" si="0"/>
        <v>-2.99999999897409E-2</v>
      </c>
      <c r="K18" s="865">
        <v>44862</v>
      </c>
      <c r="L18" s="151"/>
      <c r="M18" s="151"/>
      <c r="N18" s="78">
        <v>76469</v>
      </c>
      <c r="O18" s="57">
        <v>12</v>
      </c>
      <c r="P18" s="43">
        <v>1666.63</v>
      </c>
      <c r="Q18" s="43">
        <f>R17*0.02</f>
        <v>33.332600000000099</v>
      </c>
      <c r="R18" s="478">
        <f t="shared" si="1"/>
        <v>2.7284841053187799E-12</v>
      </c>
    </row>
    <row r="19" spans="1:18" ht="18" customHeight="1">
      <c r="A19" s="2223"/>
      <c r="B19" s="2224"/>
      <c r="C19" s="2224"/>
      <c r="D19" s="2224"/>
      <c r="E19" s="2225"/>
      <c r="F19" s="2225">
        <v>13</v>
      </c>
      <c r="G19" s="2226"/>
      <c r="H19" s="2511"/>
      <c r="I19" s="2225"/>
      <c r="K19" s="151"/>
      <c r="L19" s="151"/>
      <c r="M19" s="151"/>
      <c r="N19" s="178"/>
      <c r="O19" s="151"/>
      <c r="P19" s="43"/>
      <c r="Q19" s="43"/>
      <c r="R19" s="478">
        <f t="shared" si="1"/>
        <v>2.7284841053187799E-12</v>
      </c>
    </row>
    <row r="20" spans="1:18">
      <c r="A20" s="2223"/>
      <c r="B20" s="2224"/>
      <c r="C20" s="2224"/>
      <c r="D20" s="2224"/>
      <c r="E20" s="2225"/>
      <c r="F20" s="2225"/>
      <c r="G20" s="2226"/>
      <c r="H20" s="2511"/>
      <c r="I20" s="2225"/>
      <c r="K20" s="151"/>
      <c r="L20" s="151"/>
      <c r="M20" s="151"/>
      <c r="N20" s="178"/>
      <c r="O20" s="151"/>
      <c r="P20" s="43"/>
      <c r="Q20" s="43"/>
      <c r="R20" s="151"/>
    </row>
    <row r="21" spans="1:18">
      <c r="A21" s="2223"/>
      <c r="B21" s="2224"/>
      <c r="C21" s="2224"/>
      <c r="D21" s="2224"/>
      <c r="E21" s="2225"/>
      <c r="F21" s="2225"/>
      <c r="G21" s="2226"/>
      <c r="H21" s="2511"/>
      <c r="I21" s="2225"/>
    </row>
    <row r="22" spans="1:18">
      <c r="A22" s="2223"/>
      <c r="B22" s="2224"/>
      <c r="C22" s="2224"/>
      <c r="D22" s="2224"/>
      <c r="E22" s="2225"/>
      <c r="F22" s="2225"/>
      <c r="G22" s="2226"/>
      <c r="H22" s="2511"/>
      <c r="I22" s="2225"/>
    </row>
    <row r="23" spans="1:18">
      <c r="A23" s="2223"/>
      <c r="B23" s="2224"/>
      <c r="C23" s="2224"/>
      <c r="D23" s="2224"/>
      <c r="E23" s="2225"/>
      <c r="F23" s="2225"/>
      <c r="G23" s="2226"/>
      <c r="H23" s="2511"/>
      <c r="I23" s="2225"/>
    </row>
    <row r="24" spans="1:18">
      <c r="A24" s="2223"/>
      <c r="B24" s="2224"/>
      <c r="C24" s="2224"/>
      <c r="D24" s="2224"/>
      <c r="E24" s="2225"/>
      <c r="F24" s="2225"/>
      <c r="G24" s="2226"/>
      <c r="H24" s="2511"/>
      <c r="I24" s="2225"/>
    </row>
    <row r="25" spans="1:18">
      <c r="A25" s="2223"/>
      <c r="B25" s="2224"/>
      <c r="C25" s="2224"/>
      <c r="D25" s="2224"/>
      <c r="E25" s="2225"/>
      <c r="F25" s="2225"/>
      <c r="G25" s="2226"/>
      <c r="H25" s="2511"/>
      <c r="I25" s="2225"/>
    </row>
    <row r="26" spans="1:18">
      <c r="A26" s="2223"/>
      <c r="B26" s="2224"/>
      <c r="C26" s="2224"/>
      <c r="D26" s="2224"/>
      <c r="E26" s="2225"/>
      <c r="F26" s="2225"/>
      <c r="G26" s="2226"/>
      <c r="H26" s="2511"/>
      <c r="I26" s="2225"/>
    </row>
    <row r="27" spans="1:18">
      <c r="A27" s="2223"/>
      <c r="B27" s="2224"/>
      <c r="C27" s="2224"/>
      <c r="D27" s="2224"/>
      <c r="E27" s="2225"/>
      <c r="F27" s="2225"/>
      <c r="G27" s="2226"/>
      <c r="H27" s="2511"/>
      <c r="I27" s="2225"/>
    </row>
    <row r="57" ht="18" customHeight="1"/>
    <row r="58" ht="18" customHeight="1"/>
    <row r="59" ht="18" customHeight="1"/>
    <row r="60" ht="18" customHeight="1"/>
    <row r="61" ht="18" customHeight="1"/>
    <row r="62" ht="17.25" customHeight="1"/>
    <row r="63" ht="17.25" customHeight="1"/>
    <row r="64" ht="17.25" customHeight="1"/>
    <row r="65" ht="17.25" customHeight="1"/>
    <row r="66" ht="17.25" customHeight="1"/>
  </sheetData>
  <mergeCells count="2">
    <mergeCell ref="A4:I4"/>
    <mergeCell ref="K4:R4"/>
  </mergeCells>
  <pageMargins left="0.24" right="0.28000000000000003" top="0.75" bottom="0.75" header="0.3" footer="0.3"/>
  <pageSetup paperSize="256" orientation="portrait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50">
    <tabColor rgb="FFFFFF00"/>
  </sheetPr>
  <dimension ref="A1:AG72"/>
  <sheetViews>
    <sheetView topLeftCell="A19" zoomScale="130" zoomScaleNormal="130" workbookViewId="0">
      <selection activeCell="AA35" sqref="AA35"/>
    </sheetView>
  </sheetViews>
  <sheetFormatPr defaultColWidth="9.109375" defaultRowHeight="13.2"/>
  <cols>
    <col min="1" max="1" width="13.88671875" style="2" customWidth="1"/>
    <col min="2" max="2" width="12.33203125" style="6" customWidth="1"/>
    <col min="3" max="3" width="11.88671875" style="6" customWidth="1"/>
    <col min="4" max="4" width="6.33203125" style="6" customWidth="1"/>
    <col min="5" max="5" width="7.5546875" style="5" customWidth="1"/>
    <col min="6" max="6" width="12.5546875" style="10" customWidth="1"/>
    <col min="7" max="8" width="11.109375" style="6" customWidth="1"/>
    <col min="9" max="9" width="13.33203125" style="6" customWidth="1"/>
    <col min="10" max="10" width="15.44140625" style="787" customWidth="1"/>
    <col min="11" max="16" width="15.44140625" style="787" hidden="1" customWidth="1"/>
    <col min="17" max="17" width="10.88671875" style="100" hidden="1" customWidth="1"/>
    <col min="18" max="18" width="12.44140625" style="6" hidden="1" customWidth="1"/>
    <col min="19" max="19" width="10.44140625" style="3" hidden="1" customWidth="1"/>
    <col min="20" max="20" width="11.44140625" style="3" hidden="1" customWidth="1"/>
    <col min="21" max="22" width="7.88671875" style="3" hidden="1" customWidth="1"/>
    <col min="23" max="23" width="6.6640625" style="5" hidden="1" customWidth="1"/>
    <col min="24" max="24" width="12.5546875" style="6" hidden="1" customWidth="1"/>
    <col min="25" max="25" width="10.44140625" style="6" hidden="1" customWidth="1"/>
    <col min="26" max="26" width="12.5546875" style="6" hidden="1" customWidth="1"/>
    <col min="27" max="16384" width="9.109375" style="3"/>
  </cols>
  <sheetData>
    <row r="1" spans="1:26" ht="24">
      <c r="A1" s="11" t="s">
        <v>1380</v>
      </c>
      <c r="B1" s="96"/>
      <c r="C1" s="96"/>
      <c r="D1" s="96"/>
      <c r="E1" s="133"/>
      <c r="F1" s="66"/>
      <c r="G1" s="96"/>
      <c r="H1" s="96"/>
      <c r="I1" s="96"/>
      <c r="J1" s="1226"/>
      <c r="K1" s="1226"/>
      <c r="L1" s="1226"/>
      <c r="M1" s="1226"/>
      <c r="N1" s="1226"/>
      <c r="O1" s="1226"/>
      <c r="P1" s="1226"/>
      <c r="Q1" s="95"/>
      <c r="R1" s="96"/>
      <c r="S1" s="98"/>
      <c r="T1" s="98"/>
      <c r="U1" s="98"/>
      <c r="V1" s="98"/>
      <c r="W1" s="133"/>
      <c r="X1" s="96"/>
      <c r="Y1" s="96"/>
      <c r="Z1" s="96"/>
    </row>
    <row r="2" spans="1:26" ht="15">
      <c r="A2" s="560"/>
      <c r="B2" s="3141"/>
      <c r="C2" s="3141"/>
      <c r="G2" s="502"/>
      <c r="H2" s="502"/>
      <c r="I2" s="502"/>
      <c r="J2" s="1227"/>
      <c r="K2" s="1227"/>
      <c r="L2" s="1227"/>
      <c r="M2" s="1227"/>
      <c r="N2" s="1227"/>
      <c r="O2" s="1227"/>
      <c r="P2" s="1227"/>
      <c r="S2" s="3161"/>
      <c r="T2" s="3161"/>
      <c r="Y2" s="502"/>
      <c r="Z2" s="502"/>
    </row>
    <row r="3" spans="1:26" s="1" customFormat="1" ht="20.399999999999999">
      <c r="A3" s="3119" t="s">
        <v>1</v>
      </c>
      <c r="B3" s="3119"/>
      <c r="C3" s="3119"/>
      <c r="D3" s="3119"/>
      <c r="E3" s="3119"/>
      <c r="F3" s="3119"/>
      <c r="G3" s="3119"/>
      <c r="H3" s="3119"/>
      <c r="I3" s="3119"/>
      <c r="J3" s="1228"/>
      <c r="K3" s="3441" t="s">
        <v>1381</v>
      </c>
      <c r="L3" s="3442"/>
      <c r="M3" s="3442"/>
      <c r="N3" s="3442"/>
      <c r="O3" s="3442"/>
      <c r="P3" s="3443"/>
      <c r="Q3" s="3444" t="s">
        <v>719</v>
      </c>
      <c r="R3" s="3445"/>
      <c r="S3" s="3445"/>
      <c r="T3" s="3445"/>
      <c r="U3" s="3445"/>
      <c r="V3" s="3445"/>
      <c r="W3" s="3445"/>
      <c r="X3" s="3445"/>
      <c r="Y3" s="3445"/>
      <c r="Z3" s="3446"/>
    </row>
    <row r="4" spans="1:26" ht="29.1" customHeight="1">
      <c r="A4" s="141" t="s">
        <v>2</v>
      </c>
      <c r="B4" s="509" t="s">
        <v>35</v>
      </c>
      <c r="C4" s="231" t="s">
        <v>4</v>
      </c>
      <c r="D4" s="232" t="s">
        <v>5</v>
      </c>
      <c r="E4" s="232" t="s">
        <v>6</v>
      </c>
      <c r="F4" s="232" t="s">
        <v>36</v>
      </c>
      <c r="G4" s="509" t="s">
        <v>37</v>
      </c>
      <c r="H4" s="509" t="s">
        <v>38</v>
      </c>
      <c r="I4" s="509" t="s">
        <v>26</v>
      </c>
      <c r="J4" s="495"/>
      <c r="K4" s="1229" t="s">
        <v>21</v>
      </c>
      <c r="L4" s="1230"/>
      <c r="M4" s="1231" t="s">
        <v>22</v>
      </c>
      <c r="N4" s="1232" t="s">
        <v>7</v>
      </c>
      <c r="O4" s="880" t="s">
        <v>553</v>
      </c>
      <c r="P4" s="1233" t="s">
        <v>26</v>
      </c>
      <c r="Q4" s="881" t="s">
        <v>2</v>
      </c>
      <c r="R4" s="278" t="s">
        <v>3</v>
      </c>
      <c r="S4" s="279" t="s">
        <v>4</v>
      </c>
      <c r="T4" s="278" t="s">
        <v>1382</v>
      </c>
      <c r="U4" s="280" t="s">
        <v>5</v>
      </c>
      <c r="V4" s="497" t="s">
        <v>143</v>
      </c>
      <c r="W4" s="280" t="s">
        <v>6</v>
      </c>
      <c r="X4" s="880" t="s">
        <v>176</v>
      </c>
      <c r="Y4" s="880" t="s">
        <v>177</v>
      </c>
      <c r="Z4" s="873" t="s">
        <v>10</v>
      </c>
    </row>
    <row r="5" spans="1:26" ht="15" customHeight="1">
      <c r="A5" s="1218">
        <v>44996</v>
      </c>
      <c r="B5" s="1219">
        <v>60000</v>
      </c>
      <c r="C5" s="1219">
        <f>B5*0.02</f>
        <v>1200</v>
      </c>
      <c r="D5" s="1219"/>
      <c r="E5" s="1220">
        <v>24</v>
      </c>
      <c r="F5" s="1221">
        <v>30875</v>
      </c>
      <c r="G5" s="1219">
        <f>B5/E5</f>
        <v>2500</v>
      </c>
      <c r="H5" s="1222">
        <f>B5*0.83%</f>
        <v>498</v>
      </c>
      <c r="I5" s="1234">
        <f>B5</f>
        <v>60000</v>
      </c>
      <c r="J5" s="220"/>
      <c r="K5" s="1235">
        <v>43830</v>
      </c>
      <c r="L5" s="1236" t="s">
        <v>1383</v>
      </c>
      <c r="M5" s="110">
        <v>3237.15</v>
      </c>
      <c r="N5" s="1237"/>
      <c r="O5" s="110"/>
      <c r="P5" s="110">
        <f>M5</f>
        <v>3237.15</v>
      </c>
      <c r="Q5" s="345">
        <v>41768</v>
      </c>
      <c r="R5" s="532">
        <v>300000</v>
      </c>
      <c r="S5" s="532">
        <v>6000</v>
      </c>
      <c r="T5" s="532">
        <v>36000</v>
      </c>
      <c r="U5" s="1243"/>
      <c r="V5" s="1243"/>
      <c r="W5" s="534">
        <v>36</v>
      </c>
      <c r="X5" s="532">
        <v>8333.33</v>
      </c>
      <c r="Y5" s="532"/>
      <c r="Z5" s="537">
        <v>300000</v>
      </c>
    </row>
    <row r="6" spans="1:26" ht="15" customHeight="1">
      <c r="A6" s="50">
        <v>45017</v>
      </c>
      <c r="B6" s="57"/>
      <c r="C6" s="57"/>
      <c r="D6" s="57"/>
      <c r="E6" s="57">
        <v>1</v>
      </c>
      <c r="F6" s="178">
        <v>78192</v>
      </c>
      <c r="G6" s="59">
        <v>2500</v>
      </c>
      <c r="H6" s="59">
        <v>498</v>
      </c>
      <c r="I6" s="62">
        <f>I5-G6</f>
        <v>57500</v>
      </c>
      <c r="J6" s="637"/>
      <c r="K6" s="1238">
        <v>43504</v>
      </c>
      <c r="L6" s="1236" t="s">
        <v>1383</v>
      </c>
      <c r="M6" s="115"/>
      <c r="N6" s="1239">
        <v>62901</v>
      </c>
      <c r="O6" s="114">
        <v>3237.15</v>
      </c>
      <c r="P6" s="114">
        <f>P5+M6-O6</f>
        <v>0</v>
      </c>
      <c r="Q6" s="535">
        <v>41794</v>
      </c>
      <c r="R6" s="39"/>
      <c r="S6" s="27"/>
      <c r="T6" s="27"/>
      <c r="U6" s="27"/>
      <c r="V6" s="27"/>
      <c r="W6" s="29">
        <v>1</v>
      </c>
      <c r="X6" s="39">
        <v>8333.33</v>
      </c>
      <c r="Y6" s="39"/>
      <c r="Z6" s="1244">
        <f>+Z5-X6</f>
        <v>291666.67</v>
      </c>
    </row>
    <row r="7" spans="1:26" ht="15" customHeight="1">
      <c r="A7" s="50">
        <v>45044</v>
      </c>
      <c r="B7" s="57"/>
      <c r="C7" s="57"/>
      <c r="D7" s="57"/>
      <c r="E7" s="57">
        <v>2</v>
      </c>
      <c r="F7" s="178">
        <v>78473</v>
      </c>
      <c r="G7" s="59">
        <v>2500</v>
      </c>
      <c r="H7" s="59">
        <v>498</v>
      </c>
      <c r="I7" s="62">
        <f t="shared" ref="I7:I29" si="0">I6-G7</f>
        <v>55000</v>
      </c>
      <c r="J7" s="637"/>
      <c r="K7" s="1076"/>
      <c r="L7" s="1240"/>
      <c r="M7" s="115"/>
      <c r="N7" s="1239"/>
      <c r="O7" s="114"/>
      <c r="P7" s="114">
        <f t="shared" ref="P7:P14" si="1">P6+M7-O7</f>
        <v>0</v>
      </c>
      <c r="Q7" s="535">
        <v>41824</v>
      </c>
      <c r="R7" s="39"/>
      <c r="S7" s="27"/>
      <c r="T7" s="27"/>
      <c r="U7" s="27"/>
      <c r="V7" s="27"/>
      <c r="W7" s="29">
        <v>2</v>
      </c>
      <c r="X7" s="39">
        <v>8333.33</v>
      </c>
      <c r="Y7" s="39"/>
      <c r="Z7" s="1244">
        <f t="shared" ref="Z7:Z29" si="2">+Z6-X7</f>
        <v>283333.34000000003</v>
      </c>
    </row>
    <row r="8" spans="1:26" ht="15" customHeight="1">
      <c r="A8" s="50">
        <v>45079</v>
      </c>
      <c r="B8" s="57"/>
      <c r="C8" s="57"/>
      <c r="D8" s="57"/>
      <c r="E8" s="57">
        <v>3</v>
      </c>
      <c r="F8" s="178">
        <v>78982</v>
      </c>
      <c r="G8" s="59">
        <v>2500</v>
      </c>
      <c r="H8" s="59">
        <v>498</v>
      </c>
      <c r="I8" s="62">
        <f t="shared" si="0"/>
        <v>52500</v>
      </c>
      <c r="J8" s="637"/>
      <c r="K8" s="1076"/>
      <c r="L8" s="1240"/>
      <c r="M8" s="115"/>
      <c r="N8" s="1239"/>
      <c r="O8" s="114"/>
      <c r="P8" s="114">
        <f t="shared" si="1"/>
        <v>0</v>
      </c>
      <c r="Q8" s="535">
        <v>41848</v>
      </c>
      <c r="R8" s="39"/>
      <c r="S8" s="27"/>
      <c r="T8" s="27"/>
      <c r="U8" s="27"/>
      <c r="V8" s="27"/>
      <c r="W8" s="29">
        <v>3</v>
      </c>
      <c r="X8" s="39">
        <v>8333.33</v>
      </c>
      <c r="Y8" s="39"/>
      <c r="Z8" s="1244">
        <f t="shared" si="2"/>
        <v>275000.01</v>
      </c>
    </row>
    <row r="9" spans="1:26" ht="15" customHeight="1">
      <c r="A9" s="50">
        <v>45107</v>
      </c>
      <c r="B9" s="57"/>
      <c r="C9" s="57"/>
      <c r="D9" s="57"/>
      <c r="E9" s="57">
        <v>4</v>
      </c>
      <c r="F9" s="178">
        <v>79339</v>
      </c>
      <c r="G9" s="59">
        <v>2500</v>
      </c>
      <c r="H9" s="59">
        <v>498</v>
      </c>
      <c r="I9" s="62">
        <f t="shared" si="0"/>
        <v>50000</v>
      </c>
      <c r="J9" s="637"/>
      <c r="K9" s="1076"/>
      <c r="L9" s="1240"/>
      <c r="M9" s="115"/>
      <c r="N9" s="1239"/>
      <c r="O9" s="114"/>
      <c r="P9" s="114">
        <f t="shared" si="1"/>
        <v>0</v>
      </c>
      <c r="Q9" s="535">
        <v>41873</v>
      </c>
      <c r="R9" s="39"/>
      <c r="S9" s="27"/>
      <c r="T9" s="27"/>
      <c r="U9" s="27"/>
      <c r="V9" s="27"/>
      <c r="W9" s="29">
        <v>4</v>
      </c>
      <c r="X9" s="39">
        <v>8333.33</v>
      </c>
      <c r="Y9" s="39"/>
      <c r="Z9" s="1244">
        <f t="shared" si="2"/>
        <v>266666.68</v>
      </c>
    </row>
    <row r="10" spans="1:26" ht="15" customHeight="1">
      <c r="A10" s="50">
        <v>45139</v>
      </c>
      <c r="B10" s="57"/>
      <c r="C10" s="57"/>
      <c r="D10" s="57"/>
      <c r="E10" s="57">
        <v>5</v>
      </c>
      <c r="F10" s="178">
        <v>79722</v>
      </c>
      <c r="G10" s="59">
        <v>2500</v>
      </c>
      <c r="H10" s="59">
        <v>498</v>
      </c>
      <c r="I10" s="62">
        <f t="shared" si="0"/>
        <v>47500</v>
      </c>
      <c r="J10" s="637"/>
      <c r="K10" s="1076"/>
      <c r="L10" s="1240"/>
      <c r="M10" s="115"/>
      <c r="N10" s="1239"/>
      <c r="O10" s="114"/>
      <c r="P10" s="114">
        <f t="shared" si="1"/>
        <v>0</v>
      </c>
      <c r="Q10" s="535">
        <v>41912</v>
      </c>
      <c r="R10" s="39"/>
      <c r="S10" s="27"/>
      <c r="T10" s="27"/>
      <c r="U10" s="27"/>
      <c r="V10" s="27"/>
      <c r="W10" s="29">
        <v>5</v>
      </c>
      <c r="X10" s="39">
        <v>8333.33</v>
      </c>
      <c r="Y10" s="39"/>
      <c r="Z10" s="1244">
        <f t="shared" si="2"/>
        <v>258333.35</v>
      </c>
    </row>
    <row r="11" spans="1:26" ht="15" customHeight="1">
      <c r="A11" s="50">
        <v>45171</v>
      </c>
      <c r="B11" s="57"/>
      <c r="C11" s="57"/>
      <c r="D11" s="57"/>
      <c r="E11" s="57">
        <v>6</v>
      </c>
      <c r="F11" s="178">
        <v>80114</v>
      </c>
      <c r="G11" s="59">
        <v>2500</v>
      </c>
      <c r="H11" s="59">
        <v>498</v>
      </c>
      <c r="I11" s="62">
        <f t="shared" si="0"/>
        <v>45000</v>
      </c>
      <c r="J11" s="637"/>
      <c r="K11" s="1076"/>
      <c r="L11" s="1240"/>
      <c r="M11" s="115"/>
      <c r="N11" s="1239"/>
      <c r="O11" s="114"/>
      <c r="P11" s="114">
        <f t="shared" si="1"/>
        <v>0</v>
      </c>
      <c r="Q11" s="535">
        <v>41976</v>
      </c>
      <c r="R11" s="39"/>
      <c r="S11" s="27"/>
      <c r="T11" s="27"/>
      <c r="U11" s="27"/>
      <c r="V11" s="27"/>
      <c r="W11" s="29">
        <v>6</v>
      </c>
      <c r="X11" s="39">
        <v>8333.33</v>
      </c>
      <c r="Y11" s="39"/>
      <c r="Z11" s="1244">
        <f t="shared" si="2"/>
        <v>250000.02</v>
      </c>
    </row>
    <row r="12" spans="1:26" ht="15" customHeight="1">
      <c r="A12" s="50">
        <v>45199</v>
      </c>
      <c r="B12" s="57"/>
      <c r="C12" s="57"/>
      <c r="D12" s="57"/>
      <c r="E12" s="57">
        <v>7</v>
      </c>
      <c r="F12" s="178">
        <v>80432</v>
      </c>
      <c r="G12" s="59">
        <v>2500</v>
      </c>
      <c r="H12" s="59">
        <v>498</v>
      </c>
      <c r="I12" s="62">
        <f t="shared" si="0"/>
        <v>42500</v>
      </c>
      <c r="J12" s="637"/>
      <c r="K12" s="637"/>
      <c r="L12" s="637"/>
      <c r="M12" s="637"/>
      <c r="N12" s="637"/>
      <c r="O12" s="637"/>
      <c r="P12" s="114">
        <f t="shared" si="1"/>
        <v>0</v>
      </c>
      <c r="Q12" s="535">
        <v>42361</v>
      </c>
      <c r="R12" s="39"/>
      <c r="S12" s="27"/>
      <c r="T12" s="27"/>
      <c r="U12" s="27"/>
      <c r="V12" s="27"/>
      <c r="W12" s="29">
        <v>7</v>
      </c>
      <c r="X12" s="39">
        <v>8333.33</v>
      </c>
      <c r="Y12" s="39"/>
      <c r="Z12" s="1244">
        <f t="shared" si="2"/>
        <v>241666.69</v>
      </c>
    </row>
    <row r="13" spans="1:26" ht="15" customHeight="1">
      <c r="A13" s="50">
        <v>45226</v>
      </c>
      <c r="B13" s="57"/>
      <c r="C13" s="57"/>
      <c r="D13" s="57"/>
      <c r="E13" s="57">
        <v>8</v>
      </c>
      <c r="F13" s="178">
        <v>80716</v>
      </c>
      <c r="G13" s="59">
        <v>2500</v>
      </c>
      <c r="H13" s="59">
        <v>498</v>
      </c>
      <c r="I13" s="62">
        <f t="shared" si="0"/>
        <v>40000</v>
      </c>
      <c r="J13" s="637"/>
      <c r="K13" s="637"/>
      <c r="L13" s="637"/>
      <c r="M13" s="637"/>
      <c r="N13" s="637"/>
      <c r="O13" s="637"/>
      <c r="P13" s="114">
        <f t="shared" si="1"/>
        <v>0</v>
      </c>
      <c r="Q13" s="535">
        <v>42038</v>
      </c>
      <c r="R13" s="39"/>
      <c r="S13" s="27"/>
      <c r="T13" s="27"/>
      <c r="U13" s="27"/>
      <c r="V13" s="27"/>
      <c r="W13" s="29">
        <v>8</v>
      </c>
      <c r="X13" s="39">
        <v>8333.33</v>
      </c>
      <c r="Y13" s="39"/>
      <c r="Z13" s="1244">
        <f t="shared" si="2"/>
        <v>233333.36</v>
      </c>
    </row>
    <row r="14" spans="1:26" ht="15" customHeight="1">
      <c r="A14" s="50">
        <v>45262</v>
      </c>
      <c r="B14" s="178"/>
      <c r="C14" s="59"/>
      <c r="D14" s="59"/>
      <c r="E14" s="57">
        <v>9</v>
      </c>
      <c r="F14" s="178">
        <v>81259</v>
      </c>
      <c r="G14" s="59">
        <v>2500</v>
      </c>
      <c r="H14" s="59">
        <v>498</v>
      </c>
      <c r="I14" s="62">
        <f t="shared" si="0"/>
        <v>37500</v>
      </c>
      <c r="J14" s="637"/>
      <c r="K14" s="637"/>
      <c r="L14" s="637"/>
      <c r="M14" s="637"/>
      <c r="N14" s="637"/>
      <c r="O14" s="637"/>
      <c r="P14" s="114">
        <f t="shared" si="1"/>
        <v>0</v>
      </c>
      <c r="Q14" s="535">
        <v>42073</v>
      </c>
      <c r="R14" s="39"/>
      <c r="S14" s="27"/>
      <c r="T14" s="27"/>
      <c r="U14" s="27"/>
      <c r="V14" s="27"/>
      <c r="W14" s="29">
        <v>9</v>
      </c>
      <c r="X14" s="39">
        <v>8333.33</v>
      </c>
      <c r="Y14" s="39"/>
      <c r="Z14" s="1244">
        <f t="shared" si="2"/>
        <v>225000.03</v>
      </c>
    </row>
    <row r="15" spans="1:26" ht="15" customHeight="1">
      <c r="A15" s="50">
        <v>45297</v>
      </c>
      <c r="B15" s="57"/>
      <c r="C15" s="62"/>
      <c r="D15" s="62"/>
      <c r="E15" s="57">
        <v>10</v>
      </c>
      <c r="F15" s="178">
        <v>81677</v>
      </c>
      <c r="G15" s="59">
        <v>2500</v>
      </c>
      <c r="H15" s="59">
        <v>498</v>
      </c>
      <c r="I15" s="62">
        <f t="shared" si="0"/>
        <v>35000</v>
      </c>
      <c r="J15" s="637"/>
      <c r="K15" s="637"/>
      <c r="L15" s="637"/>
      <c r="M15" s="637"/>
      <c r="N15" s="637"/>
      <c r="O15" s="637"/>
      <c r="P15" s="637"/>
      <c r="Q15" s="535">
        <v>42094</v>
      </c>
      <c r="R15" s="39"/>
      <c r="S15" s="27"/>
      <c r="T15" s="27"/>
      <c r="U15" s="27"/>
      <c r="V15" s="27"/>
      <c r="W15" s="29">
        <v>10</v>
      </c>
      <c r="X15" s="39">
        <v>8333.33</v>
      </c>
      <c r="Y15" s="39"/>
      <c r="Z15" s="1244">
        <f t="shared" si="2"/>
        <v>216666.7</v>
      </c>
    </row>
    <row r="16" spans="1:26" ht="15" customHeight="1">
      <c r="A16" s="50">
        <v>45325</v>
      </c>
      <c r="B16" s="57"/>
      <c r="C16" s="62"/>
      <c r="D16" s="62"/>
      <c r="E16" s="57">
        <v>11</v>
      </c>
      <c r="F16" s="178">
        <v>81975</v>
      </c>
      <c r="G16" s="59">
        <v>2500</v>
      </c>
      <c r="H16" s="59">
        <v>498</v>
      </c>
      <c r="I16" s="62">
        <f t="shared" si="0"/>
        <v>32500</v>
      </c>
      <c r="J16" s="637"/>
      <c r="K16" s="637"/>
      <c r="L16" s="637"/>
      <c r="M16" s="637"/>
      <c r="N16" s="637"/>
      <c r="O16" s="637"/>
      <c r="P16" s="637"/>
      <c r="Q16" s="535">
        <v>42136</v>
      </c>
      <c r="R16" s="39"/>
      <c r="S16" s="27"/>
      <c r="T16" s="27"/>
      <c r="U16" s="27"/>
      <c r="V16" s="27"/>
      <c r="W16" s="29">
        <v>11</v>
      </c>
      <c r="X16" s="39">
        <v>8333.33</v>
      </c>
      <c r="Y16" s="39"/>
      <c r="Z16" s="1244">
        <f t="shared" si="2"/>
        <v>208333.37</v>
      </c>
    </row>
    <row r="17" spans="1:26" ht="15" customHeight="1">
      <c r="A17" s="50">
        <v>45353</v>
      </c>
      <c r="B17" s="57"/>
      <c r="C17" s="62"/>
      <c r="D17" s="62"/>
      <c r="E17" s="57">
        <v>12</v>
      </c>
      <c r="F17" s="178">
        <v>82298</v>
      </c>
      <c r="G17" s="59">
        <v>2500</v>
      </c>
      <c r="H17" s="59">
        <v>498</v>
      </c>
      <c r="I17" s="62">
        <f t="shared" si="0"/>
        <v>30000</v>
      </c>
      <c r="J17" s="637"/>
      <c r="K17" s="637"/>
      <c r="L17" s="637"/>
      <c r="M17" s="637"/>
      <c r="N17" s="637"/>
      <c r="O17" s="637"/>
      <c r="P17" s="637"/>
      <c r="Q17" s="535">
        <v>42154</v>
      </c>
      <c r="R17" s="39"/>
      <c r="S17" s="27"/>
      <c r="T17" s="27"/>
      <c r="U17" s="27"/>
      <c r="V17" s="27"/>
      <c r="W17" s="29">
        <v>12</v>
      </c>
      <c r="X17" s="39">
        <v>8333.33</v>
      </c>
      <c r="Y17" s="39"/>
      <c r="Z17" s="1244">
        <f t="shared" si="2"/>
        <v>200000.04</v>
      </c>
    </row>
    <row r="18" spans="1:26" ht="15" customHeight="1">
      <c r="A18" s="50">
        <v>45388</v>
      </c>
      <c r="B18" s="57"/>
      <c r="C18" s="62"/>
      <c r="D18" s="62"/>
      <c r="E18" s="57">
        <v>13</v>
      </c>
      <c r="F18" s="178">
        <v>82709</v>
      </c>
      <c r="G18" s="59">
        <v>2500</v>
      </c>
      <c r="H18" s="59">
        <v>498</v>
      </c>
      <c r="I18" s="62">
        <f t="shared" si="0"/>
        <v>27500</v>
      </c>
      <c r="J18" s="637"/>
      <c r="K18" s="637"/>
      <c r="L18" s="637"/>
      <c r="M18" s="637"/>
      <c r="N18" s="637"/>
      <c r="O18" s="637"/>
      <c r="P18" s="637"/>
      <c r="Q18" s="535">
        <v>42185</v>
      </c>
      <c r="R18" s="39"/>
      <c r="S18" s="27"/>
      <c r="T18" s="27"/>
      <c r="U18" s="27"/>
      <c r="V18" s="27"/>
      <c r="W18" s="29">
        <v>13</v>
      </c>
      <c r="X18" s="39">
        <v>8333.33</v>
      </c>
      <c r="Y18" s="39">
        <v>3000</v>
      </c>
      <c r="Z18" s="1244">
        <f t="shared" si="2"/>
        <v>191666.71</v>
      </c>
    </row>
    <row r="19" spans="1:26" ht="15" customHeight="1">
      <c r="A19" s="50">
        <v>45409</v>
      </c>
      <c r="B19" s="57"/>
      <c r="C19" s="62"/>
      <c r="D19" s="62"/>
      <c r="E19" s="57">
        <v>14</v>
      </c>
      <c r="F19" s="178">
        <v>82907</v>
      </c>
      <c r="G19" s="59">
        <v>2500</v>
      </c>
      <c r="H19" s="59">
        <v>498</v>
      </c>
      <c r="I19" s="62">
        <f t="shared" si="0"/>
        <v>25000</v>
      </c>
      <c r="J19" s="1241"/>
      <c r="K19" s="1241"/>
      <c r="L19" s="1241"/>
      <c r="M19" s="1241"/>
      <c r="N19" s="1241"/>
      <c r="O19" s="1241"/>
      <c r="P19" s="1241"/>
      <c r="Q19" s="349">
        <v>42213</v>
      </c>
      <c r="R19" s="39"/>
      <c r="S19" s="27"/>
      <c r="T19" s="27"/>
      <c r="U19" s="27"/>
      <c r="V19" s="27"/>
      <c r="W19" s="29">
        <v>14</v>
      </c>
      <c r="X19" s="39">
        <v>8333.33</v>
      </c>
      <c r="Y19" s="39">
        <v>3000</v>
      </c>
      <c r="Z19" s="1244">
        <f t="shared" si="2"/>
        <v>183333.38</v>
      </c>
    </row>
    <row r="20" spans="1:26" ht="15" customHeight="1">
      <c r="A20" s="50">
        <v>45442</v>
      </c>
      <c r="B20" s="57"/>
      <c r="C20" s="62"/>
      <c r="D20" s="62"/>
      <c r="E20" s="57">
        <v>15</v>
      </c>
      <c r="F20" s="178">
        <v>83395</v>
      </c>
      <c r="G20" s="59">
        <v>2500</v>
      </c>
      <c r="H20" s="59">
        <v>498</v>
      </c>
      <c r="I20" s="62">
        <f t="shared" si="0"/>
        <v>22500</v>
      </c>
      <c r="J20" s="1241"/>
      <c r="K20" s="1241"/>
      <c r="L20" s="1241"/>
      <c r="M20" s="1241"/>
      <c r="N20" s="1241"/>
      <c r="O20" s="1241"/>
      <c r="P20" s="1241"/>
      <c r="Q20" s="349">
        <v>42248</v>
      </c>
      <c r="R20" s="39"/>
      <c r="S20" s="27"/>
      <c r="T20" s="27"/>
      <c r="U20" s="27"/>
      <c r="V20" s="27"/>
      <c r="W20" s="29">
        <v>15</v>
      </c>
      <c r="X20" s="39">
        <v>8333.33</v>
      </c>
      <c r="Y20" s="39">
        <v>3000</v>
      </c>
      <c r="Z20" s="1244">
        <f t="shared" si="2"/>
        <v>175000.05</v>
      </c>
    </row>
    <row r="21" spans="1:26" ht="15" customHeight="1">
      <c r="A21" s="50">
        <v>45471</v>
      </c>
      <c r="B21" s="62"/>
      <c r="C21" s="62"/>
      <c r="D21" s="62"/>
      <c r="E21" s="57">
        <v>16</v>
      </c>
      <c r="F21" s="181">
        <v>83713</v>
      </c>
      <c r="G21" s="62">
        <v>2500</v>
      </c>
      <c r="H21" s="1068">
        <v>498</v>
      </c>
      <c r="I21" s="62">
        <f t="shared" si="0"/>
        <v>20000</v>
      </c>
      <c r="J21" s="1241"/>
      <c r="K21" s="1241"/>
      <c r="L21" s="1241"/>
      <c r="M21" s="1241"/>
      <c r="N21" s="1241"/>
      <c r="O21" s="1241"/>
      <c r="P21" s="1241"/>
      <c r="Q21" s="349">
        <v>42272</v>
      </c>
      <c r="R21" s="39"/>
      <c r="S21" s="27"/>
      <c r="T21" s="27"/>
      <c r="U21" s="27"/>
      <c r="V21" s="27"/>
      <c r="W21" s="29">
        <v>16</v>
      </c>
      <c r="X21" s="39">
        <v>8333.33</v>
      </c>
      <c r="Y21" s="39">
        <v>3000</v>
      </c>
      <c r="Z21" s="1244">
        <f t="shared" si="2"/>
        <v>166666.72</v>
      </c>
    </row>
    <row r="22" spans="1:26" ht="15" customHeight="1">
      <c r="A22" s="50">
        <v>45510</v>
      </c>
      <c r="B22" s="62"/>
      <c r="C22" s="62"/>
      <c r="D22" s="62"/>
      <c r="E22" s="57">
        <v>17</v>
      </c>
      <c r="F22" s="178">
        <v>84192</v>
      </c>
      <c r="G22" s="329">
        <v>2500</v>
      </c>
      <c r="H22" s="329">
        <v>498</v>
      </c>
      <c r="I22" s="62">
        <f t="shared" si="0"/>
        <v>17500</v>
      </c>
      <c r="J22" s="1241"/>
      <c r="K22" s="1241"/>
      <c r="L22" s="1241"/>
      <c r="M22" s="1241"/>
      <c r="N22" s="1241"/>
      <c r="O22" s="1241"/>
      <c r="P22" s="1241"/>
      <c r="Q22" s="349">
        <v>42303</v>
      </c>
      <c r="R22" s="39"/>
      <c r="S22" s="27"/>
      <c r="T22" s="27"/>
      <c r="U22" s="27"/>
      <c r="V22" s="27"/>
      <c r="W22" s="29">
        <v>17</v>
      </c>
      <c r="X22" s="39">
        <v>8333.33</v>
      </c>
      <c r="Y22" s="39">
        <v>3000</v>
      </c>
      <c r="Z22" s="1244">
        <f t="shared" si="2"/>
        <v>158333.39000000001</v>
      </c>
    </row>
    <row r="23" spans="1:26" ht="15" customHeight="1">
      <c r="A23" s="50">
        <v>45535</v>
      </c>
      <c r="B23" s="62"/>
      <c r="C23" s="62"/>
      <c r="D23" s="62"/>
      <c r="E23" s="57">
        <v>18</v>
      </c>
      <c r="F23" s="178">
        <v>84458</v>
      </c>
      <c r="G23" s="329">
        <v>2500</v>
      </c>
      <c r="H23" s="329">
        <v>498</v>
      </c>
      <c r="I23" s="62">
        <f t="shared" si="0"/>
        <v>15000</v>
      </c>
      <c r="J23" s="1241"/>
      <c r="K23" s="1241"/>
      <c r="L23" s="1241"/>
      <c r="M23" s="1241"/>
      <c r="N23" s="1241"/>
      <c r="O23" s="1241"/>
      <c r="P23" s="1241"/>
      <c r="Q23" s="349">
        <v>42335</v>
      </c>
      <c r="R23" s="39"/>
      <c r="S23" s="27"/>
      <c r="T23" s="27"/>
      <c r="U23" s="27"/>
      <c r="V23" s="27"/>
      <c r="W23" s="29">
        <v>18</v>
      </c>
      <c r="X23" s="39">
        <v>8333.33</v>
      </c>
      <c r="Y23" s="39">
        <v>3000</v>
      </c>
      <c r="Z23" s="1244">
        <f t="shared" si="2"/>
        <v>150000.06</v>
      </c>
    </row>
    <row r="24" spans="1:26" ht="15" customHeight="1">
      <c r="A24" s="50">
        <v>45556</v>
      </c>
      <c r="B24" s="62"/>
      <c r="C24" s="62"/>
      <c r="D24" s="62"/>
      <c r="E24" s="57">
        <v>19</v>
      </c>
      <c r="F24" s="178">
        <v>84691</v>
      </c>
      <c r="G24" s="329">
        <v>2500</v>
      </c>
      <c r="H24" s="329">
        <v>498</v>
      </c>
      <c r="I24" s="62">
        <f t="shared" si="0"/>
        <v>12500</v>
      </c>
      <c r="J24" s="1241"/>
      <c r="K24" s="1241"/>
      <c r="L24" s="1241"/>
      <c r="M24" s="1241"/>
      <c r="N24" s="1241"/>
      <c r="O24" s="1241"/>
      <c r="P24" s="1241"/>
      <c r="Q24" s="349">
        <v>42367</v>
      </c>
      <c r="R24" s="39"/>
      <c r="S24" s="27"/>
      <c r="T24" s="27"/>
      <c r="U24" s="27"/>
      <c r="V24" s="27"/>
      <c r="W24" s="29">
        <v>19</v>
      </c>
      <c r="X24" s="39">
        <v>8333.33</v>
      </c>
      <c r="Y24" s="39">
        <v>2286.4299999999998</v>
      </c>
      <c r="Z24" s="1244">
        <f t="shared" si="2"/>
        <v>141666.73000000001</v>
      </c>
    </row>
    <row r="25" spans="1:26" ht="15" customHeight="1">
      <c r="A25" s="50">
        <v>45603</v>
      </c>
      <c r="B25" s="62"/>
      <c r="C25" s="62"/>
      <c r="D25" s="62"/>
      <c r="E25" s="57">
        <v>20</v>
      </c>
      <c r="F25" s="187">
        <v>85286</v>
      </c>
      <c r="G25" s="59">
        <v>2500</v>
      </c>
      <c r="H25" s="59">
        <v>498</v>
      </c>
      <c r="I25" s="62">
        <f t="shared" si="0"/>
        <v>10000</v>
      </c>
      <c r="J25" s="1241"/>
      <c r="K25" s="1241"/>
      <c r="L25" s="1241"/>
      <c r="M25" s="1241"/>
      <c r="N25" s="1241"/>
      <c r="O25" s="1241"/>
      <c r="P25" s="1241"/>
      <c r="Q25" s="349">
        <v>42402</v>
      </c>
      <c r="R25" s="39"/>
      <c r="S25" s="27"/>
      <c r="T25" s="27"/>
      <c r="U25" s="27"/>
      <c r="V25" s="27"/>
      <c r="W25" s="29">
        <v>20</v>
      </c>
      <c r="X25" s="39">
        <v>8333.33</v>
      </c>
      <c r="Y25" s="39">
        <v>2301.87</v>
      </c>
      <c r="Z25" s="1244">
        <f t="shared" si="2"/>
        <v>133333.4</v>
      </c>
    </row>
    <row r="26" spans="1:26" ht="15" customHeight="1">
      <c r="A26" s="50">
        <v>45625</v>
      </c>
      <c r="B26" s="62"/>
      <c r="C26" s="62"/>
      <c r="D26" s="62"/>
      <c r="E26" s="57">
        <v>21</v>
      </c>
      <c r="F26" s="187">
        <v>85660</v>
      </c>
      <c r="G26" s="59">
        <v>2500</v>
      </c>
      <c r="H26" s="59">
        <v>498</v>
      </c>
      <c r="I26" s="62">
        <f t="shared" si="0"/>
        <v>7500</v>
      </c>
      <c r="J26" s="1241"/>
      <c r="K26" s="1241"/>
      <c r="L26" s="1241"/>
      <c r="M26" s="1241"/>
      <c r="N26" s="1241"/>
      <c r="O26" s="1241"/>
      <c r="P26" s="1241"/>
      <c r="Q26" s="349">
        <v>42426</v>
      </c>
      <c r="R26" s="39"/>
      <c r="S26" s="27"/>
      <c r="T26" s="27"/>
      <c r="U26" s="27"/>
      <c r="V26" s="27"/>
      <c r="W26" s="29">
        <v>21</v>
      </c>
      <c r="X26" s="39">
        <v>8333.33</v>
      </c>
      <c r="Y26" s="39">
        <v>2317.41</v>
      </c>
      <c r="Z26" s="1244">
        <f t="shared" si="2"/>
        <v>125000.07</v>
      </c>
    </row>
    <row r="27" spans="1:26" ht="15" customHeight="1">
      <c r="A27" s="50">
        <v>45650</v>
      </c>
      <c r="B27" s="57"/>
      <c r="C27" s="62"/>
      <c r="D27" s="62"/>
      <c r="E27" s="57">
        <v>22</v>
      </c>
      <c r="F27" s="187">
        <v>85922</v>
      </c>
      <c r="G27" s="59">
        <v>2500</v>
      </c>
      <c r="H27" s="330">
        <v>498</v>
      </c>
      <c r="I27" s="62">
        <f t="shared" si="0"/>
        <v>5000</v>
      </c>
      <c r="J27" s="1241"/>
      <c r="K27" s="1241"/>
      <c r="L27" s="1241"/>
      <c r="M27" s="1241"/>
      <c r="N27" s="1241"/>
      <c r="O27" s="1241"/>
      <c r="P27" s="1241"/>
      <c r="Q27" s="349">
        <v>42506</v>
      </c>
      <c r="R27" s="39"/>
      <c r="S27" s="27"/>
      <c r="T27" s="27"/>
      <c r="U27" s="27"/>
      <c r="V27" s="27"/>
      <c r="W27" s="29">
        <v>23</v>
      </c>
      <c r="X27" s="39">
        <v>8333.33</v>
      </c>
      <c r="Y27" s="39">
        <v>2364.67</v>
      </c>
      <c r="Z27" s="1244" t="e">
        <f>+#REF!-X27</f>
        <v>#REF!</v>
      </c>
    </row>
    <row r="28" spans="1:26" ht="15" customHeight="1">
      <c r="A28" s="491">
        <v>45678</v>
      </c>
      <c r="B28" s="62"/>
      <c r="C28" s="62"/>
      <c r="D28" s="62"/>
      <c r="E28" s="57">
        <v>23</v>
      </c>
      <c r="F28" s="538">
        <v>86214</v>
      </c>
      <c r="G28" s="59">
        <v>2500</v>
      </c>
      <c r="H28" s="330">
        <v>498</v>
      </c>
      <c r="I28" s="62">
        <f t="shared" si="0"/>
        <v>2500</v>
      </c>
      <c r="J28" s="1241"/>
      <c r="K28" s="1241"/>
      <c r="L28" s="1241"/>
      <c r="M28" s="1241"/>
      <c r="N28" s="1241"/>
      <c r="O28" s="1241"/>
      <c r="P28" s="1241"/>
      <c r="Q28" s="349">
        <v>42523</v>
      </c>
      <c r="R28" s="39"/>
      <c r="S28" s="27"/>
      <c r="T28" s="27"/>
      <c r="U28" s="27"/>
      <c r="V28" s="27"/>
      <c r="W28" s="29">
        <v>24</v>
      </c>
      <c r="X28" s="39">
        <v>8333.33</v>
      </c>
      <c r="Y28" s="39">
        <v>2380.64</v>
      </c>
      <c r="Z28" s="1244" t="e">
        <f t="shared" si="2"/>
        <v>#REF!</v>
      </c>
    </row>
    <row r="29" spans="1:26" ht="15" customHeight="1">
      <c r="A29" s="491">
        <v>45722</v>
      </c>
      <c r="B29" s="62"/>
      <c r="C29" s="62"/>
      <c r="D29" s="62"/>
      <c r="E29" s="57">
        <v>24</v>
      </c>
      <c r="F29" s="538">
        <v>86755</v>
      </c>
      <c r="G29" s="62">
        <v>2500</v>
      </c>
      <c r="H29" s="1068">
        <v>498</v>
      </c>
      <c r="I29" s="62">
        <f t="shared" si="0"/>
        <v>0</v>
      </c>
      <c r="J29" s="1241"/>
      <c r="K29" s="1241"/>
      <c r="L29" s="1241"/>
      <c r="M29" s="1241"/>
      <c r="N29" s="1241"/>
      <c r="O29" s="1241"/>
      <c r="P29" s="1241"/>
      <c r="Q29" s="349">
        <v>42558</v>
      </c>
      <c r="R29" s="39"/>
      <c r="S29" s="27"/>
      <c r="T29" s="27"/>
      <c r="U29" s="27"/>
      <c r="V29" s="27"/>
      <c r="W29" s="29">
        <v>25</v>
      </c>
      <c r="X29" s="39">
        <v>8333.33</v>
      </c>
      <c r="Y29" s="39">
        <v>2396.71</v>
      </c>
      <c r="Z29" s="1244" t="e">
        <f t="shared" si="2"/>
        <v>#REF!</v>
      </c>
    </row>
    <row r="30" spans="1:26" ht="15" customHeight="1"/>
    <row r="31" spans="1:26" ht="15" customHeight="1">
      <c r="A31" s="3090" t="s">
        <v>1</v>
      </c>
      <c r="B31" s="3090"/>
      <c r="C31" s="3090"/>
      <c r="D31" s="3090"/>
      <c r="E31" s="3090"/>
      <c r="F31" s="3090"/>
      <c r="G31" s="3395"/>
      <c r="H31" s="3090"/>
      <c r="I31" s="3090"/>
    </row>
    <row r="32" spans="1:26" ht="15" customHeight="1">
      <c r="A32" s="1173" t="s">
        <v>2</v>
      </c>
      <c r="B32" s="1168" t="s">
        <v>3</v>
      </c>
      <c r="C32" s="353" t="s">
        <v>4</v>
      </c>
      <c r="D32" s="354" t="s">
        <v>5</v>
      </c>
      <c r="E32" s="354" t="s">
        <v>6</v>
      </c>
      <c r="F32" s="1172" t="s">
        <v>7</v>
      </c>
      <c r="G32" s="1224" t="s">
        <v>176</v>
      </c>
      <c r="H32" s="344" t="s">
        <v>177</v>
      </c>
      <c r="I32" s="355" t="s">
        <v>10</v>
      </c>
    </row>
    <row r="33" spans="1:33" ht="15" customHeight="1">
      <c r="A33" s="162">
        <v>45877</v>
      </c>
      <c r="B33" s="601">
        <v>50000</v>
      </c>
      <c r="C33" s="308">
        <f>B33*0.02</f>
        <v>1000</v>
      </c>
      <c r="D33" s="1225"/>
      <c r="E33" s="309">
        <v>6</v>
      </c>
      <c r="F33" s="797" t="s">
        <v>1384</v>
      </c>
      <c r="G33" s="308">
        <f>B33/E33</f>
        <v>8333.3333333333303</v>
      </c>
      <c r="H33" s="308">
        <f>B33*0.83%</f>
        <v>415</v>
      </c>
      <c r="I33" s="1242">
        <f>B33</f>
        <v>50000</v>
      </c>
      <c r="AA33" s="339"/>
      <c r="AB33" s="616"/>
      <c r="AC33" s="467"/>
      <c r="AD33" s="615"/>
      <c r="AE33" s="615"/>
      <c r="AF33" s="615"/>
      <c r="AG33" s="618"/>
    </row>
    <row r="34" spans="1:33" ht="15" customHeight="1">
      <c r="A34" s="2304">
        <v>45902</v>
      </c>
      <c r="B34" s="2264"/>
      <c r="C34" s="2264"/>
      <c r="D34" s="2264"/>
      <c r="E34" s="2847"/>
      <c r="F34" s="2403" t="s">
        <v>1385</v>
      </c>
      <c r="G34" s="2499">
        <v>8333.33</v>
      </c>
      <c r="H34" s="2499">
        <v>415</v>
      </c>
      <c r="I34" s="2858">
        <f t="shared" ref="I34:I39" si="3">I33-G34</f>
        <v>41666.67</v>
      </c>
      <c r="AA34" s="339"/>
      <c r="AB34" s="613"/>
      <c r="AC34" s="340"/>
      <c r="AD34" s="614"/>
      <c r="AE34" s="614"/>
      <c r="AF34" s="614"/>
      <c r="AG34" s="617"/>
    </row>
    <row r="35" spans="1:33" ht="15" customHeight="1">
      <c r="A35" s="2304">
        <v>45937</v>
      </c>
      <c r="B35" s="2198"/>
      <c r="C35" s="2198"/>
      <c r="D35" s="2198"/>
      <c r="E35" s="2236"/>
      <c r="F35" s="2403" t="s">
        <v>1386</v>
      </c>
      <c r="G35" s="2279">
        <v>8333.33</v>
      </c>
      <c r="H35" s="2279">
        <v>415</v>
      </c>
      <c r="I35" s="2858">
        <f t="shared" si="3"/>
        <v>33333.339999999997</v>
      </c>
      <c r="AA35" s="339"/>
      <c r="AB35" s="613"/>
      <c r="AC35" s="340"/>
      <c r="AD35" s="615"/>
      <c r="AE35" s="615"/>
      <c r="AF35" s="615"/>
      <c r="AG35" s="617"/>
    </row>
    <row r="36" spans="1:33" ht="15" customHeight="1">
      <c r="A36" s="2304">
        <v>45968</v>
      </c>
      <c r="B36" s="2198"/>
      <c r="C36" s="2198"/>
      <c r="D36" s="2198"/>
      <c r="E36" s="2236"/>
      <c r="F36" s="2403" t="s">
        <v>1387</v>
      </c>
      <c r="G36" s="2499">
        <v>8333.33</v>
      </c>
      <c r="H36" s="2499">
        <v>415</v>
      </c>
      <c r="I36" s="2858">
        <f t="shared" si="3"/>
        <v>25000.01</v>
      </c>
      <c r="AA36" s="339"/>
      <c r="AB36" s="613"/>
      <c r="AC36" s="340"/>
      <c r="AD36" s="614"/>
      <c r="AE36" s="614"/>
      <c r="AF36" s="614"/>
      <c r="AG36" s="617"/>
    </row>
    <row r="37" spans="1:33" ht="15" customHeight="1">
      <c r="A37" s="2304">
        <v>45989</v>
      </c>
      <c r="B37" s="2198"/>
      <c r="C37" s="2198"/>
      <c r="D37" s="2198"/>
      <c r="E37" s="2236"/>
      <c r="F37" s="2403" t="s">
        <v>1388</v>
      </c>
      <c r="G37" s="2279">
        <v>8333.33</v>
      </c>
      <c r="H37" s="2279">
        <v>415</v>
      </c>
      <c r="I37" s="2858">
        <f t="shared" si="3"/>
        <v>16666.68</v>
      </c>
      <c r="AA37" s="339"/>
      <c r="AB37" s="613"/>
      <c r="AC37" s="340"/>
      <c r="AD37" s="615"/>
      <c r="AE37" s="615"/>
      <c r="AF37" s="615"/>
      <c r="AG37" s="617"/>
    </row>
    <row r="38" spans="1:33" ht="15" customHeight="1">
      <c r="A38" s="2304">
        <v>46018</v>
      </c>
      <c r="B38" s="2198"/>
      <c r="C38" s="2198"/>
      <c r="D38" s="2198"/>
      <c r="E38" s="2236"/>
      <c r="F38" s="2403" t="s">
        <v>1389</v>
      </c>
      <c r="G38" s="2279">
        <v>8333.33</v>
      </c>
      <c r="H38" s="2279">
        <v>415</v>
      </c>
      <c r="I38" s="2858">
        <f t="shared" si="3"/>
        <v>8333.3499999999894</v>
      </c>
      <c r="AA38" s="339"/>
      <c r="AB38" s="613"/>
      <c r="AC38" s="340"/>
      <c r="AD38" s="615"/>
      <c r="AE38" s="615"/>
      <c r="AF38" s="615"/>
      <c r="AG38" s="617"/>
    </row>
    <row r="39" spans="1:33" ht="15" customHeight="1">
      <c r="A39" s="2676"/>
      <c r="B39" s="2198"/>
      <c r="C39" s="2198"/>
      <c r="D39" s="2198"/>
      <c r="E39" s="2236"/>
      <c r="F39" s="2470"/>
      <c r="G39" s="2198"/>
      <c r="H39" s="2198"/>
      <c r="I39" s="2858">
        <f t="shared" si="3"/>
        <v>8333.3499999999894</v>
      </c>
    </row>
    <row r="40" spans="1:33" ht="15" customHeight="1">
      <c r="A40" s="2676"/>
      <c r="B40" s="2198"/>
      <c r="C40" s="2198"/>
      <c r="D40" s="2198"/>
      <c r="E40" s="2236"/>
      <c r="F40" s="2470"/>
      <c r="G40" s="2198"/>
      <c r="H40" s="2198"/>
      <c r="I40" s="2198"/>
    </row>
    <row r="41" spans="1:33" ht="15" customHeight="1">
      <c r="A41" s="36"/>
      <c r="B41" s="39"/>
      <c r="C41" s="39"/>
      <c r="D41" s="39"/>
      <c r="E41" s="29"/>
      <c r="F41" s="81"/>
      <c r="G41" s="39"/>
      <c r="H41" s="39"/>
      <c r="I41" s="39"/>
    </row>
    <row r="42" spans="1:33" ht="15" customHeight="1"/>
    <row r="43" spans="1:33" ht="15" customHeight="1"/>
    <row r="44" spans="1:33" ht="15" customHeight="1"/>
    <row r="45" spans="1:33" ht="15" customHeight="1"/>
    <row r="46" spans="1:33" ht="15" customHeight="1"/>
    <row r="47" spans="1:33" ht="15" customHeight="1"/>
    <row r="48" spans="1:3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 count="6">
    <mergeCell ref="A31:I31"/>
    <mergeCell ref="B2:C2"/>
    <mergeCell ref="S2:T2"/>
    <mergeCell ref="A3:I3"/>
    <mergeCell ref="K3:P3"/>
    <mergeCell ref="Q3:Z3"/>
  </mergeCells>
  <pageMargins left="0.5" right="0.5" top="1" bottom="1" header="0.5" footer="0.5"/>
  <pageSetup paperSize="5" orientation="portrait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215">
    <tabColor rgb="FFFFFF00"/>
  </sheetPr>
  <dimension ref="A1:J37"/>
  <sheetViews>
    <sheetView zoomScale="130" zoomScaleNormal="130" workbookViewId="0">
      <selection sqref="A1:E1"/>
    </sheetView>
  </sheetViews>
  <sheetFormatPr defaultColWidth="9.109375" defaultRowHeight="13.2"/>
  <cols>
    <col min="1" max="1" width="16.6640625" style="2" customWidth="1"/>
    <col min="2" max="2" width="12.44140625" style="6" customWidth="1"/>
    <col min="3" max="3" width="11.109375" style="3" customWidth="1"/>
    <col min="4" max="4" width="5.6640625" style="3" customWidth="1"/>
    <col min="5" max="5" width="14" style="550" customWidth="1"/>
    <col min="6" max="6" width="9.33203125" style="5" customWidth="1"/>
    <col min="7" max="7" width="12.109375" style="6" customWidth="1"/>
    <col min="8" max="8" width="11.33203125" style="6" customWidth="1"/>
    <col min="9" max="9" width="13.33203125" style="3" customWidth="1"/>
    <col min="10" max="10" width="9.33203125" style="3" customWidth="1"/>
    <col min="11" max="16384" width="9.109375" style="3"/>
  </cols>
  <sheetData>
    <row r="1" spans="1:9" ht="27.6">
      <c r="A1" s="3447" t="s">
        <v>1390</v>
      </c>
      <c r="B1" s="3447"/>
      <c r="C1" s="3447"/>
      <c r="D1" s="3447"/>
      <c r="E1" s="3447"/>
    </row>
    <row r="4" spans="1:9" ht="15">
      <c r="A4" s="3448" t="s">
        <v>1</v>
      </c>
      <c r="B4" s="3449"/>
      <c r="C4" s="3449"/>
      <c r="D4" s="3449"/>
      <c r="E4" s="3449"/>
      <c r="F4" s="3449"/>
      <c r="G4" s="3449"/>
      <c r="H4" s="3449"/>
      <c r="I4" s="3450"/>
    </row>
    <row r="5" spans="1:9" ht="26.4">
      <c r="A5" s="470" t="s">
        <v>2</v>
      </c>
      <c r="B5" s="471" t="s">
        <v>35</v>
      </c>
      <c r="C5" s="472" t="s">
        <v>4</v>
      </c>
      <c r="D5" s="473" t="s">
        <v>5</v>
      </c>
      <c r="E5" s="1216" t="s">
        <v>7</v>
      </c>
      <c r="F5" s="473" t="s">
        <v>6</v>
      </c>
      <c r="G5" s="471" t="s">
        <v>176</v>
      </c>
      <c r="H5" s="471" t="s">
        <v>177</v>
      </c>
      <c r="I5" s="477" t="s">
        <v>10</v>
      </c>
    </row>
    <row r="6" spans="1:9">
      <c r="A6" s="2589">
        <v>44763</v>
      </c>
      <c r="B6" s="2352">
        <v>40000</v>
      </c>
      <c r="C6" s="2752">
        <f>B6*0.02</f>
        <v>800</v>
      </c>
      <c r="D6" s="2753"/>
      <c r="E6" s="2193">
        <v>29445</v>
      </c>
      <c r="F6" s="2331">
        <v>12</v>
      </c>
      <c r="G6" s="2352">
        <f>B6/F6</f>
        <v>3333.3333333333298</v>
      </c>
      <c r="H6" s="2352">
        <f>B6*0.83%</f>
        <v>332</v>
      </c>
      <c r="I6" s="2352">
        <f>B6</f>
        <v>40000</v>
      </c>
    </row>
    <row r="7" spans="1:9">
      <c r="A7" s="2304">
        <v>44800</v>
      </c>
      <c r="B7" s="2219"/>
      <c r="C7" s="2224"/>
      <c r="D7" s="2224"/>
      <c r="E7" s="2192">
        <v>75838</v>
      </c>
      <c r="F7" s="2225">
        <v>1</v>
      </c>
      <c r="G7" s="2219">
        <v>3333.33</v>
      </c>
      <c r="H7" s="2219">
        <v>332</v>
      </c>
      <c r="I7" s="2219">
        <f>I6-G7</f>
        <v>36666.67</v>
      </c>
    </row>
    <row r="8" spans="1:9">
      <c r="A8" s="2221">
        <v>44833</v>
      </c>
      <c r="B8" s="2219"/>
      <c r="C8" s="2224"/>
      <c r="D8" s="2224"/>
      <c r="E8" s="2192">
        <v>76178</v>
      </c>
      <c r="F8" s="2225">
        <v>2</v>
      </c>
      <c r="G8" s="2219">
        <v>3333.33</v>
      </c>
      <c r="H8" s="2219">
        <v>332</v>
      </c>
      <c r="I8" s="2219">
        <f t="shared" ref="I8:I15" si="0">I7-G8</f>
        <v>33333.339999999997</v>
      </c>
    </row>
    <row r="9" spans="1:9">
      <c r="A9" s="2221">
        <v>44861</v>
      </c>
      <c r="B9" s="2219"/>
      <c r="C9" s="2224"/>
      <c r="D9" s="2224"/>
      <c r="E9" s="2192">
        <v>76412</v>
      </c>
      <c r="F9" s="2225">
        <v>3</v>
      </c>
      <c r="G9" s="2219">
        <v>3333.33</v>
      </c>
      <c r="H9" s="2219">
        <v>332</v>
      </c>
      <c r="I9" s="2219">
        <f t="shared" si="0"/>
        <v>30000.01</v>
      </c>
    </row>
    <row r="10" spans="1:9">
      <c r="A10" s="2221">
        <v>44884</v>
      </c>
      <c r="B10" s="2219"/>
      <c r="C10" s="2224"/>
      <c r="D10" s="2224"/>
      <c r="E10" s="2192">
        <v>76763</v>
      </c>
      <c r="F10" s="2225">
        <v>4</v>
      </c>
      <c r="G10" s="2219">
        <v>3333.33</v>
      </c>
      <c r="H10" s="2219">
        <v>332</v>
      </c>
      <c r="I10" s="2219">
        <f t="shared" si="0"/>
        <v>26666.68</v>
      </c>
    </row>
    <row r="11" spans="1:9">
      <c r="A11" s="2221">
        <v>44911</v>
      </c>
      <c r="B11" s="2219"/>
      <c r="C11" s="2224"/>
      <c r="D11" s="2224"/>
      <c r="E11" s="2192">
        <v>77046</v>
      </c>
      <c r="F11" s="2225">
        <v>5</v>
      </c>
      <c r="G11" s="2219">
        <v>3333.33</v>
      </c>
      <c r="H11" s="2219">
        <v>332</v>
      </c>
      <c r="I11" s="2219">
        <f t="shared" si="0"/>
        <v>23333.35</v>
      </c>
    </row>
    <row r="12" spans="1:9">
      <c r="A12" s="2304">
        <v>44945</v>
      </c>
      <c r="B12" s="2219"/>
      <c r="C12" s="2224"/>
      <c r="D12" s="2224"/>
      <c r="E12" s="2192">
        <v>77391</v>
      </c>
      <c r="F12" s="2225">
        <v>6</v>
      </c>
      <c r="G12" s="2219">
        <v>3333.33</v>
      </c>
      <c r="H12" s="2219">
        <v>332</v>
      </c>
      <c r="I12" s="2219">
        <f t="shared" si="0"/>
        <v>20000.02</v>
      </c>
    </row>
    <row r="13" spans="1:9">
      <c r="A13" s="2304">
        <v>44975</v>
      </c>
      <c r="B13" s="2219"/>
      <c r="C13" s="2224"/>
      <c r="D13" s="2224"/>
      <c r="E13" s="2192">
        <v>77685</v>
      </c>
      <c r="F13" s="2225">
        <v>7</v>
      </c>
      <c r="G13" s="2219">
        <v>3333.33</v>
      </c>
      <c r="H13" s="2219">
        <v>332</v>
      </c>
      <c r="I13" s="2219">
        <f t="shared" si="0"/>
        <v>16666.689999999999</v>
      </c>
    </row>
    <row r="14" spans="1:9">
      <c r="A14" s="2304">
        <v>44992</v>
      </c>
      <c r="B14" s="2219"/>
      <c r="C14" s="2224"/>
      <c r="D14" s="2224"/>
      <c r="E14" s="2192">
        <v>30853</v>
      </c>
      <c r="F14" s="2225"/>
      <c r="G14" s="2275">
        <v>16666.669999999998</v>
      </c>
      <c r="H14" s="2219"/>
      <c r="I14" s="2219">
        <f t="shared" si="0"/>
        <v>1.99999999895226E-2</v>
      </c>
    </row>
    <row r="15" spans="1:9">
      <c r="A15" s="2301"/>
      <c r="B15" s="2242"/>
      <c r="C15" s="2271"/>
      <c r="D15" s="2271"/>
      <c r="E15" s="2394"/>
      <c r="F15" s="2318"/>
      <c r="G15" s="2242"/>
      <c r="H15" s="2242"/>
      <c r="I15" s="2859">
        <f t="shared" si="0"/>
        <v>1.99999999895226E-2</v>
      </c>
    </row>
    <row r="16" spans="1:9" ht="15">
      <c r="A16" s="3451" t="s">
        <v>1</v>
      </c>
      <c r="B16" s="3452"/>
      <c r="C16" s="3452"/>
      <c r="D16" s="3452"/>
      <c r="E16" s="3452"/>
      <c r="F16" s="3452"/>
      <c r="G16" s="3452"/>
      <c r="H16" s="3452"/>
      <c r="I16" s="3453"/>
    </row>
    <row r="17" spans="1:10" ht="25.2">
      <c r="A17" s="2821" t="s">
        <v>2</v>
      </c>
      <c r="B17" s="2860" t="s">
        <v>35</v>
      </c>
      <c r="C17" s="2823" t="s">
        <v>4</v>
      </c>
      <c r="D17" s="2824" t="s">
        <v>5</v>
      </c>
      <c r="E17" s="2839" t="s">
        <v>7</v>
      </c>
      <c r="F17" s="2824" t="s">
        <v>6</v>
      </c>
      <c r="G17" s="2860" t="s">
        <v>176</v>
      </c>
      <c r="H17" s="2860" t="s">
        <v>177</v>
      </c>
      <c r="I17" s="2850" t="s">
        <v>10</v>
      </c>
    </row>
    <row r="18" spans="1:10">
      <c r="A18" s="2589">
        <v>44992</v>
      </c>
      <c r="B18" s="2352">
        <v>50000</v>
      </c>
      <c r="C18" s="2752">
        <f>B18*0.02</f>
        <v>1000</v>
      </c>
      <c r="D18" s="2753"/>
      <c r="E18" s="2193">
        <v>30853</v>
      </c>
      <c r="F18" s="2331">
        <v>12</v>
      </c>
      <c r="G18" s="2352">
        <f>B18/F18</f>
        <v>4166.6666666666697</v>
      </c>
      <c r="H18" s="2352">
        <f>B18*0.83%</f>
        <v>415</v>
      </c>
      <c r="I18" s="2352">
        <f>B18</f>
        <v>50000</v>
      </c>
    </row>
    <row r="19" spans="1:10">
      <c r="A19" s="2304">
        <v>45020</v>
      </c>
      <c r="B19" s="2219"/>
      <c r="C19" s="2224"/>
      <c r="D19" s="2224"/>
      <c r="E19" s="2192">
        <v>78221</v>
      </c>
      <c r="F19" s="2225">
        <v>1</v>
      </c>
      <c r="G19" s="2277">
        <v>4166.67</v>
      </c>
      <c r="H19" s="2277">
        <v>415</v>
      </c>
      <c r="I19" s="2270">
        <f>I18-G19</f>
        <v>45833.33</v>
      </c>
    </row>
    <row r="20" spans="1:10">
      <c r="A20" s="2304">
        <v>45037</v>
      </c>
      <c r="B20" s="2219"/>
      <c r="C20" s="2224"/>
      <c r="D20" s="2224"/>
      <c r="E20" s="2192">
        <v>78366</v>
      </c>
      <c r="F20" s="2225">
        <v>2</v>
      </c>
      <c r="G20" s="2276">
        <v>4166.67</v>
      </c>
      <c r="H20" s="2276">
        <v>415</v>
      </c>
      <c r="I20" s="2270">
        <f t="shared" ref="I20:I30" si="1">I19-G20</f>
        <v>41666.660000000003</v>
      </c>
    </row>
    <row r="21" spans="1:10">
      <c r="A21" s="50">
        <v>45069</v>
      </c>
      <c r="B21" s="43"/>
      <c r="C21" s="151"/>
      <c r="D21" s="151"/>
      <c r="E21" s="178">
        <v>78784</v>
      </c>
      <c r="F21" s="57">
        <v>3</v>
      </c>
      <c r="G21" s="35">
        <v>4166.67</v>
      </c>
      <c r="H21" s="35">
        <v>415</v>
      </c>
      <c r="I21" s="478">
        <f t="shared" si="1"/>
        <v>37499.99</v>
      </c>
    </row>
    <row r="22" spans="1:10">
      <c r="A22" s="50">
        <v>45097</v>
      </c>
      <c r="B22" s="43"/>
      <c r="C22" s="151"/>
      <c r="D22" s="151"/>
      <c r="E22" s="178">
        <v>79188</v>
      </c>
      <c r="F22" s="57">
        <v>4</v>
      </c>
      <c r="G22" s="35">
        <v>4166.67</v>
      </c>
      <c r="H22" s="35">
        <v>415</v>
      </c>
      <c r="I22" s="478">
        <f t="shared" si="1"/>
        <v>33333.32</v>
      </c>
    </row>
    <row r="23" spans="1:10">
      <c r="A23" s="50">
        <v>45142</v>
      </c>
      <c r="B23" s="43"/>
      <c r="C23" s="151"/>
      <c r="D23" s="151"/>
      <c r="E23" s="178">
        <v>79771</v>
      </c>
      <c r="F23" s="57">
        <v>5</v>
      </c>
      <c r="G23" s="45">
        <v>4166.67</v>
      </c>
      <c r="H23" s="45">
        <v>415</v>
      </c>
      <c r="I23" s="478">
        <f t="shared" si="1"/>
        <v>29166.65</v>
      </c>
    </row>
    <row r="24" spans="1:10">
      <c r="A24" s="50">
        <v>45156</v>
      </c>
      <c r="B24" s="43"/>
      <c r="C24" s="151"/>
      <c r="D24" s="151"/>
      <c r="E24" s="178">
        <v>79905</v>
      </c>
      <c r="F24" s="57">
        <v>6</v>
      </c>
      <c r="G24" s="35">
        <v>4166.67</v>
      </c>
      <c r="H24" s="35">
        <v>415</v>
      </c>
      <c r="I24" s="478">
        <f t="shared" si="1"/>
        <v>24999.98</v>
      </c>
    </row>
    <row r="25" spans="1:10">
      <c r="A25" s="50">
        <v>45185</v>
      </c>
      <c r="B25" s="43"/>
      <c r="C25" s="151"/>
      <c r="D25" s="151"/>
      <c r="E25" s="178">
        <v>80246</v>
      </c>
      <c r="F25" s="57">
        <v>7</v>
      </c>
      <c r="G25" s="35">
        <v>4166.67</v>
      </c>
      <c r="H25" s="35">
        <v>415</v>
      </c>
      <c r="I25" s="478">
        <f t="shared" si="1"/>
        <v>20833.310000000001</v>
      </c>
    </row>
    <row r="26" spans="1:10">
      <c r="A26" s="50">
        <v>45219</v>
      </c>
      <c r="B26" s="43"/>
      <c r="C26" s="151"/>
      <c r="D26" s="151"/>
      <c r="E26" s="178">
        <v>80618</v>
      </c>
      <c r="F26" s="57">
        <v>8</v>
      </c>
      <c r="G26" s="35">
        <v>4166.67</v>
      </c>
      <c r="H26" s="35">
        <v>415</v>
      </c>
      <c r="I26" s="478">
        <f t="shared" si="1"/>
        <v>16666.64</v>
      </c>
    </row>
    <row r="27" spans="1:10">
      <c r="A27" s="167">
        <v>45248</v>
      </c>
      <c r="B27" s="43"/>
      <c r="C27" s="151"/>
      <c r="D27" s="151"/>
      <c r="E27" s="178">
        <v>81016</v>
      </c>
      <c r="F27" s="57">
        <v>9</v>
      </c>
      <c r="G27" s="35">
        <v>4166.67</v>
      </c>
      <c r="H27" s="35">
        <v>415</v>
      </c>
      <c r="I27" s="478">
        <f t="shared" si="1"/>
        <v>12499.97</v>
      </c>
      <c r="J27" s="3">
        <v>9</v>
      </c>
    </row>
    <row r="28" spans="1:10">
      <c r="A28" s="167">
        <v>45279</v>
      </c>
      <c r="B28" s="43"/>
      <c r="C28" s="151"/>
      <c r="D28" s="151"/>
      <c r="E28" s="178">
        <v>81427</v>
      </c>
      <c r="F28" s="57">
        <v>10</v>
      </c>
      <c r="G28" s="35">
        <v>4166.67</v>
      </c>
      <c r="H28" s="35">
        <v>415</v>
      </c>
      <c r="I28" s="478">
        <f t="shared" si="1"/>
        <v>8333.3000000000102</v>
      </c>
    </row>
    <row r="29" spans="1:10">
      <c r="A29" s="50">
        <v>45322</v>
      </c>
      <c r="B29" s="43"/>
      <c r="C29" s="151"/>
      <c r="D29" s="151"/>
      <c r="E29" s="178">
        <v>81880</v>
      </c>
      <c r="F29" s="57">
        <v>11</v>
      </c>
      <c r="G29" s="35">
        <v>4166.67</v>
      </c>
      <c r="H29" s="35">
        <v>415</v>
      </c>
      <c r="I29" s="478">
        <f t="shared" si="1"/>
        <v>4166.6300000000101</v>
      </c>
    </row>
    <row r="30" spans="1:10">
      <c r="A30" s="50">
        <v>45350</v>
      </c>
      <c r="B30" s="43"/>
      <c r="C30" s="151"/>
      <c r="D30" s="151"/>
      <c r="E30" s="178">
        <v>82207</v>
      </c>
      <c r="F30" s="57">
        <v>12</v>
      </c>
      <c r="G30" s="35">
        <v>4166.67</v>
      </c>
      <c r="H30" s="35">
        <v>415</v>
      </c>
      <c r="I30" s="478">
        <f t="shared" si="1"/>
        <v>-3.99999999863212E-2</v>
      </c>
    </row>
    <row r="31" spans="1:10">
      <c r="A31" s="50"/>
      <c r="B31" s="43"/>
      <c r="C31" s="151"/>
      <c r="D31" s="151"/>
      <c r="E31" s="153"/>
      <c r="F31" s="57"/>
      <c r="G31" s="43"/>
      <c r="H31" s="43"/>
      <c r="I31" s="151"/>
    </row>
    <row r="32" spans="1:10">
      <c r="A32" s="160"/>
      <c r="B32" s="43"/>
      <c r="C32" s="151"/>
      <c r="D32" s="151"/>
      <c r="E32" s="153"/>
      <c r="F32" s="57"/>
      <c r="G32" s="43"/>
      <c r="H32" s="43"/>
      <c r="I32" s="151"/>
    </row>
    <row r="33" spans="1:9">
      <c r="A33" s="160"/>
      <c r="B33" s="43"/>
      <c r="C33" s="151"/>
      <c r="D33" s="151"/>
      <c r="E33" s="153"/>
      <c r="F33" s="57"/>
      <c r="G33" s="43"/>
      <c r="H33" s="43"/>
      <c r="I33" s="151"/>
    </row>
    <row r="34" spans="1:9">
      <c r="A34" s="160"/>
      <c r="B34" s="43"/>
      <c r="C34" s="151"/>
      <c r="D34" s="151"/>
      <c r="E34" s="153"/>
      <c r="F34" s="57"/>
      <c r="G34" s="43"/>
      <c r="H34" s="43"/>
      <c r="I34" s="151"/>
    </row>
    <row r="35" spans="1:9">
      <c r="A35" s="160"/>
      <c r="B35" s="43"/>
      <c r="C35" s="151"/>
      <c r="D35" s="151"/>
      <c r="E35" s="153"/>
      <c r="F35" s="57"/>
      <c r="G35" s="43"/>
      <c r="H35" s="43"/>
      <c r="I35" s="151"/>
    </row>
    <row r="36" spans="1:9">
      <c r="A36" s="36"/>
      <c r="B36" s="39"/>
      <c r="C36" s="27"/>
      <c r="D36" s="27"/>
      <c r="E36" s="554"/>
      <c r="F36" s="29"/>
      <c r="G36" s="39"/>
      <c r="H36" s="39"/>
      <c r="I36" s="27"/>
    </row>
    <row r="37" spans="1:9">
      <c r="A37" s="36"/>
      <c r="B37" s="39"/>
      <c r="C37" s="27"/>
      <c r="D37" s="27"/>
      <c r="E37" s="554"/>
      <c r="F37" s="29"/>
      <c r="G37" s="39"/>
      <c r="H37" s="39"/>
      <c r="I37" s="27"/>
    </row>
  </sheetData>
  <mergeCells count="3">
    <mergeCell ref="A1:E1"/>
    <mergeCell ref="A4:I4"/>
    <mergeCell ref="A16:I16"/>
  </mergeCells>
  <pageMargins left="0.7" right="0.7" top="0.75" bottom="0.75" header="0.3" footer="0.3"/>
  <pageSetup orientation="portrait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216">
    <tabColor rgb="FFFFFF00"/>
  </sheetPr>
  <dimension ref="A1:S87"/>
  <sheetViews>
    <sheetView topLeftCell="I48" zoomScale="93" zoomScaleNormal="130" workbookViewId="0">
      <selection activeCell="P70" sqref="P70"/>
    </sheetView>
  </sheetViews>
  <sheetFormatPr defaultColWidth="9.109375" defaultRowHeight="13.2"/>
  <cols>
    <col min="1" max="1" width="13.109375" style="1208" customWidth="1"/>
    <col min="2" max="2" width="12.44140625" style="7" customWidth="1"/>
    <col min="3" max="3" width="10.88671875" style="132" customWidth="1"/>
    <col min="4" max="4" width="5.6640625" style="132" customWidth="1"/>
    <col min="5" max="5" width="14" style="2314" customWidth="1"/>
    <col min="6" max="6" width="9.33203125" style="133" customWidth="1"/>
    <col min="7" max="7" width="13.109375" style="7" customWidth="1"/>
    <col min="8" max="8" width="11.33203125" style="7" customWidth="1"/>
    <col min="9" max="9" width="13.33203125" style="132" customWidth="1"/>
    <col min="10" max="10" width="9.109375" style="132"/>
    <col min="11" max="11" width="13.33203125" style="228" customWidth="1"/>
    <col min="12" max="12" width="11.5546875" style="133" customWidth="1"/>
    <col min="13" max="14" width="9.109375" style="133"/>
    <col min="15" max="15" width="9.33203125" style="2308" customWidth="1"/>
    <col min="16" max="16" width="9.33203125" style="133" customWidth="1"/>
    <col min="17" max="17" width="11.5546875" style="135" customWidth="1"/>
    <col min="18" max="18" width="9.33203125" style="133" customWidth="1"/>
    <col min="19" max="19" width="13.44140625" style="133" customWidth="1"/>
    <col min="20" max="16384" width="9.109375" style="3"/>
  </cols>
  <sheetData>
    <row r="1" spans="1:19" ht="27.6">
      <c r="A1" s="3447" t="s">
        <v>1391</v>
      </c>
      <c r="B1" s="3447"/>
      <c r="C1" s="3447"/>
      <c r="D1" s="3447"/>
      <c r="E1" s="3447"/>
    </row>
    <row r="3" spans="1:19" ht="15">
      <c r="A3" s="3448" t="s">
        <v>1</v>
      </c>
      <c r="B3" s="3449"/>
      <c r="C3" s="3449"/>
      <c r="D3" s="3449"/>
      <c r="E3" s="3449"/>
      <c r="F3" s="3449"/>
      <c r="G3" s="3449"/>
      <c r="H3" s="3449"/>
      <c r="I3" s="3450"/>
      <c r="K3" s="3454" t="s">
        <v>185</v>
      </c>
      <c r="L3" s="3455"/>
      <c r="M3" s="3455"/>
      <c r="N3" s="3455"/>
      <c r="O3" s="3455"/>
      <c r="P3" s="3455"/>
      <c r="Q3" s="3455"/>
      <c r="R3" s="3455"/>
      <c r="S3" s="3456"/>
    </row>
    <row r="4" spans="1:19" ht="25.2">
      <c r="A4" s="1209" t="s">
        <v>2</v>
      </c>
      <c r="B4" s="445" t="s">
        <v>35</v>
      </c>
      <c r="C4" s="446" t="s">
        <v>4</v>
      </c>
      <c r="D4" s="447" t="s">
        <v>5</v>
      </c>
      <c r="E4" s="2530" t="s">
        <v>7</v>
      </c>
      <c r="F4" s="447" t="s">
        <v>6</v>
      </c>
      <c r="G4" s="445" t="s">
        <v>176</v>
      </c>
      <c r="H4" s="445" t="s">
        <v>177</v>
      </c>
      <c r="I4" s="1158" t="s">
        <v>10</v>
      </c>
      <c r="K4" s="444" t="s">
        <v>2</v>
      </c>
      <c r="L4" s="445" t="s">
        <v>35</v>
      </c>
      <c r="M4" s="446" t="s">
        <v>4</v>
      </c>
      <c r="N4" s="447" t="s">
        <v>5</v>
      </c>
      <c r="O4" s="2530" t="s">
        <v>7</v>
      </c>
      <c r="P4" s="447" t="s">
        <v>6</v>
      </c>
      <c r="Q4" s="445" t="s">
        <v>176</v>
      </c>
      <c r="R4" s="445" t="s">
        <v>177</v>
      </c>
      <c r="S4" s="1158" t="s">
        <v>10</v>
      </c>
    </row>
    <row r="5" spans="1:19">
      <c r="A5" s="1210">
        <v>44768</v>
      </c>
      <c r="B5" s="812">
        <v>470000</v>
      </c>
      <c r="C5" s="1211">
        <f>B5*0.02</f>
        <v>9400</v>
      </c>
      <c r="D5" s="813"/>
      <c r="E5" s="2862">
        <v>29482</v>
      </c>
      <c r="F5" s="454">
        <v>36</v>
      </c>
      <c r="G5" s="812">
        <f>B5/F5</f>
        <v>13055.555555555555</v>
      </c>
      <c r="H5" s="812">
        <f>B5*0.83%</f>
        <v>3901</v>
      </c>
      <c r="I5" s="812">
        <f>B5</f>
        <v>470000</v>
      </c>
      <c r="K5" s="162">
        <v>44625</v>
      </c>
      <c r="L5" s="55">
        <v>20000</v>
      </c>
      <c r="M5" s="56"/>
      <c r="N5" s="25"/>
      <c r="O5" s="2248"/>
      <c r="P5" s="25">
        <v>12</v>
      </c>
      <c r="Q5" s="55">
        <f>L5/P5</f>
        <v>1666.6666666666667</v>
      </c>
      <c r="R5" s="55">
        <v>400</v>
      </c>
      <c r="S5" s="55">
        <v>20000</v>
      </c>
    </row>
    <row r="6" spans="1:19">
      <c r="A6" s="1212">
        <v>44800</v>
      </c>
      <c r="B6" s="43"/>
      <c r="C6" s="151"/>
      <c r="D6" s="151"/>
      <c r="E6" s="2229">
        <v>75792</v>
      </c>
      <c r="F6" s="57">
        <v>1</v>
      </c>
      <c r="G6" s="43">
        <v>13055.56</v>
      </c>
      <c r="H6" s="43">
        <v>3901</v>
      </c>
      <c r="I6" s="478">
        <f>I5-G6</f>
        <v>456944.44</v>
      </c>
      <c r="K6" s="50">
        <v>44649</v>
      </c>
      <c r="L6" s="57"/>
      <c r="M6" s="57"/>
      <c r="N6" s="57"/>
      <c r="O6" s="2229">
        <v>74036</v>
      </c>
      <c r="P6" s="57">
        <v>1</v>
      </c>
      <c r="Q6" s="329">
        <v>1666.67</v>
      </c>
      <c r="R6" s="329">
        <v>366.67</v>
      </c>
      <c r="S6" s="480">
        <f>S5-Q6</f>
        <v>18333.330000000002</v>
      </c>
    </row>
    <row r="7" spans="1:19" ht="13.8">
      <c r="A7" s="167">
        <v>44831</v>
      </c>
      <c r="B7" s="32"/>
      <c r="C7" s="33"/>
      <c r="D7" s="33"/>
      <c r="E7" s="2195">
        <v>76112</v>
      </c>
      <c r="F7" s="57">
        <v>2</v>
      </c>
      <c r="G7" s="149">
        <v>13055</v>
      </c>
      <c r="H7" s="149">
        <v>3901</v>
      </c>
      <c r="I7" s="478">
        <f t="shared" ref="I7:I19" si="0">I6-G7</f>
        <v>443889.44</v>
      </c>
      <c r="K7" s="50">
        <v>44679</v>
      </c>
      <c r="L7" s="57"/>
      <c r="M7" s="57"/>
      <c r="N7" s="57"/>
      <c r="O7" s="2229">
        <v>74362</v>
      </c>
      <c r="P7" s="57">
        <v>2</v>
      </c>
      <c r="Q7" s="329">
        <v>1666.67</v>
      </c>
      <c r="R7" s="329">
        <v>366.67</v>
      </c>
      <c r="S7" s="480">
        <f t="shared" ref="S7:S17" si="1">S6-Q7</f>
        <v>16666.660000000003</v>
      </c>
    </row>
    <row r="8" spans="1:19" ht="13.8">
      <c r="A8" s="167">
        <v>44862</v>
      </c>
      <c r="B8" s="32"/>
      <c r="C8" s="33"/>
      <c r="D8" s="33"/>
      <c r="E8" s="2195">
        <v>76445</v>
      </c>
      <c r="F8" s="57">
        <v>3</v>
      </c>
      <c r="G8" s="149">
        <v>13055.56</v>
      </c>
      <c r="H8" s="149">
        <v>3901</v>
      </c>
      <c r="I8" s="478">
        <f t="shared" si="0"/>
        <v>430833.88</v>
      </c>
      <c r="K8" s="50">
        <v>44708</v>
      </c>
      <c r="L8" s="57"/>
      <c r="M8" s="57"/>
      <c r="N8" s="57"/>
      <c r="O8" s="2229">
        <v>74770</v>
      </c>
      <c r="P8" s="57">
        <v>3</v>
      </c>
      <c r="Q8" s="329">
        <v>1666.67</v>
      </c>
      <c r="R8" s="329">
        <v>333.33</v>
      </c>
      <c r="S8" s="480">
        <f t="shared" si="1"/>
        <v>14999.990000000003</v>
      </c>
    </row>
    <row r="9" spans="1:19" ht="13.8">
      <c r="A9" s="167">
        <v>44891</v>
      </c>
      <c r="B9" s="32"/>
      <c r="C9" s="33"/>
      <c r="D9" s="33"/>
      <c r="E9" s="2195">
        <v>76881</v>
      </c>
      <c r="F9" s="57">
        <v>4</v>
      </c>
      <c r="G9" s="149">
        <v>13055.56</v>
      </c>
      <c r="H9" s="149">
        <v>3901</v>
      </c>
      <c r="I9" s="478">
        <f t="shared" si="0"/>
        <v>417778.32</v>
      </c>
      <c r="K9" s="50">
        <v>44740</v>
      </c>
      <c r="L9" s="57"/>
      <c r="M9" s="57"/>
      <c r="N9" s="57"/>
      <c r="O9" s="2229">
        <v>75099</v>
      </c>
      <c r="P9" s="57">
        <v>4</v>
      </c>
      <c r="Q9" s="329">
        <v>1666.67</v>
      </c>
      <c r="R9" s="329">
        <v>333.33</v>
      </c>
      <c r="S9" s="480">
        <f t="shared" si="1"/>
        <v>13333.320000000003</v>
      </c>
    </row>
    <row r="10" spans="1:19" ht="13.8">
      <c r="A10" s="167">
        <v>44921</v>
      </c>
      <c r="B10" s="32"/>
      <c r="C10" s="33"/>
      <c r="D10" s="33"/>
      <c r="E10" s="2195">
        <v>77165</v>
      </c>
      <c r="F10" s="57">
        <v>5</v>
      </c>
      <c r="G10" s="149">
        <v>13055.56</v>
      </c>
      <c r="H10" s="149">
        <v>3901</v>
      </c>
      <c r="I10" s="478">
        <f t="shared" si="0"/>
        <v>404722.76</v>
      </c>
      <c r="K10" s="50">
        <v>44769</v>
      </c>
      <c r="L10" s="57"/>
      <c r="M10" s="57"/>
      <c r="N10" s="57"/>
      <c r="O10" s="2229">
        <v>75449</v>
      </c>
      <c r="P10" s="57">
        <v>5</v>
      </c>
      <c r="Q10" s="329">
        <v>1666.67</v>
      </c>
      <c r="R10" s="329">
        <v>300</v>
      </c>
      <c r="S10" s="480">
        <f t="shared" si="1"/>
        <v>11666.650000000003</v>
      </c>
    </row>
    <row r="11" spans="1:19" ht="13.8">
      <c r="A11" s="50">
        <v>44954</v>
      </c>
      <c r="B11" s="43"/>
      <c r="C11" s="151"/>
      <c r="D11" s="151"/>
      <c r="E11" s="2195">
        <v>77481</v>
      </c>
      <c r="F11" s="57">
        <v>6</v>
      </c>
      <c r="G11" s="149">
        <v>13055.56</v>
      </c>
      <c r="H11" s="149">
        <v>3901</v>
      </c>
      <c r="I11" s="478">
        <f t="shared" si="0"/>
        <v>391667.20000000001</v>
      </c>
      <c r="K11" s="50">
        <v>44800</v>
      </c>
      <c r="L11" s="57"/>
      <c r="M11" s="57"/>
      <c r="N11" s="57"/>
      <c r="O11" s="2229">
        <v>75792</v>
      </c>
      <c r="P11" s="57">
        <v>6</v>
      </c>
      <c r="Q11" s="329">
        <v>1666.67</v>
      </c>
      <c r="R11" s="329">
        <v>333.33</v>
      </c>
      <c r="S11" s="480">
        <f t="shared" si="1"/>
        <v>9999.9800000000032</v>
      </c>
    </row>
    <row r="12" spans="1:19" ht="13.8">
      <c r="A12" s="50">
        <v>44982</v>
      </c>
      <c r="B12" s="43"/>
      <c r="C12" s="151"/>
      <c r="D12" s="151"/>
      <c r="E12" s="2195">
        <v>77859</v>
      </c>
      <c r="F12" s="57">
        <v>7</v>
      </c>
      <c r="G12" s="149">
        <v>13055.56</v>
      </c>
      <c r="H12" s="149">
        <v>3901</v>
      </c>
      <c r="I12" s="478">
        <f t="shared" si="0"/>
        <v>378611.64</v>
      </c>
      <c r="K12" s="50">
        <v>44831</v>
      </c>
      <c r="L12" s="57"/>
      <c r="M12" s="57"/>
      <c r="N12" s="57"/>
      <c r="O12" s="2195">
        <v>76112</v>
      </c>
      <c r="P12" s="57">
        <v>7</v>
      </c>
      <c r="Q12" s="62">
        <v>1666.67</v>
      </c>
      <c r="R12" s="480">
        <v>166.67</v>
      </c>
      <c r="S12" s="480">
        <f t="shared" si="1"/>
        <v>8333.3100000000031</v>
      </c>
    </row>
    <row r="13" spans="1:19" ht="13.8">
      <c r="A13" s="50">
        <v>45015</v>
      </c>
      <c r="B13" s="43"/>
      <c r="C13" s="151"/>
      <c r="D13" s="151"/>
      <c r="E13" s="2195">
        <v>78116</v>
      </c>
      <c r="F13" s="57">
        <v>8</v>
      </c>
      <c r="G13" s="149">
        <v>13055.56</v>
      </c>
      <c r="H13" s="149">
        <v>3901</v>
      </c>
      <c r="I13" s="478">
        <f t="shared" si="0"/>
        <v>365556.08</v>
      </c>
      <c r="K13" s="50">
        <v>44861</v>
      </c>
      <c r="L13" s="57"/>
      <c r="M13" s="57"/>
      <c r="N13" s="57"/>
      <c r="O13" s="2195">
        <v>76445</v>
      </c>
      <c r="P13" s="57">
        <v>8</v>
      </c>
      <c r="Q13" s="62">
        <v>1666.67</v>
      </c>
      <c r="R13" s="480">
        <f>S13*0.02</f>
        <v>133.33280000000008</v>
      </c>
      <c r="S13" s="480">
        <f t="shared" si="1"/>
        <v>6666.6400000000031</v>
      </c>
    </row>
    <row r="14" spans="1:19" ht="13.8">
      <c r="A14" s="50">
        <v>45042</v>
      </c>
      <c r="B14" s="43"/>
      <c r="C14" s="151"/>
      <c r="D14" s="151"/>
      <c r="E14" s="2195">
        <v>78429</v>
      </c>
      <c r="F14" s="57">
        <v>9</v>
      </c>
      <c r="G14" s="149">
        <v>13055.56</v>
      </c>
      <c r="H14" s="149">
        <v>3901</v>
      </c>
      <c r="I14" s="478">
        <f t="shared" si="0"/>
        <v>352500.52</v>
      </c>
      <c r="K14" s="50">
        <v>44892</v>
      </c>
      <c r="L14" s="57"/>
      <c r="M14" s="57"/>
      <c r="N14" s="57"/>
      <c r="O14" s="2195">
        <v>76881</v>
      </c>
      <c r="P14" s="57">
        <v>9</v>
      </c>
      <c r="Q14" s="62">
        <v>1666.67</v>
      </c>
      <c r="R14" s="480">
        <f>S14*0.02</f>
        <v>99.999400000000065</v>
      </c>
      <c r="S14" s="480">
        <f t="shared" si="1"/>
        <v>4999.970000000003</v>
      </c>
    </row>
    <row r="15" spans="1:19" ht="13.8">
      <c r="A15" s="50">
        <v>45077</v>
      </c>
      <c r="B15" s="43"/>
      <c r="C15" s="151"/>
      <c r="D15" s="151"/>
      <c r="E15" s="2195">
        <v>78923</v>
      </c>
      <c r="F15" s="57">
        <v>10</v>
      </c>
      <c r="G15" s="149">
        <v>13055.56</v>
      </c>
      <c r="H15" s="149">
        <v>3901</v>
      </c>
      <c r="I15" s="478">
        <f t="shared" si="0"/>
        <v>339444.96</v>
      </c>
      <c r="K15" s="50">
        <v>44921</v>
      </c>
      <c r="L15" s="57"/>
      <c r="M15" s="57"/>
      <c r="N15" s="57"/>
      <c r="O15" s="2195">
        <v>77165</v>
      </c>
      <c r="P15" s="57">
        <v>10</v>
      </c>
      <c r="Q15" s="62">
        <v>1666.67</v>
      </c>
      <c r="R15" s="480">
        <f>S15*0.02</f>
        <v>66.666000000000054</v>
      </c>
      <c r="S15" s="480">
        <f t="shared" si="1"/>
        <v>3333.3000000000029</v>
      </c>
    </row>
    <row r="16" spans="1:19" ht="13.8">
      <c r="A16" s="1040">
        <v>45107</v>
      </c>
      <c r="B16" s="43"/>
      <c r="C16" s="151"/>
      <c r="D16" s="151"/>
      <c r="E16" s="2195">
        <v>79309</v>
      </c>
      <c r="F16" s="57">
        <v>11</v>
      </c>
      <c r="G16" s="43">
        <v>13055.56</v>
      </c>
      <c r="H16" s="149">
        <v>3901</v>
      </c>
      <c r="I16" s="478">
        <f t="shared" si="0"/>
        <v>326389.40000000002</v>
      </c>
      <c r="K16" s="50">
        <v>44954</v>
      </c>
      <c r="L16" s="57"/>
      <c r="M16" s="57"/>
      <c r="N16" s="57"/>
      <c r="O16" s="2195">
        <v>77481</v>
      </c>
      <c r="P16" s="57">
        <v>11</v>
      </c>
      <c r="Q16" s="62">
        <v>1666.67</v>
      </c>
      <c r="R16" s="480">
        <v>33.33</v>
      </c>
      <c r="S16" s="480">
        <f t="shared" si="1"/>
        <v>1666.6300000000028</v>
      </c>
    </row>
    <row r="17" spans="1:19" ht="13.8">
      <c r="A17" s="50">
        <v>45129</v>
      </c>
      <c r="E17" s="2229">
        <v>79563</v>
      </c>
      <c r="F17" s="57">
        <v>12</v>
      </c>
      <c r="G17" s="30">
        <v>13055.56</v>
      </c>
      <c r="H17" s="30">
        <v>3901</v>
      </c>
      <c r="I17" s="478">
        <f t="shared" si="0"/>
        <v>313333.84000000003</v>
      </c>
      <c r="K17" s="50">
        <v>44982</v>
      </c>
      <c r="L17" s="57"/>
      <c r="M17" s="57"/>
      <c r="N17" s="57"/>
      <c r="O17" s="2195">
        <v>77859</v>
      </c>
      <c r="P17" s="57">
        <v>12</v>
      </c>
      <c r="Q17" s="62">
        <v>1666.67</v>
      </c>
      <c r="R17" s="57"/>
      <c r="S17" s="480">
        <f t="shared" si="1"/>
        <v>-3.9999999997235136E-2</v>
      </c>
    </row>
    <row r="18" spans="1:19">
      <c r="A18" s="50">
        <v>45129</v>
      </c>
      <c r="D18" s="151"/>
      <c r="E18" s="2229">
        <v>31681</v>
      </c>
      <c r="F18" s="57">
        <v>13</v>
      </c>
      <c r="G18" s="30">
        <v>313333.84000000003</v>
      </c>
      <c r="H18" s="43"/>
      <c r="I18" s="478">
        <f t="shared" si="0"/>
        <v>0</v>
      </c>
      <c r="K18" s="50"/>
      <c r="L18" s="57"/>
      <c r="M18" s="57"/>
      <c r="N18" s="57"/>
      <c r="O18" s="2229"/>
      <c r="P18" s="57"/>
      <c r="Q18" s="62"/>
      <c r="R18" s="57"/>
      <c r="S18" s="57"/>
    </row>
    <row r="19" spans="1:19">
      <c r="A19" s="1040"/>
      <c r="B19" s="43"/>
      <c r="C19" s="151"/>
      <c r="D19" s="151"/>
      <c r="E19" s="2230"/>
      <c r="F19" s="57"/>
      <c r="G19" s="43"/>
      <c r="H19" s="43"/>
      <c r="I19" s="478">
        <f t="shared" si="0"/>
        <v>0</v>
      </c>
      <c r="K19" s="50"/>
      <c r="L19" s="57"/>
      <c r="M19" s="57"/>
      <c r="N19" s="57"/>
      <c r="O19" s="2229"/>
      <c r="P19" s="57"/>
      <c r="Q19" s="62"/>
      <c r="R19" s="57"/>
      <c r="S19" s="57"/>
    </row>
    <row r="20" spans="1:19" ht="15">
      <c r="K20" s="3457" t="s">
        <v>185</v>
      </c>
      <c r="L20" s="3457"/>
      <c r="M20" s="3457"/>
      <c r="N20" s="3457"/>
      <c r="O20" s="3457"/>
      <c r="P20" s="3457"/>
      <c r="Q20" s="3457"/>
      <c r="R20" s="3457"/>
      <c r="S20" s="3457"/>
    </row>
    <row r="21" spans="1:19" ht="25.2">
      <c r="A21" s="3448" t="s">
        <v>1</v>
      </c>
      <c r="B21" s="3449"/>
      <c r="C21" s="3449"/>
      <c r="D21" s="3449"/>
      <c r="E21" s="3449"/>
      <c r="F21" s="3449"/>
      <c r="G21" s="3449"/>
      <c r="H21" s="3449"/>
      <c r="I21" s="3450"/>
      <c r="K21" s="141" t="s">
        <v>2</v>
      </c>
      <c r="L21" s="578" t="s">
        <v>35</v>
      </c>
      <c r="M21" s="231" t="s">
        <v>4</v>
      </c>
      <c r="N21" s="232" t="s">
        <v>5</v>
      </c>
      <c r="O21" s="2228" t="s">
        <v>7</v>
      </c>
      <c r="P21" s="232" t="s">
        <v>6</v>
      </c>
      <c r="Q21" s="578" t="s">
        <v>176</v>
      </c>
      <c r="R21" s="578" t="s">
        <v>177</v>
      </c>
      <c r="S21" s="827" t="s">
        <v>10</v>
      </c>
    </row>
    <row r="22" spans="1:19" ht="25.2">
      <c r="A22" s="1209" t="s">
        <v>2</v>
      </c>
      <c r="B22" s="445" t="s">
        <v>35</v>
      </c>
      <c r="C22" s="446" t="s">
        <v>4</v>
      </c>
      <c r="D22" s="447" t="s">
        <v>5</v>
      </c>
      <c r="E22" s="2530" t="s">
        <v>7</v>
      </c>
      <c r="F22" s="447" t="s">
        <v>6</v>
      </c>
      <c r="G22" s="445" t="s">
        <v>176</v>
      </c>
      <c r="H22" s="445" t="s">
        <v>177</v>
      </c>
      <c r="I22" s="1158" t="s">
        <v>10</v>
      </c>
      <c r="K22" s="162">
        <v>45191</v>
      </c>
      <c r="L22" s="55">
        <v>20000</v>
      </c>
      <c r="M22" s="56"/>
      <c r="N22" s="25"/>
      <c r="O22" s="2248">
        <v>32050</v>
      </c>
      <c r="P22" s="25">
        <v>12</v>
      </c>
      <c r="Q22" s="55">
        <f>L22/P22</f>
        <v>1666.6666666666667</v>
      </c>
      <c r="R22" s="55">
        <v>400</v>
      </c>
      <c r="S22" s="55">
        <v>20000</v>
      </c>
    </row>
    <row r="23" spans="1:19" ht="13.8">
      <c r="A23" s="1212">
        <v>45129</v>
      </c>
      <c r="B23" s="21">
        <v>450000</v>
      </c>
      <c r="C23" s="22">
        <f>B23*0.02</f>
        <v>9000</v>
      </c>
      <c r="D23" s="23"/>
      <c r="E23" s="2542">
        <v>31681</v>
      </c>
      <c r="F23" s="25">
        <v>36</v>
      </c>
      <c r="G23" s="21">
        <f>B23/F23</f>
        <v>12500</v>
      </c>
      <c r="H23" s="21">
        <f>B23*0.83%</f>
        <v>3735</v>
      </c>
      <c r="I23" s="21">
        <f>B23</f>
        <v>450000</v>
      </c>
      <c r="K23" s="167">
        <v>45226</v>
      </c>
      <c r="L23" s="78"/>
      <c r="M23" s="256"/>
      <c r="N23" s="256"/>
      <c r="O23" s="2195">
        <v>80685</v>
      </c>
      <c r="P23" s="57">
        <v>1</v>
      </c>
      <c r="Q23" s="256">
        <v>1666.67</v>
      </c>
      <c r="R23" s="256">
        <v>366.67</v>
      </c>
      <c r="S23" s="480">
        <f>S22-Q23</f>
        <v>18333.330000000002</v>
      </c>
    </row>
    <row r="24" spans="1:19" ht="13.8">
      <c r="A24" s="50">
        <v>45167</v>
      </c>
      <c r="B24" s="43"/>
      <c r="C24" s="151"/>
      <c r="D24" s="151"/>
      <c r="E24" s="2229">
        <v>80013</v>
      </c>
      <c r="F24" s="57">
        <v>1</v>
      </c>
      <c r="G24" s="30">
        <v>12500</v>
      </c>
      <c r="H24" s="30">
        <v>3735</v>
      </c>
      <c r="I24" s="478">
        <f>I23-G24</f>
        <v>437500</v>
      </c>
      <c r="K24" s="167">
        <v>45259</v>
      </c>
      <c r="L24" s="78"/>
      <c r="M24" s="256"/>
      <c r="N24" s="256"/>
      <c r="O24" s="2195">
        <v>81155</v>
      </c>
      <c r="P24" s="57">
        <v>2</v>
      </c>
      <c r="Q24" s="256">
        <v>1666.66</v>
      </c>
      <c r="R24" s="256">
        <v>333.33</v>
      </c>
      <c r="S24" s="480">
        <f t="shared" ref="S24:S29" si="2">S23-Q24</f>
        <v>16666.670000000002</v>
      </c>
    </row>
    <row r="25" spans="1:19" ht="13.8">
      <c r="A25" s="50">
        <v>45196</v>
      </c>
      <c r="B25" s="43"/>
      <c r="C25" s="151"/>
      <c r="D25" s="151"/>
      <c r="E25" s="2229">
        <v>80352</v>
      </c>
      <c r="F25" s="57">
        <v>2</v>
      </c>
      <c r="G25" s="30">
        <v>12500</v>
      </c>
      <c r="H25" s="30">
        <v>3735</v>
      </c>
      <c r="I25" s="478">
        <f t="shared" ref="I25:I31" si="3">I24-G25</f>
        <v>425000</v>
      </c>
      <c r="K25" s="167">
        <v>45289</v>
      </c>
      <c r="L25" s="78"/>
      <c r="M25" s="256"/>
      <c r="N25" s="256"/>
      <c r="O25" s="2195">
        <v>81579</v>
      </c>
      <c r="P25" s="57">
        <v>3</v>
      </c>
      <c r="Q25" s="256">
        <v>1663</v>
      </c>
      <c r="R25" s="256">
        <v>300</v>
      </c>
      <c r="S25" s="480">
        <f t="shared" si="2"/>
        <v>15003.670000000002</v>
      </c>
    </row>
    <row r="26" spans="1:19" ht="15">
      <c r="A26" s="50">
        <v>45226</v>
      </c>
      <c r="B26" s="43"/>
      <c r="C26" s="151"/>
      <c r="D26" s="151"/>
      <c r="E26" s="2229">
        <v>80685</v>
      </c>
      <c r="F26" s="57">
        <v>3</v>
      </c>
      <c r="G26" s="30">
        <v>12500</v>
      </c>
      <c r="H26" s="30">
        <v>3735</v>
      </c>
      <c r="I26" s="478">
        <f t="shared" si="3"/>
        <v>412500</v>
      </c>
      <c r="K26" s="167">
        <v>45322</v>
      </c>
      <c r="L26" s="57"/>
      <c r="M26" s="255"/>
      <c r="N26" s="256"/>
      <c r="O26" s="2197">
        <v>81913</v>
      </c>
      <c r="P26" s="57">
        <v>4</v>
      </c>
      <c r="Q26" s="256">
        <v>1666.67</v>
      </c>
      <c r="R26" s="256">
        <v>266.67</v>
      </c>
      <c r="S26" s="480">
        <f t="shared" si="2"/>
        <v>13337.000000000002</v>
      </c>
    </row>
    <row r="27" spans="1:19" ht="15">
      <c r="A27" s="167">
        <v>45259</v>
      </c>
      <c r="B27" s="43"/>
      <c r="C27" s="35"/>
      <c r="D27" s="35"/>
      <c r="E27" s="2229">
        <v>81155</v>
      </c>
      <c r="F27" s="57">
        <v>4</v>
      </c>
      <c r="G27" s="30">
        <v>12500</v>
      </c>
      <c r="H27" s="30">
        <v>3735</v>
      </c>
      <c r="I27" s="478">
        <f t="shared" si="3"/>
        <v>400000</v>
      </c>
      <c r="K27" s="167">
        <v>45350</v>
      </c>
      <c r="L27" s="57"/>
      <c r="M27" s="255"/>
      <c r="N27" s="256"/>
      <c r="O27" s="2197">
        <v>82228</v>
      </c>
      <c r="P27" s="57">
        <v>5</v>
      </c>
      <c r="Q27" s="256">
        <v>1666.67</v>
      </c>
      <c r="R27" s="256">
        <v>233.33</v>
      </c>
      <c r="S27" s="480">
        <f t="shared" si="2"/>
        <v>11670.330000000002</v>
      </c>
    </row>
    <row r="28" spans="1:19" ht="15">
      <c r="A28" s="167">
        <v>45289</v>
      </c>
      <c r="B28" s="43"/>
      <c r="C28" s="35"/>
      <c r="D28" s="35"/>
      <c r="E28" s="2229">
        <v>81579</v>
      </c>
      <c r="F28" s="57">
        <v>5</v>
      </c>
      <c r="G28" s="30">
        <v>12500</v>
      </c>
      <c r="H28" s="30">
        <v>3735</v>
      </c>
      <c r="I28" s="478">
        <f t="shared" si="3"/>
        <v>387500</v>
      </c>
      <c r="K28" s="167">
        <v>45377</v>
      </c>
      <c r="L28" s="57"/>
      <c r="M28" s="255"/>
      <c r="N28" s="57"/>
      <c r="O28" s="2195">
        <v>82568</v>
      </c>
      <c r="P28" s="57">
        <v>6</v>
      </c>
      <c r="Q28" s="256">
        <v>1666.67</v>
      </c>
      <c r="R28" s="256">
        <v>200</v>
      </c>
      <c r="S28" s="480">
        <f t="shared" si="2"/>
        <v>10003.660000000002</v>
      </c>
    </row>
    <row r="29" spans="1:19" ht="13.8">
      <c r="A29" s="235">
        <v>45322</v>
      </c>
      <c r="E29" s="2195">
        <v>81913</v>
      </c>
      <c r="F29" s="57">
        <v>6</v>
      </c>
      <c r="G29" s="30">
        <v>12500</v>
      </c>
      <c r="H29" s="30">
        <v>3735</v>
      </c>
      <c r="I29" s="478">
        <f t="shared" si="3"/>
        <v>375000</v>
      </c>
      <c r="K29" s="167">
        <v>45400</v>
      </c>
      <c r="L29" s="57"/>
      <c r="M29" s="57"/>
      <c r="N29" s="57"/>
      <c r="O29" s="2195">
        <v>82822</v>
      </c>
      <c r="P29" s="57">
        <v>6</v>
      </c>
      <c r="Q29" s="256">
        <v>9999.98</v>
      </c>
      <c r="R29" s="57"/>
      <c r="S29" s="480">
        <f t="shared" si="2"/>
        <v>3.68000000000211</v>
      </c>
    </row>
    <row r="30" spans="1:19" ht="13.8">
      <c r="A30" s="235">
        <v>45323</v>
      </c>
      <c r="D30" s="151"/>
      <c r="E30" s="2195">
        <v>32833</v>
      </c>
      <c r="G30" s="30">
        <v>375000</v>
      </c>
      <c r="H30" s="43"/>
      <c r="I30" s="478">
        <f t="shared" si="3"/>
        <v>0</v>
      </c>
      <c r="K30" s="50"/>
      <c r="L30" s="57"/>
      <c r="M30" s="57"/>
      <c r="N30" s="57"/>
      <c r="O30" s="2229"/>
      <c r="P30" s="57"/>
      <c r="Q30" s="62"/>
      <c r="R30" s="57"/>
      <c r="S30" s="480"/>
    </row>
    <row r="31" spans="1:19" ht="15">
      <c r="A31" s="1040"/>
      <c r="B31" s="43"/>
      <c r="C31" s="151"/>
      <c r="D31" s="151"/>
      <c r="E31" s="2230"/>
      <c r="F31" s="57"/>
      <c r="G31" s="43"/>
      <c r="H31" s="43"/>
      <c r="I31" s="478">
        <f t="shared" si="3"/>
        <v>0</v>
      </c>
      <c r="K31" s="3454" t="s">
        <v>185</v>
      </c>
      <c r="L31" s="3455"/>
      <c r="M31" s="3455"/>
      <c r="N31" s="3455"/>
      <c r="O31" s="3455"/>
      <c r="P31" s="3455"/>
      <c r="Q31" s="3455"/>
      <c r="R31" s="3455"/>
      <c r="S31" s="3456"/>
    </row>
    <row r="32" spans="1:19" ht="25.2">
      <c r="A32" s="3448" t="s">
        <v>1</v>
      </c>
      <c r="B32" s="3449"/>
      <c r="C32" s="3449"/>
      <c r="D32" s="3449"/>
      <c r="E32" s="3449"/>
      <c r="F32" s="3449"/>
      <c r="G32" s="3449"/>
      <c r="H32" s="3449"/>
      <c r="I32" s="3450"/>
      <c r="K32" s="444" t="s">
        <v>2</v>
      </c>
      <c r="L32" s="445" t="s">
        <v>35</v>
      </c>
      <c r="M32" s="446" t="s">
        <v>4</v>
      </c>
      <c r="N32" s="447" t="s">
        <v>5</v>
      </c>
      <c r="O32" s="2530" t="s">
        <v>7</v>
      </c>
      <c r="P32" s="447" t="s">
        <v>6</v>
      </c>
      <c r="Q32" s="445" t="s">
        <v>176</v>
      </c>
      <c r="R32" s="445" t="s">
        <v>177</v>
      </c>
      <c r="S32" s="1158" t="s">
        <v>10</v>
      </c>
    </row>
    <row r="33" spans="1:19" ht="25.2">
      <c r="A33" s="1209" t="s">
        <v>2</v>
      </c>
      <c r="B33" s="445" t="s">
        <v>35</v>
      </c>
      <c r="C33" s="446" t="s">
        <v>4</v>
      </c>
      <c r="D33" s="447" t="s">
        <v>5</v>
      </c>
      <c r="E33" s="2530" t="s">
        <v>7</v>
      </c>
      <c r="F33" s="447" t="s">
        <v>6</v>
      </c>
      <c r="G33" s="445" t="s">
        <v>176</v>
      </c>
      <c r="H33" s="445" t="s">
        <v>177</v>
      </c>
      <c r="I33" s="1158" t="s">
        <v>10</v>
      </c>
      <c r="K33" s="167">
        <v>45400</v>
      </c>
      <c r="L33" s="55">
        <v>20000</v>
      </c>
      <c r="M33" s="56"/>
      <c r="N33" s="25"/>
      <c r="O33" s="2197">
        <v>33279</v>
      </c>
      <c r="P33" s="25">
        <v>12</v>
      </c>
      <c r="Q33" s="55">
        <f>L33/P33</f>
        <v>1666.6666666666667</v>
      </c>
      <c r="R33" s="55">
        <v>400</v>
      </c>
      <c r="S33" s="55">
        <v>20000</v>
      </c>
    </row>
    <row r="34" spans="1:19" ht="15">
      <c r="A34" s="1212">
        <v>45323</v>
      </c>
      <c r="B34" s="21">
        <v>430000</v>
      </c>
      <c r="C34" s="22">
        <f>B34*0.02</f>
        <v>8600</v>
      </c>
      <c r="D34" s="23"/>
      <c r="E34" s="2248">
        <v>32833</v>
      </c>
      <c r="F34" s="25">
        <v>36</v>
      </c>
      <c r="G34" s="21">
        <f>B34/F34</f>
        <v>11944.444444444445</v>
      </c>
      <c r="H34" s="21">
        <f>B34*0.83%</f>
        <v>3569</v>
      </c>
      <c r="I34" s="21">
        <f>B34</f>
        <v>430000</v>
      </c>
      <c r="K34" s="167"/>
      <c r="L34" s="59" t="s">
        <v>414</v>
      </c>
      <c r="M34" s="480"/>
      <c r="N34" s="57">
        <v>3.68</v>
      </c>
      <c r="O34" s="2197"/>
      <c r="P34" s="57"/>
      <c r="Q34" s="59"/>
      <c r="R34" s="59"/>
      <c r="S34" s="59">
        <f>S33+N34-Q34</f>
        <v>20003.68</v>
      </c>
    </row>
    <row r="35" spans="1:19">
      <c r="A35" s="50">
        <v>45350</v>
      </c>
      <c r="B35" s="43"/>
      <c r="C35" s="151"/>
      <c r="D35" s="151"/>
      <c r="E35" s="2229">
        <v>82228</v>
      </c>
      <c r="F35" s="57">
        <v>1</v>
      </c>
      <c r="G35" s="30">
        <v>11944.44</v>
      </c>
      <c r="H35" s="30">
        <v>3569</v>
      </c>
      <c r="I35" s="478">
        <f>I34-G35</f>
        <v>418055.56</v>
      </c>
      <c r="K35" s="167">
        <v>45409</v>
      </c>
      <c r="L35" s="971"/>
      <c r="M35" s="45"/>
      <c r="N35" s="45"/>
      <c r="O35" s="2356">
        <v>80685</v>
      </c>
      <c r="P35" s="841">
        <v>1</v>
      </c>
      <c r="Q35" s="45">
        <v>1666.67</v>
      </c>
      <c r="R35" s="45">
        <v>366.67</v>
      </c>
      <c r="S35" s="45">
        <f t="shared" ref="S35:S46" si="4">S34+N35-Q35</f>
        <v>18337.010000000002</v>
      </c>
    </row>
    <row r="36" spans="1:19">
      <c r="A36" s="50">
        <v>45377</v>
      </c>
      <c r="B36" s="43"/>
      <c r="C36" s="151"/>
      <c r="D36" s="151"/>
      <c r="E36" s="2229">
        <v>82568</v>
      </c>
      <c r="F36" s="57">
        <v>2</v>
      </c>
      <c r="G36" s="30">
        <v>11944.44</v>
      </c>
      <c r="H36" s="30">
        <v>3569</v>
      </c>
      <c r="I36" s="478">
        <f t="shared" ref="I36:I43" si="5">I35-G36</f>
        <v>406111.12</v>
      </c>
      <c r="K36" s="167">
        <v>45442</v>
      </c>
      <c r="L36" s="841"/>
      <c r="M36" s="841"/>
      <c r="N36" s="841"/>
      <c r="O36" s="2356">
        <v>82917</v>
      </c>
      <c r="P36" s="841">
        <v>2</v>
      </c>
      <c r="Q36" s="45">
        <v>1666.67</v>
      </c>
      <c r="R36" s="45">
        <v>366.67</v>
      </c>
      <c r="S36" s="45">
        <f t="shared" si="4"/>
        <v>16670.340000000004</v>
      </c>
    </row>
    <row r="37" spans="1:19">
      <c r="A37" s="50">
        <v>45409</v>
      </c>
      <c r="B37" s="43"/>
      <c r="C37" s="151"/>
      <c r="D37" s="151"/>
      <c r="E37" s="2229">
        <v>82917</v>
      </c>
      <c r="F37" s="57">
        <v>3</v>
      </c>
      <c r="G37" s="30">
        <v>11944.44</v>
      </c>
      <c r="H37" s="30">
        <v>3569</v>
      </c>
      <c r="I37" s="478">
        <f t="shared" si="5"/>
        <v>394166.68</v>
      </c>
      <c r="K37" s="167">
        <v>45471</v>
      </c>
      <c r="L37" s="841"/>
      <c r="M37" s="841"/>
      <c r="N37" s="588"/>
      <c r="O37" s="2356">
        <v>83735</v>
      </c>
      <c r="P37" s="932">
        <v>3</v>
      </c>
      <c r="Q37" s="45">
        <v>1666.67</v>
      </c>
      <c r="R37" s="45">
        <v>300</v>
      </c>
      <c r="S37" s="45">
        <f t="shared" si="4"/>
        <v>15003.670000000004</v>
      </c>
    </row>
    <row r="38" spans="1:19">
      <c r="A38" s="50">
        <v>45442</v>
      </c>
      <c r="B38" s="43"/>
      <c r="C38" s="151"/>
      <c r="D38" s="151"/>
      <c r="E38" s="2229">
        <v>83385</v>
      </c>
      <c r="F38" s="57">
        <v>4</v>
      </c>
      <c r="G38" s="30">
        <v>11944.44</v>
      </c>
      <c r="H38" s="30">
        <v>3569</v>
      </c>
      <c r="I38" s="478">
        <f t="shared" si="5"/>
        <v>382222.24</v>
      </c>
      <c r="K38" s="167">
        <v>45504</v>
      </c>
      <c r="L38" s="841"/>
      <c r="M38" s="971"/>
      <c r="N38" s="841"/>
      <c r="O38" s="2356">
        <v>84077</v>
      </c>
      <c r="P38" s="1214">
        <v>4</v>
      </c>
      <c r="Q38" s="45">
        <v>1666.67</v>
      </c>
      <c r="R38" s="850">
        <v>266.67</v>
      </c>
      <c r="S38" s="45">
        <f t="shared" si="4"/>
        <v>13337.000000000004</v>
      </c>
    </row>
    <row r="39" spans="1:19">
      <c r="A39" s="1040">
        <v>45471</v>
      </c>
      <c r="B39" s="43"/>
      <c r="C39" s="151"/>
      <c r="D39" s="151"/>
      <c r="E39" s="2229">
        <v>83735</v>
      </c>
      <c r="F39" s="57">
        <v>5</v>
      </c>
      <c r="G39" s="43">
        <v>11944.44</v>
      </c>
      <c r="H39" s="43">
        <v>3569</v>
      </c>
      <c r="I39" s="478">
        <f t="shared" si="5"/>
        <v>370277.8</v>
      </c>
      <c r="K39" s="167">
        <v>45533</v>
      </c>
      <c r="L39" s="841"/>
      <c r="M39" s="841"/>
      <c r="N39" s="841"/>
      <c r="O39" s="2356">
        <v>84410</v>
      </c>
      <c r="P39" s="1214">
        <v>5</v>
      </c>
      <c r="Q39" s="45">
        <v>1666.67</v>
      </c>
      <c r="R39" s="45">
        <v>233.33</v>
      </c>
      <c r="S39" s="45">
        <f t="shared" si="4"/>
        <v>11670.330000000004</v>
      </c>
    </row>
    <row r="40" spans="1:19">
      <c r="A40" s="1040">
        <v>45504</v>
      </c>
      <c r="B40" s="43"/>
      <c r="C40" s="151"/>
      <c r="D40" s="151"/>
      <c r="E40" s="2229">
        <v>84077</v>
      </c>
      <c r="F40" s="57">
        <v>6</v>
      </c>
      <c r="G40" s="149">
        <v>11944.44</v>
      </c>
      <c r="H40" s="149">
        <v>3569</v>
      </c>
      <c r="I40" s="478">
        <f t="shared" si="5"/>
        <v>358333.36</v>
      </c>
      <c r="K40" s="167">
        <v>45561</v>
      </c>
      <c r="L40" s="841"/>
      <c r="M40" s="841"/>
      <c r="N40" s="841"/>
      <c r="O40" s="2356">
        <v>84762</v>
      </c>
      <c r="P40" s="1214">
        <v>6</v>
      </c>
      <c r="Q40" s="45">
        <v>1666.67</v>
      </c>
      <c r="R40" s="45">
        <v>200</v>
      </c>
      <c r="S40" s="45">
        <f t="shared" si="4"/>
        <v>10003.660000000003</v>
      </c>
    </row>
    <row r="41" spans="1:19">
      <c r="A41" s="1040">
        <v>45533</v>
      </c>
      <c r="B41" s="43"/>
      <c r="C41" s="151"/>
      <c r="D41" s="151"/>
      <c r="E41" s="2229">
        <v>84410</v>
      </c>
      <c r="F41" s="57">
        <v>7</v>
      </c>
      <c r="G41" s="149">
        <v>11944.44</v>
      </c>
      <c r="H41" s="149">
        <v>3569</v>
      </c>
      <c r="I41" s="478">
        <f t="shared" si="5"/>
        <v>346388.92</v>
      </c>
      <c r="K41" s="167">
        <v>45594</v>
      </c>
      <c r="L41" s="841"/>
      <c r="M41" s="841"/>
      <c r="N41" s="841"/>
      <c r="O41" s="2356">
        <v>85161</v>
      </c>
      <c r="P41" s="1214">
        <v>7</v>
      </c>
      <c r="Q41" s="45">
        <v>1666.67</v>
      </c>
      <c r="R41" s="45">
        <v>166.67</v>
      </c>
      <c r="S41" s="45">
        <f t="shared" si="4"/>
        <v>8336.9900000000034</v>
      </c>
    </row>
    <row r="42" spans="1:19" ht="13.8">
      <c r="A42" s="53">
        <v>45547</v>
      </c>
      <c r="D42" s="327"/>
      <c r="E42" s="2195">
        <v>34191</v>
      </c>
      <c r="F42" s="57"/>
      <c r="G42" s="157">
        <v>346388.92</v>
      </c>
      <c r="H42" s="43"/>
      <c r="I42" s="478">
        <f t="shared" si="5"/>
        <v>0</v>
      </c>
      <c r="K42" s="167">
        <v>45623</v>
      </c>
      <c r="L42" s="841"/>
      <c r="M42" s="841"/>
      <c r="N42" s="841"/>
      <c r="O42" s="2356">
        <v>85612</v>
      </c>
      <c r="P42" s="1214">
        <v>8</v>
      </c>
      <c r="Q42" s="45">
        <v>1666.67</v>
      </c>
      <c r="R42" s="45">
        <v>133.33000000000001</v>
      </c>
      <c r="S42" s="45">
        <f t="shared" si="4"/>
        <v>6670.3200000000033</v>
      </c>
    </row>
    <row r="43" spans="1:19" ht="13.8">
      <c r="A43" s="53"/>
      <c r="B43" s="78"/>
      <c r="C43" s="327"/>
      <c r="D43" s="327"/>
      <c r="E43" s="2229"/>
      <c r="F43" s="57"/>
      <c r="G43" s="43"/>
      <c r="H43" s="43"/>
      <c r="I43" s="478">
        <f t="shared" si="5"/>
        <v>0</v>
      </c>
      <c r="K43" s="167">
        <v>45654</v>
      </c>
      <c r="L43" s="893"/>
      <c r="M43" s="841"/>
      <c r="N43" s="841"/>
      <c r="O43" s="2356">
        <v>86011</v>
      </c>
      <c r="P43" s="1214">
        <v>9</v>
      </c>
      <c r="Q43" s="850">
        <v>1666.67</v>
      </c>
      <c r="R43" s="850">
        <v>100</v>
      </c>
      <c r="S43" s="45">
        <f t="shared" si="4"/>
        <v>5003.6500000000033</v>
      </c>
    </row>
    <row r="44" spans="1:19" ht="15">
      <c r="A44" s="3448" t="s">
        <v>1</v>
      </c>
      <c r="B44" s="3449"/>
      <c r="C44" s="3449"/>
      <c r="D44" s="3449"/>
      <c r="E44" s="3449"/>
      <c r="F44" s="3449"/>
      <c r="G44" s="3449"/>
      <c r="H44" s="3449"/>
      <c r="I44" s="3450"/>
      <c r="K44" s="167">
        <v>45685</v>
      </c>
      <c r="L44" s="841"/>
      <c r="M44" s="841"/>
      <c r="N44" s="841"/>
      <c r="O44" s="2356">
        <v>86287</v>
      </c>
      <c r="P44" s="841">
        <v>10</v>
      </c>
      <c r="Q44" s="850">
        <v>1666.67</v>
      </c>
      <c r="R44" s="850">
        <v>66.67</v>
      </c>
      <c r="S44" s="45">
        <f t="shared" si="4"/>
        <v>3336.9800000000032</v>
      </c>
    </row>
    <row r="45" spans="1:19" ht="25.2">
      <c r="A45" s="1209" t="s">
        <v>2</v>
      </c>
      <c r="B45" s="445" t="s">
        <v>35</v>
      </c>
      <c r="C45" s="446" t="s">
        <v>4</v>
      </c>
      <c r="D45" s="447" t="s">
        <v>5</v>
      </c>
      <c r="E45" s="2530" t="s">
        <v>7</v>
      </c>
      <c r="F45" s="447" t="s">
        <v>6</v>
      </c>
      <c r="G45" s="445" t="s">
        <v>176</v>
      </c>
      <c r="H45" s="445" t="s">
        <v>177</v>
      </c>
      <c r="I45" s="1158" t="s">
        <v>10</v>
      </c>
      <c r="K45" s="167">
        <v>45715</v>
      </c>
      <c r="L45" s="841"/>
      <c r="M45" s="841"/>
      <c r="N45" s="841"/>
      <c r="O45" s="2356">
        <v>86608</v>
      </c>
      <c r="P45" s="841">
        <v>11</v>
      </c>
      <c r="Q45" s="850">
        <v>1666.67</v>
      </c>
      <c r="R45" s="841">
        <v>33.33</v>
      </c>
      <c r="S45" s="45">
        <f t="shared" si="4"/>
        <v>1670.3100000000031</v>
      </c>
    </row>
    <row r="46" spans="1:19">
      <c r="A46" s="1212">
        <v>45547</v>
      </c>
      <c r="B46" s="21">
        <v>460000</v>
      </c>
      <c r="C46" s="22">
        <f>B46*0.02</f>
        <v>9200</v>
      </c>
      <c r="D46" s="23"/>
      <c r="E46" s="2248">
        <v>34191</v>
      </c>
      <c r="F46" s="25">
        <v>36</v>
      </c>
      <c r="G46" s="21">
        <f>B46/F46</f>
        <v>12777.777777777777</v>
      </c>
      <c r="H46" s="21">
        <f>B46*0.83%</f>
        <v>3818</v>
      </c>
      <c r="I46" s="21">
        <f>B46</f>
        <v>460000</v>
      </c>
      <c r="K46" s="50">
        <v>45745</v>
      </c>
      <c r="L46" s="57"/>
      <c r="M46" s="57"/>
      <c r="N46" s="57"/>
      <c r="O46" s="2229">
        <v>87048</v>
      </c>
      <c r="P46" s="841">
        <v>12</v>
      </c>
      <c r="Q46" s="62">
        <v>1670.31</v>
      </c>
      <c r="R46" s="57"/>
      <c r="S46" s="45">
        <f t="shared" si="4"/>
        <v>3.1832314562052488E-12</v>
      </c>
    </row>
    <row r="47" spans="1:19">
      <c r="A47" s="50">
        <v>45561</v>
      </c>
      <c r="B47" s="62"/>
      <c r="C47" s="57"/>
      <c r="D47" s="57"/>
      <c r="E47" s="2229">
        <v>84762</v>
      </c>
      <c r="F47" s="57">
        <v>1</v>
      </c>
      <c r="G47" s="329">
        <v>12777.78</v>
      </c>
      <c r="H47" s="329">
        <v>3810</v>
      </c>
      <c r="I47" s="480">
        <f>I46-G47</f>
        <v>447222.22</v>
      </c>
    </row>
    <row r="48" spans="1:19" ht="15">
      <c r="A48" s="50">
        <v>45594</v>
      </c>
      <c r="B48" s="62"/>
      <c r="C48" s="57"/>
      <c r="D48" s="57"/>
      <c r="E48" s="2229">
        <v>85161</v>
      </c>
      <c r="F48" s="57">
        <v>2</v>
      </c>
      <c r="G48" s="329">
        <v>12777.78</v>
      </c>
      <c r="H48" s="329">
        <v>3810</v>
      </c>
      <c r="I48" s="480">
        <f t="shared" ref="I48:I53" si="6">I47-G48</f>
        <v>434444.43999999994</v>
      </c>
      <c r="K48" s="3457" t="s">
        <v>185</v>
      </c>
      <c r="L48" s="3457"/>
      <c r="M48" s="3457"/>
      <c r="N48" s="3457"/>
      <c r="O48" s="3457"/>
      <c r="P48" s="3457"/>
      <c r="Q48" s="3457"/>
      <c r="R48" s="3457"/>
      <c r="S48" s="3457"/>
    </row>
    <row r="49" spans="1:19" ht="25.2">
      <c r="A49" s="50">
        <v>45623</v>
      </c>
      <c r="B49" s="62"/>
      <c r="C49" s="57"/>
      <c r="D49" s="57"/>
      <c r="E49" s="2229">
        <v>85612</v>
      </c>
      <c r="F49" s="57">
        <v>3</v>
      </c>
      <c r="G49" s="59">
        <v>12777.78</v>
      </c>
      <c r="H49" s="59">
        <v>3810</v>
      </c>
      <c r="I49" s="480">
        <f t="shared" si="6"/>
        <v>421666.65999999992</v>
      </c>
      <c r="K49" s="141" t="s">
        <v>2</v>
      </c>
      <c r="L49" s="578" t="s">
        <v>35</v>
      </c>
      <c r="M49" s="231" t="s">
        <v>4</v>
      </c>
      <c r="N49" s="232" t="s">
        <v>5</v>
      </c>
      <c r="O49" s="2228" t="s">
        <v>7</v>
      </c>
      <c r="P49" s="232" t="s">
        <v>6</v>
      </c>
      <c r="Q49" s="578" t="s">
        <v>176</v>
      </c>
      <c r="R49" s="578" t="s">
        <v>177</v>
      </c>
      <c r="S49" s="827" t="s">
        <v>10</v>
      </c>
    </row>
    <row r="50" spans="1:19">
      <c r="A50" s="60">
        <v>45654</v>
      </c>
      <c r="B50" s="62"/>
      <c r="C50" s="57"/>
      <c r="D50" s="57"/>
      <c r="E50" s="2229">
        <v>86011</v>
      </c>
      <c r="F50" s="57">
        <v>4</v>
      </c>
      <c r="G50" s="59">
        <v>12777.78</v>
      </c>
      <c r="H50" s="59">
        <v>3810</v>
      </c>
      <c r="I50" s="480">
        <f t="shared" si="6"/>
        <v>408888.87999999989</v>
      </c>
      <c r="K50" s="162">
        <v>45785</v>
      </c>
      <c r="L50" s="55">
        <v>20000</v>
      </c>
      <c r="M50" s="56">
        <f>L50*2%</f>
        <v>400</v>
      </c>
      <c r="N50" s="25"/>
      <c r="O50" s="2248">
        <v>35585</v>
      </c>
      <c r="P50" s="25">
        <v>6</v>
      </c>
      <c r="Q50" s="55">
        <f>L50/P50</f>
        <v>3333.3333333333335</v>
      </c>
      <c r="R50" s="55">
        <v>400</v>
      </c>
      <c r="S50" s="55">
        <v>20000</v>
      </c>
    </row>
    <row r="51" spans="1:19">
      <c r="A51" s="1040">
        <v>45685</v>
      </c>
      <c r="B51" s="62"/>
      <c r="C51" s="57"/>
      <c r="D51" s="57"/>
      <c r="E51" s="2229">
        <v>86287</v>
      </c>
      <c r="F51" s="57">
        <v>5</v>
      </c>
      <c r="G51" s="59">
        <v>12777.78</v>
      </c>
      <c r="H51" s="59">
        <v>3810</v>
      </c>
      <c r="I51" s="480">
        <f t="shared" si="6"/>
        <v>396111.09999999986</v>
      </c>
      <c r="K51" s="194">
        <v>45805</v>
      </c>
      <c r="M51" s="200">
        <v>1666.67</v>
      </c>
      <c r="N51" s="59"/>
      <c r="O51" s="2313" t="s">
        <v>1392</v>
      </c>
      <c r="P51" s="57">
        <v>1</v>
      </c>
      <c r="Q51" s="200">
        <v>1666.67</v>
      </c>
      <c r="R51" s="200">
        <v>366.67</v>
      </c>
      <c r="S51" s="480">
        <f>S50-Q51</f>
        <v>18333.330000000002</v>
      </c>
    </row>
    <row r="52" spans="1:19">
      <c r="A52" s="1040">
        <v>45715</v>
      </c>
      <c r="B52" s="62"/>
      <c r="C52" s="57"/>
      <c r="D52" s="57"/>
      <c r="E52" s="2229">
        <v>86608</v>
      </c>
      <c r="F52" s="57">
        <v>6</v>
      </c>
      <c r="G52" s="59">
        <v>12777.78</v>
      </c>
      <c r="H52" s="59">
        <v>3810</v>
      </c>
      <c r="I52" s="480">
        <f t="shared" si="6"/>
        <v>383333.31999999983</v>
      </c>
      <c r="K52" s="194">
        <v>45806</v>
      </c>
      <c r="M52" s="200">
        <v>1666.67</v>
      </c>
      <c r="N52" s="59"/>
      <c r="O52" s="2313" t="s">
        <v>1393</v>
      </c>
      <c r="P52" s="57">
        <v>2</v>
      </c>
      <c r="Q52" s="200">
        <v>1666.67</v>
      </c>
      <c r="R52" s="200"/>
      <c r="S52" s="480">
        <f t="shared" ref="S52:S59" si="7">S51-Q52</f>
        <v>16666.660000000003</v>
      </c>
    </row>
    <row r="53" spans="1:19">
      <c r="A53" s="1040">
        <v>45738</v>
      </c>
      <c r="B53" s="62"/>
      <c r="C53" s="57"/>
      <c r="D53" s="57"/>
      <c r="E53" s="2229">
        <v>35274</v>
      </c>
      <c r="F53" s="57">
        <v>7</v>
      </c>
      <c r="G53" s="59">
        <v>383333.32</v>
      </c>
      <c r="H53" s="62"/>
      <c r="I53" s="480">
        <f t="shared" si="6"/>
        <v>0</v>
      </c>
      <c r="K53" s="194">
        <v>45835</v>
      </c>
      <c r="M53" s="200">
        <v>1666.67</v>
      </c>
      <c r="N53" s="59"/>
      <c r="O53" s="2313" t="s">
        <v>1394</v>
      </c>
      <c r="P53" s="57">
        <v>3</v>
      </c>
      <c r="Q53" s="200">
        <v>1666.67</v>
      </c>
      <c r="R53" s="200">
        <v>333.33</v>
      </c>
      <c r="S53" s="480">
        <f t="shared" si="7"/>
        <v>14999.990000000003</v>
      </c>
    </row>
    <row r="54" spans="1:19">
      <c r="K54" s="194">
        <v>45836</v>
      </c>
      <c r="M54" s="200">
        <v>1666.67</v>
      </c>
      <c r="N54" s="59"/>
      <c r="O54" s="2313" t="s">
        <v>1395</v>
      </c>
      <c r="P54" s="57">
        <v>4</v>
      </c>
      <c r="Q54" s="200">
        <v>1666.67</v>
      </c>
      <c r="R54" s="200"/>
      <c r="S54" s="480">
        <f t="shared" si="7"/>
        <v>13333.320000000003</v>
      </c>
    </row>
    <row r="55" spans="1:19" ht="15">
      <c r="A55" s="3448" t="s">
        <v>1</v>
      </c>
      <c r="B55" s="3449"/>
      <c r="C55" s="3449"/>
      <c r="D55" s="3449"/>
      <c r="E55" s="3449"/>
      <c r="F55" s="3449"/>
      <c r="G55" s="3449"/>
      <c r="H55" s="3449"/>
      <c r="I55" s="3450"/>
      <c r="K55" s="194">
        <v>45867</v>
      </c>
      <c r="M55" s="200">
        <v>1666.67</v>
      </c>
      <c r="N55" s="59"/>
      <c r="O55" s="2313" t="s">
        <v>1396</v>
      </c>
      <c r="P55" s="57">
        <v>5</v>
      </c>
      <c r="Q55" s="200">
        <v>1666.67</v>
      </c>
      <c r="R55" s="200">
        <v>266.67</v>
      </c>
      <c r="S55" s="480">
        <f t="shared" si="7"/>
        <v>11666.650000000003</v>
      </c>
    </row>
    <row r="56" spans="1:19" ht="15" customHeight="1">
      <c r="A56" s="1209" t="s">
        <v>2</v>
      </c>
      <c r="B56" s="445" t="s">
        <v>35</v>
      </c>
      <c r="C56" s="446" t="s">
        <v>4</v>
      </c>
      <c r="D56" s="447" t="s">
        <v>5</v>
      </c>
      <c r="E56" s="2530" t="s">
        <v>7</v>
      </c>
      <c r="F56" s="447" t="s">
        <v>6</v>
      </c>
      <c r="G56" s="445" t="s">
        <v>176</v>
      </c>
      <c r="H56" s="445" t="s">
        <v>177</v>
      </c>
      <c r="I56" s="1158" t="s">
        <v>10</v>
      </c>
      <c r="K56" s="194">
        <v>45871</v>
      </c>
      <c r="M56" s="200">
        <v>1666.67</v>
      </c>
      <c r="N56" s="57"/>
      <c r="O56" s="2707" t="s">
        <v>1397</v>
      </c>
      <c r="P56" s="57">
        <v>6</v>
      </c>
      <c r="Q56" s="200">
        <v>1666.67</v>
      </c>
      <c r="R56" s="198"/>
      <c r="S56" s="480">
        <f t="shared" si="7"/>
        <v>9999.9800000000032</v>
      </c>
    </row>
    <row r="57" spans="1:19">
      <c r="A57" s="1212">
        <v>45738</v>
      </c>
      <c r="B57" s="21">
        <v>530000</v>
      </c>
      <c r="C57" s="22">
        <f>B57*0.02</f>
        <v>10600</v>
      </c>
      <c r="D57" s="23"/>
      <c r="E57" s="2248">
        <v>35274</v>
      </c>
      <c r="F57" s="25">
        <v>48</v>
      </c>
      <c r="G57" s="21">
        <f>B57/F57</f>
        <v>11041.666666666666</v>
      </c>
      <c r="H57" s="21">
        <f>B57*0.83%</f>
        <v>4399</v>
      </c>
      <c r="I57" s="21">
        <f>B57</f>
        <v>530000</v>
      </c>
      <c r="K57" s="194">
        <v>45897</v>
      </c>
      <c r="M57" s="200">
        <v>3333.33</v>
      </c>
      <c r="N57" s="57"/>
      <c r="O57" s="2707" t="s">
        <v>1398</v>
      </c>
      <c r="P57" s="57">
        <v>7</v>
      </c>
      <c r="Q57" s="200">
        <v>3333.33</v>
      </c>
      <c r="R57" s="699"/>
      <c r="S57" s="480">
        <f t="shared" si="7"/>
        <v>6666.6500000000033</v>
      </c>
    </row>
    <row r="58" spans="1:19">
      <c r="A58" s="50">
        <v>45744</v>
      </c>
      <c r="B58" s="194"/>
      <c r="C58" s="57"/>
      <c r="D58" s="57"/>
      <c r="E58" s="2312">
        <v>87014</v>
      </c>
      <c r="F58" s="57">
        <v>1</v>
      </c>
      <c r="G58" s="619">
        <v>11041.67</v>
      </c>
      <c r="H58" s="619">
        <v>4399</v>
      </c>
      <c r="I58" s="480">
        <f>I57-G58</f>
        <v>518958.33</v>
      </c>
      <c r="K58" s="194">
        <v>45932</v>
      </c>
      <c r="M58" s="198">
        <v>3333.33</v>
      </c>
      <c r="N58" s="57"/>
      <c r="O58" s="2313" t="s">
        <v>1399</v>
      </c>
      <c r="P58" s="57">
        <v>8</v>
      </c>
      <c r="Q58" s="198">
        <v>3333.33</v>
      </c>
      <c r="R58" s="341"/>
      <c r="S58" s="480">
        <f t="shared" si="7"/>
        <v>3333.3200000000033</v>
      </c>
    </row>
    <row r="59" spans="1:19">
      <c r="A59" s="50">
        <v>45776</v>
      </c>
      <c r="B59" s="194"/>
      <c r="C59" s="57"/>
      <c r="D59" s="57"/>
      <c r="E59" s="2312">
        <v>87394</v>
      </c>
      <c r="F59" s="57">
        <v>2</v>
      </c>
      <c r="G59" s="619">
        <v>12777.78</v>
      </c>
      <c r="H59" s="619">
        <v>3810</v>
      </c>
      <c r="I59" s="480">
        <f t="shared" ref="I59:I72" si="8">I58-G59</f>
        <v>506180.55</v>
      </c>
      <c r="K59" s="194">
        <v>45959</v>
      </c>
      <c r="M59" s="200">
        <v>3333.33</v>
      </c>
      <c r="O59" s="2313" t="s">
        <v>1400</v>
      </c>
      <c r="Q59" s="200">
        <v>3333.33</v>
      </c>
      <c r="R59" s="200">
        <v>33.33</v>
      </c>
      <c r="S59" s="480">
        <f t="shared" si="7"/>
        <v>-9.9999999965802999E-3</v>
      </c>
    </row>
    <row r="60" spans="1:19">
      <c r="A60" s="50">
        <v>45805</v>
      </c>
      <c r="B60" s="194"/>
      <c r="C60" s="57"/>
      <c r="D60" s="57"/>
      <c r="E60" s="2313" t="s">
        <v>1392</v>
      </c>
      <c r="F60" s="57">
        <v>3</v>
      </c>
      <c r="G60" s="619">
        <v>11041.67</v>
      </c>
      <c r="H60" s="619">
        <v>4399</v>
      </c>
      <c r="I60" s="480">
        <f t="shared" si="8"/>
        <v>495138.88</v>
      </c>
      <c r="R60" s="200"/>
    </row>
    <row r="61" spans="1:19">
      <c r="A61" s="60">
        <v>45835</v>
      </c>
      <c r="B61" s="194"/>
      <c r="C61" s="57"/>
      <c r="D61" s="57"/>
      <c r="E61" s="2313" t="s">
        <v>1394</v>
      </c>
      <c r="F61" s="57">
        <v>4</v>
      </c>
      <c r="G61" s="619">
        <v>11041.67</v>
      </c>
      <c r="H61" s="619">
        <v>4399</v>
      </c>
      <c r="I61" s="480">
        <f t="shared" si="8"/>
        <v>484097.21</v>
      </c>
    </row>
    <row r="62" spans="1:19" ht="15">
      <c r="A62" s="1040">
        <v>45867</v>
      </c>
      <c r="B62" s="194"/>
      <c r="C62" s="57"/>
      <c r="D62" s="57"/>
      <c r="E62" s="2313" t="s">
        <v>1396</v>
      </c>
      <c r="F62" s="57">
        <v>5</v>
      </c>
      <c r="G62" s="619">
        <v>11041.67</v>
      </c>
      <c r="H62" s="619">
        <v>4399</v>
      </c>
      <c r="I62" s="480">
        <f t="shared" si="8"/>
        <v>473055.54000000004</v>
      </c>
      <c r="K62" s="3457" t="s">
        <v>185</v>
      </c>
      <c r="L62" s="3457"/>
      <c r="M62" s="3457"/>
      <c r="N62" s="3457"/>
      <c r="O62" s="3457"/>
      <c r="P62" s="3457"/>
      <c r="Q62" s="3457"/>
      <c r="R62" s="3457"/>
      <c r="S62" s="3457"/>
    </row>
    <row r="63" spans="1:19" ht="25.2">
      <c r="A63" s="194">
        <v>45897</v>
      </c>
      <c r="B63" s="194"/>
      <c r="C63" s="57"/>
      <c r="D63" s="57"/>
      <c r="E63" s="2707" t="s">
        <v>1398</v>
      </c>
      <c r="F63" s="57">
        <v>6</v>
      </c>
      <c r="G63" s="619">
        <v>11041.67</v>
      </c>
      <c r="H63" s="619">
        <v>4399</v>
      </c>
      <c r="I63" s="480">
        <f t="shared" si="8"/>
        <v>462013.87000000005</v>
      </c>
      <c r="K63" s="141" t="s">
        <v>2</v>
      </c>
      <c r="L63" s="578" t="s">
        <v>35</v>
      </c>
      <c r="M63" s="231" t="s">
        <v>4</v>
      </c>
      <c r="N63" s="232" t="s">
        <v>5</v>
      </c>
      <c r="O63" s="2228" t="s">
        <v>7</v>
      </c>
      <c r="P63" s="232" t="s">
        <v>6</v>
      </c>
      <c r="Q63" s="578" t="s">
        <v>176</v>
      </c>
      <c r="R63" s="578" t="s">
        <v>177</v>
      </c>
      <c r="S63" s="827" t="s">
        <v>10</v>
      </c>
    </row>
    <row r="64" spans="1:19">
      <c r="A64" s="194">
        <v>45932</v>
      </c>
      <c r="B64" s="194"/>
      <c r="C64" s="57"/>
      <c r="D64" s="57"/>
      <c r="E64" s="2313" t="s">
        <v>1399</v>
      </c>
      <c r="F64" s="57">
        <v>7</v>
      </c>
      <c r="G64" s="673">
        <v>11041.67</v>
      </c>
      <c r="H64" s="673">
        <v>4399</v>
      </c>
      <c r="I64" s="480">
        <f t="shared" ref="I64:I70" si="9">I63-G64</f>
        <v>450972.20000000007</v>
      </c>
      <c r="K64" s="194">
        <v>45997</v>
      </c>
      <c r="L64" s="55">
        <v>10000</v>
      </c>
      <c r="M64" s="56">
        <f>L64*2%</f>
        <v>200</v>
      </c>
      <c r="N64" s="25"/>
      <c r="O64" s="2312">
        <v>36917</v>
      </c>
      <c r="P64" s="25">
        <v>12</v>
      </c>
      <c r="Q64" s="55">
        <f>L64/P64</f>
        <v>833.33333333333337</v>
      </c>
      <c r="R64" s="55">
        <v>200</v>
      </c>
      <c r="S64" s="55">
        <f>L64</f>
        <v>10000</v>
      </c>
    </row>
    <row r="65" spans="1:19" ht="19.5" customHeight="1">
      <c r="A65" s="194">
        <v>45959</v>
      </c>
      <c r="B65" s="194"/>
      <c r="C65" s="57"/>
      <c r="D65" s="57"/>
      <c r="E65" s="2313" t="s">
        <v>1400</v>
      </c>
      <c r="F65" s="57">
        <v>8</v>
      </c>
      <c r="G65" s="619">
        <v>11041.67</v>
      </c>
      <c r="H65" s="619">
        <v>4399</v>
      </c>
      <c r="I65" s="480">
        <f t="shared" si="9"/>
        <v>439930.53000000009</v>
      </c>
      <c r="K65" s="194">
        <v>45988</v>
      </c>
      <c r="L65" s="1009" t="s">
        <v>858</v>
      </c>
      <c r="M65" s="57"/>
      <c r="N65" s="59"/>
      <c r="O65" s="2313" t="s">
        <v>1401</v>
      </c>
      <c r="P65" s="57">
        <v>1</v>
      </c>
      <c r="Q65" s="200">
        <v>1666.66</v>
      </c>
      <c r="R65" s="200"/>
      <c r="S65" s="480">
        <f t="shared" ref="S65:S70" si="10">S64-Q65</f>
        <v>8333.34</v>
      </c>
    </row>
    <row r="66" spans="1:19">
      <c r="A66" s="194">
        <v>45988</v>
      </c>
      <c r="B66" s="194"/>
      <c r="C66" s="57"/>
      <c r="D66" s="57"/>
      <c r="E66" s="2313" t="s">
        <v>1401</v>
      </c>
      <c r="F66" s="57">
        <v>9</v>
      </c>
      <c r="G66" s="619">
        <v>11041.67</v>
      </c>
      <c r="H66" s="619">
        <v>4399</v>
      </c>
      <c r="I66" s="480">
        <f t="shared" si="9"/>
        <v>428888.8600000001</v>
      </c>
      <c r="K66" s="194">
        <v>46020</v>
      </c>
      <c r="L66" s="57"/>
      <c r="M66" s="57"/>
      <c r="N66" s="57"/>
      <c r="O66" s="2313" t="s">
        <v>1402</v>
      </c>
      <c r="P66" s="57">
        <v>2</v>
      </c>
      <c r="Q66" s="200">
        <v>833.33</v>
      </c>
      <c r="R66" s="200">
        <v>150</v>
      </c>
      <c r="S66" s="480">
        <f t="shared" si="10"/>
        <v>7500.01</v>
      </c>
    </row>
    <row r="67" spans="1:19">
      <c r="A67" s="194">
        <v>46018</v>
      </c>
      <c r="B67" s="194"/>
      <c r="C67" s="151"/>
      <c r="D67" s="151"/>
      <c r="E67" s="2313" t="s">
        <v>1403</v>
      </c>
      <c r="F67" s="57"/>
      <c r="G67" s="619">
        <v>3101</v>
      </c>
      <c r="H67" s="619">
        <v>4399</v>
      </c>
      <c r="I67" s="480">
        <f t="shared" si="9"/>
        <v>425787.8600000001</v>
      </c>
      <c r="K67" s="50"/>
      <c r="L67" s="57"/>
      <c r="M67" s="57"/>
      <c r="N67" s="57"/>
      <c r="O67" s="2229"/>
      <c r="P67" s="57"/>
      <c r="Q67" s="200">
        <v>833.33</v>
      </c>
      <c r="R67" s="57"/>
      <c r="S67" s="480">
        <f t="shared" si="10"/>
        <v>6666.68</v>
      </c>
    </row>
    <row r="68" spans="1:19">
      <c r="A68" s="194">
        <v>46020</v>
      </c>
      <c r="B68" s="194"/>
      <c r="C68" s="151"/>
      <c r="D68" s="151"/>
      <c r="E68" s="2313" t="s">
        <v>1402</v>
      </c>
      <c r="F68" s="57"/>
      <c r="G68" s="619">
        <v>7940.67</v>
      </c>
      <c r="H68" s="619"/>
      <c r="I68" s="480">
        <f t="shared" si="9"/>
        <v>417847.19000000012</v>
      </c>
      <c r="K68" s="50"/>
      <c r="L68" s="57"/>
      <c r="M68" s="57"/>
      <c r="N68" s="57"/>
      <c r="O68" s="2229"/>
      <c r="P68" s="57"/>
      <c r="Q68" s="200">
        <v>833.33</v>
      </c>
      <c r="R68" s="57"/>
      <c r="S68" s="480">
        <f t="shared" si="10"/>
        <v>5833.35</v>
      </c>
    </row>
    <row r="69" spans="1:19" ht="15">
      <c r="A69" s="167">
        <v>46049</v>
      </c>
      <c r="B69" s="587"/>
      <c r="E69" s="2197" t="s">
        <v>1404</v>
      </c>
      <c r="G69" s="450">
        <v>11041.67</v>
      </c>
      <c r="H69" s="450">
        <v>4399</v>
      </c>
      <c r="I69" s="480">
        <f t="shared" si="9"/>
        <v>406805.52000000014</v>
      </c>
      <c r="K69" s="194"/>
      <c r="L69" s="196"/>
      <c r="M69" s="197"/>
      <c r="N69" s="200"/>
      <c r="O69" s="2764"/>
      <c r="P69" s="920"/>
      <c r="Q69" s="62"/>
      <c r="R69" s="57"/>
      <c r="S69" s="480">
        <f t="shared" si="10"/>
        <v>5833.35</v>
      </c>
    </row>
    <row r="70" spans="1:19">
      <c r="A70" s="1040"/>
      <c r="B70" s="43"/>
      <c r="C70" s="151"/>
      <c r="D70" s="151"/>
      <c r="E70" s="2230"/>
      <c r="F70" s="57"/>
      <c r="G70" s="450">
        <v>11041.67</v>
      </c>
      <c r="H70" s="450">
        <v>4400</v>
      </c>
      <c r="I70" s="480">
        <f t="shared" si="9"/>
        <v>395763.85000000015</v>
      </c>
      <c r="K70" s="194"/>
      <c r="L70" s="196"/>
      <c r="M70" s="197"/>
      <c r="N70" s="200"/>
      <c r="O70" s="2764"/>
      <c r="P70" s="920"/>
      <c r="Q70" s="62"/>
      <c r="R70" s="57"/>
      <c r="S70" s="480">
        <f t="shared" si="10"/>
        <v>5833.35</v>
      </c>
    </row>
    <row r="71" spans="1:19">
      <c r="I71" s="480">
        <f t="shared" si="8"/>
        <v>395763.85000000015</v>
      </c>
      <c r="K71" s="339"/>
      <c r="L71" s="613"/>
      <c r="M71" s="464"/>
      <c r="N71" s="699"/>
      <c r="O71" s="2763"/>
      <c r="P71" s="199"/>
      <c r="Q71" s="191"/>
    </row>
    <row r="72" spans="1:19">
      <c r="I72" s="480">
        <f t="shared" si="8"/>
        <v>395763.85000000015</v>
      </c>
      <c r="K72" s="339"/>
      <c r="L72" s="613"/>
      <c r="M72" s="467"/>
      <c r="N72" s="467"/>
      <c r="O72" s="2861"/>
      <c r="P72" s="225"/>
      <c r="Q72" s="191"/>
    </row>
    <row r="73" spans="1:19">
      <c r="K73" s="339"/>
      <c r="L73" s="613"/>
      <c r="M73" s="464"/>
      <c r="N73" s="615"/>
      <c r="O73" s="2863"/>
      <c r="P73" s="614"/>
      <c r="Q73" s="617"/>
      <c r="R73" s="617"/>
    </row>
    <row r="74" spans="1:19">
      <c r="K74" s="339"/>
      <c r="L74" s="613"/>
      <c r="M74" s="464"/>
      <c r="N74" s="615"/>
      <c r="O74" s="2863"/>
      <c r="P74" s="615"/>
      <c r="Q74" s="617"/>
      <c r="R74" s="617"/>
    </row>
    <row r="75" spans="1:19">
      <c r="G75" s="7">
        <f>+G59-G58</f>
        <v>1736.1100000000006</v>
      </c>
      <c r="I75" s="989"/>
      <c r="K75" s="339"/>
      <c r="L75" s="616"/>
      <c r="M75" s="467"/>
      <c r="N75" s="615"/>
      <c r="O75" s="2863"/>
      <c r="P75" s="615"/>
      <c r="Q75" s="1215"/>
      <c r="R75" s="1215"/>
    </row>
    <row r="76" spans="1:19">
      <c r="K76" s="339"/>
      <c r="L76" s="613"/>
      <c r="M76" s="464"/>
      <c r="N76" s="615"/>
      <c r="O76" s="2863"/>
      <c r="P76" s="615"/>
      <c r="Q76" s="617"/>
      <c r="R76" s="617"/>
    </row>
    <row r="77" spans="1:19">
      <c r="K77" s="339"/>
      <c r="L77" s="613"/>
      <c r="M77" s="464"/>
      <c r="N77" s="615"/>
      <c r="O77" s="2863"/>
      <c r="P77" s="615"/>
      <c r="Q77" s="617"/>
      <c r="R77" s="617"/>
    </row>
    <row r="78" spans="1:19">
      <c r="K78" s="339"/>
      <c r="L78" s="613"/>
      <c r="M78" s="340"/>
      <c r="N78" s="615"/>
      <c r="O78" s="2863"/>
      <c r="P78" s="615"/>
      <c r="Q78" s="617"/>
      <c r="R78" s="617"/>
    </row>
    <row r="79" spans="1:19">
      <c r="K79" s="339"/>
      <c r="L79" s="613"/>
      <c r="M79" s="340"/>
      <c r="N79" s="615"/>
      <c r="O79" s="2863"/>
      <c r="P79" s="615"/>
      <c r="Q79" s="617"/>
      <c r="R79" s="617"/>
    </row>
    <row r="80" spans="1:19">
      <c r="K80" s="339"/>
      <c r="L80" s="613"/>
      <c r="M80" s="340"/>
      <c r="N80" s="615"/>
      <c r="O80" s="2863"/>
      <c r="P80" s="615"/>
    </row>
    <row r="81" spans="11:18">
      <c r="K81" s="339"/>
      <c r="L81" s="613"/>
      <c r="M81" s="2182"/>
      <c r="N81" s="615"/>
      <c r="O81" s="2863"/>
      <c r="P81" s="615"/>
      <c r="Q81" s="617"/>
      <c r="R81" s="617"/>
    </row>
    <row r="82" spans="11:18">
      <c r="K82" s="339"/>
      <c r="L82" s="613"/>
      <c r="M82" s="340"/>
      <c r="N82" s="614"/>
      <c r="O82" s="2864"/>
      <c r="P82" s="615"/>
      <c r="Q82" s="617"/>
      <c r="R82" s="617"/>
    </row>
    <row r="83" spans="11:18">
      <c r="K83" s="339"/>
      <c r="L83" s="613"/>
      <c r="M83" s="340"/>
      <c r="N83" s="615"/>
      <c r="O83" s="2863"/>
      <c r="P83" s="614"/>
      <c r="Q83" s="617"/>
      <c r="R83" s="617"/>
    </row>
    <row r="84" spans="11:18">
      <c r="K84" s="339"/>
      <c r="L84" s="613"/>
      <c r="M84" s="340"/>
      <c r="N84" s="615"/>
      <c r="O84" s="2863"/>
      <c r="P84" s="615"/>
      <c r="Q84" s="618"/>
      <c r="R84" s="618"/>
    </row>
    <row r="85" spans="11:18">
      <c r="K85" s="339"/>
      <c r="L85" s="613"/>
      <c r="M85" s="340"/>
      <c r="N85" s="615"/>
      <c r="O85" s="2863"/>
      <c r="P85" s="615"/>
      <c r="Q85" s="618"/>
      <c r="R85" s="618"/>
    </row>
    <row r="86" spans="11:18">
      <c r="K86" s="339"/>
      <c r="L86" s="613"/>
      <c r="M86" s="340"/>
      <c r="N86" s="615"/>
      <c r="O86" s="2863"/>
      <c r="P86" s="615"/>
      <c r="Q86" s="618"/>
      <c r="R86" s="618"/>
    </row>
    <row r="87" spans="11:18">
      <c r="Q87" s="191"/>
    </row>
  </sheetData>
  <mergeCells count="11">
    <mergeCell ref="K62:S62"/>
    <mergeCell ref="K31:S31"/>
    <mergeCell ref="A32:I32"/>
    <mergeCell ref="A44:I44"/>
    <mergeCell ref="K48:S48"/>
    <mergeCell ref="A55:I55"/>
    <mergeCell ref="A1:E1"/>
    <mergeCell ref="A3:I3"/>
    <mergeCell ref="K3:S3"/>
    <mergeCell ref="K20:S20"/>
    <mergeCell ref="A21:I21"/>
  </mergeCells>
  <pageMargins left="0.7" right="0.7" top="0.75" bottom="0.75" header="0.3" footer="0.3"/>
  <pageSetup orientation="portrait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217">
    <tabColor rgb="FFFFFF00"/>
  </sheetPr>
  <dimension ref="A1:Q85"/>
  <sheetViews>
    <sheetView topLeftCell="A49" zoomScale="130" zoomScaleNormal="130" workbookViewId="0">
      <selection activeCell="C65" sqref="C65"/>
    </sheetView>
  </sheetViews>
  <sheetFormatPr defaultColWidth="9.109375" defaultRowHeight="13.2"/>
  <cols>
    <col min="1" max="1" width="12.6640625" style="131" customWidth="1"/>
    <col min="2" max="2" width="21" style="132" customWidth="1"/>
    <col min="3" max="3" width="11.109375" style="132" customWidth="1"/>
    <col min="4" max="4" width="9.109375" style="132"/>
    <col min="5" max="5" width="9.33203125" style="2308" customWidth="1"/>
    <col min="6" max="6" width="9.33203125" style="133" customWidth="1"/>
    <col min="7" max="8" width="12.88671875" style="7" customWidth="1"/>
    <col min="9" max="9" width="16.33203125" style="7" customWidth="1"/>
    <col min="10" max="10" width="12" style="3" customWidth="1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6384" width="9.109375" style="3"/>
  </cols>
  <sheetData>
    <row r="1" spans="1:10" ht="27.6">
      <c r="A1" s="3447" t="s">
        <v>1405</v>
      </c>
      <c r="B1" s="3447"/>
      <c r="C1" s="3447"/>
      <c r="D1" s="3447"/>
      <c r="E1" s="3447"/>
    </row>
    <row r="2" spans="1:10">
      <c r="B2" s="7"/>
    </row>
    <row r="3" spans="1:10" ht="15">
      <c r="A3" s="3448" t="s">
        <v>1</v>
      </c>
      <c r="B3" s="3449"/>
      <c r="C3" s="3449"/>
      <c r="D3" s="3449"/>
      <c r="E3" s="3449"/>
      <c r="F3" s="3449"/>
      <c r="G3" s="3449"/>
      <c r="H3" s="3449"/>
      <c r="I3" s="3450"/>
    </row>
    <row r="4" spans="1:10">
      <c r="A4" s="444" t="s">
        <v>2</v>
      </c>
      <c r="B4" s="445" t="s">
        <v>35</v>
      </c>
      <c r="C4" s="446" t="s">
        <v>4</v>
      </c>
      <c r="D4" s="447" t="s">
        <v>5</v>
      </c>
      <c r="E4" s="2530" t="s">
        <v>7</v>
      </c>
      <c r="F4" s="447" t="s">
        <v>6</v>
      </c>
      <c r="G4" s="445" t="s">
        <v>176</v>
      </c>
      <c r="H4" s="445" t="s">
        <v>177</v>
      </c>
      <c r="I4" s="461" t="s">
        <v>10</v>
      </c>
    </row>
    <row r="5" spans="1:10">
      <c r="A5" s="147">
        <v>44377</v>
      </c>
      <c r="B5" s="21">
        <v>250000</v>
      </c>
      <c r="C5" s="22">
        <f>B5*0.02</f>
        <v>5000</v>
      </c>
      <c r="D5" s="23"/>
      <c r="E5" s="2248">
        <v>29975</v>
      </c>
      <c r="F5" s="25">
        <v>12</v>
      </c>
      <c r="G5" s="21">
        <f>B5/F5</f>
        <v>20833.333333333299</v>
      </c>
      <c r="H5" s="21">
        <f>B5*0.83%</f>
        <v>2075</v>
      </c>
      <c r="I5" s="21">
        <v>250000</v>
      </c>
    </row>
    <row r="6" spans="1:10">
      <c r="A6" s="160">
        <v>44412</v>
      </c>
      <c r="B6" s="151"/>
      <c r="C6" s="151"/>
      <c r="D6" s="151"/>
      <c r="E6" s="2229"/>
      <c r="F6" s="57">
        <v>1</v>
      </c>
      <c r="G6" s="43">
        <v>20833.330000000002</v>
      </c>
      <c r="H6" s="43">
        <v>2075</v>
      </c>
      <c r="I6" s="43">
        <f>I5-G6</f>
        <v>229166.67</v>
      </c>
    </row>
    <row r="7" spans="1:10">
      <c r="A7" s="160">
        <v>44440</v>
      </c>
      <c r="B7" s="151"/>
      <c r="C7" s="151"/>
      <c r="D7" s="151"/>
      <c r="E7" s="2229">
        <v>71834</v>
      </c>
      <c r="F7" s="57">
        <v>2</v>
      </c>
      <c r="G7" s="43">
        <v>20833.330000000002</v>
      </c>
      <c r="H7" s="43">
        <v>2075</v>
      </c>
      <c r="I7" s="43">
        <f t="shared" ref="I7:I17" si="0">I6-G7</f>
        <v>208333.34</v>
      </c>
    </row>
    <row r="8" spans="1:10">
      <c r="A8" s="160">
        <v>44470</v>
      </c>
      <c r="B8" s="151"/>
      <c r="C8" s="151"/>
      <c r="D8" s="151"/>
      <c r="E8" s="2229">
        <v>72108</v>
      </c>
      <c r="F8" s="57">
        <v>3</v>
      </c>
      <c r="G8" s="43">
        <v>20833.330000000002</v>
      </c>
      <c r="H8" s="43">
        <v>2075</v>
      </c>
      <c r="I8" s="43">
        <f t="shared" si="0"/>
        <v>187500.01</v>
      </c>
    </row>
    <row r="9" spans="1:10">
      <c r="A9" s="160">
        <v>44498</v>
      </c>
      <c r="B9" s="151"/>
      <c r="C9" s="151"/>
      <c r="D9" s="151"/>
      <c r="E9" s="2229">
        <v>72379</v>
      </c>
      <c r="F9" s="57">
        <v>4</v>
      </c>
      <c r="G9" s="43">
        <v>20833.330000000002</v>
      </c>
      <c r="H9" s="43">
        <v>2075</v>
      </c>
      <c r="I9" s="43">
        <f t="shared" si="0"/>
        <v>166666.68</v>
      </c>
    </row>
    <row r="10" spans="1:10">
      <c r="A10" s="160">
        <v>44532</v>
      </c>
      <c r="B10" s="151"/>
      <c r="C10" s="151"/>
      <c r="D10" s="151"/>
      <c r="E10" s="2229">
        <v>72799</v>
      </c>
      <c r="F10" s="57">
        <v>5</v>
      </c>
      <c r="G10" s="43">
        <v>20833.330000000002</v>
      </c>
      <c r="H10" s="43">
        <v>2075</v>
      </c>
      <c r="I10" s="43">
        <f t="shared" si="0"/>
        <v>145833.35</v>
      </c>
      <c r="J10" s="1207"/>
    </row>
    <row r="11" spans="1:10">
      <c r="A11" s="160">
        <v>44565</v>
      </c>
      <c r="B11" s="151"/>
      <c r="C11" s="151"/>
      <c r="D11" s="151"/>
      <c r="E11" s="2229">
        <v>73139</v>
      </c>
      <c r="F11" s="57">
        <v>6</v>
      </c>
      <c r="G11" s="43">
        <v>20833.330000000002</v>
      </c>
      <c r="H11" s="43">
        <v>2075</v>
      </c>
      <c r="I11" s="43">
        <f t="shared" si="0"/>
        <v>125000.02</v>
      </c>
      <c r="J11" s="1207"/>
    </row>
    <row r="12" spans="1:10">
      <c r="A12" s="160">
        <v>44594</v>
      </c>
      <c r="B12" s="151"/>
      <c r="C12" s="151"/>
      <c r="D12" s="151"/>
      <c r="E12" s="2229">
        <v>73484</v>
      </c>
      <c r="F12" s="57">
        <v>7</v>
      </c>
      <c r="G12" s="43">
        <v>20833.330000000002</v>
      </c>
      <c r="H12" s="43">
        <v>2075</v>
      </c>
      <c r="I12" s="43">
        <f t="shared" si="0"/>
        <v>104166.69</v>
      </c>
      <c r="J12" s="1207"/>
    </row>
    <row r="13" spans="1:10">
      <c r="A13" s="160">
        <v>44622</v>
      </c>
      <c r="B13" s="151"/>
      <c r="C13" s="151"/>
      <c r="D13" s="151"/>
      <c r="E13" s="2229">
        <v>73813</v>
      </c>
      <c r="F13" s="57">
        <v>8</v>
      </c>
      <c r="G13" s="43">
        <v>20833.330000000002</v>
      </c>
      <c r="H13" s="43">
        <v>2075</v>
      </c>
      <c r="I13" s="43">
        <f t="shared" si="0"/>
        <v>83333.359999999899</v>
      </c>
      <c r="J13" s="1207"/>
    </row>
    <row r="14" spans="1:10">
      <c r="A14" s="160">
        <v>44657</v>
      </c>
      <c r="B14" s="151"/>
      <c r="C14" s="151"/>
      <c r="D14" s="151"/>
      <c r="E14" s="2229">
        <v>74181</v>
      </c>
      <c r="F14" s="57">
        <v>9</v>
      </c>
      <c r="G14" s="43">
        <v>20833.330000000002</v>
      </c>
      <c r="H14" s="43">
        <v>2075</v>
      </c>
      <c r="I14" s="43">
        <f t="shared" si="0"/>
        <v>62500.029999999897</v>
      </c>
      <c r="J14" s="1207"/>
    </row>
    <row r="15" spans="1:10">
      <c r="A15" s="160">
        <v>44685</v>
      </c>
      <c r="B15" s="151"/>
      <c r="C15" s="151"/>
      <c r="D15" s="151"/>
      <c r="E15" s="2229">
        <v>74477</v>
      </c>
      <c r="F15" s="57">
        <v>10</v>
      </c>
      <c r="G15" s="43">
        <v>20833.330000000002</v>
      </c>
      <c r="H15" s="43">
        <v>2075</v>
      </c>
      <c r="I15" s="43">
        <f t="shared" si="0"/>
        <v>41666.699999999903</v>
      </c>
      <c r="J15" s="1207"/>
    </row>
    <row r="16" spans="1:10">
      <c r="A16" s="160">
        <v>44712</v>
      </c>
      <c r="B16" s="151"/>
      <c r="C16" s="151"/>
      <c r="D16" s="151"/>
      <c r="E16" s="2229">
        <v>74842</v>
      </c>
      <c r="F16" s="57">
        <v>11</v>
      </c>
      <c r="G16" s="43">
        <v>20833.330000000002</v>
      </c>
      <c r="H16" s="43">
        <v>2075</v>
      </c>
      <c r="I16" s="43">
        <f t="shared" si="0"/>
        <v>20833.369999999901</v>
      </c>
      <c r="J16" s="99"/>
    </row>
    <row r="17" spans="1:9">
      <c r="A17" s="160">
        <v>44740</v>
      </c>
      <c r="B17" s="151"/>
      <c r="C17" s="151"/>
      <c r="D17" s="151"/>
      <c r="E17" s="2229">
        <v>75128</v>
      </c>
      <c r="F17" s="57">
        <v>12</v>
      </c>
      <c r="G17" s="43">
        <v>20833.330000000002</v>
      </c>
      <c r="H17" s="43">
        <v>2075</v>
      </c>
      <c r="I17" s="43">
        <f t="shared" si="0"/>
        <v>3.9999999906285701E-2</v>
      </c>
    </row>
    <row r="20" spans="1:9">
      <c r="B20" s="7"/>
    </row>
    <row r="21" spans="1:9" ht="15">
      <c r="A21" s="3448" t="s">
        <v>1</v>
      </c>
      <c r="B21" s="3449"/>
      <c r="C21" s="3449"/>
      <c r="D21" s="3449"/>
      <c r="E21" s="3449"/>
      <c r="F21" s="3449"/>
      <c r="G21" s="3449"/>
      <c r="H21" s="3449"/>
      <c r="I21" s="3450"/>
    </row>
    <row r="22" spans="1:9">
      <c r="A22" s="444" t="s">
        <v>2</v>
      </c>
      <c r="B22" s="445" t="s">
        <v>35</v>
      </c>
      <c r="C22" s="446" t="s">
        <v>4</v>
      </c>
      <c r="D22" s="447" t="s">
        <v>5</v>
      </c>
      <c r="E22" s="2530" t="s">
        <v>7</v>
      </c>
      <c r="F22" s="447" t="s">
        <v>6</v>
      </c>
      <c r="G22" s="445" t="s">
        <v>176</v>
      </c>
      <c r="H22" s="445" t="s">
        <v>177</v>
      </c>
      <c r="I22" s="461" t="s">
        <v>10</v>
      </c>
    </row>
    <row r="23" spans="1:9">
      <c r="A23" s="147">
        <v>44743</v>
      </c>
      <c r="B23" s="21">
        <v>250000</v>
      </c>
      <c r="C23" s="22">
        <f>B23*0.02</f>
        <v>5000</v>
      </c>
      <c r="D23" s="23"/>
      <c r="E23" s="2248">
        <v>29336</v>
      </c>
      <c r="F23" s="25">
        <v>12</v>
      </c>
      <c r="G23" s="21">
        <f>B23/F23</f>
        <v>20833.333333333299</v>
      </c>
      <c r="H23" s="21">
        <f>B23*0.83%</f>
        <v>2075</v>
      </c>
      <c r="I23" s="21">
        <v>250000</v>
      </c>
    </row>
    <row r="24" spans="1:9">
      <c r="A24" s="160">
        <v>44775</v>
      </c>
      <c r="B24" s="151"/>
      <c r="C24" s="151"/>
      <c r="D24" s="151"/>
      <c r="E24" s="2229">
        <v>75575</v>
      </c>
      <c r="F24" s="57">
        <v>1</v>
      </c>
      <c r="G24" s="43">
        <v>20833.330000000002</v>
      </c>
      <c r="H24" s="43">
        <v>2075</v>
      </c>
      <c r="I24" s="43">
        <f>I23-G24</f>
        <v>229166.67</v>
      </c>
    </row>
    <row r="25" spans="1:9" ht="13.8">
      <c r="A25" s="167">
        <v>44806</v>
      </c>
      <c r="B25" s="32"/>
      <c r="C25" s="284"/>
      <c r="D25" s="284"/>
      <c r="E25" s="2229">
        <v>75918</v>
      </c>
      <c r="F25" s="57">
        <v>2</v>
      </c>
      <c r="G25" s="45">
        <v>20833.330000000002</v>
      </c>
      <c r="H25" s="45">
        <v>2075</v>
      </c>
      <c r="I25" s="43">
        <f t="shared" ref="I25:I34" si="1">I24-G25</f>
        <v>208333.34</v>
      </c>
    </row>
    <row r="26" spans="1:9" ht="13.8">
      <c r="A26" s="167">
        <v>44838</v>
      </c>
      <c r="B26" s="32"/>
      <c r="C26" s="284"/>
      <c r="D26" s="284"/>
      <c r="E26" s="2229">
        <v>76252</v>
      </c>
      <c r="F26" s="57">
        <v>3</v>
      </c>
      <c r="G26" s="45">
        <v>20833.330000000002</v>
      </c>
      <c r="H26" s="45">
        <v>2075</v>
      </c>
      <c r="I26" s="43">
        <f t="shared" si="1"/>
        <v>187500.01</v>
      </c>
    </row>
    <row r="27" spans="1:9" ht="13.8">
      <c r="A27" s="167">
        <v>44868</v>
      </c>
      <c r="B27" s="32"/>
      <c r="C27" s="284"/>
      <c r="D27" s="284"/>
      <c r="E27" s="2229">
        <v>76548</v>
      </c>
      <c r="F27" s="57">
        <v>4</v>
      </c>
      <c r="G27" s="45">
        <v>20833.330000000002</v>
      </c>
      <c r="H27" s="45">
        <v>2075</v>
      </c>
      <c r="I27" s="43">
        <f t="shared" si="1"/>
        <v>166666.68</v>
      </c>
    </row>
    <row r="28" spans="1:9" ht="13.8">
      <c r="A28" s="167">
        <v>44898</v>
      </c>
      <c r="B28" s="32"/>
      <c r="C28" s="284"/>
      <c r="D28" s="284"/>
      <c r="E28" s="2229">
        <v>76975</v>
      </c>
      <c r="F28" s="57">
        <v>5</v>
      </c>
      <c r="G28" s="45">
        <v>20833.330000000002</v>
      </c>
      <c r="H28" s="45">
        <v>2075</v>
      </c>
      <c r="I28" s="43">
        <f t="shared" si="1"/>
        <v>145833.35</v>
      </c>
    </row>
    <row r="29" spans="1:9">
      <c r="A29" s="50">
        <v>44930</v>
      </c>
      <c r="B29" s="151"/>
      <c r="C29" s="151"/>
      <c r="D29" s="151"/>
      <c r="E29" s="2229">
        <v>77284</v>
      </c>
      <c r="F29" s="57">
        <v>6</v>
      </c>
      <c r="G29" s="45">
        <v>20833.330000000002</v>
      </c>
      <c r="H29" s="45">
        <v>2075</v>
      </c>
      <c r="I29" s="43">
        <f t="shared" si="1"/>
        <v>125000.02</v>
      </c>
    </row>
    <row r="30" spans="1:9">
      <c r="A30" s="50">
        <v>44960</v>
      </c>
      <c r="B30" s="151"/>
      <c r="C30" s="151"/>
      <c r="D30" s="151"/>
      <c r="E30" s="2229">
        <v>77604</v>
      </c>
      <c r="F30" s="57">
        <v>7</v>
      </c>
      <c r="G30" s="45">
        <v>20833.330000000002</v>
      </c>
      <c r="H30" s="45">
        <v>2075</v>
      </c>
      <c r="I30" s="43">
        <f t="shared" si="1"/>
        <v>104166.69</v>
      </c>
    </row>
    <row r="31" spans="1:9">
      <c r="A31" s="50">
        <v>44988</v>
      </c>
      <c r="C31" s="151"/>
      <c r="D31" s="151"/>
      <c r="E31" s="2229">
        <v>77813</v>
      </c>
      <c r="F31" s="57">
        <v>8</v>
      </c>
      <c r="G31" s="45">
        <v>20833.330000000002</v>
      </c>
      <c r="H31" s="45">
        <v>2075</v>
      </c>
      <c r="I31" s="43">
        <f t="shared" si="1"/>
        <v>83333.359999999899</v>
      </c>
    </row>
    <row r="32" spans="1:9">
      <c r="A32" s="50">
        <v>45020</v>
      </c>
      <c r="C32" s="151"/>
      <c r="D32" s="151"/>
      <c r="E32" s="2229">
        <v>78232</v>
      </c>
      <c r="F32" s="57">
        <v>9</v>
      </c>
      <c r="G32" s="45">
        <v>20833.330000000002</v>
      </c>
      <c r="H32" s="45">
        <v>2075</v>
      </c>
      <c r="I32" s="43">
        <f t="shared" si="1"/>
        <v>62500.029999999897</v>
      </c>
    </row>
    <row r="33" spans="1:9">
      <c r="A33" s="50">
        <v>45050</v>
      </c>
      <c r="B33" s="151"/>
      <c r="C33" s="151"/>
      <c r="D33" s="151"/>
      <c r="E33" s="2229">
        <v>78575</v>
      </c>
      <c r="F33" s="57">
        <v>10</v>
      </c>
      <c r="G33" s="45">
        <v>20833.330000000002</v>
      </c>
      <c r="H33" s="45">
        <v>2075</v>
      </c>
      <c r="I33" s="43">
        <f t="shared" si="1"/>
        <v>41666.699999999903</v>
      </c>
    </row>
    <row r="34" spans="1:9">
      <c r="A34" s="50">
        <v>45083</v>
      </c>
      <c r="D34" s="45"/>
      <c r="E34" s="2229">
        <v>79032</v>
      </c>
      <c r="F34" s="236">
        <v>11</v>
      </c>
      <c r="G34" s="45">
        <v>41666.660000000003</v>
      </c>
      <c r="H34" s="1206">
        <v>2075</v>
      </c>
      <c r="I34" s="43">
        <f t="shared" si="1"/>
        <v>3.9999999906285701E-2</v>
      </c>
    </row>
    <row r="35" spans="1:9">
      <c r="F35" s="57"/>
    </row>
    <row r="38" spans="1:9" ht="15">
      <c r="A38" s="3448" t="s">
        <v>1</v>
      </c>
      <c r="B38" s="3449"/>
      <c r="C38" s="3449"/>
      <c r="D38" s="3449"/>
      <c r="E38" s="3449"/>
      <c r="F38" s="3449"/>
      <c r="G38" s="3449"/>
      <c r="H38" s="3449"/>
      <c r="I38" s="3450"/>
    </row>
    <row r="39" spans="1:9">
      <c r="A39" s="444" t="s">
        <v>2</v>
      </c>
      <c r="B39" s="445" t="s">
        <v>35</v>
      </c>
      <c r="C39" s="446" t="s">
        <v>4</v>
      </c>
      <c r="D39" s="447" t="s">
        <v>5</v>
      </c>
      <c r="E39" s="2530" t="s">
        <v>7</v>
      </c>
      <c r="F39" s="447" t="s">
        <v>6</v>
      </c>
      <c r="G39" s="445" t="s">
        <v>176</v>
      </c>
      <c r="H39" s="445" t="s">
        <v>177</v>
      </c>
      <c r="I39" s="461" t="s">
        <v>10</v>
      </c>
    </row>
    <row r="40" spans="1:9">
      <c r="A40" s="162">
        <v>45101</v>
      </c>
      <c r="B40" s="21">
        <v>250000</v>
      </c>
      <c r="C40" s="22">
        <f>B40*0.02</f>
        <v>5000</v>
      </c>
      <c r="D40" s="23"/>
      <c r="E40" s="2248">
        <v>31491</v>
      </c>
      <c r="F40" s="25">
        <v>12</v>
      </c>
      <c r="G40" s="21">
        <f>B40/F40</f>
        <v>20833.333333333299</v>
      </c>
      <c r="H40" s="21">
        <f>B40*0.83%</f>
        <v>2075</v>
      </c>
      <c r="I40" s="21">
        <v>250000</v>
      </c>
    </row>
    <row r="41" spans="1:9">
      <c r="A41" s="50">
        <v>45133</v>
      </c>
      <c r="B41" s="57"/>
      <c r="C41" s="59"/>
      <c r="D41" s="59"/>
      <c r="E41" s="2229">
        <v>79584</v>
      </c>
      <c r="F41" s="57">
        <v>1</v>
      </c>
      <c r="G41" s="62">
        <v>20833.330000000002</v>
      </c>
      <c r="H41" s="62">
        <v>2075</v>
      </c>
      <c r="I41" s="62">
        <f>I40-G41</f>
        <v>229166.67</v>
      </c>
    </row>
    <row r="42" spans="1:9">
      <c r="A42" s="50">
        <v>45164</v>
      </c>
      <c r="B42" s="57"/>
      <c r="C42" s="59"/>
      <c r="D42" s="59"/>
      <c r="E42" s="2229">
        <v>79963</v>
      </c>
      <c r="F42" s="57">
        <v>2</v>
      </c>
      <c r="G42" s="62">
        <v>20833.330000000002</v>
      </c>
      <c r="H42" s="62">
        <v>2075</v>
      </c>
      <c r="I42" s="62">
        <f t="shared" ref="I42:I54" si="2">I41-G42</f>
        <v>208333.34</v>
      </c>
    </row>
    <row r="43" spans="1:9">
      <c r="A43" s="50">
        <v>45195</v>
      </c>
      <c r="B43" s="57"/>
      <c r="C43" s="59"/>
      <c r="D43" s="59"/>
      <c r="E43" s="2229">
        <v>80324</v>
      </c>
      <c r="F43" s="57">
        <v>3</v>
      </c>
      <c r="G43" s="62">
        <v>20833.330000000002</v>
      </c>
      <c r="H43" s="62">
        <v>2075</v>
      </c>
      <c r="I43" s="62">
        <f t="shared" si="2"/>
        <v>187500.01</v>
      </c>
    </row>
    <row r="44" spans="1:9">
      <c r="A44" s="50">
        <v>45225</v>
      </c>
      <c r="B44" s="57"/>
      <c r="C44" s="59"/>
      <c r="D44" s="59"/>
      <c r="E44" s="2229">
        <v>80672</v>
      </c>
      <c r="F44" s="57">
        <v>4</v>
      </c>
      <c r="G44" s="62">
        <v>20833.330000000002</v>
      </c>
      <c r="H44" s="62">
        <v>2075</v>
      </c>
      <c r="I44" s="62">
        <f t="shared" si="2"/>
        <v>166666.68</v>
      </c>
    </row>
    <row r="45" spans="1:9">
      <c r="A45" s="50">
        <v>45255</v>
      </c>
      <c r="B45" s="57"/>
      <c r="C45" s="57"/>
      <c r="D45" s="57"/>
      <c r="E45" s="2229">
        <v>81109</v>
      </c>
      <c r="F45" s="57">
        <v>5</v>
      </c>
      <c r="G45" s="59">
        <v>20833.330000000002</v>
      </c>
      <c r="H45" s="59">
        <v>2075</v>
      </c>
      <c r="I45" s="62">
        <f t="shared" si="2"/>
        <v>145833.35</v>
      </c>
    </row>
    <row r="46" spans="1:9">
      <c r="A46" s="50">
        <v>45288</v>
      </c>
      <c r="B46" s="57"/>
      <c r="C46" s="57"/>
      <c r="D46" s="57"/>
      <c r="E46" s="2229">
        <v>81502</v>
      </c>
      <c r="F46" s="57">
        <v>6</v>
      </c>
      <c r="G46" s="59">
        <v>20833.330000000002</v>
      </c>
      <c r="H46" s="59">
        <v>2075</v>
      </c>
      <c r="I46" s="62">
        <f t="shared" si="2"/>
        <v>125000.02</v>
      </c>
    </row>
    <row r="47" spans="1:9">
      <c r="A47" s="50">
        <v>45321</v>
      </c>
      <c r="B47" s="57"/>
      <c r="C47" s="57"/>
      <c r="D47" s="57"/>
      <c r="E47" s="2229">
        <v>81850</v>
      </c>
      <c r="F47" s="57">
        <v>7</v>
      </c>
      <c r="G47" s="59">
        <v>20833.330000000002</v>
      </c>
      <c r="H47" s="59">
        <v>2075</v>
      </c>
      <c r="I47" s="62">
        <f t="shared" si="2"/>
        <v>104166.69</v>
      </c>
    </row>
    <row r="48" spans="1:9">
      <c r="A48" s="50">
        <v>45349</v>
      </c>
      <c r="B48" s="57"/>
      <c r="C48" s="57"/>
      <c r="D48" s="57"/>
      <c r="E48" s="2229">
        <v>82174</v>
      </c>
      <c r="F48" s="57">
        <v>8</v>
      </c>
      <c r="G48" s="59">
        <v>20833.330000000002</v>
      </c>
      <c r="H48" s="59">
        <v>2075</v>
      </c>
      <c r="I48" s="62">
        <f t="shared" si="2"/>
        <v>83333.359999999899</v>
      </c>
    </row>
    <row r="49" spans="1:17">
      <c r="A49" s="50">
        <v>45377</v>
      </c>
      <c r="B49" s="57"/>
      <c r="C49" s="57"/>
      <c r="D49" s="57"/>
      <c r="E49" s="2229">
        <v>82558</v>
      </c>
      <c r="F49" s="57">
        <v>9</v>
      </c>
      <c r="G49" s="59">
        <v>20833.330000000002</v>
      </c>
      <c r="H49" s="59">
        <v>2075</v>
      </c>
      <c r="I49" s="62">
        <f t="shared" si="2"/>
        <v>62500.029999999897</v>
      </c>
    </row>
    <row r="50" spans="1:17">
      <c r="A50" s="50">
        <v>46503</v>
      </c>
      <c r="B50" s="57"/>
      <c r="C50" s="57"/>
      <c r="D50" s="57"/>
      <c r="E50" s="2229">
        <v>82892</v>
      </c>
      <c r="F50" s="57">
        <v>10</v>
      </c>
      <c r="G50" s="59">
        <v>20833.330000000002</v>
      </c>
      <c r="H50" s="59">
        <v>2075</v>
      </c>
      <c r="I50" s="62">
        <f t="shared" si="2"/>
        <v>41666.699999999903</v>
      </c>
    </row>
    <row r="51" spans="1:17">
      <c r="A51" s="50">
        <v>45440</v>
      </c>
      <c r="B51" s="57"/>
      <c r="C51" s="57"/>
      <c r="D51" s="57"/>
      <c r="E51" s="2229">
        <v>83352</v>
      </c>
      <c r="F51" s="57">
        <v>11</v>
      </c>
      <c r="G51" s="59">
        <v>20833.330000000002</v>
      </c>
      <c r="H51" s="59">
        <v>2075</v>
      </c>
      <c r="I51" s="62">
        <f t="shared" si="2"/>
        <v>20833.369999999901</v>
      </c>
    </row>
    <row r="52" spans="1:17">
      <c r="A52" s="50">
        <v>45450</v>
      </c>
      <c r="B52" s="57"/>
      <c r="C52" s="57"/>
      <c r="D52" s="57"/>
      <c r="E52" s="2229">
        <v>83525</v>
      </c>
      <c r="F52" s="57">
        <v>12</v>
      </c>
      <c r="G52" s="59">
        <v>20833.37</v>
      </c>
      <c r="H52" s="59">
        <v>2075</v>
      </c>
      <c r="I52" s="62">
        <f t="shared" si="2"/>
        <v>-9.0949470177292798E-11</v>
      </c>
    </row>
    <row r="53" spans="1:17">
      <c r="A53" s="228"/>
      <c r="B53" s="133"/>
      <c r="C53" s="133"/>
      <c r="D53" s="133"/>
      <c r="G53" s="135"/>
      <c r="H53" s="135"/>
      <c r="I53" s="62">
        <f t="shared" si="2"/>
        <v>-9.0949470177292798E-11</v>
      </c>
    </row>
    <row r="54" spans="1:17">
      <c r="A54" s="228"/>
      <c r="B54" s="133"/>
      <c r="C54" s="133"/>
      <c r="D54" s="133"/>
      <c r="G54" s="135"/>
      <c r="H54" s="135"/>
      <c r="I54" s="62">
        <f t="shared" si="2"/>
        <v>-9.0949470177292798E-11</v>
      </c>
    </row>
    <row r="55" spans="1:17" ht="15">
      <c r="A55" s="3448" t="s">
        <v>1</v>
      </c>
      <c r="B55" s="3449"/>
      <c r="C55" s="3449"/>
      <c r="D55" s="3449"/>
      <c r="E55" s="3449"/>
      <c r="F55" s="3449"/>
      <c r="G55" s="3449"/>
      <c r="H55" s="3449"/>
      <c r="I55" s="3450"/>
    </row>
    <row r="56" spans="1:17">
      <c r="A56" s="444" t="s">
        <v>2</v>
      </c>
      <c r="B56" s="445" t="s">
        <v>35</v>
      </c>
      <c r="C56" s="446" t="s">
        <v>4</v>
      </c>
      <c r="D56" s="447" t="s">
        <v>5</v>
      </c>
      <c r="E56" s="2530" t="s">
        <v>7</v>
      </c>
      <c r="F56" s="447" t="s">
        <v>6</v>
      </c>
      <c r="G56" s="445" t="s">
        <v>176</v>
      </c>
      <c r="H56" s="445" t="s">
        <v>177</v>
      </c>
      <c r="I56" s="461" t="s">
        <v>10</v>
      </c>
    </row>
    <row r="57" spans="1:17">
      <c r="A57" s="162">
        <v>45462</v>
      </c>
      <c r="B57" s="21">
        <v>250000</v>
      </c>
      <c r="C57" s="22">
        <f>B57*0.02</f>
        <v>5000</v>
      </c>
      <c r="D57" s="23"/>
      <c r="E57" s="2248">
        <v>33677</v>
      </c>
      <c r="F57" s="25">
        <v>12</v>
      </c>
      <c r="G57" s="21">
        <f>B57/F57</f>
        <v>20833.333333333299</v>
      </c>
      <c r="H57" s="21">
        <f>B57*0.83%</f>
        <v>2075</v>
      </c>
      <c r="I57" s="21">
        <v>250000</v>
      </c>
    </row>
    <row r="58" spans="1:17">
      <c r="A58" s="50">
        <v>45492</v>
      </c>
      <c r="B58" s="178"/>
      <c r="C58" s="329"/>
      <c r="D58" s="329"/>
      <c r="E58" s="2229">
        <v>83975</v>
      </c>
      <c r="F58" s="57">
        <v>1</v>
      </c>
      <c r="G58" s="62">
        <v>20833.330000000002</v>
      </c>
      <c r="H58" s="62">
        <v>2075</v>
      </c>
      <c r="I58" s="62">
        <f>I57-G58</f>
        <v>229166.67</v>
      </c>
    </row>
    <row r="59" spans="1:17">
      <c r="A59" s="50">
        <v>45527</v>
      </c>
      <c r="B59" s="57"/>
      <c r="C59" s="57"/>
      <c r="D59" s="57"/>
      <c r="E59" s="2229">
        <v>84341</v>
      </c>
      <c r="F59" s="57">
        <v>2</v>
      </c>
      <c r="G59" s="59">
        <v>20833.330000000002</v>
      </c>
      <c r="H59" s="59">
        <v>2075</v>
      </c>
      <c r="I59" s="62">
        <f t="shared" ref="I59:I69" si="3">I58-G59</f>
        <v>208333.34</v>
      </c>
    </row>
    <row r="60" spans="1:17">
      <c r="A60" s="50">
        <v>45552</v>
      </c>
      <c r="B60" s="57"/>
      <c r="C60" s="57"/>
      <c r="D60" s="57"/>
      <c r="E60" s="2229">
        <v>84616</v>
      </c>
      <c r="F60" s="57">
        <v>3</v>
      </c>
      <c r="G60" s="59">
        <v>20833.330000000002</v>
      </c>
      <c r="H60" s="59">
        <v>2075</v>
      </c>
      <c r="I60" s="62">
        <f t="shared" si="3"/>
        <v>187500.01</v>
      </c>
    </row>
    <row r="61" spans="1:17">
      <c r="A61" s="50">
        <v>45587</v>
      </c>
      <c r="B61" s="57"/>
      <c r="C61" s="57"/>
      <c r="D61" s="57"/>
      <c r="E61" s="2229">
        <v>85110</v>
      </c>
      <c r="F61" s="57">
        <v>4</v>
      </c>
      <c r="G61" s="59">
        <v>20833.330000000002</v>
      </c>
      <c r="H61" s="59">
        <v>2075</v>
      </c>
      <c r="I61" s="62">
        <f t="shared" si="3"/>
        <v>166666.68</v>
      </c>
    </row>
    <row r="62" spans="1:17">
      <c r="A62" s="50">
        <v>45618</v>
      </c>
      <c r="B62" s="57"/>
      <c r="C62" s="57"/>
      <c r="D62" s="57"/>
      <c r="E62" s="2229">
        <v>85541</v>
      </c>
      <c r="F62" s="57">
        <v>5</v>
      </c>
      <c r="G62" s="59">
        <v>20833.330000000002</v>
      </c>
      <c r="H62" s="59">
        <v>2075</v>
      </c>
      <c r="I62" s="62">
        <f t="shared" si="3"/>
        <v>145833.35</v>
      </c>
    </row>
    <row r="63" spans="1:17">
      <c r="A63" s="50">
        <v>45664</v>
      </c>
      <c r="B63" s="57"/>
      <c r="C63" s="57"/>
      <c r="D63" s="57"/>
      <c r="E63" s="2229">
        <v>86090</v>
      </c>
      <c r="F63" s="57">
        <v>6</v>
      </c>
      <c r="G63" s="59">
        <v>20833.330000000002</v>
      </c>
      <c r="H63" s="59">
        <v>2075</v>
      </c>
      <c r="I63" s="62">
        <f t="shared" si="3"/>
        <v>125000.02</v>
      </c>
      <c r="K63" s="339"/>
      <c r="L63" s="613"/>
      <c r="M63" s="464"/>
      <c r="N63" s="614"/>
      <c r="O63" s="614"/>
      <c r="P63" s="615"/>
      <c r="Q63" s="617"/>
    </row>
    <row r="64" spans="1:17">
      <c r="A64" s="50">
        <v>45681</v>
      </c>
      <c r="B64" s="57"/>
      <c r="C64" s="57"/>
      <c r="D64" s="57"/>
      <c r="E64" s="2229">
        <v>86248</v>
      </c>
      <c r="F64" s="57">
        <v>7</v>
      </c>
      <c r="G64" s="59">
        <v>20833.330000000002</v>
      </c>
      <c r="H64" s="59">
        <v>2075</v>
      </c>
      <c r="I64" s="62">
        <f t="shared" si="3"/>
        <v>104166.69</v>
      </c>
      <c r="K64" s="339"/>
      <c r="L64" s="613"/>
      <c r="M64" s="464"/>
      <c r="N64" s="615"/>
      <c r="O64" s="615"/>
      <c r="P64" s="614"/>
      <c r="Q64" s="617"/>
    </row>
    <row r="65" spans="1:17">
      <c r="A65" s="50">
        <v>45709</v>
      </c>
      <c r="B65" s="57"/>
      <c r="C65" s="57"/>
      <c r="D65" s="57"/>
      <c r="E65" s="2229">
        <v>86563</v>
      </c>
      <c r="F65" s="57">
        <v>8</v>
      </c>
      <c r="G65" s="59">
        <v>20833.330000000002</v>
      </c>
      <c r="H65" s="59">
        <v>2075</v>
      </c>
      <c r="I65" s="62">
        <f t="shared" si="3"/>
        <v>83333.359999999899</v>
      </c>
      <c r="K65" s="339"/>
      <c r="L65" s="613"/>
      <c r="M65" s="464"/>
      <c r="N65" s="615"/>
      <c r="O65" s="615"/>
      <c r="P65" s="615"/>
      <c r="Q65" s="617"/>
    </row>
    <row r="66" spans="1:17">
      <c r="A66" s="50">
        <v>45736</v>
      </c>
      <c r="B66" s="57"/>
      <c r="C66" s="57"/>
      <c r="D66" s="57"/>
      <c r="E66" s="2229">
        <v>86862</v>
      </c>
      <c r="F66" s="57">
        <v>9</v>
      </c>
      <c r="G66" s="59">
        <v>20833.330000000002</v>
      </c>
      <c r="H66" s="59">
        <v>2075</v>
      </c>
      <c r="I66" s="62">
        <f t="shared" si="3"/>
        <v>62500.029999999897</v>
      </c>
      <c r="K66" s="339"/>
      <c r="L66" s="613"/>
      <c r="M66" s="464"/>
      <c r="N66" s="615"/>
      <c r="O66" s="615"/>
      <c r="P66" s="615"/>
      <c r="Q66" s="617"/>
    </row>
    <row r="67" spans="1:17">
      <c r="A67" s="50">
        <v>45769</v>
      </c>
      <c r="B67" s="57"/>
      <c r="C67" s="57"/>
      <c r="D67" s="57"/>
      <c r="E67" s="2229">
        <v>87269</v>
      </c>
      <c r="F67" s="57">
        <v>10</v>
      </c>
      <c r="G67" s="59">
        <v>20833.330000000002</v>
      </c>
      <c r="H67" s="59">
        <v>2075</v>
      </c>
      <c r="I67" s="62">
        <f t="shared" si="3"/>
        <v>41666.699999999903</v>
      </c>
      <c r="K67" s="339"/>
      <c r="L67" s="613"/>
      <c r="M67" s="464"/>
      <c r="N67" s="615"/>
      <c r="O67" s="615"/>
      <c r="P67" s="615"/>
      <c r="Q67" s="617"/>
    </row>
    <row r="68" spans="1:17">
      <c r="A68" s="50">
        <v>45799</v>
      </c>
      <c r="B68" s="57"/>
      <c r="C68" s="57"/>
      <c r="D68" s="57"/>
      <c r="E68" s="2229" t="s">
        <v>1406</v>
      </c>
      <c r="F68" s="57">
        <v>11</v>
      </c>
      <c r="G68" s="62">
        <v>20833.330000000002</v>
      </c>
      <c r="H68" s="62">
        <v>2075</v>
      </c>
      <c r="I68" s="62">
        <f t="shared" si="3"/>
        <v>20833.369999999901</v>
      </c>
      <c r="K68" s="339"/>
      <c r="L68" s="613"/>
      <c r="M68" s="340"/>
      <c r="N68" s="615"/>
      <c r="O68" s="615"/>
      <c r="P68" s="615"/>
      <c r="Q68" s="617"/>
    </row>
    <row r="69" spans="1:17">
      <c r="A69" s="50">
        <v>45825</v>
      </c>
      <c r="B69" s="57"/>
      <c r="C69" s="57"/>
      <c r="D69" s="57"/>
      <c r="E69" s="2229" t="s">
        <v>1407</v>
      </c>
      <c r="F69" s="57">
        <v>12</v>
      </c>
      <c r="G69" s="62">
        <v>20833.37</v>
      </c>
      <c r="H69" s="62">
        <v>2075</v>
      </c>
      <c r="I69" s="62">
        <f t="shared" si="3"/>
        <v>-9.0949470177292798E-11</v>
      </c>
      <c r="K69" s="339"/>
      <c r="L69" s="613"/>
      <c r="M69" s="340"/>
      <c r="N69" s="615"/>
      <c r="O69" s="615"/>
      <c r="P69" s="615"/>
      <c r="Q69" s="617"/>
    </row>
    <row r="70" spans="1:17">
      <c r="K70" s="339"/>
      <c r="L70" s="613"/>
      <c r="M70" s="467"/>
      <c r="N70" s="615"/>
      <c r="O70" s="615"/>
      <c r="P70" s="615"/>
      <c r="Q70" s="618"/>
    </row>
    <row r="71" spans="1:17">
      <c r="K71" s="339"/>
      <c r="L71" s="613"/>
      <c r="M71" s="464"/>
      <c r="N71" s="614"/>
      <c r="O71" s="614"/>
      <c r="P71" s="615"/>
      <c r="Q71" s="617"/>
    </row>
    <row r="72" spans="1:17" ht="15">
      <c r="A72" s="3448" t="s">
        <v>1</v>
      </c>
      <c r="B72" s="3449"/>
      <c r="C72" s="3449"/>
      <c r="D72" s="3449"/>
      <c r="E72" s="3449"/>
      <c r="F72" s="3449"/>
      <c r="G72" s="3449"/>
      <c r="H72" s="3449"/>
      <c r="I72" s="3450"/>
      <c r="K72" s="339"/>
      <c r="L72" s="613"/>
      <c r="M72" s="340"/>
      <c r="N72" s="614"/>
      <c r="O72" s="614"/>
      <c r="P72" s="614"/>
      <c r="Q72" s="617"/>
    </row>
    <row r="73" spans="1:17">
      <c r="A73" s="444" t="s">
        <v>2</v>
      </c>
      <c r="B73" s="445" t="s">
        <v>35</v>
      </c>
      <c r="C73" s="446" t="s">
        <v>4</v>
      </c>
      <c r="D73" s="447" t="s">
        <v>5</v>
      </c>
      <c r="E73" s="2530" t="s">
        <v>7</v>
      </c>
      <c r="F73" s="447" t="s">
        <v>6</v>
      </c>
      <c r="G73" s="445" t="s">
        <v>176</v>
      </c>
      <c r="H73" s="445" t="s">
        <v>177</v>
      </c>
      <c r="I73" s="461" t="s">
        <v>10</v>
      </c>
      <c r="K73" s="339"/>
      <c r="L73" s="613"/>
      <c r="M73" s="340"/>
      <c r="N73" s="614"/>
      <c r="O73" s="614"/>
      <c r="P73" s="614"/>
      <c r="Q73" s="617"/>
    </row>
    <row r="74" spans="1:17">
      <c r="A74" s="162">
        <v>45840</v>
      </c>
      <c r="B74" s="21">
        <v>300000</v>
      </c>
      <c r="C74" s="22">
        <f>B74*0.02</f>
        <v>6000</v>
      </c>
      <c r="D74" s="23"/>
      <c r="E74" s="2248" t="s">
        <v>1408</v>
      </c>
      <c r="F74" s="25">
        <v>12</v>
      </c>
      <c r="G74" s="21">
        <f>B74/F74</f>
        <v>25000</v>
      </c>
      <c r="H74" s="21">
        <f>B74*0.83%</f>
        <v>2490</v>
      </c>
      <c r="I74" s="21">
        <f>B74</f>
        <v>300000</v>
      </c>
      <c r="K74" s="339"/>
      <c r="L74" s="750"/>
      <c r="M74" s="340"/>
      <c r="N74" s="614"/>
      <c r="O74" s="614"/>
      <c r="P74" s="614"/>
      <c r="Q74" s="617"/>
    </row>
    <row r="75" spans="1:17">
      <c r="A75" s="194">
        <v>45871</v>
      </c>
      <c r="B75" s="178"/>
      <c r="C75" s="329"/>
      <c r="D75" s="329"/>
      <c r="E75" s="2707" t="s">
        <v>1409</v>
      </c>
      <c r="F75" s="57">
        <v>1</v>
      </c>
      <c r="G75" s="673">
        <v>25000</v>
      </c>
      <c r="H75" s="673">
        <v>2490</v>
      </c>
      <c r="I75" s="62">
        <f>I74-G75</f>
        <v>275000</v>
      </c>
      <c r="K75" s="339"/>
      <c r="L75" s="613"/>
      <c r="M75" s="340"/>
      <c r="N75" s="614"/>
      <c r="O75" s="614"/>
      <c r="P75" s="614"/>
      <c r="Q75" s="617"/>
    </row>
    <row r="76" spans="1:17">
      <c r="A76" s="194">
        <v>45902</v>
      </c>
      <c r="B76" s="151"/>
      <c r="C76" s="151"/>
      <c r="D76" s="151"/>
      <c r="E76" s="2313" t="s">
        <v>1410</v>
      </c>
      <c r="F76" s="57">
        <v>2</v>
      </c>
      <c r="G76" s="673">
        <v>25000</v>
      </c>
      <c r="H76" s="673">
        <v>2490</v>
      </c>
      <c r="I76" s="62">
        <f t="shared" ref="I76:I81" si="4">I75-G75</f>
        <v>250000</v>
      </c>
      <c r="K76" s="339"/>
      <c r="L76" s="613"/>
      <c r="M76" s="340"/>
      <c r="N76" s="615"/>
      <c r="O76" s="615"/>
      <c r="P76" s="614"/>
      <c r="Q76" s="617"/>
    </row>
    <row r="77" spans="1:17">
      <c r="A77" s="194">
        <v>45933</v>
      </c>
      <c r="B77" s="151"/>
      <c r="C77" s="151"/>
      <c r="D77" s="151"/>
      <c r="E77" s="2313" t="s">
        <v>1411</v>
      </c>
      <c r="F77" s="57">
        <v>3</v>
      </c>
      <c r="G77" s="673">
        <v>25000</v>
      </c>
      <c r="H77" s="673">
        <v>2490</v>
      </c>
      <c r="I77" s="62">
        <f t="shared" si="4"/>
        <v>225000</v>
      </c>
    </row>
    <row r="78" spans="1:17">
      <c r="A78" s="194">
        <v>45967</v>
      </c>
      <c r="B78" s="151"/>
      <c r="C78" s="151"/>
      <c r="D78" s="151"/>
      <c r="E78" s="2313" t="s">
        <v>1412</v>
      </c>
      <c r="F78" s="57">
        <v>4</v>
      </c>
      <c r="G78" s="673">
        <v>25000</v>
      </c>
      <c r="H78" s="673">
        <v>2490</v>
      </c>
      <c r="I78" s="62">
        <f t="shared" si="4"/>
        <v>200000</v>
      </c>
    </row>
    <row r="79" spans="1:17">
      <c r="A79" s="194">
        <v>45996</v>
      </c>
      <c r="B79" s="151"/>
      <c r="C79" s="151"/>
      <c r="D79" s="151"/>
      <c r="E79" s="2313" t="s">
        <v>1413</v>
      </c>
      <c r="F79" s="57">
        <v>5</v>
      </c>
      <c r="G79" s="673">
        <v>25000</v>
      </c>
      <c r="H79" s="673">
        <v>2490</v>
      </c>
      <c r="I79" s="62">
        <f t="shared" si="4"/>
        <v>175000</v>
      </c>
    </row>
    <row r="80" spans="1:17">
      <c r="A80" s="194">
        <v>46020</v>
      </c>
      <c r="B80" s="151"/>
      <c r="C80" s="151"/>
      <c r="D80" s="151"/>
      <c r="E80" s="2313" t="s">
        <v>1414</v>
      </c>
      <c r="F80" s="57">
        <v>6</v>
      </c>
      <c r="G80" s="619">
        <v>25000</v>
      </c>
      <c r="H80" s="619">
        <v>2490</v>
      </c>
      <c r="I80" s="62">
        <f t="shared" si="4"/>
        <v>150000</v>
      </c>
    </row>
    <row r="81" spans="1:9">
      <c r="A81" s="160"/>
      <c r="B81" s="151"/>
      <c r="C81" s="151"/>
      <c r="D81" s="151"/>
      <c r="E81" s="2229"/>
      <c r="F81" s="57">
        <v>7</v>
      </c>
      <c r="G81" s="43"/>
      <c r="H81" s="43"/>
      <c r="I81" s="62">
        <f t="shared" si="4"/>
        <v>125000</v>
      </c>
    </row>
    <row r="82" spans="1:9">
      <c r="A82" s="160"/>
      <c r="B82" s="151"/>
      <c r="C82" s="151"/>
      <c r="D82" s="151"/>
      <c r="E82" s="2229"/>
      <c r="F82" s="57">
        <v>8</v>
      </c>
      <c r="G82" s="43"/>
      <c r="H82" s="43"/>
      <c r="I82" s="62">
        <f>I81-G82</f>
        <v>125000</v>
      </c>
    </row>
    <row r="83" spans="1:9">
      <c r="A83" s="160"/>
      <c r="B83" s="151"/>
      <c r="C83" s="151"/>
      <c r="D83" s="151"/>
      <c r="E83" s="2229"/>
      <c r="F83" s="57"/>
      <c r="G83" s="43"/>
      <c r="H83" s="43"/>
      <c r="I83" s="43"/>
    </row>
    <row r="84" spans="1:9">
      <c r="A84" s="160"/>
      <c r="B84" s="151"/>
      <c r="C84" s="151"/>
      <c r="D84" s="151"/>
      <c r="E84" s="2229"/>
      <c r="F84" s="57"/>
      <c r="G84" s="43"/>
      <c r="H84" s="43"/>
      <c r="I84" s="43"/>
    </row>
    <row r="85" spans="1:9">
      <c r="A85" s="160"/>
      <c r="B85" s="151"/>
      <c r="C85" s="151"/>
      <c r="D85" s="151"/>
      <c r="E85" s="2229"/>
      <c r="F85" s="57"/>
      <c r="G85" s="43"/>
      <c r="H85" s="43"/>
      <c r="I85" s="43"/>
    </row>
  </sheetData>
  <mergeCells count="6">
    <mergeCell ref="A72:I72"/>
    <mergeCell ref="A1:E1"/>
    <mergeCell ref="A3:I3"/>
    <mergeCell ref="A21:I21"/>
    <mergeCell ref="A38:I38"/>
    <mergeCell ref="A55:I55"/>
  </mergeCells>
  <pageMargins left="0.12" right="0.12" top="0.75" bottom="0.75" header="0.3" footer="0.3"/>
  <pageSetup orientation="portrait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218">
    <tabColor rgb="FFFFFF00"/>
  </sheetPr>
  <dimension ref="A1:S81"/>
  <sheetViews>
    <sheetView topLeftCell="A55" zoomScale="130" zoomScaleNormal="130" workbookViewId="0">
      <selection activeCell="E37" sqref="E1:E1048576"/>
    </sheetView>
  </sheetViews>
  <sheetFormatPr defaultColWidth="9.109375" defaultRowHeight="13.2"/>
  <cols>
    <col min="1" max="1" width="12.6640625" style="2" customWidth="1"/>
    <col min="2" max="2" width="21" style="3" customWidth="1"/>
    <col min="3" max="3" width="10.109375" style="3" customWidth="1"/>
    <col min="4" max="4" width="9.109375" style="3"/>
    <col min="5" max="5" width="14.44140625" style="2227" customWidth="1"/>
    <col min="6" max="6" width="9.109375" style="3"/>
    <col min="7" max="7" width="12.88671875" style="6" customWidth="1"/>
    <col min="8" max="8" width="11.33203125" style="6" customWidth="1"/>
    <col min="9" max="9" width="16.5546875" style="3" customWidth="1"/>
    <col min="10" max="10" width="9.109375" style="3"/>
    <col min="11" max="11" width="11.33203125" style="3" customWidth="1"/>
    <col min="12" max="12" width="12.5546875" style="3" customWidth="1"/>
    <col min="13" max="13" width="9.109375" style="3"/>
    <col min="14" max="14" width="12" style="3" customWidth="1"/>
    <col min="15" max="15" width="9.109375" style="3"/>
    <col min="16" max="16" width="12.109375" style="3" customWidth="1"/>
    <col min="17" max="17" width="11.88671875" style="3" customWidth="1"/>
    <col min="18" max="18" width="9.109375" style="3"/>
    <col min="19" max="19" width="13.44140625" style="3" customWidth="1"/>
    <col min="20" max="16384" width="9.109375" style="3"/>
  </cols>
  <sheetData>
    <row r="1" spans="1:19" ht="27.6">
      <c r="A1" s="3447" t="s">
        <v>1415</v>
      </c>
      <c r="B1" s="3447"/>
      <c r="C1" s="3447"/>
      <c r="D1" s="3447"/>
      <c r="E1" s="3447"/>
      <c r="F1" s="5"/>
    </row>
    <row r="2" spans="1:19">
      <c r="B2" s="6"/>
      <c r="F2" s="5"/>
    </row>
    <row r="3" spans="1:19" ht="15">
      <c r="A3" s="3448" t="s">
        <v>1</v>
      </c>
      <c r="B3" s="3449"/>
      <c r="C3" s="3449"/>
      <c r="D3" s="3449"/>
      <c r="E3" s="3449"/>
      <c r="F3" s="3449"/>
      <c r="G3" s="3449"/>
      <c r="H3" s="3449"/>
      <c r="I3" s="3450"/>
      <c r="K3" s="3454" t="s">
        <v>185</v>
      </c>
      <c r="L3" s="3455"/>
      <c r="M3" s="3455"/>
      <c r="N3" s="3455"/>
      <c r="O3" s="3455"/>
      <c r="P3" s="3455"/>
      <c r="Q3" s="3455"/>
      <c r="R3" s="3455"/>
      <c r="S3" s="3456"/>
    </row>
    <row r="4" spans="1:19" ht="25.2">
      <c r="A4" s="470" t="s">
        <v>2</v>
      </c>
      <c r="B4" s="471" t="s">
        <v>35</v>
      </c>
      <c r="C4" s="472" t="s">
        <v>4</v>
      </c>
      <c r="D4" s="473" t="s">
        <v>5</v>
      </c>
      <c r="E4" s="2530" t="s">
        <v>7</v>
      </c>
      <c r="F4" s="473" t="s">
        <v>6</v>
      </c>
      <c r="G4" s="471" t="s">
        <v>176</v>
      </c>
      <c r="H4" s="471" t="s">
        <v>177</v>
      </c>
      <c r="I4" s="477" t="s">
        <v>10</v>
      </c>
      <c r="K4" s="1205" t="s">
        <v>2</v>
      </c>
      <c r="L4" s="445" t="s">
        <v>35</v>
      </c>
      <c r="M4" s="446" t="s">
        <v>4</v>
      </c>
      <c r="N4" s="447" t="s">
        <v>5</v>
      </c>
      <c r="O4" s="515" t="s">
        <v>7</v>
      </c>
      <c r="P4" s="447" t="s">
        <v>6</v>
      </c>
      <c r="Q4" s="445" t="s">
        <v>176</v>
      </c>
      <c r="R4" s="445" t="s">
        <v>177</v>
      </c>
      <c r="S4" s="1158" t="s">
        <v>10</v>
      </c>
    </row>
    <row r="5" spans="1:19">
      <c r="A5" s="147">
        <v>44495</v>
      </c>
      <c r="B5" s="21">
        <v>120000</v>
      </c>
      <c r="C5" s="22">
        <f>B5*0.02</f>
        <v>2400</v>
      </c>
      <c r="D5" s="23"/>
      <c r="E5" s="2248">
        <v>27678</v>
      </c>
      <c r="F5" s="25">
        <v>10</v>
      </c>
      <c r="G5" s="21">
        <f>B5/F5</f>
        <v>12000</v>
      </c>
      <c r="H5" s="21">
        <v>996</v>
      </c>
      <c r="I5" s="21">
        <v>120000</v>
      </c>
      <c r="K5" s="1040">
        <v>45491</v>
      </c>
      <c r="L5" s="21">
        <v>20000</v>
      </c>
      <c r="M5" s="22"/>
      <c r="N5" s="23"/>
      <c r="O5" s="178">
        <v>33846</v>
      </c>
      <c r="P5" s="25">
        <v>5</v>
      </c>
      <c r="Q5" s="21">
        <f>L5/P5</f>
        <v>4000</v>
      </c>
      <c r="R5" s="21">
        <v>400</v>
      </c>
      <c r="S5" s="21">
        <v>20000</v>
      </c>
    </row>
    <row r="6" spans="1:19">
      <c r="A6" s="160">
        <v>44527</v>
      </c>
      <c r="B6" s="151"/>
      <c r="C6" s="151"/>
      <c r="D6" s="151"/>
      <c r="E6" s="2229">
        <v>72761</v>
      </c>
      <c r="F6" s="57">
        <v>1</v>
      </c>
      <c r="G6" s="43">
        <v>12000</v>
      </c>
      <c r="H6" s="43">
        <v>996</v>
      </c>
      <c r="I6" s="478">
        <f>I5-G6</f>
        <v>108000</v>
      </c>
      <c r="K6" s="50">
        <v>45524</v>
      </c>
      <c r="L6" s="27"/>
      <c r="M6" s="27"/>
      <c r="N6" s="27"/>
      <c r="O6" s="187">
        <v>84306</v>
      </c>
      <c r="P6" s="57"/>
      <c r="Q6" s="30">
        <v>4000</v>
      </c>
      <c r="R6" s="30">
        <v>320</v>
      </c>
      <c r="S6" s="478">
        <f>S5-Q6</f>
        <v>16000</v>
      </c>
    </row>
    <row r="7" spans="1:19">
      <c r="A7" s="160">
        <v>44559</v>
      </c>
      <c r="B7" s="151"/>
      <c r="C7" s="151"/>
      <c r="D7" s="151"/>
      <c r="E7" s="2229">
        <v>73087</v>
      </c>
      <c r="F7" s="57">
        <v>2</v>
      </c>
      <c r="G7" s="43">
        <v>12000</v>
      </c>
      <c r="H7" s="43">
        <v>996</v>
      </c>
      <c r="I7" s="478">
        <f t="shared" ref="I7:I16" si="0">I6-G7</f>
        <v>96000</v>
      </c>
      <c r="K7" s="50">
        <v>45559</v>
      </c>
      <c r="L7" s="27"/>
      <c r="M7" s="27"/>
      <c r="N7" s="27"/>
      <c r="O7" s="187">
        <v>84701</v>
      </c>
      <c r="P7" s="27"/>
      <c r="Q7" s="30">
        <v>4000</v>
      </c>
      <c r="R7" s="30">
        <v>240</v>
      </c>
      <c r="S7" s="478">
        <f t="shared" ref="S7:S13" si="1">S6-Q7</f>
        <v>12000</v>
      </c>
    </row>
    <row r="8" spans="1:19">
      <c r="A8" s="160">
        <v>44589</v>
      </c>
      <c r="B8" s="151"/>
      <c r="C8" s="151"/>
      <c r="D8" s="151"/>
      <c r="E8" s="2229">
        <v>73458</v>
      </c>
      <c r="F8" s="57">
        <v>3</v>
      </c>
      <c r="G8" s="43">
        <v>12000</v>
      </c>
      <c r="H8" s="43">
        <v>996</v>
      </c>
      <c r="I8" s="478">
        <f t="shared" si="0"/>
        <v>84000</v>
      </c>
      <c r="K8" s="50">
        <v>45591</v>
      </c>
      <c r="L8" s="27"/>
      <c r="M8" s="27"/>
      <c r="N8" s="27"/>
      <c r="O8" s="187">
        <v>85147</v>
      </c>
      <c r="P8" s="27"/>
      <c r="Q8" s="30">
        <v>4000</v>
      </c>
      <c r="R8" s="30">
        <v>160</v>
      </c>
      <c r="S8" s="478">
        <f t="shared" si="1"/>
        <v>8000</v>
      </c>
    </row>
    <row r="9" spans="1:19">
      <c r="A9" s="160">
        <v>44621</v>
      </c>
      <c r="B9" s="151"/>
      <c r="C9" s="151"/>
      <c r="D9" s="151"/>
      <c r="E9" s="2229">
        <v>73782</v>
      </c>
      <c r="F9" s="57">
        <v>4</v>
      </c>
      <c r="G9" s="43">
        <v>12000</v>
      </c>
      <c r="H9" s="43">
        <v>996</v>
      </c>
      <c r="I9" s="478">
        <f t="shared" si="0"/>
        <v>72000</v>
      </c>
      <c r="K9" s="50">
        <v>45633</v>
      </c>
      <c r="L9" s="27"/>
      <c r="M9" s="27"/>
      <c r="N9" s="27"/>
      <c r="O9" s="187">
        <v>85757</v>
      </c>
      <c r="P9" s="27"/>
      <c r="Q9" s="59">
        <v>4000</v>
      </c>
      <c r="R9" s="59">
        <v>80</v>
      </c>
      <c r="S9" s="478">
        <f t="shared" si="1"/>
        <v>4000</v>
      </c>
    </row>
    <row r="10" spans="1:19">
      <c r="A10" s="50">
        <v>44652</v>
      </c>
      <c r="B10" s="151"/>
      <c r="C10" s="151"/>
      <c r="D10" s="151"/>
      <c r="E10" s="2229">
        <v>74106</v>
      </c>
      <c r="F10" s="57">
        <v>4</v>
      </c>
      <c r="G10" s="43">
        <v>12000</v>
      </c>
      <c r="H10" s="43">
        <v>996</v>
      </c>
      <c r="I10" s="478">
        <f t="shared" si="0"/>
        <v>60000</v>
      </c>
      <c r="K10" s="60">
        <v>45647</v>
      </c>
      <c r="N10" s="27"/>
      <c r="O10" s="187">
        <v>85897</v>
      </c>
      <c r="P10" s="27"/>
      <c r="Q10" s="30">
        <v>4000</v>
      </c>
      <c r="R10" s="27"/>
      <c r="S10" s="478">
        <f t="shared" si="1"/>
        <v>0</v>
      </c>
    </row>
    <row r="11" spans="1:19">
      <c r="A11" s="50">
        <v>44680</v>
      </c>
      <c r="B11" s="151"/>
      <c r="C11" s="151"/>
      <c r="D11" s="151"/>
      <c r="E11" s="2229">
        <v>74401</v>
      </c>
      <c r="F11" s="57">
        <v>4</v>
      </c>
      <c r="G11" s="43">
        <v>12000</v>
      </c>
      <c r="H11" s="43">
        <v>996</v>
      </c>
      <c r="I11" s="478">
        <f t="shared" si="0"/>
        <v>48000</v>
      </c>
      <c r="K11" s="27"/>
      <c r="L11" s="27"/>
      <c r="M11" s="27"/>
      <c r="N11" s="27"/>
      <c r="O11" s="27"/>
      <c r="P11" s="27"/>
      <c r="Q11" s="27"/>
      <c r="R11" s="27"/>
      <c r="S11" s="478">
        <f t="shared" si="1"/>
        <v>0</v>
      </c>
    </row>
    <row r="12" spans="1:19">
      <c r="A12" s="50">
        <v>44712</v>
      </c>
      <c r="B12" s="151"/>
      <c r="C12" s="151"/>
      <c r="D12" s="151"/>
      <c r="E12" s="2229">
        <v>74839</v>
      </c>
      <c r="F12" s="57">
        <v>4</v>
      </c>
      <c r="G12" s="43">
        <v>12000</v>
      </c>
      <c r="H12" s="43">
        <v>996</v>
      </c>
      <c r="I12" s="478">
        <f t="shared" si="0"/>
        <v>36000</v>
      </c>
      <c r="K12" s="27"/>
      <c r="L12" s="27"/>
      <c r="M12" s="27"/>
      <c r="N12" s="27"/>
      <c r="O12" s="27"/>
      <c r="P12" s="27"/>
      <c r="Q12" s="27"/>
      <c r="R12" s="27"/>
      <c r="S12" s="478">
        <f t="shared" si="1"/>
        <v>0</v>
      </c>
    </row>
    <row r="13" spans="1:19">
      <c r="A13" s="50">
        <v>44743</v>
      </c>
      <c r="B13" s="151"/>
      <c r="C13" s="151"/>
      <c r="D13" s="151"/>
      <c r="E13" s="2229">
        <v>75213</v>
      </c>
      <c r="F13" s="57">
        <v>4</v>
      </c>
      <c r="G13" s="43">
        <v>12000</v>
      </c>
      <c r="H13" s="43">
        <v>996</v>
      </c>
      <c r="I13" s="478">
        <f t="shared" si="0"/>
        <v>24000</v>
      </c>
      <c r="K13" s="27"/>
      <c r="L13" s="27"/>
      <c r="M13" s="27"/>
      <c r="N13" s="27"/>
      <c r="O13" s="27"/>
      <c r="P13" s="27"/>
      <c r="Q13" s="27"/>
      <c r="R13" s="27"/>
      <c r="S13" s="478">
        <f t="shared" si="1"/>
        <v>0</v>
      </c>
    </row>
    <row r="14" spans="1:19">
      <c r="A14" s="50">
        <v>44775</v>
      </c>
      <c r="B14" s="151"/>
      <c r="C14" s="151"/>
      <c r="D14" s="151"/>
      <c r="E14" s="2229">
        <v>75568</v>
      </c>
      <c r="F14" s="57">
        <v>4</v>
      </c>
      <c r="G14" s="43">
        <v>12000</v>
      </c>
      <c r="H14" s="43">
        <v>996</v>
      </c>
      <c r="I14" s="478">
        <f t="shared" si="0"/>
        <v>12000</v>
      </c>
      <c r="K14" s="27"/>
      <c r="L14" s="27"/>
      <c r="M14" s="27"/>
      <c r="N14" s="27"/>
      <c r="O14" s="27"/>
      <c r="P14" s="27"/>
      <c r="Q14" s="27"/>
      <c r="R14" s="27"/>
      <c r="S14" s="27"/>
    </row>
    <row r="15" spans="1:19" ht="15">
      <c r="A15" s="50">
        <v>44806</v>
      </c>
      <c r="B15" s="151"/>
      <c r="C15" s="151"/>
      <c r="D15" s="151"/>
      <c r="E15" s="2229">
        <v>75919</v>
      </c>
      <c r="F15" s="57">
        <v>4</v>
      </c>
      <c r="G15" s="43">
        <v>12000</v>
      </c>
      <c r="H15" s="43">
        <v>996</v>
      </c>
      <c r="I15" s="478">
        <f t="shared" si="0"/>
        <v>0</v>
      </c>
      <c r="K15" s="3454" t="s">
        <v>185</v>
      </c>
      <c r="L15" s="3455"/>
      <c r="M15" s="3455"/>
      <c r="N15" s="3455"/>
      <c r="O15" s="3455"/>
      <c r="P15" s="3455"/>
      <c r="Q15" s="3455"/>
      <c r="R15" s="3455"/>
      <c r="S15" s="3456"/>
    </row>
    <row r="16" spans="1:19" ht="25.2">
      <c r="A16" s="131"/>
      <c r="B16" s="132"/>
      <c r="C16" s="132"/>
      <c r="D16" s="132"/>
      <c r="E16" s="2314"/>
      <c r="F16" s="132"/>
      <c r="G16" s="43"/>
      <c r="H16" s="7"/>
      <c r="I16" s="478">
        <f t="shared" si="0"/>
        <v>0</v>
      </c>
      <c r="K16" s="1205" t="s">
        <v>2</v>
      </c>
      <c r="L16" s="445" t="s">
        <v>35</v>
      </c>
      <c r="M16" s="446" t="s">
        <v>4</v>
      </c>
      <c r="N16" s="447" t="s">
        <v>5</v>
      </c>
      <c r="O16" s="515" t="s">
        <v>7</v>
      </c>
      <c r="P16" s="447" t="s">
        <v>6</v>
      </c>
      <c r="Q16" s="445" t="s">
        <v>176</v>
      </c>
      <c r="R16" s="445" t="s">
        <v>177</v>
      </c>
      <c r="S16" s="1158" t="s">
        <v>10</v>
      </c>
    </row>
    <row r="17" spans="1:19">
      <c r="A17" s="131"/>
      <c r="B17" s="132"/>
      <c r="C17" s="132"/>
      <c r="D17" s="132"/>
      <c r="E17" s="2314"/>
      <c r="F17" s="132"/>
      <c r="G17" s="7"/>
      <c r="H17" s="7"/>
      <c r="I17" s="132"/>
      <c r="K17" s="1040">
        <v>45812</v>
      </c>
      <c r="L17" s="21">
        <v>20000</v>
      </c>
      <c r="M17" s="22"/>
      <c r="N17" s="23"/>
      <c r="O17" s="178">
        <v>35783</v>
      </c>
      <c r="P17" s="25">
        <v>12</v>
      </c>
      <c r="Q17" s="21">
        <f>L17/P17</f>
        <v>1666.6666666666699</v>
      </c>
      <c r="R17" s="21">
        <v>400</v>
      </c>
      <c r="S17" s="21">
        <v>20000</v>
      </c>
    </row>
    <row r="18" spans="1:19" ht="15">
      <c r="A18" s="3448" t="s">
        <v>1</v>
      </c>
      <c r="B18" s="3449"/>
      <c r="C18" s="3449"/>
      <c r="D18" s="3449"/>
      <c r="E18" s="3449"/>
      <c r="F18" s="3449"/>
      <c r="G18" s="3449"/>
      <c r="H18" s="3449"/>
      <c r="I18" s="3450"/>
      <c r="K18" s="50">
        <v>45842</v>
      </c>
      <c r="L18" s="151"/>
      <c r="M18" s="151"/>
      <c r="N18" s="151"/>
      <c r="O18" s="58" t="s">
        <v>1416</v>
      </c>
      <c r="P18" s="57">
        <v>1</v>
      </c>
      <c r="Q18" s="59">
        <v>1666.67</v>
      </c>
      <c r="R18" s="59">
        <v>366.67</v>
      </c>
      <c r="S18" s="478">
        <f>S17-Q18</f>
        <v>18333.330000000002</v>
      </c>
    </row>
    <row r="19" spans="1:19">
      <c r="A19" s="444" t="s">
        <v>2</v>
      </c>
      <c r="B19" s="445" t="s">
        <v>35</v>
      </c>
      <c r="C19" s="446" t="s">
        <v>4</v>
      </c>
      <c r="D19" s="447" t="s">
        <v>5</v>
      </c>
      <c r="E19" s="2530" t="s">
        <v>7</v>
      </c>
      <c r="F19" s="447" t="s">
        <v>6</v>
      </c>
      <c r="G19" s="445" t="s">
        <v>176</v>
      </c>
      <c r="H19" s="445" t="s">
        <v>177</v>
      </c>
      <c r="I19" s="1158" t="s">
        <v>10</v>
      </c>
      <c r="K19" s="50">
        <v>45877</v>
      </c>
      <c r="L19" s="151"/>
      <c r="M19" s="151"/>
      <c r="N19" s="151"/>
      <c r="O19" s="2183" t="s">
        <v>1417</v>
      </c>
      <c r="P19" s="57">
        <v>2</v>
      </c>
      <c r="Q19" s="59">
        <v>1666.67</v>
      </c>
      <c r="R19" s="59">
        <v>333.33</v>
      </c>
      <c r="S19" s="478">
        <f>S18-Q19</f>
        <v>16666.66</v>
      </c>
    </row>
    <row r="20" spans="1:19">
      <c r="A20" s="147">
        <v>44811</v>
      </c>
      <c r="B20" s="21">
        <v>150000</v>
      </c>
      <c r="C20" s="22">
        <f>B20*0.02</f>
        <v>3000</v>
      </c>
      <c r="D20" s="23"/>
      <c r="E20" s="2248">
        <v>29778</v>
      </c>
      <c r="F20" s="25">
        <v>10</v>
      </c>
      <c r="G20" s="21">
        <f>B20/F20</f>
        <v>15000</v>
      </c>
      <c r="H20" s="21">
        <v>1245</v>
      </c>
      <c r="I20" s="21">
        <v>150000</v>
      </c>
      <c r="K20" s="50">
        <v>45905</v>
      </c>
      <c r="L20" s="27"/>
      <c r="M20" s="27"/>
      <c r="N20" s="27"/>
      <c r="O20" s="58" t="s">
        <v>1418</v>
      </c>
      <c r="P20" s="57">
        <v>3</v>
      </c>
      <c r="Q20" s="59">
        <v>1666.67</v>
      </c>
      <c r="R20" s="59">
        <v>300</v>
      </c>
      <c r="S20" s="478">
        <f>S19-Q20</f>
        <v>14999.99</v>
      </c>
    </row>
    <row r="21" spans="1:19" ht="13.8">
      <c r="A21" s="167">
        <v>44845</v>
      </c>
      <c r="B21" s="32"/>
      <c r="C21" s="284"/>
      <c r="D21" s="284"/>
      <c r="E21" s="2195">
        <v>76296</v>
      </c>
      <c r="F21" s="57">
        <v>1</v>
      </c>
      <c r="G21" s="59">
        <v>15000</v>
      </c>
      <c r="H21" s="59">
        <v>1245</v>
      </c>
      <c r="I21" s="478">
        <f>I20-G21</f>
        <v>135000</v>
      </c>
      <c r="K21" s="50">
        <v>45945</v>
      </c>
      <c r="L21" s="151"/>
      <c r="M21" s="151"/>
      <c r="N21" s="151"/>
      <c r="O21" s="58" t="s">
        <v>1419</v>
      </c>
      <c r="P21" s="57">
        <v>4</v>
      </c>
      <c r="Q21" s="30">
        <v>14999.99</v>
      </c>
      <c r="R21" s="30"/>
      <c r="S21" s="478">
        <f>S20-Q21</f>
        <v>0</v>
      </c>
    </row>
    <row r="22" spans="1:19" ht="13.8">
      <c r="A22" s="167">
        <v>44876</v>
      </c>
      <c r="B22" s="32"/>
      <c r="C22" s="284"/>
      <c r="D22" s="284"/>
      <c r="E22" s="2195">
        <v>76621</v>
      </c>
      <c r="F22" s="57">
        <v>2</v>
      </c>
      <c r="G22" s="59">
        <v>15000</v>
      </c>
      <c r="H22" s="59">
        <v>1245</v>
      </c>
      <c r="I22" s="478">
        <f t="shared" ref="I22:I29" si="2">I21-G22</f>
        <v>120000</v>
      </c>
      <c r="K22" s="151"/>
      <c r="L22" s="151"/>
      <c r="M22" s="151"/>
      <c r="N22" s="151"/>
      <c r="O22" s="151"/>
      <c r="P22" s="57"/>
      <c r="Q22" s="151"/>
      <c r="R22" s="151"/>
      <c r="S22" s="478"/>
    </row>
    <row r="23" spans="1:19" ht="13.8">
      <c r="A23" s="167">
        <v>44909</v>
      </c>
      <c r="B23" s="32"/>
      <c r="C23" s="284"/>
      <c r="D23" s="284"/>
      <c r="E23" s="2195">
        <v>77019</v>
      </c>
      <c r="F23" s="57">
        <v>3</v>
      </c>
      <c r="G23" s="59">
        <v>15000</v>
      </c>
      <c r="H23" s="59">
        <v>1245</v>
      </c>
      <c r="I23" s="478">
        <f t="shared" si="2"/>
        <v>105000</v>
      </c>
      <c r="P23" s="57"/>
      <c r="S23" s="478"/>
    </row>
    <row r="24" spans="1:19" ht="13.8">
      <c r="A24" s="285">
        <v>44939</v>
      </c>
      <c r="B24" s="151"/>
      <c r="C24" s="151"/>
      <c r="D24" s="151"/>
      <c r="E24" s="2195">
        <v>77360</v>
      </c>
      <c r="F24" s="57">
        <v>4</v>
      </c>
      <c r="G24" s="59">
        <v>15000</v>
      </c>
      <c r="H24" s="59">
        <v>1245</v>
      </c>
      <c r="I24" s="478">
        <f t="shared" si="2"/>
        <v>90000</v>
      </c>
      <c r="P24" s="57"/>
    </row>
    <row r="25" spans="1:19" ht="13.8">
      <c r="A25" s="285">
        <v>44971</v>
      </c>
      <c r="B25" s="151"/>
      <c r="C25" s="151"/>
      <c r="D25" s="151"/>
      <c r="E25" s="2195">
        <v>77646</v>
      </c>
      <c r="F25" s="57">
        <v>5</v>
      </c>
      <c r="G25" s="59">
        <v>15000</v>
      </c>
      <c r="H25" s="59">
        <v>1245</v>
      </c>
      <c r="I25" s="478">
        <f t="shared" si="2"/>
        <v>75000</v>
      </c>
      <c r="P25" s="57"/>
    </row>
    <row r="26" spans="1:19" ht="13.8">
      <c r="A26" s="285">
        <v>44999</v>
      </c>
      <c r="B26" s="151"/>
      <c r="C26" s="151"/>
      <c r="D26" s="151"/>
      <c r="E26" s="2195">
        <v>77956</v>
      </c>
      <c r="F26" s="57">
        <v>6</v>
      </c>
      <c r="G26" s="59">
        <v>15000</v>
      </c>
      <c r="H26" s="59">
        <v>1245</v>
      </c>
      <c r="I26" s="478">
        <f t="shared" si="2"/>
        <v>60000</v>
      </c>
    </row>
    <row r="27" spans="1:19" ht="13.8">
      <c r="A27" s="285">
        <v>45030</v>
      </c>
      <c r="B27" s="151"/>
      <c r="C27" s="151"/>
      <c r="D27" s="151"/>
      <c r="E27" s="2195">
        <v>78306</v>
      </c>
      <c r="F27" s="57">
        <v>7</v>
      </c>
      <c r="G27" s="59">
        <v>15000</v>
      </c>
      <c r="H27" s="59">
        <v>1245</v>
      </c>
      <c r="I27" s="478">
        <f t="shared" si="2"/>
        <v>45000</v>
      </c>
    </row>
    <row r="28" spans="1:19" ht="13.8">
      <c r="A28" s="285">
        <v>45062</v>
      </c>
      <c r="B28" s="151"/>
      <c r="C28" s="151"/>
      <c r="D28" s="151"/>
      <c r="E28" s="2195">
        <v>78691</v>
      </c>
      <c r="F28" s="57">
        <v>8</v>
      </c>
      <c r="G28" s="59">
        <v>15000</v>
      </c>
      <c r="H28" s="59">
        <v>1245</v>
      </c>
      <c r="I28" s="478">
        <f t="shared" si="2"/>
        <v>30000</v>
      </c>
    </row>
    <row r="29" spans="1:19">
      <c r="A29" s="50">
        <v>45098</v>
      </c>
      <c r="B29" s="27"/>
      <c r="C29" s="27"/>
      <c r="D29" s="27"/>
      <c r="E29" s="2229">
        <v>79197</v>
      </c>
      <c r="F29" s="29">
        <v>9</v>
      </c>
      <c r="G29" s="30">
        <v>30000</v>
      </c>
      <c r="H29" s="30">
        <v>1245</v>
      </c>
      <c r="I29" s="479">
        <f t="shared" si="2"/>
        <v>0</v>
      </c>
    </row>
    <row r="31" spans="1:19" ht="15">
      <c r="A31" s="3448" t="s">
        <v>1</v>
      </c>
      <c r="B31" s="3449"/>
      <c r="C31" s="3449"/>
      <c r="D31" s="3449"/>
      <c r="E31" s="3449"/>
      <c r="F31" s="3449"/>
      <c r="G31" s="3449"/>
      <c r="H31" s="3449"/>
      <c r="I31" s="3450"/>
    </row>
    <row r="32" spans="1:19">
      <c r="A32" s="470" t="s">
        <v>2</v>
      </c>
      <c r="B32" s="471" t="s">
        <v>35</v>
      </c>
      <c r="C32" s="472" t="s">
        <v>4</v>
      </c>
      <c r="D32" s="473" t="s">
        <v>5</v>
      </c>
      <c r="E32" s="2530" t="s">
        <v>7</v>
      </c>
      <c r="F32" s="473" t="s">
        <v>6</v>
      </c>
      <c r="G32" s="471" t="s">
        <v>176</v>
      </c>
      <c r="H32" s="471" t="s">
        <v>177</v>
      </c>
      <c r="I32" s="477" t="s">
        <v>10</v>
      </c>
    </row>
    <row r="33" spans="1:9">
      <c r="A33" s="162">
        <v>45101</v>
      </c>
      <c r="B33" s="21">
        <v>180000</v>
      </c>
      <c r="C33" s="22">
        <f>B33*0.02</f>
        <v>3600</v>
      </c>
      <c r="D33" s="23"/>
      <c r="E33" s="2248">
        <v>31488</v>
      </c>
      <c r="F33" s="25">
        <v>10</v>
      </c>
      <c r="G33" s="21">
        <f>B33/F33</f>
        <v>18000</v>
      </c>
      <c r="H33" s="21">
        <f>B33*0.83%</f>
        <v>1494</v>
      </c>
      <c r="I33" s="21">
        <f>B33</f>
        <v>180000</v>
      </c>
    </row>
    <row r="34" spans="1:9">
      <c r="A34" s="50">
        <v>45136</v>
      </c>
      <c r="B34" s="151"/>
      <c r="C34" s="151"/>
      <c r="D34" s="151"/>
      <c r="E34" s="2229">
        <v>79664</v>
      </c>
      <c r="F34" s="57">
        <v>1</v>
      </c>
      <c r="G34" s="30">
        <v>18000</v>
      </c>
      <c r="H34" s="30">
        <v>1494</v>
      </c>
      <c r="I34" s="478">
        <f>I33-G34</f>
        <v>162000</v>
      </c>
    </row>
    <row r="35" spans="1:9">
      <c r="A35" s="50">
        <v>45169</v>
      </c>
      <c r="B35" s="151"/>
      <c r="C35" s="151"/>
      <c r="D35" s="151"/>
      <c r="E35" s="2229">
        <v>80069</v>
      </c>
      <c r="F35" s="57">
        <v>2</v>
      </c>
      <c r="G35" s="30">
        <v>18000</v>
      </c>
      <c r="H35" s="30">
        <v>1494</v>
      </c>
      <c r="I35" s="478">
        <f t="shared" ref="I35:I44" si="3">I34-G35</f>
        <v>144000</v>
      </c>
    </row>
    <row r="36" spans="1:9">
      <c r="A36" s="50">
        <v>45199</v>
      </c>
      <c r="B36" s="151"/>
      <c r="C36" s="151"/>
      <c r="D36" s="151"/>
      <c r="E36" s="2229">
        <v>80423</v>
      </c>
      <c r="F36" s="57">
        <v>3</v>
      </c>
      <c r="G36" s="30">
        <v>18000</v>
      </c>
      <c r="H36" s="30">
        <v>1494</v>
      </c>
      <c r="I36" s="478">
        <f t="shared" si="3"/>
        <v>126000</v>
      </c>
    </row>
    <row r="37" spans="1:9">
      <c r="A37" s="167">
        <v>45233</v>
      </c>
      <c r="B37" s="151"/>
      <c r="C37" s="45"/>
      <c r="D37" s="45"/>
      <c r="E37" s="2229">
        <v>80796</v>
      </c>
      <c r="F37" s="57">
        <v>4</v>
      </c>
      <c r="G37" s="59">
        <v>18000</v>
      </c>
      <c r="H37" s="59">
        <v>1494</v>
      </c>
      <c r="I37" s="478">
        <f t="shared" si="3"/>
        <v>108000</v>
      </c>
    </row>
    <row r="38" spans="1:9">
      <c r="A38" s="167">
        <v>45260</v>
      </c>
      <c r="B38" s="151"/>
      <c r="C38" s="35"/>
      <c r="D38" s="35"/>
      <c r="E38" s="2229">
        <v>81176</v>
      </c>
      <c r="F38" s="57">
        <v>5</v>
      </c>
      <c r="G38" s="30">
        <v>18000</v>
      </c>
      <c r="H38" s="30">
        <v>1494</v>
      </c>
      <c r="I38" s="478">
        <f t="shared" si="3"/>
        <v>90000</v>
      </c>
    </row>
    <row r="39" spans="1:9">
      <c r="A39" s="167">
        <v>45289</v>
      </c>
      <c r="B39" s="151"/>
      <c r="C39" s="35"/>
      <c r="D39" s="35"/>
      <c r="E39" s="2229">
        <v>81593</v>
      </c>
      <c r="F39" s="57">
        <v>6</v>
      </c>
      <c r="G39" s="30">
        <v>18000</v>
      </c>
      <c r="H39" s="30">
        <v>1494</v>
      </c>
      <c r="I39" s="478">
        <f t="shared" si="3"/>
        <v>72000</v>
      </c>
    </row>
    <row r="40" spans="1:9" ht="13.8">
      <c r="A40" s="235">
        <v>45322</v>
      </c>
      <c r="B40" s="587"/>
      <c r="C40" s="151"/>
      <c r="D40" s="151"/>
      <c r="E40" s="2195">
        <v>81908</v>
      </c>
      <c r="F40" s="57">
        <v>7</v>
      </c>
      <c r="G40" s="43">
        <v>18000</v>
      </c>
      <c r="H40" s="43">
        <v>1494</v>
      </c>
      <c r="I40" s="478">
        <f t="shared" si="3"/>
        <v>54000</v>
      </c>
    </row>
    <row r="41" spans="1:9" ht="13.8">
      <c r="A41" s="235">
        <v>45350</v>
      </c>
      <c r="B41" s="587"/>
      <c r="C41" s="151"/>
      <c r="D41" s="151"/>
      <c r="E41" s="2195">
        <v>82230</v>
      </c>
      <c r="F41" s="57">
        <v>8</v>
      </c>
      <c r="G41" s="30">
        <v>18000</v>
      </c>
      <c r="H41" s="43">
        <v>1494</v>
      </c>
      <c r="I41" s="478">
        <f t="shared" si="3"/>
        <v>36000</v>
      </c>
    </row>
    <row r="42" spans="1:9" ht="13.8">
      <c r="A42" s="235">
        <v>45385</v>
      </c>
      <c r="B42" s="587"/>
      <c r="C42" s="151"/>
      <c r="D42" s="151"/>
      <c r="E42" s="2195">
        <v>82663</v>
      </c>
      <c r="F42" s="57">
        <v>9</v>
      </c>
      <c r="G42" s="30">
        <v>36000</v>
      </c>
      <c r="H42" s="43">
        <v>1494</v>
      </c>
      <c r="I42" s="478">
        <f t="shared" si="3"/>
        <v>0</v>
      </c>
    </row>
    <row r="43" spans="1:9">
      <c r="A43" s="160"/>
      <c r="B43" s="151"/>
      <c r="C43" s="151"/>
      <c r="D43" s="151"/>
      <c r="E43" s="2230"/>
      <c r="F43" s="151"/>
      <c r="G43" s="43"/>
      <c r="H43" s="43"/>
      <c r="I43" s="478">
        <f t="shared" si="3"/>
        <v>0</v>
      </c>
    </row>
    <row r="44" spans="1:9">
      <c r="A44" s="131"/>
      <c r="B44" s="132"/>
      <c r="C44" s="132"/>
      <c r="D44" s="132"/>
      <c r="E44" s="2314"/>
      <c r="F44" s="132"/>
      <c r="G44" s="7"/>
      <c r="H44" s="7"/>
      <c r="I44" s="919">
        <f t="shared" si="3"/>
        <v>0</v>
      </c>
    </row>
    <row r="46" spans="1:9" ht="15">
      <c r="A46" s="3448" t="s">
        <v>1</v>
      </c>
      <c r="B46" s="3449"/>
      <c r="C46" s="3449"/>
      <c r="D46" s="3449"/>
      <c r="E46" s="3449"/>
      <c r="F46" s="3449"/>
      <c r="G46" s="3449"/>
      <c r="H46" s="3449"/>
      <c r="I46" s="3450"/>
    </row>
    <row r="47" spans="1:9">
      <c r="A47" s="470" t="s">
        <v>2</v>
      </c>
      <c r="B47" s="471" t="s">
        <v>35</v>
      </c>
      <c r="C47" s="472" t="s">
        <v>4</v>
      </c>
      <c r="D47" s="473" t="s">
        <v>5</v>
      </c>
      <c r="E47" s="2530" t="s">
        <v>7</v>
      </c>
      <c r="F47" s="473" t="s">
        <v>6</v>
      </c>
      <c r="G47" s="471" t="s">
        <v>176</v>
      </c>
      <c r="H47" s="471" t="s">
        <v>177</v>
      </c>
      <c r="I47" s="477" t="s">
        <v>10</v>
      </c>
    </row>
    <row r="48" spans="1:9" ht="13.8">
      <c r="A48" s="46">
        <v>45388</v>
      </c>
      <c r="B48" s="21">
        <v>220000</v>
      </c>
      <c r="C48" s="22">
        <f>B48*0.02</f>
        <v>4400</v>
      </c>
      <c r="D48" s="23"/>
      <c r="E48" s="2195">
        <v>33215</v>
      </c>
      <c r="F48" s="25">
        <v>10</v>
      </c>
      <c r="G48" s="21">
        <f>B48/F48</f>
        <v>22000</v>
      </c>
      <c r="H48" s="21">
        <f>B48*0.83%</f>
        <v>1826</v>
      </c>
      <c r="I48" s="21">
        <f>B48</f>
        <v>220000</v>
      </c>
    </row>
    <row r="49" spans="1:18" ht="13.8">
      <c r="A49" s="235">
        <v>45420</v>
      </c>
      <c r="B49" s="78"/>
      <c r="C49" s="151"/>
      <c r="D49" s="151"/>
      <c r="E49" s="2195">
        <v>83060</v>
      </c>
      <c r="F49" s="57">
        <v>1</v>
      </c>
      <c r="G49" s="30">
        <v>22000</v>
      </c>
      <c r="H49" s="43">
        <v>1826</v>
      </c>
      <c r="I49" s="478">
        <f>I48-G49</f>
        <v>198000</v>
      </c>
    </row>
    <row r="50" spans="1:18" ht="13.8">
      <c r="A50" s="235">
        <v>45454</v>
      </c>
      <c r="B50" s="78"/>
      <c r="C50" s="151"/>
      <c r="D50" s="151"/>
      <c r="E50" s="2195">
        <v>83556</v>
      </c>
      <c r="F50" s="57">
        <v>2</v>
      </c>
      <c r="G50" s="30">
        <v>22000</v>
      </c>
      <c r="H50" s="43">
        <v>1826</v>
      </c>
      <c r="I50" s="478">
        <f t="shared" ref="I50:I60" si="4">I49-G50</f>
        <v>176000</v>
      </c>
    </row>
    <row r="51" spans="1:18">
      <c r="A51" s="160">
        <v>45485</v>
      </c>
      <c r="B51" s="151"/>
      <c r="C51" s="151"/>
      <c r="D51" s="151"/>
      <c r="E51" s="2229">
        <v>83895</v>
      </c>
      <c r="F51" s="57">
        <v>3</v>
      </c>
      <c r="G51" s="43">
        <v>22000</v>
      </c>
      <c r="H51" s="43">
        <v>1826</v>
      </c>
      <c r="I51" s="478">
        <f t="shared" si="4"/>
        <v>154000</v>
      </c>
    </row>
    <row r="52" spans="1:18" ht="13.8">
      <c r="A52" s="53">
        <v>45517</v>
      </c>
      <c r="B52" s="27"/>
      <c r="C52" s="27"/>
      <c r="D52" s="27"/>
      <c r="E52" s="2195">
        <v>84256</v>
      </c>
      <c r="F52" s="57">
        <v>4</v>
      </c>
      <c r="G52" s="188">
        <v>22000</v>
      </c>
      <c r="H52" s="188">
        <v>1856</v>
      </c>
      <c r="I52" s="478">
        <f t="shared" si="4"/>
        <v>132000</v>
      </c>
    </row>
    <row r="53" spans="1:18" ht="13.8">
      <c r="A53" s="53">
        <v>45548</v>
      </c>
      <c r="B53" s="27"/>
      <c r="C53" s="27"/>
      <c r="D53" s="27"/>
      <c r="E53" s="2195">
        <v>84602</v>
      </c>
      <c r="F53" s="57">
        <v>5</v>
      </c>
      <c r="G53" s="158">
        <v>22000</v>
      </c>
      <c r="H53" s="158">
        <v>1856</v>
      </c>
      <c r="I53" s="478">
        <f t="shared" si="4"/>
        <v>110000</v>
      </c>
    </row>
    <row r="54" spans="1:18" ht="13.8">
      <c r="A54" s="167">
        <v>45580</v>
      </c>
      <c r="E54" s="2195">
        <v>84989</v>
      </c>
      <c r="F54" s="57">
        <v>6</v>
      </c>
      <c r="G54" s="188">
        <v>22000</v>
      </c>
      <c r="H54" s="188">
        <v>1856</v>
      </c>
      <c r="I54" s="478">
        <f t="shared" si="4"/>
        <v>88000</v>
      </c>
    </row>
    <row r="55" spans="1:18" ht="13.8">
      <c r="A55" s="167">
        <v>45612</v>
      </c>
      <c r="B55" s="151"/>
      <c r="C55" s="151"/>
      <c r="D55" s="151"/>
      <c r="E55" s="2195">
        <v>85466</v>
      </c>
      <c r="F55" s="57">
        <v>7</v>
      </c>
      <c r="G55" s="188">
        <v>22000</v>
      </c>
      <c r="H55" s="188">
        <v>1856</v>
      </c>
      <c r="I55" s="478">
        <f t="shared" si="4"/>
        <v>66000</v>
      </c>
    </row>
    <row r="56" spans="1:18" ht="13.8">
      <c r="A56" s="167">
        <v>45633</v>
      </c>
      <c r="E56" s="2195">
        <v>85757</v>
      </c>
      <c r="G56" s="158">
        <v>22000</v>
      </c>
      <c r="H56" s="158">
        <v>1856</v>
      </c>
      <c r="I56" s="478">
        <f t="shared" si="4"/>
        <v>44000</v>
      </c>
    </row>
    <row r="57" spans="1:18" ht="13.8">
      <c r="A57" s="235">
        <v>45647</v>
      </c>
      <c r="D57" s="151"/>
      <c r="E57" s="2249">
        <v>34793</v>
      </c>
      <c r="F57" s="57">
        <v>9</v>
      </c>
      <c r="G57" s="30">
        <v>44000</v>
      </c>
      <c r="H57" s="43"/>
      <c r="I57" s="478">
        <f t="shared" si="4"/>
        <v>0</v>
      </c>
    </row>
    <row r="58" spans="1:18">
      <c r="A58" s="160"/>
      <c r="B58" s="151"/>
      <c r="C58" s="151"/>
      <c r="D58" s="151"/>
      <c r="E58" s="2230"/>
      <c r="F58" s="57">
        <v>10</v>
      </c>
      <c r="G58" s="43"/>
      <c r="H58" s="43"/>
      <c r="I58" s="478">
        <f t="shared" si="4"/>
        <v>0</v>
      </c>
    </row>
    <row r="59" spans="1:18">
      <c r="A59" s="160"/>
      <c r="B59" s="151"/>
      <c r="C59" s="151"/>
      <c r="D59" s="151"/>
      <c r="E59" s="2230"/>
      <c r="F59" s="151"/>
      <c r="G59" s="43"/>
      <c r="H59" s="43"/>
      <c r="I59" s="478">
        <f t="shared" si="4"/>
        <v>0</v>
      </c>
    </row>
    <row r="60" spans="1:18">
      <c r="I60" s="478">
        <f t="shared" si="4"/>
        <v>0</v>
      </c>
    </row>
    <row r="61" spans="1:18" ht="15">
      <c r="A61" s="3448" t="s">
        <v>1</v>
      </c>
      <c r="B61" s="3449"/>
      <c r="C61" s="3449"/>
      <c r="D61" s="3449"/>
      <c r="E61" s="3449"/>
      <c r="F61" s="3449"/>
      <c r="G61" s="3449"/>
      <c r="H61" s="3449"/>
      <c r="I61" s="3450"/>
    </row>
    <row r="62" spans="1:18">
      <c r="A62" s="444" t="s">
        <v>2</v>
      </c>
      <c r="B62" s="445" t="s">
        <v>35</v>
      </c>
      <c r="C62" s="446" t="s">
        <v>4</v>
      </c>
      <c r="D62" s="447" t="s">
        <v>5</v>
      </c>
      <c r="E62" s="2530" t="s">
        <v>7</v>
      </c>
      <c r="F62" s="447" t="s">
        <v>6</v>
      </c>
      <c r="G62" s="445" t="s">
        <v>176</v>
      </c>
      <c r="H62" s="445" t="s">
        <v>177</v>
      </c>
      <c r="I62" s="1158" t="s">
        <v>10</v>
      </c>
    </row>
    <row r="63" spans="1:18">
      <c r="A63" s="50">
        <v>45647</v>
      </c>
      <c r="B63" s="55">
        <v>300000</v>
      </c>
      <c r="C63" s="56">
        <f>B63*0.02</f>
        <v>6000</v>
      </c>
      <c r="D63" s="25"/>
      <c r="E63" s="2248">
        <v>33215</v>
      </c>
      <c r="F63" s="25">
        <v>12</v>
      </c>
      <c r="G63" s="55">
        <f>B63/F63</f>
        <v>25000</v>
      </c>
      <c r="H63" s="55">
        <f>B63*0.83%</f>
        <v>2490</v>
      </c>
      <c r="I63" s="55">
        <f>B63</f>
        <v>300000</v>
      </c>
    </row>
    <row r="64" spans="1:18" ht="15">
      <c r="A64" s="50">
        <v>45681</v>
      </c>
      <c r="B64" s="57"/>
      <c r="C64" s="57"/>
      <c r="D64" s="57"/>
      <c r="E64" s="2229">
        <v>86249</v>
      </c>
      <c r="F64" s="57">
        <v>1</v>
      </c>
      <c r="G64" s="62">
        <v>25000</v>
      </c>
      <c r="H64" s="62">
        <v>2490</v>
      </c>
      <c r="I64" s="912">
        <f>I63-G64</f>
        <v>275000</v>
      </c>
      <c r="K64" s="575"/>
      <c r="L64" s="576"/>
      <c r="M64" s="125"/>
      <c r="N64" s="122"/>
      <c r="O64" s="122"/>
      <c r="P64" s="122"/>
      <c r="Q64" s="728"/>
      <c r="R64" s="604"/>
    </row>
    <row r="65" spans="1:18" ht="15">
      <c r="A65" s="50">
        <v>45713</v>
      </c>
      <c r="B65" s="57"/>
      <c r="C65" s="57"/>
      <c r="D65" s="57"/>
      <c r="E65" s="2229">
        <v>86587</v>
      </c>
      <c r="F65" s="57">
        <v>2</v>
      </c>
      <c r="G65" s="62">
        <v>25000</v>
      </c>
      <c r="H65" s="62">
        <v>2490</v>
      </c>
      <c r="I65" s="912">
        <f t="shared" ref="I65:I74" si="5">I64-G65</f>
        <v>250000</v>
      </c>
      <c r="K65" s="575"/>
      <c r="L65" s="576"/>
      <c r="M65" s="125"/>
      <c r="N65" s="122"/>
      <c r="O65" s="122"/>
      <c r="P65" s="122"/>
      <c r="Q65" s="728"/>
      <c r="R65" s="728"/>
    </row>
    <row r="66" spans="1:18" ht="13.8">
      <c r="A66" s="50">
        <v>45741</v>
      </c>
      <c r="B66" s="57"/>
      <c r="C66" s="57"/>
      <c r="D66" s="57"/>
      <c r="E66" s="2229">
        <v>86931</v>
      </c>
      <c r="F66" s="57">
        <v>3</v>
      </c>
      <c r="G66" s="62">
        <v>25000</v>
      </c>
      <c r="H66" s="62">
        <v>2490</v>
      </c>
      <c r="I66" s="912">
        <f t="shared" si="5"/>
        <v>225000</v>
      </c>
      <c r="K66" s="575"/>
      <c r="L66" s="576"/>
      <c r="M66" s="126"/>
      <c r="N66" s="122"/>
      <c r="O66" s="122"/>
      <c r="P66" s="122"/>
      <c r="Q66" s="728"/>
      <c r="R66" s="728"/>
    </row>
    <row r="67" spans="1:18" ht="13.8">
      <c r="A67" s="50">
        <v>45777</v>
      </c>
      <c r="B67" s="57"/>
      <c r="C67" s="57"/>
      <c r="D67" s="57"/>
      <c r="E67" s="2229">
        <v>87428</v>
      </c>
      <c r="F67" s="57">
        <v>4</v>
      </c>
      <c r="G67" s="62">
        <v>25000</v>
      </c>
      <c r="H67" s="62">
        <v>2490</v>
      </c>
      <c r="I67" s="912">
        <f t="shared" si="5"/>
        <v>200000</v>
      </c>
      <c r="K67" s="575"/>
      <c r="L67" s="576"/>
      <c r="M67" s="126"/>
      <c r="N67" s="122"/>
      <c r="O67" s="122"/>
      <c r="P67" s="122"/>
      <c r="Q67" s="728"/>
      <c r="R67" s="728"/>
    </row>
    <row r="68" spans="1:18" ht="13.8">
      <c r="A68" s="50">
        <v>45808</v>
      </c>
      <c r="B68" s="57"/>
      <c r="C68" s="57"/>
      <c r="D68" s="57"/>
      <c r="E68" s="2229" t="s">
        <v>1420</v>
      </c>
      <c r="F68" s="57">
        <v>5</v>
      </c>
      <c r="G68" s="62">
        <v>25000</v>
      </c>
      <c r="H68" s="62">
        <v>2490</v>
      </c>
      <c r="I68" s="912">
        <f t="shared" si="5"/>
        <v>175000</v>
      </c>
      <c r="K68" s="575"/>
      <c r="L68" s="576"/>
      <c r="M68" s="120"/>
      <c r="N68" s="122"/>
      <c r="O68" s="122"/>
      <c r="P68" s="122"/>
      <c r="Q68" s="728"/>
      <c r="R68" s="728"/>
    </row>
    <row r="69" spans="1:18" ht="13.8">
      <c r="A69" s="50">
        <v>45840</v>
      </c>
      <c r="B69" s="27"/>
      <c r="C69" s="27"/>
      <c r="D69" s="27"/>
      <c r="E69" s="2229" t="s">
        <v>1421</v>
      </c>
      <c r="F69" s="57">
        <v>6</v>
      </c>
      <c r="G69" s="43">
        <v>25000</v>
      </c>
      <c r="H69" s="43">
        <v>2490</v>
      </c>
      <c r="I69" s="912">
        <f t="shared" si="5"/>
        <v>150000</v>
      </c>
      <c r="K69" s="575"/>
      <c r="L69" s="576"/>
      <c r="M69" s="120"/>
      <c r="N69" s="577"/>
      <c r="O69" s="577"/>
      <c r="P69" s="122"/>
      <c r="Q69" s="728"/>
      <c r="R69" s="728"/>
    </row>
    <row r="70" spans="1:18" ht="13.8">
      <c r="A70" s="50">
        <v>45868</v>
      </c>
      <c r="B70" s="27"/>
      <c r="C70" s="27"/>
      <c r="D70" s="27"/>
      <c r="E70" s="2229" t="s">
        <v>1422</v>
      </c>
      <c r="F70" s="57">
        <v>7</v>
      </c>
      <c r="G70" s="43">
        <v>25000</v>
      </c>
      <c r="H70" s="43">
        <v>2490</v>
      </c>
      <c r="I70" s="912">
        <f t="shared" si="5"/>
        <v>125000</v>
      </c>
      <c r="K70" s="575"/>
      <c r="L70" s="576"/>
      <c r="M70" s="120"/>
      <c r="N70" s="122"/>
      <c r="O70" s="122"/>
      <c r="P70" s="577"/>
      <c r="Q70" s="728"/>
      <c r="R70" s="728"/>
    </row>
    <row r="71" spans="1:18" ht="13.8">
      <c r="A71" s="167">
        <v>45899</v>
      </c>
      <c r="E71" s="2253" t="s">
        <v>1423</v>
      </c>
      <c r="F71" s="57">
        <v>8</v>
      </c>
      <c r="G71" s="188">
        <v>25000</v>
      </c>
      <c r="H71" s="450">
        <v>2490</v>
      </c>
      <c r="I71" s="912">
        <f t="shared" si="5"/>
        <v>100000</v>
      </c>
      <c r="K71" s="575"/>
      <c r="L71" s="576"/>
      <c r="M71" s="2178"/>
      <c r="N71" s="122"/>
      <c r="O71" s="122"/>
      <c r="P71" s="122"/>
      <c r="Q71" s="728"/>
      <c r="R71" s="728"/>
    </row>
    <row r="72" spans="1:18" ht="13.8">
      <c r="A72" s="167">
        <v>45927</v>
      </c>
      <c r="B72" s="27"/>
      <c r="C72" s="27"/>
      <c r="D72" s="27"/>
      <c r="E72" s="2229" t="s">
        <v>1424</v>
      </c>
      <c r="F72" s="57">
        <v>9</v>
      </c>
      <c r="G72" s="188">
        <v>25000</v>
      </c>
      <c r="H72" s="450">
        <v>2490</v>
      </c>
      <c r="I72" s="912">
        <f t="shared" si="5"/>
        <v>75000</v>
      </c>
      <c r="K72" s="575"/>
      <c r="L72" s="576"/>
      <c r="M72" s="120"/>
      <c r="N72" s="122"/>
      <c r="O72" s="122"/>
      <c r="P72" s="122"/>
      <c r="Q72" s="728"/>
      <c r="R72" s="728"/>
    </row>
    <row r="73" spans="1:18">
      <c r="A73" s="575">
        <v>45945</v>
      </c>
      <c r="B73" s="27"/>
      <c r="C73" s="27"/>
      <c r="D73" s="27"/>
      <c r="E73" s="2424">
        <v>36586</v>
      </c>
      <c r="F73" s="57">
        <v>10</v>
      </c>
      <c r="G73" s="39">
        <v>75000</v>
      </c>
      <c r="H73" s="39"/>
      <c r="I73" s="912">
        <f t="shared" si="5"/>
        <v>0</v>
      </c>
      <c r="K73" s="575"/>
      <c r="L73" s="805"/>
      <c r="M73" s="161"/>
      <c r="N73" s="122"/>
      <c r="O73" s="122"/>
      <c r="P73" s="122"/>
      <c r="Q73" s="604"/>
      <c r="R73" s="618"/>
    </row>
    <row r="74" spans="1:18" ht="13.8">
      <c r="E74" s="2308"/>
      <c r="I74" s="912">
        <f t="shared" si="5"/>
        <v>0</v>
      </c>
      <c r="K74" s="575"/>
      <c r="L74" s="576"/>
      <c r="M74" s="120"/>
      <c r="N74" s="122"/>
      <c r="O74" s="122"/>
      <c r="P74" s="122"/>
      <c r="Q74" s="728"/>
      <c r="R74" s="728"/>
    </row>
    <row r="75" spans="1:18" ht="13.8">
      <c r="K75" s="575"/>
      <c r="L75" s="576"/>
      <c r="M75" s="120"/>
      <c r="N75" s="122"/>
      <c r="O75" s="122"/>
      <c r="P75" s="122"/>
      <c r="Q75" s="728"/>
      <c r="R75" s="728"/>
    </row>
    <row r="76" spans="1:18" ht="15">
      <c r="A76" s="3448" t="s">
        <v>1</v>
      </c>
      <c r="B76" s="3449"/>
      <c r="C76" s="3449"/>
      <c r="D76" s="3449"/>
      <c r="E76" s="3449"/>
      <c r="F76" s="3449"/>
      <c r="G76" s="3449"/>
      <c r="H76" s="3449"/>
      <c r="I76" s="3450"/>
    </row>
    <row r="77" spans="1:18">
      <c r="A77" s="444" t="s">
        <v>2</v>
      </c>
      <c r="B77" s="445" t="s">
        <v>35</v>
      </c>
      <c r="C77" s="446" t="s">
        <v>4</v>
      </c>
      <c r="D77" s="447" t="s">
        <v>5</v>
      </c>
      <c r="E77" s="2530" t="s">
        <v>7</v>
      </c>
      <c r="F77" s="447" t="s">
        <v>6</v>
      </c>
      <c r="G77" s="445" t="s">
        <v>176</v>
      </c>
      <c r="H77" s="445" t="s">
        <v>177</v>
      </c>
      <c r="I77" s="1158" t="s">
        <v>10</v>
      </c>
    </row>
    <row r="78" spans="1:18">
      <c r="A78" s="50">
        <v>45945</v>
      </c>
      <c r="B78" s="55">
        <v>350000</v>
      </c>
      <c r="C78" s="56">
        <f>B78*0.02</f>
        <v>7000</v>
      </c>
      <c r="D78" s="25"/>
      <c r="E78" s="2248">
        <v>33215</v>
      </c>
      <c r="F78" s="25">
        <v>24</v>
      </c>
      <c r="G78" s="55">
        <f>B78/F78</f>
        <v>14583.333333333299</v>
      </c>
      <c r="H78" s="55">
        <f>B78*0.83%</f>
        <v>2905</v>
      </c>
      <c r="I78" s="55">
        <f>B78</f>
        <v>350000</v>
      </c>
    </row>
    <row r="79" spans="1:18" ht="13.8">
      <c r="A79" s="167">
        <v>45990</v>
      </c>
      <c r="B79" s="27"/>
      <c r="C79" s="27"/>
      <c r="D79" s="27"/>
      <c r="E79" s="2195" t="s">
        <v>1425</v>
      </c>
      <c r="F79" s="57">
        <v>1</v>
      </c>
      <c r="G79" s="450">
        <v>14583.33</v>
      </c>
      <c r="H79" s="450">
        <v>2905</v>
      </c>
      <c r="I79" s="912">
        <f>I78-G79</f>
        <v>335416.67</v>
      </c>
    </row>
    <row r="80" spans="1:18" ht="13.8">
      <c r="A80" s="167">
        <v>46020</v>
      </c>
      <c r="B80" s="27"/>
      <c r="C80" s="27"/>
      <c r="D80" s="27"/>
      <c r="E80" s="2195" t="s">
        <v>1426</v>
      </c>
      <c r="F80" s="27"/>
      <c r="G80" s="450">
        <v>14583.33</v>
      </c>
      <c r="H80" s="450">
        <v>2905</v>
      </c>
      <c r="I80" s="912">
        <f>I79-G80</f>
        <v>320833.34000000003</v>
      </c>
    </row>
    <row r="81" spans="1:9">
      <c r="A81" s="36"/>
      <c r="B81" s="27"/>
      <c r="C81" s="27"/>
      <c r="D81" s="27"/>
      <c r="E81" s="2255"/>
      <c r="F81" s="27"/>
      <c r="G81" s="39"/>
      <c r="H81" s="39"/>
      <c r="I81" s="912">
        <f>I80-G81</f>
        <v>320833.34000000003</v>
      </c>
    </row>
  </sheetData>
  <mergeCells count="9">
    <mergeCell ref="A61:I61"/>
    <mergeCell ref="A76:I76"/>
    <mergeCell ref="A1:E1"/>
    <mergeCell ref="A3:I3"/>
    <mergeCell ref="K3:S3"/>
    <mergeCell ref="K15:S15"/>
    <mergeCell ref="A18:I18"/>
    <mergeCell ref="A31:I31"/>
    <mergeCell ref="A46:I46"/>
  </mergeCells>
  <pageMargins left="0.7" right="0.7" top="0.75" bottom="0.75" header="0.3" footer="0.3"/>
  <pageSetup orientation="portrait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tabColor rgb="FFFFFF00"/>
  </sheetPr>
  <dimension ref="A1:S17"/>
  <sheetViews>
    <sheetView zoomScale="120" zoomScaleNormal="120" workbookViewId="0">
      <selection activeCell="K4" sqref="K4:R22"/>
    </sheetView>
  </sheetViews>
  <sheetFormatPr defaultColWidth="9" defaultRowHeight="13.2"/>
  <cols>
    <col min="1" max="1" width="11.33203125" style="1202" customWidth="1"/>
    <col min="2" max="2" width="13.33203125" customWidth="1"/>
    <col min="3" max="3" width="13.44140625" customWidth="1"/>
    <col min="5" max="5" width="18.109375" style="543" customWidth="1"/>
    <col min="6" max="6" width="13.33203125" style="362" customWidth="1"/>
    <col min="7" max="7" width="13.44140625" style="840" customWidth="1"/>
    <col min="8" max="8" width="9.109375" style="840"/>
    <col min="9" max="9" width="13" customWidth="1"/>
  </cols>
  <sheetData>
    <row r="1" spans="1:19" ht="27.6">
      <c r="A1" s="3447" t="s">
        <v>1427</v>
      </c>
      <c r="B1" s="3447"/>
      <c r="C1" s="3447"/>
      <c r="D1" s="3447"/>
      <c r="E1" s="3447"/>
      <c r="F1" s="5"/>
      <c r="G1" s="6"/>
      <c r="H1" s="6"/>
      <c r="I1" s="3"/>
    </row>
    <row r="2" spans="1:19">
      <c r="A2" s="1044"/>
      <c r="B2" s="6"/>
      <c r="C2" s="3"/>
      <c r="D2" s="3"/>
      <c r="E2" s="442"/>
      <c r="F2" s="5"/>
      <c r="G2" s="6"/>
      <c r="H2" s="6"/>
      <c r="I2" s="3"/>
    </row>
    <row r="3" spans="1:19" ht="15">
      <c r="A3" s="3448" t="s">
        <v>1</v>
      </c>
      <c r="B3" s="3449"/>
      <c r="C3" s="3449"/>
      <c r="D3" s="3449"/>
      <c r="E3" s="3449"/>
      <c r="F3" s="3449"/>
      <c r="G3" s="3449"/>
      <c r="H3" s="3449"/>
      <c r="I3" s="3450"/>
    </row>
    <row r="4" spans="1:19" ht="26.4">
      <c r="A4" s="1203" t="s">
        <v>2</v>
      </c>
      <c r="B4" s="471" t="s">
        <v>35</v>
      </c>
      <c r="C4" s="472" t="s">
        <v>4</v>
      </c>
      <c r="D4" s="473" t="s">
        <v>5</v>
      </c>
      <c r="E4" s="474" t="s">
        <v>7</v>
      </c>
      <c r="F4" s="473" t="s">
        <v>6</v>
      </c>
      <c r="G4" s="471" t="s">
        <v>176</v>
      </c>
      <c r="H4" s="471" t="s">
        <v>177</v>
      </c>
      <c r="I4" s="477" t="s">
        <v>10</v>
      </c>
    </row>
    <row r="5" spans="1:19">
      <c r="A5" s="944">
        <v>45717</v>
      </c>
      <c r="B5" s="55">
        <v>50000</v>
      </c>
      <c r="C5" s="56">
        <f>B5*0.02</f>
        <v>1000</v>
      </c>
      <c r="D5" s="25"/>
      <c r="E5" s="24">
        <v>35157</v>
      </c>
      <c r="F5" s="25">
        <v>12</v>
      </c>
      <c r="G5" s="55">
        <f>B5/F5</f>
        <v>4166.6666666666697</v>
      </c>
      <c r="H5" s="55">
        <v>415</v>
      </c>
      <c r="I5" s="55">
        <f>B5</f>
        <v>50000</v>
      </c>
    </row>
    <row r="6" spans="1:19">
      <c r="A6" s="194">
        <v>45762</v>
      </c>
      <c r="B6" s="522"/>
      <c r="C6" s="57"/>
      <c r="D6" s="57"/>
      <c r="E6" s="197">
        <v>87225</v>
      </c>
      <c r="F6" s="57">
        <v>1</v>
      </c>
      <c r="G6" s="619">
        <v>4166.67</v>
      </c>
      <c r="H6" s="619">
        <v>415</v>
      </c>
      <c r="I6" s="912">
        <f>I5-G6</f>
        <v>45833.33</v>
      </c>
      <c r="K6" s="339"/>
      <c r="L6" s="613"/>
      <c r="M6" s="467"/>
      <c r="N6" s="615"/>
      <c r="O6" s="615"/>
      <c r="P6" s="614"/>
      <c r="Q6" s="618"/>
      <c r="R6" s="618"/>
      <c r="S6" s="779"/>
    </row>
    <row r="7" spans="1:19">
      <c r="A7" s="194">
        <v>45786</v>
      </c>
      <c r="B7" s="522"/>
      <c r="C7" s="57"/>
      <c r="D7" s="57"/>
      <c r="E7" s="195" t="s">
        <v>447</v>
      </c>
      <c r="F7" s="57">
        <v>2</v>
      </c>
      <c r="G7" s="619">
        <v>4166.67</v>
      </c>
      <c r="H7" s="619">
        <v>415</v>
      </c>
      <c r="I7" s="912">
        <f t="shared" ref="I7:I17" si="0">I6-G7</f>
        <v>41666.660000000003</v>
      </c>
      <c r="K7" s="339"/>
      <c r="L7" s="613"/>
      <c r="M7" s="464"/>
      <c r="N7" s="615"/>
      <c r="O7" s="615"/>
      <c r="P7" s="615"/>
      <c r="Q7" s="617"/>
      <c r="R7" s="617"/>
      <c r="S7" s="779"/>
    </row>
    <row r="8" spans="1:19">
      <c r="A8" s="194">
        <v>45819</v>
      </c>
      <c r="B8" s="522"/>
      <c r="C8" s="57"/>
      <c r="D8" s="57"/>
      <c r="E8" s="195" t="s">
        <v>1428</v>
      </c>
      <c r="F8" s="57">
        <v>3</v>
      </c>
      <c r="G8" s="673">
        <v>4166.67</v>
      </c>
      <c r="H8" s="673">
        <v>415</v>
      </c>
      <c r="I8" s="912">
        <f t="shared" si="0"/>
        <v>37499.99</v>
      </c>
      <c r="K8" s="339"/>
      <c r="L8" s="613"/>
      <c r="M8" s="340"/>
      <c r="N8" s="615"/>
      <c r="O8" s="615"/>
      <c r="P8" s="615"/>
      <c r="Q8" s="617"/>
      <c r="R8" s="617"/>
      <c r="S8" s="779"/>
    </row>
    <row r="9" spans="1:19">
      <c r="A9" s="194">
        <v>45848</v>
      </c>
      <c r="C9" s="57"/>
      <c r="D9" s="57"/>
      <c r="E9" s="195" t="s">
        <v>1429</v>
      </c>
      <c r="F9" s="57">
        <v>4</v>
      </c>
      <c r="G9" s="619">
        <v>4166.67</v>
      </c>
      <c r="H9" s="619">
        <v>415</v>
      </c>
      <c r="I9" s="912">
        <f t="shared" si="0"/>
        <v>33333.32</v>
      </c>
      <c r="K9" s="339"/>
      <c r="L9" s="613"/>
      <c r="M9" s="340"/>
      <c r="N9" s="614"/>
      <c r="O9" s="614"/>
      <c r="P9" s="615"/>
      <c r="Q9" s="617"/>
      <c r="R9" s="617"/>
      <c r="S9" s="779"/>
    </row>
    <row r="10" spans="1:19">
      <c r="A10" s="194">
        <v>45877</v>
      </c>
      <c r="B10" s="522"/>
      <c r="C10" s="57"/>
      <c r="D10" s="57"/>
      <c r="E10" s="2184" t="s">
        <v>1430</v>
      </c>
      <c r="F10" s="57">
        <v>5</v>
      </c>
      <c r="G10" s="673">
        <v>4166.67</v>
      </c>
      <c r="H10" s="673">
        <v>415</v>
      </c>
      <c r="I10" s="912">
        <f t="shared" si="0"/>
        <v>29166.65</v>
      </c>
      <c r="K10" s="339"/>
      <c r="L10" s="613"/>
      <c r="M10" s="340"/>
      <c r="N10" s="615"/>
      <c r="O10" s="615"/>
      <c r="P10" s="614"/>
      <c r="Q10" s="617"/>
      <c r="R10" s="617"/>
      <c r="S10" s="779"/>
    </row>
    <row r="11" spans="1:19">
      <c r="A11" s="194">
        <v>45909</v>
      </c>
      <c r="B11" s="522"/>
      <c r="C11" s="57"/>
      <c r="D11" s="57"/>
      <c r="E11" s="195" t="s">
        <v>1431</v>
      </c>
      <c r="F11" s="57">
        <v>6</v>
      </c>
      <c r="G11" s="673">
        <v>4166.67</v>
      </c>
      <c r="H11" s="673">
        <v>415</v>
      </c>
      <c r="I11" s="912">
        <f t="shared" si="0"/>
        <v>24999.98</v>
      </c>
      <c r="K11" s="339"/>
      <c r="L11" s="613"/>
      <c r="M11" s="2182"/>
      <c r="N11" s="614"/>
      <c r="O11" s="614"/>
      <c r="P11" s="615"/>
      <c r="Q11" s="617"/>
      <c r="R11" s="617"/>
      <c r="S11" s="779"/>
    </row>
    <row r="12" spans="1:19">
      <c r="A12" s="194">
        <v>45940</v>
      </c>
      <c r="B12" s="57"/>
      <c r="C12" s="57"/>
      <c r="D12" s="57"/>
      <c r="E12" s="195" t="s">
        <v>1432</v>
      </c>
      <c r="F12" s="57">
        <v>7</v>
      </c>
      <c r="G12" s="619">
        <v>4166.67</v>
      </c>
      <c r="H12" s="619">
        <v>415</v>
      </c>
      <c r="I12" s="912">
        <f t="shared" si="0"/>
        <v>20833.310000000001</v>
      </c>
      <c r="K12" s="339"/>
      <c r="L12" s="616"/>
      <c r="M12" s="340"/>
      <c r="N12" s="614"/>
      <c r="O12" s="614"/>
      <c r="P12" s="614"/>
      <c r="Q12" s="617"/>
      <c r="R12" s="617"/>
      <c r="S12" s="779"/>
    </row>
    <row r="13" spans="1:19">
      <c r="A13" s="194">
        <v>45973</v>
      </c>
      <c r="B13" s="57"/>
      <c r="C13" s="57"/>
      <c r="D13" s="57"/>
      <c r="E13" s="195" t="s">
        <v>1433</v>
      </c>
      <c r="F13" s="57">
        <v>8</v>
      </c>
      <c r="G13" s="673">
        <v>4166.67</v>
      </c>
      <c r="H13" s="673">
        <v>415</v>
      </c>
      <c r="I13" s="912">
        <f t="shared" si="0"/>
        <v>16666.64</v>
      </c>
      <c r="K13" s="339"/>
      <c r="L13" s="613"/>
      <c r="M13" s="340"/>
      <c r="N13" s="615"/>
      <c r="O13" s="615"/>
      <c r="P13" s="614"/>
      <c r="Q13" s="617"/>
      <c r="R13" s="617"/>
      <c r="S13" s="779"/>
    </row>
    <row r="14" spans="1:19">
      <c r="A14" s="194">
        <v>46000</v>
      </c>
      <c r="B14" s="57"/>
      <c r="C14" s="57"/>
      <c r="D14" s="57"/>
      <c r="E14" s="195" t="s">
        <v>1434</v>
      </c>
      <c r="F14" s="57">
        <v>9</v>
      </c>
      <c r="G14" s="673">
        <v>4166.67</v>
      </c>
      <c r="H14" s="673">
        <v>415</v>
      </c>
      <c r="I14" s="912">
        <f t="shared" si="0"/>
        <v>12499.97</v>
      </c>
      <c r="K14" s="339"/>
      <c r="L14" s="613"/>
      <c r="M14" s="340"/>
      <c r="N14" s="614"/>
      <c r="O14" s="614"/>
      <c r="P14" s="615"/>
      <c r="Q14" s="617"/>
      <c r="R14" s="617"/>
      <c r="S14" s="779"/>
    </row>
    <row r="15" spans="1:19" ht="15">
      <c r="A15" s="167">
        <v>46030</v>
      </c>
      <c r="B15" s="326"/>
      <c r="C15" s="326"/>
      <c r="D15" s="326"/>
      <c r="E15" s="655" t="s">
        <v>1435</v>
      </c>
      <c r="F15" s="57">
        <v>10</v>
      </c>
      <c r="G15" s="673">
        <v>4166.67</v>
      </c>
      <c r="H15" s="673">
        <v>415</v>
      </c>
      <c r="I15" s="912">
        <f t="shared" si="0"/>
        <v>8333.3000000000102</v>
      </c>
      <c r="K15" s="339"/>
      <c r="L15" s="613"/>
      <c r="M15" s="340"/>
      <c r="N15" s="614"/>
      <c r="O15" s="614"/>
      <c r="P15" s="614"/>
      <c r="Q15" s="617"/>
      <c r="R15" s="617"/>
      <c r="S15" s="779"/>
    </row>
    <row r="16" spans="1:19">
      <c r="A16" s="1204"/>
      <c r="B16" s="326"/>
      <c r="C16" s="326"/>
      <c r="D16" s="326"/>
      <c r="E16" s="976"/>
      <c r="F16" s="379"/>
      <c r="G16" s="837"/>
      <c r="H16" s="837"/>
      <c r="I16" s="912">
        <f t="shared" si="0"/>
        <v>8333.3000000000102</v>
      </c>
    </row>
    <row r="17" spans="1:9">
      <c r="A17" s="1204"/>
      <c r="B17" s="326"/>
      <c r="C17" s="326"/>
      <c r="D17" s="326"/>
      <c r="E17" s="976"/>
      <c r="F17" s="379"/>
      <c r="G17" s="837"/>
      <c r="H17" s="837"/>
      <c r="I17" s="912">
        <f t="shared" si="0"/>
        <v>8333.3000000000102</v>
      </c>
    </row>
  </sheetData>
  <mergeCells count="2">
    <mergeCell ref="A1:E1"/>
    <mergeCell ref="A3:I3"/>
  </mergeCells>
  <pageMargins left="0.7" right="0.7" top="0.75" bottom="0.75" header="0.3" footer="0.3"/>
  <pageSetup orientation="portrait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219">
    <tabColor rgb="FFFFFF00"/>
  </sheetPr>
  <dimension ref="A1:U106"/>
  <sheetViews>
    <sheetView topLeftCell="D67" zoomScale="130" zoomScaleNormal="130" workbookViewId="0">
      <selection activeCell="M34" sqref="M34"/>
    </sheetView>
  </sheetViews>
  <sheetFormatPr defaultColWidth="9.109375" defaultRowHeight="13.8"/>
  <cols>
    <col min="1" max="1" width="14.5546875" style="8" customWidth="1"/>
    <col min="2" max="2" width="12.6640625" style="3" customWidth="1"/>
    <col min="3" max="3" width="11.109375" style="3" customWidth="1"/>
    <col min="4" max="4" width="9.33203125" style="3" customWidth="1"/>
    <col min="5" max="5" width="9.33203125" style="5" customWidth="1"/>
    <col min="6" max="6" width="9.33203125" style="2233" customWidth="1"/>
    <col min="7" max="7" width="13.88671875" style="1106" customWidth="1"/>
    <col min="8" max="8" width="13.88671875" style="1176" customWidth="1"/>
    <col min="9" max="9" width="15.33203125" style="3" customWidth="1"/>
    <col min="10" max="10" width="9.109375" style="3"/>
    <col min="11" max="11" width="14.6640625" style="2306" customWidth="1"/>
    <col min="12" max="13" width="11" style="3" customWidth="1"/>
    <col min="14" max="14" width="11" style="995" customWidth="1"/>
    <col min="15" max="15" width="11" style="5" customWidth="1"/>
    <col min="16" max="16" width="13.5546875" style="2219" customWidth="1"/>
    <col min="17" max="17" width="11" style="2242" customWidth="1"/>
    <col min="18" max="18" width="11.33203125" style="7" customWidth="1"/>
    <col min="19" max="19" width="9.33203125" style="3" customWidth="1"/>
    <col min="20" max="16384" width="9.109375" style="3"/>
  </cols>
  <sheetData>
    <row r="1" spans="1:18" ht="24">
      <c r="A1" s="3458" t="s">
        <v>1436</v>
      </c>
      <c r="B1" s="3458"/>
      <c r="C1" s="3458"/>
      <c r="D1" s="3458"/>
      <c r="E1" s="3458"/>
      <c r="F1" s="3458"/>
    </row>
    <row r="3" spans="1:18" ht="20.399999999999999">
      <c r="A3" s="3114" t="s">
        <v>1</v>
      </c>
      <c r="B3" s="3114"/>
      <c r="C3" s="3114"/>
      <c r="D3" s="3114"/>
      <c r="E3" s="3114"/>
      <c r="F3" s="3114"/>
      <c r="G3" s="3114"/>
      <c r="H3" s="3114"/>
      <c r="I3" s="3193"/>
      <c r="K3" s="3459" t="s">
        <v>20</v>
      </c>
      <c r="L3" s="3460"/>
      <c r="M3" s="3460"/>
      <c r="N3" s="3460"/>
      <c r="O3" s="3460"/>
      <c r="P3" s="3460"/>
      <c r="Q3" s="3461"/>
      <c r="R3" s="3462"/>
    </row>
    <row r="4" spans="1:18" ht="26.4">
      <c r="A4" s="1177" t="s">
        <v>2</v>
      </c>
      <c r="B4" s="344" t="s">
        <v>35</v>
      </c>
      <c r="C4" s="353" t="s">
        <v>4</v>
      </c>
      <c r="D4" s="354" t="s">
        <v>5</v>
      </c>
      <c r="E4" s="354" t="s">
        <v>6</v>
      </c>
      <c r="F4" s="2865" t="s">
        <v>7</v>
      </c>
      <c r="G4" s="1178" t="s">
        <v>1023</v>
      </c>
      <c r="H4" s="1178" t="s">
        <v>802</v>
      </c>
      <c r="I4" s="355" t="s">
        <v>39</v>
      </c>
      <c r="K4" s="2302" t="s">
        <v>21</v>
      </c>
      <c r="L4" s="278" t="s">
        <v>799</v>
      </c>
      <c r="M4" s="857" t="s">
        <v>5</v>
      </c>
      <c r="N4" s="611" t="s">
        <v>143</v>
      </c>
      <c r="O4" s="861" t="s">
        <v>6</v>
      </c>
      <c r="P4" s="2628" t="s">
        <v>801</v>
      </c>
      <c r="Q4" s="2879" t="s">
        <v>25</v>
      </c>
      <c r="R4" s="68" t="s">
        <v>39</v>
      </c>
    </row>
    <row r="5" spans="1:18">
      <c r="A5" s="677">
        <v>44786</v>
      </c>
      <c r="B5" s="720">
        <v>450000</v>
      </c>
      <c r="C5" s="720">
        <f>B5*0.02</f>
        <v>9000</v>
      </c>
      <c r="D5" s="720"/>
      <c r="E5" s="667">
        <v>48</v>
      </c>
      <c r="F5" s="2668">
        <v>29621</v>
      </c>
      <c r="G5" s="1131">
        <f>B5/E5</f>
        <v>9375</v>
      </c>
      <c r="H5" s="1129">
        <f>B5*0.83%</f>
        <v>3735</v>
      </c>
      <c r="I5" s="720">
        <f>B5</f>
        <v>450000</v>
      </c>
      <c r="K5" s="2868">
        <v>44839</v>
      </c>
      <c r="L5" s="532">
        <v>20000</v>
      </c>
      <c r="M5" s="532"/>
      <c r="N5" s="1195">
        <v>29934</v>
      </c>
      <c r="O5" s="2869">
        <v>12</v>
      </c>
      <c r="P5" s="2447">
        <f>+L5/O5</f>
        <v>1666.6666666666699</v>
      </c>
      <c r="Q5" s="2880">
        <v>400</v>
      </c>
      <c r="R5" s="179">
        <v>20000</v>
      </c>
    </row>
    <row r="6" spans="1:18">
      <c r="A6" s="60">
        <v>44800</v>
      </c>
      <c r="B6" s="27"/>
      <c r="C6" s="27"/>
      <c r="D6" s="27"/>
      <c r="E6" s="29">
        <v>1</v>
      </c>
      <c r="F6" s="2356">
        <v>75815</v>
      </c>
      <c r="G6" s="51">
        <v>9375</v>
      </c>
      <c r="H6" s="991">
        <v>3735</v>
      </c>
      <c r="I6" s="693">
        <f>I5-G6</f>
        <v>440625</v>
      </c>
      <c r="K6" s="2221">
        <v>44862</v>
      </c>
      <c r="L6" s="33"/>
      <c r="M6" s="33"/>
      <c r="N6" s="41">
        <v>76446</v>
      </c>
      <c r="O6" s="1775">
        <v>1</v>
      </c>
      <c r="P6" s="2275">
        <v>1666.67</v>
      </c>
      <c r="Q6" s="2881">
        <v>366.67</v>
      </c>
      <c r="R6" s="43">
        <f>R5-P6</f>
        <v>18333.330000000002</v>
      </c>
    </row>
    <row r="7" spans="1:18">
      <c r="A7" s="77">
        <v>44831</v>
      </c>
      <c r="B7" s="32"/>
      <c r="C7" s="33"/>
      <c r="D7" s="33"/>
      <c r="E7" s="29">
        <v>2</v>
      </c>
      <c r="F7" s="2195">
        <v>76107</v>
      </c>
      <c r="G7" s="1179">
        <v>9375</v>
      </c>
      <c r="H7" s="1179">
        <v>3735</v>
      </c>
      <c r="I7" s="693">
        <f t="shared" ref="I7:I12" si="0">I6-G7</f>
        <v>431250</v>
      </c>
      <c r="K7" s="2221">
        <v>44891</v>
      </c>
      <c r="L7" s="33"/>
      <c r="M7" s="33"/>
      <c r="N7" s="41">
        <v>76862</v>
      </c>
      <c r="O7" s="1775">
        <v>2</v>
      </c>
      <c r="P7" s="2275">
        <v>1666.67</v>
      </c>
      <c r="Q7" s="2881">
        <v>333.33</v>
      </c>
      <c r="R7" s="43">
        <f t="shared" ref="R7:R13" si="1">R6-P7</f>
        <v>16666.66</v>
      </c>
    </row>
    <row r="8" spans="1:18">
      <c r="A8" s="77">
        <v>44862</v>
      </c>
      <c r="B8" s="32"/>
      <c r="C8" s="33"/>
      <c r="D8" s="33"/>
      <c r="E8" s="29">
        <v>3</v>
      </c>
      <c r="F8" s="2195">
        <v>76446</v>
      </c>
      <c r="G8" s="1179">
        <v>9375</v>
      </c>
      <c r="H8" s="1179">
        <v>3735</v>
      </c>
      <c r="I8" s="693">
        <f t="shared" si="0"/>
        <v>421875</v>
      </c>
      <c r="K8" s="2221">
        <v>44921</v>
      </c>
      <c r="L8" s="33"/>
      <c r="M8" s="33"/>
      <c r="N8" s="41">
        <v>77167</v>
      </c>
      <c r="O8" s="1775">
        <v>3</v>
      </c>
      <c r="P8" s="2275">
        <v>1666.67</v>
      </c>
      <c r="Q8" s="2881">
        <v>300</v>
      </c>
      <c r="R8" s="43">
        <f t="shared" si="1"/>
        <v>14999.99</v>
      </c>
    </row>
    <row r="9" spans="1:18" ht="15">
      <c r="A9" s="77">
        <v>44891</v>
      </c>
      <c r="B9" s="32"/>
      <c r="C9" s="33"/>
      <c r="D9" s="33"/>
      <c r="E9" s="29">
        <v>4</v>
      </c>
      <c r="F9" s="2195">
        <v>76862</v>
      </c>
      <c r="G9" s="1179">
        <v>9375</v>
      </c>
      <c r="H9" s="1179">
        <v>3735</v>
      </c>
      <c r="I9" s="693">
        <f t="shared" si="0"/>
        <v>412500</v>
      </c>
      <c r="K9" s="2304">
        <v>44954</v>
      </c>
      <c r="L9" s="27"/>
      <c r="M9" s="27"/>
      <c r="N9" s="37">
        <v>77483</v>
      </c>
      <c r="O9" s="1775">
        <v>4</v>
      </c>
      <c r="P9" s="2226">
        <v>1666.67</v>
      </c>
      <c r="Q9" s="2881">
        <v>266.67</v>
      </c>
      <c r="R9" s="43">
        <f t="shared" si="1"/>
        <v>13333.32</v>
      </c>
    </row>
    <row r="10" spans="1:18" ht="15">
      <c r="A10" s="77">
        <v>44921</v>
      </c>
      <c r="B10" s="32"/>
      <c r="C10" s="33"/>
      <c r="D10" s="33"/>
      <c r="E10" s="29">
        <v>5</v>
      </c>
      <c r="F10" s="2195">
        <v>77167</v>
      </c>
      <c r="G10" s="1179">
        <v>9375</v>
      </c>
      <c r="H10" s="1179">
        <v>3735</v>
      </c>
      <c r="I10" s="693">
        <f t="shared" si="0"/>
        <v>403125</v>
      </c>
      <c r="K10" s="2304">
        <v>44982</v>
      </c>
      <c r="L10" s="27"/>
      <c r="M10" s="27"/>
      <c r="N10" s="37">
        <v>77877</v>
      </c>
      <c r="O10" s="1775">
        <v>5</v>
      </c>
      <c r="P10" s="2219">
        <v>1666.67</v>
      </c>
      <c r="Q10" s="2881">
        <v>233.33</v>
      </c>
      <c r="R10" s="43">
        <f t="shared" si="1"/>
        <v>11666.65</v>
      </c>
    </row>
    <row r="11" spans="1:18">
      <c r="A11" s="60">
        <v>44954</v>
      </c>
      <c r="C11" s="27"/>
      <c r="D11" s="27"/>
      <c r="E11" s="29">
        <v>6</v>
      </c>
      <c r="F11" s="2195">
        <v>77483</v>
      </c>
      <c r="G11" s="51">
        <v>9375</v>
      </c>
      <c r="H11" s="991">
        <v>3735</v>
      </c>
      <c r="I11" s="693">
        <f t="shared" si="0"/>
        <v>393750</v>
      </c>
      <c r="K11" s="2304">
        <v>45014</v>
      </c>
      <c r="L11" s="27"/>
      <c r="M11" s="27"/>
      <c r="N11" s="41">
        <v>78094</v>
      </c>
      <c r="O11" s="1775">
        <v>6</v>
      </c>
      <c r="P11" s="2219">
        <v>1666.67</v>
      </c>
      <c r="Q11" s="2881">
        <v>200</v>
      </c>
      <c r="R11" s="43">
        <f t="shared" si="1"/>
        <v>9999.98</v>
      </c>
    </row>
    <row r="12" spans="1:18">
      <c r="A12" s="88">
        <v>44960</v>
      </c>
      <c r="B12" s="27"/>
      <c r="C12" s="27"/>
      <c r="D12" s="27"/>
      <c r="E12" s="29">
        <v>7</v>
      </c>
      <c r="F12" s="2252">
        <v>30652</v>
      </c>
      <c r="G12" s="51">
        <v>393750</v>
      </c>
      <c r="H12" s="991"/>
      <c r="I12" s="693">
        <f t="shared" si="0"/>
        <v>0</v>
      </c>
      <c r="K12" s="2304">
        <v>45042</v>
      </c>
      <c r="L12" s="27"/>
      <c r="M12" s="27"/>
      <c r="N12" s="41">
        <v>78423</v>
      </c>
      <c r="O12" s="1775">
        <v>7</v>
      </c>
      <c r="P12" s="2219">
        <v>1666.67</v>
      </c>
      <c r="Q12" s="2881">
        <v>166.67</v>
      </c>
      <c r="R12" s="43">
        <f t="shared" si="1"/>
        <v>8333.31</v>
      </c>
    </row>
    <row r="13" spans="1:18" ht="20.399999999999999">
      <c r="A13" s="3114" t="s">
        <v>1</v>
      </c>
      <c r="B13" s="3114"/>
      <c r="C13" s="3114"/>
      <c r="D13" s="3114"/>
      <c r="E13" s="3114"/>
      <c r="F13" s="3114"/>
      <c r="G13" s="3114"/>
      <c r="H13" s="3114"/>
      <c r="I13" s="3193"/>
      <c r="K13" s="2304">
        <v>45052</v>
      </c>
      <c r="L13" s="27"/>
      <c r="M13" s="27"/>
      <c r="N13" s="41">
        <v>78580</v>
      </c>
      <c r="O13" s="1775">
        <v>8</v>
      </c>
      <c r="P13" s="2219">
        <v>8333.31</v>
      </c>
      <c r="Q13" s="2586"/>
      <c r="R13" s="43">
        <f t="shared" si="1"/>
        <v>0</v>
      </c>
    </row>
    <row r="14" spans="1:18" ht="26.4">
      <c r="A14" s="1177" t="s">
        <v>2</v>
      </c>
      <c r="B14" s="344" t="s">
        <v>35</v>
      </c>
      <c r="C14" s="353" t="s">
        <v>4</v>
      </c>
      <c r="D14" s="354" t="s">
        <v>5</v>
      </c>
      <c r="E14" s="354" t="s">
        <v>6</v>
      </c>
      <c r="F14" s="2865" t="s">
        <v>7</v>
      </c>
      <c r="G14" s="1178" t="s">
        <v>1023</v>
      </c>
      <c r="H14" s="1178" t="s">
        <v>802</v>
      </c>
      <c r="I14" s="355" t="s">
        <v>39</v>
      </c>
    </row>
    <row r="15" spans="1:18">
      <c r="A15" s="677">
        <v>44960</v>
      </c>
      <c r="B15" s="720">
        <v>450000</v>
      </c>
      <c r="C15" s="720">
        <f>B15*0.02</f>
        <v>9000</v>
      </c>
      <c r="D15" s="720"/>
      <c r="E15" s="667">
        <v>60</v>
      </c>
      <c r="F15" s="2252">
        <v>30652</v>
      </c>
      <c r="G15" s="1131">
        <f>B15/E15</f>
        <v>7500</v>
      </c>
      <c r="H15" s="1129">
        <f>B15*0.83%</f>
        <v>3735</v>
      </c>
      <c r="I15" s="720">
        <f>B15</f>
        <v>450000</v>
      </c>
    </row>
    <row r="16" spans="1:18" ht="15">
      <c r="A16" s="60">
        <v>44982</v>
      </c>
      <c r="B16" s="151"/>
      <c r="C16" s="151"/>
      <c r="D16" s="151"/>
      <c r="E16" s="57">
        <v>1</v>
      </c>
      <c r="F16" s="2195">
        <v>77877</v>
      </c>
      <c r="G16" s="51">
        <v>7500</v>
      </c>
      <c r="H16" s="991">
        <v>3735</v>
      </c>
      <c r="I16" s="693">
        <f>I15-G16</f>
        <v>442500</v>
      </c>
      <c r="K16" s="3463" t="s">
        <v>20</v>
      </c>
      <c r="L16" s="3461"/>
      <c r="M16" s="3461"/>
      <c r="N16" s="3461"/>
      <c r="O16" s="3461"/>
      <c r="P16" s="3461"/>
      <c r="Q16" s="3461"/>
      <c r="R16" s="3462"/>
    </row>
    <row r="17" spans="1:21" ht="25.2">
      <c r="A17" s="60">
        <v>45014</v>
      </c>
      <c r="B17" s="151"/>
      <c r="C17" s="151"/>
      <c r="D17" s="151"/>
      <c r="E17" s="57">
        <v>2</v>
      </c>
      <c r="F17" s="2195">
        <v>78094</v>
      </c>
      <c r="G17" s="51">
        <v>7500</v>
      </c>
      <c r="H17" s="991">
        <v>3735</v>
      </c>
      <c r="I17" s="693">
        <f t="shared" ref="I17:I23" si="2">I16-G17</f>
        <v>435000</v>
      </c>
      <c r="K17" s="2439" t="s">
        <v>21</v>
      </c>
      <c r="L17" s="15" t="s">
        <v>799</v>
      </c>
      <c r="M17" s="15" t="s">
        <v>5</v>
      </c>
      <c r="N17" s="233" t="s">
        <v>143</v>
      </c>
      <c r="O17" s="2870" t="s">
        <v>6</v>
      </c>
      <c r="P17" s="2628" t="s">
        <v>801</v>
      </c>
      <c r="Q17" s="2879" t="s">
        <v>25</v>
      </c>
      <c r="R17" s="68" t="s">
        <v>39</v>
      </c>
      <c r="U17" s="550"/>
    </row>
    <row r="18" spans="1:21">
      <c r="A18" s="60">
        <v>45042</v>
      </c>
      <c r="B18" s="151"/>
      <c r="C18" s="151"/>
      <c r="D18" s="151"/>
      <c r="E18" s="57">
        <v>3</v>
      </c>
      <c r="F18" s="2195">
        <v>78423</v>
      </c>
      <c r="G18" s="51">
        <v>7500</v>
      </c>
      <c r="H18" s="991">
        <v>3735</v>
      </c>
      <c r="I18" s="693">
        <f t="shared" si="2"/>
        <v>427500</v>
      </c>
      <c r="K18" s="2868">
        <v>45052</v>
      </c>
      <c r="L18" s="532">
        <v>20000</v>
      </c>
      <c r="M18" s="532"/>
      <c r="N18" s="1195">
        <v>31181</v>
      </c>
      <c r="O18" s="2869">
        <v>12</v>
      </c>
      <c r="P18" s="2447">
        <f>+L18/O18</f>
        <v>1666.6666666666699</v>
      </c>
      <c r="Q18" s="2880">
        <v>400</v>
      </c>
      <c r="R18" s="179">
        <v>20000</v>
      </c>
    </row>
    <row r="19" spans="1:21">
      <c r="A19" s="60">
        <v>45077</v>
      </c>
      <c r="B19" s="151"/>
      <c r="C19" s="151"/>
      <c r="D19" s="151"/>
      <c r="E19" s="57">
        <v>4</v>
      </c>
      <c r="F19" s="2195">
        <v>78933</v>
      </c>
      <c r="G19" s="51">
        <v>7500</v>
      </c>
      <c r="H19" s="991">
        <v>3735</v>
      </c>
      <c r="I19" s="693">
        <f t="shared" si="2"/>
        <v>420000</v>
      </c>
      <c r="K19" s="2221">
        <v>45077</v>
      </c>
      <c r="L19" s="33"/>
      <c r="M19" s="33"/>
      <c r="N19" s="41">
        <v>78933</v>
      </c>
      <c r="O19" s="1775">
        <v>1</v>
      </c>
      <c r="P19" s="2275">
        <v>1666.67</v>
      </c>
      <c r="Q19" s="2881">
        <v>366.67</v>
      </c>
      <c r="R19" s="43">
        <f>R18-P19</f>
        <v>18333.330000000002</v>
      </c>
    </row>
    <row r="20" spans="1:21">
      <c r="A20" s="60">
        <v>45106</v>
      </c>
      <c r="B20" s="151"/>
      <c r="C20" s="151"/>
      <c r="D20" s="151"/>
      <c r="E20" s="57">
        <v>5</v>
      </c>
      <c r="F20" s="2356">
        <v>79305</v>
      </c>
      <c r="G20" s="51">
        <v>7500</v>
      </c>
      <c r="H20" s="991">
        <v>3735</v>
      </c>
      <c r="I20" s="693">
        <f t="shared" si="2"/>
        <v>412500</v>
      </c>
      <c r="K20" s="2304">
        <v>45106</v>
      </c>
      <c r="L20" s="27"/>
      <c r="M20" s="27"/>
      <c r="N20" s="41">
        <v>79305</v>
      </c>
      <c r="O20" s="1775">
        <v>2</v>
      </c>
      <c r="P20" s="2219">
        <v>1666.67</v>
      </c>
      <c r="Q20" s="2586">
        <v>333.33</v>
      </c>
      <c r="R20" s="43">
        <f t="shared" ref="R20:R27" si="3">R19-P20</f>
        <v>16666.66</v>
      </c>
    </row>
    <row r="21" spans="1:21">
      <c r="A21" s="60">
        <v>45134</v>
      </c>
      <c r="B21" s="151"/>
      <c r="C21" s="151"/>
      <c r="D21" s="151"/>
      <c r="E21" s="57">
        <v>6</v>
      </c>
      <c r="F21" s="2229"/>
      <c r="G21" s="51">
        <v>7500</v>
      </c>
      <c r="H21" s="991">
        <v>3735</v>
      </c>
      <c r="I21" s="693">
        <f t="shared" si="2"/>
        <v>405000</v>
      </c>
      <c r="K21" s="2304">
        <v>45134</v>
      </c>
      <c r="L21" s="27"/>
      <c r="M21" s="27"/>
      <c r="N21" s="41">
        <v>79605</v>
      </c>
      <c r="O21" s="1775">
        <v>3</v>
      </c>
      <c r="P21" s="2219">
        <v>1666.67</v>
      </c>
      <c r="Q21" s="2586">
        <v>300</v>
      </c>
      <c r="R21" s="43">
        <f t="shared" si="3"/>
        <v>14999.99</v>
      </c>
    </row>
    <row r="22" spans="1:21" ht="20.25" customHeight="1">
      <c r="A22" s="60">
        <v>45142</v>
      </c>
      <c r="B22" s="178"/>
      <c r="C22" s="30"/>
      <c r="D22" s="27"/>
      <c r="E22" s="29"/>
      <c r="F22" s="2229">
        <v>31755</v>
      </c>
      <c r="G22" s="47">
        <v>405000</v>
      </c>
      <c r="H22" s="1180"/>
      <c r="I22" s="693">
        <f t="shared" si="2"/>
        <v>0</v>
      </c>
      <c r="K22" s="2304">
        <v>45168</v>
      </c>
      <c r="L22" s="27"/>
      <c r="M22" s="27"/>
      <c r="N22" s="737">
        <v>80025</v>
      </c>
      <c r="O22" s="1775">
        <v>4</v>
      </c>
      <c r="P22" s="2219">
        <v>1666.67</v>
      </c>
      <c r="Q22" s="2586">
        <v>266.67</v>
      </c>
      <c r="R22" s="43">
        <f t="shared" si="3"/>
        <v>13333.32</v>
      </c>
    </row>
    <row r="23" spans="1:21">
      <c r="A23" s="88"/>
      <c r="B23" s="27"/>
      <c r="C23" s="27"/>
      <c r="D23" s="27"/>
      <c r="E23" s="29"/>
      <c r="F23" s="2250"/>
      <c r="G23" s="1181"/>
      <c r="H23" s="1180"/>
      <c r="I23" s="693">
        <f t="shared" si="2"/>
        <v>0</v>
      </c>
      <c r="K23" s="2221">
        <v>45196</v>
      </c>
      <c r="L23" s="27"/>
      <c r="M23" s="47"/>
      <c r="N23" s="41">
        <v>80339</v>
      </c>
      <c r="O23" s="1775"/>
      <c r="P23" s="2275">
        <v>1666.67</v>
      </c>
      <c r="Q23" s="2882">
        <v>233.33</v>
      </c>
      <c r="R23" s="43">
        <f t="shared" si="3"/>
        <v>11666.65</v>
      </c>
    </row>
    <row r="24" spans="1:21" ht="20.399999999999999">
      <c r="A24" s="3114" t="s">
        <v>1</v>
      </c>
      <c r="B24" s="3114"/>
      <c r="C24" s="3114"/>
      <c r="D24" s="3114"/>
      <c r="E24" s="3114"/>
      <c r="F24" s="3114"/>
      <c r="G24" s="3114"/>
      <c r="H24" s="3114"/>
      <c r="I24" s="3193"/>
      <c r="K24" s="2221">
        <v>45225</v>
      </c>
      <c r="L24" s="27"/>
      <c r="M24" s="47"/>
      <c r="N24" s="41">
        <v>80678</v>
      </c>
      <c r="O24" s="1775"/>
      <c r="P24" s="2275">
        <v>1666.67</v>
      </c>
      <c r="Q24" s="2882">
        <v>200</v>
      </c>
      <c r="R24" s="43">
        <f t="shared" si="3"/>
        <v>9999.98</v>
      </c>
    </row>
    <row r="25" spans="1:21" ht="26.4">
      <c r="A25" s="1177" t="s">
        <v>2</v>
      </c>
      <c r="B25" s="344" t="s">
        <v>35</v>
      </c>
      <c r="C25" s="353" t="s">
        <v>4</v>
      </c>
      <c r="D25" s="354" t="s">
        <v>5</v>
      </c>
      <c r="E25" s="354" t="s">
        <v>6</v>
      </c>
      <c r="F25" s="2865" t="s">
        <v>7</v>
      </c>
      <c r="G25" s="1178" t="s">
        <v>1023</v>
      </c>
      <c r="H25" s="1178" t="s">
        <v>802</v>
      </c>
      <c r="I25" s="355" t="s">
        <v>39</v>
      </c>
      <c r="K25" s="2221">
        <v>45234</v>
      </c>
      <c r="L25" s="27"/>
      <c r="M25" s="256"/>
      <c r="N25" s="41">
        <v>80828</v>
      </c>
      <c r="O25" s="1775"/>
      <c r="P25" s="2274">
        <v>9999.98</v>
      </c>
      <c r="Q25" s="2883">
        <v>400</v>
      </c>
      <c r="R25" s="43">
        <f t="shared" si="3"/>
        <v>0</v>
      </c>
    </row>
    <row r="26" spans="1:21">
      <c r="A26" s="677">
        <v>45142</v>
      </c>
      <c r="B26" s="720">
        <v>450000</v>
      </c>
      <c r="C26" s="720">
        <f>B26*0.02</f>
        <v>9000</v>
      </c>
      <c r="D26" s="720"/>
      <c r="E26" s="667">
        <v>60</v>
      </c>
      <c r="F26" s="2252">
        <v>31755</v>
      </c>
      <c r="G26" s="1131">
        <f>B26/E26</f>
        <v>7500</v>
      </c>
      <c r="H26" s="1129">
        <f>B26*0.83%</f>
        <v>3735</v>
      </c>
      <c r="I26" s="720">
        <f>B26</f>
        <v>450000</v>
      </c>
      <c r="K26" s="2304"/>
      <c r="L26" s="27"/>
      <c r="M26" s="27"/>
      <c r="N26" s="996"/>
      <c r="O26" s="1775"/>
      <c r="Q26" s="2586"/>
      <c r="R26" s="43">
        <f t="shared" si="3"/>
        <v>0</v>
      </c>
    </row>
    <row r="27" spans="1:21">
      <c r="A27" s="60">
        <v>45168</v>
      </c>
      <c r="B27" s="27"/>
      <c r="C27" s="151"/>
      <c r="D27" s="151"/>
      <c r="E27" s="57">
        <v>1</v>
      </c>
      <c r="F27" s="2229">
        <v>80025</v>
      </c>
      <c r="G27" s="51">
        <v>7500</v>
      </c>
      <c r="H27" s="991">
        <v>3735</v>
      </c>
      <c r="I27" s="693">
        <f>I26-G27</f>
        <v>442500</v>
      </c>
      <c r="K27" s="2304"/>
      <c r="L27" s="27"/>
      <c r="M27" s="27"/>
      <c r="N27" s="996"/>
      <c r="O27" s="1775"/>
      <c r="Q27" s="2586"/>
      <c r="R27" s="43">
        <f t="shared" si="3"/>
        <v>0</v>
      </c>
    </row>
    <row r="28" spans="1:21" ht="15">
      <c r="A28" s="77">
        <v>45196</v>
      </c>
      <c r="B28" s="32"/>
      <c r="C28" s="27"/>
      <c r="D28" s="27"/>
      <c r="E28" s="29">
        <v>2</v>
      </c>
      <c r="F28" s="2195">
        <v>80339</v>
      </c>
      <c r="G28" s="51">
        <v>7500</v>
      </c>
      <c r="H28" s="991">
        <v>3735</v>
      </c>
      <c r="I28" s="693">
        <f t="shared" ref="I28:I35" si="4">I27-G28</f>
        <v>435000</v>
      </c>
      <c r="K28" s="3463" t="s">
        <v>20</v>
      </c>
      <c r="L28" s="3461"/>
      <c r="M28" s="3461"/>
      <c r="N28" s="3461"/>
      <c r="O28" s="3461"/>
      <c r="P28" s="3461"/>
      <c r="Q28" s="3461"/>
      <c r="R28" s="3462"/>
    </row>
    <row r="29" spans="1:21" ht="25.2">
      <c r="A29" s="60">
        <v>45225</v>
      </c>
      <c r="B29" s="27"/>
      <c r="C29" s="27"/>
      <c r="D29" s="27"/>
      <c r="E29" s="29">
        <v>3</v>
      </c>
      <c r="F29" s="2229">
        <v>80678</v>
      </c>
      <c r="G29" s="47">
        <v>7500</v>
      </c>
      <c r="H29" s="47">
        <v>3735</v>
      </c>
      <c r="I29" s="693">
        <f t="shared" si="4"/>
        <v>427500</v>
      </c>
      <c r="K29" s="2439" t="s">
        <v>21</v>
      </c>
      <c r="L29" s="15" t="s">
        <v>799</v>
      </c>
      <c r="M29" s="15" t="s">
        <v>5</v>
      </c>
      <c r="N29" s="233" t="s">
        <v>143</v>
      </c>
      <c r="O29" s="2870" t="s">
        <v>6</v>
      </c>
      <c r="P29" s="2628" t="s">
        <v>801</v>
      </c>
      <c r="Q29" s="2879" t="s">
        <v>25</v>
      </c>
      <c r="R29" s="68" t="s">
        <v>39</v>
      </c>
    </row>
    <row r="30" spans="1:21">
      <c r="A30" s="77">
        <v>45258</v>
      </c>
      <c r="B30" s="27"/>
      <c r="C30" s="27"/>
      <c r="D30" s="27"/>
      <c r="E30" s="29">
        <v>4</v>
      </c>
      <c r="F30" s="2229">
        <v>81142</v>
      </c>
      <c r="G30" s="47">
        <v>7500</v>
      </c>
      <c r="H30" s="47">
        <v>3735</v>
      </c>
      <c r="I30" s="693">
        <f t="shared" si="4"/>
        <v>420000</v>
      </c>
      <c r="K30" s="2868">
        <v>45234</v>
      </c>
      <c r="L30" s="532">
        <v>20000</v>
      </c>
      <c r="M30" s="532"/>
      <c r="N30" s="1195">
        <v>32316</v>
      </c>
      <c r="O30" s="2869">
        <v>12</v>
      </c>
      <c r="P30" s="2447">
        <f>+L30/O30</f>
        <v>1666.6666666666699</v>
      </c>
      <c r="Q30" s="2880">
        <v>400</v>
      </c>
      <c r="R30" s="179">
        <v>20000</v>
      </c>
    </row>
    <row r="31" spans="1:21">
      <c r="A31" s="77">
        <v>45289</v>
      </c>
      <c r="B31" s="27"/>
      <c r="C31" s="27"/>
      <c r="D31" s="27"/>
      <c r="E31" s="29">
        <v>5</v>
      </c>
      <c r="F31" s="2229">
        <v>81581</v>
      </c>
      <c r="G31" s="47">
        <v>7500</v>
      </c>
      <c r="H31" s="47">
        <v>3735</v>
      </c>
      <c r="I31" s="693">
        <f t="shared" si="4"/>
        <v>412500</v>
      </c>
      <c r="K31" s="2221">
        <v>45258</v>
      </c>
      <c r="L31" s="27"/>
      <c r="M31" s="27"/>
      <c r="N31" s="41">
        <v>81142</v>
      </c>
      <c r="O31" s="1775">
        <v>1</v>
      </c>
      <c r="P31" s="2275">
        <v>1666.67</v>
      </c>
      <c r="Q31" s="2882">
        <v>366.67</v>
      </c>
      <c r="R31" s="43">
        <f>R30-P31</f>
        <v>18333.330000000002</v>
      </c>
    </row>
    <row r="32" spans="1:21">
      <c r="A32" s="1182">
        <v>45322</v>
      </c>
      <c r="C32" s="27"/>
      <c r="D32" s="27"/>
      <c r="E32" s="29">
        <v>6</v>
      </c>
      <c r="F32" s="2195">
        <v>81919</v>
      </c>
      <c r="G32" s="47">
        <v>5965</v>
      </c>
      <c r="H32" s="47">
        <v>3735</v>
      </c>
      <c r="I32" s="693">
        <f t="shared" si="4"/>
        <v>406535</v>
      </c>
      <c r="K32" s="2221">
        <v>45289</v>
      </c>
      <c r="L32" s="27"/>
      <c r="M32" s="27"/>
      <c r="N32" s="41">
        <v>81581</v>
      </c>
      <c r="O32" s="1775"/>
      <c r="P32" s="2275">
        <v>1666.67</v>
      </c>
      <c r="Q32" s="2882">
        <v>333.33</v>
      </c>
      <c r="R32" s="43">
        <f t="shared" ref="R32:R37" si="5">R31-P32</f>
        <v>16666.66</v>
      </c>
    </row>
    <row r="33" spans="1:18" ht="15">
      <c r="A33" s="1182">
        <v>45349</v>
      </c>
      <c r="F33" s="2195">
        <v>82170</v>
      </c>
      <c r="G33" s="47">
        <v>7500</v>
      </c>
      <c r="H33" s="47">
        <v>3735</v>
      </c>
      <c r="I33" s="693">
        <f t="shared" si="4"/>
        <v>399035</v>
      </c>
      <c r="K33" s="2221">
        <v>45349</v>
      </c>
      <c r="L33" s="27"/>
      <c r="M33" s="27"/>
      <c r="N33" s="37">
        <v>82170</v>
      </c>
      <c r="O33" s="2871"/>
      <c r="P33" s="2275">
        <v>1666.67</v>
      </c>
      <c r="Q33" s="2586">
        <v>633.33000000000004</v>
      </c>
      <c r="R33" s="43">
        <f t="shared" si="5"/>
        <v>14999.99</v>
      </c>
    </row>
    <row r="34" spans="1:18">
      <c r="A34" s="1182">
        <v>45350</v>
      </c>
      <c r="F34" s="2195">
        <v>32968</v>
      </c>
      <c r="G34" s="47">
        <v>397500</v>
      </c>
      <c r="I34" s="693">
        <f t="shared" si="4"/>
        <v>1535</v>
      </c>
      <c r="K34" s="2221">
        <v>45377</v>
      </c>
      <c r="L34" s="27"/>
      <c r="M34" s="27"/>
      <c r="N34" s="41">
        <v>82566</v>
      </c>
      <c r="O34" s="1775"/>
      <c r="P34" s="2275">
        <v>1666.67</v>
      </c>
      <c r="Q34" s="2586">
        <v>266.67</v>
      </c>
      <c r="R34" s="43">
        <f t="shared" si="5"/>
        <v>13333.32</v>
      </c>
    </row>
    <row r="35" spans="1:18">
      <c r="I35" s="693">
        <f t="shared" si="4"/>
        <v>1535</v>
      </c>
      <c r="K35" s="2221">
        <v>45412</v>
      </c>
      <c r="L35" s="27"/>
      <c r="M35" s="27"/>
      <c r="N35" s="41">
        <v>82939</v>
      </c>
      <c r="O35" s="1775"/>
      <c r="P35" s="2275">
        <v>1666.67</v>
      </c>
      <c r="Q35" s="2586">
        <v>233.33</v>
      </c>
      <c r="R35" s="43">
        <f t="shared" si="5"/>
        <v>11666.65</v>
      </c>
    </row>
    <row r="36" spans="1:18" ht="20.399999999999999">
      <c r="A36" s="3114" t="s">
        <v>1</v>
      </c>
      <c r="B36" s="3114"/>
      <c r="C36" s="3114"/>
      <c r="D36" s="3114"/>
      <c r="E36" s="3114"/>
      <c r="F36" s="3114"/>
      <c r="G36" s="3114"/>
      <c r="H36" s="3114"/>
      <c r="I36" s="3193"/>
      <c r="K36" s="2221">
        <v>45423</v>
      </c>
      <c r="N36" s="41">
        <v>83093</v>
      </c>
      <c r="P36" s="2274">
        <v>11666.67</v>
      </c>
      <c r="R36" s="43">
        <f t="shared" si="5"/>
        <v>-1.9999999996798599E-2</v>
      </c>
    </row>
    <row r="37" spans="1:18" ht="26.4">
      <c r="A37" s="1177" t="s">
        <v>2</v>
      </c>
      <c r="B37" s="344" t="s">
        <v>35</v>
      </c>
      <c r="C37" s="353" t="s">
        <v>4</v>
      </c>
      <c r="D37" s="354" t="s">
        <v>5</v>
      </c>
      <c r="E37" s="354" t="s">
        <v>6</v>
      </c>
      <c r="F37" s="2865" t="s">
        <v>7</v>
      </c>
      <c r="G37" s="1178" t="s">
        <v>1023</v>
      </c>
      <c r="H37" s="1178" t="s">
        <v>802</v>
      </c>
      <c r="I37" s="355" t="s">
        <v>39</v>
      </c>
      <c r="R37" s="43">
        <f t="shared" si="5"/>
        <v>-1.9999999996798599E-2</v>
      </c>
    </row>
    <row r="38" spans="1:18" ht="15">
      <c r="A38" s="677">
        <v>45350</v>
      </c>
      <c r="B38" s="720">
        <v>450000</v>
      </c>
      <c r="C38" s="720">
        <f>B38*0.02</f>
        <v>9000</v>
      </c>
      <c r="D38" s="720"/>
      <c r="E38" s="667">
        <v>60</v>
      </c>
      <c r="F38" s="2252">
        <v>32968</v>
      </c>
      <c r="G38" s="1131">
        <f>B38/E38</f>
        <v>7500</v>
      </c>
      <c r="H38" s="1129">
        <f>B38*0.83%</f>
        <v>3735</v>
      </c>
      <c r="I38" s="720">
        <f>B38</f>
        <v>450000</v>
      </c>
      <c r="K38" s="3463" t="s">
        <v>20</v>
      </c>
      <c r="L38" s="3461"/>
      <c r="M38" s="3461"/>
      <c r="N38" s="3461"/>
      <c r="O38" s="3461"/>
      <c r="P38" s="3461"/>
      <c r="Q38" s="3461"/>
      <c r="R38" s="3462"/>
    </row>
    <row r="39" spans="1:18" ht="25.2">
      <c r="A39" s="60"/>
      <c r="B39" s="151" t="s">
        <v>414</v>
      </c>
      <c r="C39" s="151"/>
      <c r="D39" s="151">
        <v>1535</v>
      </c>
      <c r="E39" s="57">
        <v>1</v>
      </c>
      <c r="F39" s="2229"/>
      <c r="G39" s="51"/>
      <c r="H39" s="991"/>
      <c r="I39" s="693">
        <f>I38+D39</f>
        <v>451535</v>
      </c>
      <c r="K39" s="2439" t="s">
        <v>21</v>
      </c>
      <c r="L39" s="15" t="s">
        <v>799</v>
      </c>
      <c r="M39" s="15" t="s">
        <v>5</v>
      </c>
      <c r="N39" s="233" t="s">
        <v>143</v>
      </c>
      <c r="O39" s="2870" t="s">
        <v>6</v>
      </c>
      <c r="P39" s="2628" t="s">
        <v>801</v>
      </c>
      <c r="Q39" s="2879" t="s">
        <v>25</v>
      </c>
      <c r="R39" s="68" t="s">
        <v>39</v>
      </c>
    </row>
    <row r="40" spans="1:18" ht="15">
      <c r="A40" s="1182">
        <v>45377</v>
      </c>
      <c r="B40" s="151"/>
      <c r="C40" s="151"/>
      <c r="D40" s="151"/>
      <c r="E40" s="57">
        <v>1</v>
      </c>
      <c r="F40" s="2195">
        <v>82566</v>
      </c>
      <c r="G40" s="47">
        <v>7500</v>
      </c>
      <c r="H40" s="47">
        <v>3735</v>
      </c>
      <c r="I40" s="693">
        <f>I39-G40</f>
        <v>444035</v>
      </c>
      <c r="K40" s="2221">
        <v>45423</v>
      </c>
      <c r="L40" s="179">
        <v>20000</v>
      </c>
      <c r="M40" s="179"/>
      <c r="N40" s="37">
        <v>33420</v>
      </c>
      <c r="O40" s="2872">
        <v>12</v>
      </c>
      <c r="P40" s="2447">
        <f>+L40/O40</f>
        <v>1666.6666666666699</v>
      </c>
      <c r="Q40" s="2880">
        <v>400</v>
      </c>
      <c r="R40" s="179">
        <v>20000</v>
      </c>
    </row>
    <row r="41" spans="1:18">
      <c r="A41" s="1182">
        <v>45412</v>
      </c>
      <c r="B41" s="151"/>
      <c r="C41" s="151"/>
      <c r="D41" s="151"/>
      <c r="E41" s="57">
        <v>2</v>
      </c>
      <c r="F41" s="2195">
        <v>82939</v>
      </c>
      <c r="G41" s="47">
        <v>7500</v>
      </c>
      <c r="H41" s="47">
        <v>3735</v>
      </c>
      <c r="I41" s="693">
        <f t="shared" ref="I41:I46" si="6">I40-G41</f>
        <v>436535</v>
      </c>
      <c r="K41" s="2221">
        <v>45442</v>
      </c>
      <c r="L41" s="151"/>
      <c r="M41" s="151"/>
      <c r="N41" s="41">
        <v>83376</v>
      </c>
      <c r="O41" s="793">
        <v>1</v>
      </c>
      <c r="P41" s="2275">
        <v>1666.67</v>
      </c>
      <c r="Q41" s="2882">
        <v>366.67</v>
      </c>
      <c r="R41" s="43">
        <f>R40-P41</f>
        <v>18333.330000000002</v>
      </c>
    </row>
    <row r="42" spans="1:18" ht="15">
      <c r="A42" s="1182">
        <v>45442</v>
      </c>
      <c r="B42" s="151"/>
      <c r="C42" s="151"/>
      <c r="D42" s="151"/>
      <c r="E42" s="57">
        <v>3</v>
      </c>
      <c r="F42" s="2195">
        <v>83376</v>
      </c>
      <c r="G42" s="47">
        <v>7500</v>
      </c>
      <c r="H42" s="47">
        <v>3735</v>
      </c>
      <c r="I42" s="693">
        <f t="shared" si="6"/>
        <v>429035</v>
      </c>
      <c r="K42" s="2221">
        <v>45447</v>
      </c>
      <c r="L42" s="78"/>
      <c r="M42" s="255"/>
      <c r="N42" s="41">
        <v>83483</v>
      </c>
      <c r="O42" s="2873"/>
      <c r="P42" s="2274">
        <v>15000</v>
      </c>
      <c r="Q42" s="2883"/>
      <c r="R42" s="43">
        <f>R41-P42</f>
        <v>3333.33</v>
      </c>
    </row>
    <row r="43" spans="1:18" ht="15">
      <c r="A43" s="1182">
        <v>45470</v>
      </c>
      <c r="B43" s="151"/>
      <c r="C43" s="151"/>
      <c r="D43" s="151"/>
      <c r="E43" s="57">
        <v>4</v>
      </c>
      <c r="F43" s="2195">
        <v>83696</v>
      </c>
      <c r="G43" s="51">
        <v>7500</v>
      </c>
      <c r="H43" s="991">
        <v>3735</v>
      </c>
      <c r="I43" s="693">
        <f t="shared" si="6"/>
        <v>421535</v>
      </c>
      <c r="K43" s="2204">
        <v>45470</v>
      </c>
      <c r="L43" s="151"/>
      <c r="M43" s="255"/>
      <c r="N43" s="41">
        <v>83696</v>
      </c>
      <c r="O43" s="2874"/>
      <c r="P43" s="2219">
        <v>1666.67</v>
      </c>
      <c r="Q43" s="2586">
        <v>33.340000000000003</v>
      </c>
      <c r="R43" s="43">
        <f>R42-P43</f>
        <v>1666.66</v>
      </c>
    </row>
    <row r="44" spans="1:18">
      <c r="A44" s="53">
        <v>45504</v>
      </c>
      <c r="B44" s="27"/>
      <c r="C44" s="27"/>
      <c r="E44" s="57">
        <v>5</v>
      </c>
      <c r="F44" s="2866">
        <v>84075</v>
      </c>
      <c r="G44" s="327">
        <v>7500</v>
      </c>
      <c r="H44" s="327">
        <v>3735</v>
      </c>
      <c r="I44" s="693">
        <f t="shared" si="6"/>
        <v>414035</v>
      </c>
      <c r="K44" s="2304">
        <v>45489</v>
      </c>
      <c r="L44" s="773"/>
      <c r="M44" s="151"/>
      <c r="N44" s="1199">
        <v>83927</v>
      </c>
      <c r="O44" s="2875"/>
      <c r="P44" s="2275">
        <v>1666.67</v>
      </c>
      <c r="Q44" s="2586"/>
      <c r="R44" s="43">
        <f>R43-P44</f>
        <v>-9.9999999983992893E-3</v>
      </c>
    </row>
    <row r="45" spans="1:18" ht="15">
      <c r="A45" s="53">
        <v>45512</v>
      </c>
      <c r="B45" s="27"/>
      <c r="C45" s="27"/>
      <c r="D45" s="1184"/>
      <c r="E45" s="57"/>
      <c r="F45" s="2866">
        <v>33979</v>
      </c>
      <c r="G45" s="327">
        <v>414035</v>
      </c>
      <c r="H45" s="991"/>
      <c r="I45" s="693">
        <f t="shared" si="6"/>
        <v>0</v>
      </c>
      <c r="K45" s="2304"/>
      <c r="L45" s="27"/>
      <c r="M45" s="255"/>
      <c r="N45" s="996"/>
      <c r="O45" s="1775"/>
      <c r="Q45" s="2586"/>
      <c r="R45" s="43">
        <f>R44-P45</f>
        <v>-9.9999999983992893E-3</v>
      </c>
    </row>
    <row r="46" spans="1:18" ht="15">
      <c r="A46" s="60"/>
      <c r="B46" s="151"/>
      <c r="C46" s="151"/>
      <c r="D46" s="151"/>
      <c r="E46" s="57"/>
      <c r="F46" s="2229"/>
      <c r="G46" s="51"/>
      <c r="H46" s="991"/>
      <c r="I46" s="693">
        <f t="shared" si="6"/>
        <v>0</v>
      </c>
      <c r="K46" s="3463" t="s">
        <v>20</v>
      </c>
      <c r="L46" s="3461"/>
      <c r="M46" s="3461"/>
      <c r="N46" s="3461"/>
      <c r="O46" s="3461"/>
      <c r="P46" s="3461"/>
      <c r="Q46" s="3461"/>
      <c r="R46" s="3462"/>
    </row>
    <row r="47" spans="1:18" ht="25.2">
      <c r="A47" s="63"/>
      <c r="B47" s="132"/>
      <c r="C47" s="132"/>
      <c r="D47" s="132"/>
      <c r="E47" s="133"/>
      <c r="F47" s="2308"/>
      <c r="G47" s="1185"/>
      <c r="H47" s="1186"/>
      <c r="I47" s="132"/>
      <c r="K47" s="2439" t="s">
        <v>21</v>
      </c>
      <c r="L47" s="15" t="s">
        <v>799</v>
      </c>
      <c r="M47" s="15" t="s">
        <v>5</v>
      </c>
      <c r="N47" s="233" t="s">
        <v>143</v>
      </c>
      <c r="O47" s="2870" t="s">
        <v>6</v>
      </c>
      <c r="P47" s="2628" t="s">
        <v>801</v>
      </c>
      <c r="Q47" s="2879" t="s">
        <v>25</v>
      </c>
      <c r="R47" s="68" t="s">
        <v>39</v>
      </c>
    </row>
    <row r="48" spans="1:18" ht="20.399999999999999">
      <c r="A48" s="3114" t="s">
        <v>1</v>
      </c>
      <c r="B48" s="3114"/>
      <c r="C48" s="3114"/>
      <c r="D48" s="3114"/>
      <c r="E48" s="3114"/>
      <c r="F48" s="3114"/>
      <c r="G48" s="3114"/>
      <c r="H48" s="3114"/>
      <c r="I48" s="3193"/>
      <c r="K48" s="2221">
        <v>45489</v>
      </c>
      <c r="L48" s="179">
        <v>20000</v>
      </c>
      <c r="M48" s="179"/>
      <c r="N48" s="37"/>
      <c r="O48" s="2872">
        <v>12</v>
      </c>
      <c r="P48" s="2447">
        <f>+L48/O48</f>
        <v>1666.6666666666699</v>
      </c>
      <c r="Q48" s="2880">
        <v>400</v>
      </c>
      <c r="R48" s="179">
        <v>20000</v>
      </c>
    </row>
    <row r="49" spans="1:18" ht="26.4">
      <c r="A49" s="1177" t="s">
        <v>2</v>
      </c>
      <c r="B49" s="344" t="s">
        <v>35</v>
      </c>
      <c r="C49" s="353" t="s">
        <v>4</v>
      </c>
      <c r="D49" s="354" t="s">
        <v>5</v>
      </c>
      <c r="E49" s="354" t="s">
        <v>6</v>
      </c>
      <c r="F49" s="2865" t="s">
        <v>7</v>
      </c>
      <c r="G49" s="1178" t="s">
        <v>1023</v>
      </c>
      <c r="H49" s="1178" t="s">
        <v>802</v>
      </c>
      <c r="I49" s="355" t="s">
        <v>39</v>
      </c>
      <c r="K49" s="2304">
        <v>45504</v>
      </c>
      <c r="L49" s="57"/>
      <c r="M49" s="57"/>
      <c r="N49" s="58">
        <v>84075</v>
      </c>
      <c r="O49" s="793">
        <v>1</v>
      </c>
      <c r="P49" s="2226">
        <v>1666.67</v>
      </c>
      <c r="Q49" s="2884">
        <v>366.67</v>
      </c>
      <c r="R49" s="62">
        <f>R48-P49</f>
        <v>18333.330000000002</v>
      </c>
    </row>
    <row r="50" spans="1:18" ht="13.2">
      <c r="A50" s="677">
        <v>45512</v>
      </c>
      <c r="B50" s="722">
        <v>450000</v>
      </c>
      <c r="C50" s="722">
        <f>B50*0.02</f>
        <v>9000</v>
      </c>
      <c r="D50" s="722"/>
      <c r="E50" s="667">
        <v>60</v>
      </c>
      <c r="F50" s="2251">
        <v>33979</v>
      </c>
      <c r="G50" s="722">
        <f>B50/E50</f>
        <v>7500</v>
      </c>
      <c r="H50" s="668">
        <f>B50*0.83%</f>
        <v>3735</v>
      </c>
      <c r="I50" s="720">
        <f>B50</f>
        <v>450000</v>
      </c>
      <c r="K50" s="2304">
        <v>45532</v>
      </c>
      <c r="L50" s="57"/>
      <c r="M50" s="57"/>
      <c r="N50" s="58">
        <v>84376</v>
      </c>
      <c r="O50" s="793">
        <v>2</v>
      </c>
      <c r="P50" s="2274">
        <v>1666.67</v>
      </c>
      <c r="Q50" s="2885">
        <v>333.33</v>
      </c>
      <c r="R50" s="62">
        <f t="shared" ref="R50:R56" si="7">R49-P50</f>
        <v>16666.66</v>
      </c>
    </row>
    <row r="51" spans="1:18" ht="13.2">
      <c r="A51" s="50">
        <v>45532</v>
      </c>
      <c r="B51" s="43"/>
      <c r="C51" s="43"/>
      <c r="D51" s="43"/>
      <c r="E51" s="57">
        <v>1</v>
      </c>
      <c r="F51" s="2229">
        <v>84376</v>
      </c>
      <c r="G51" s="30">
        <v>7500</v>
      </c>
      <c r="H51" s="30">
        <v>3735</v>
      </c>
      <c r="I51" s="43">
        <f>I50-G51</f>
        <v>442500</v>
      </c>
      <c r="K51" s="2304">
        <v>45561</v>
      </c>
      <c r="L51" s="57"/>
      <c r="M51" s="57"/>
      <c r="N51" s="58">
        <v>84745</v>
      </c>
      <c r="O51" s="793">
        <v>3</v>
      </c>
      <c r="P51" s="2274">
        <v>1666.67</v>
      </c>
      <c r="Q51" s="2885">
        <v>300</v>
      </c>
      <c r="R51" s="62">
        <f t="shared" si="7"/>
        <v>14999.99</v>
      </c>
    </row>
    <row r="52" spans="1:18" ht="13.2">
      <c r="A52" s="50">
        <v>45561</v>
      </c>
      <c r="B52" s="43"/>
      <c r="C52" s="43"/>
      <c r="D52" s="43"/>
      <c r="E52" s="57">
        <v>2</v>
      </c>
      <c r="F52" s="2229">
        <v>84745</v>
      </c>
      <c r="G52" s="30">
        <v>7500</v>
      </c>
      <c r="H52" s="30">
        <v>3735</v>
      </c>
      <c r="I52" s="43">
        <f t="shared" ref="I52:I57" si="8">I51-G52</f>
        <v>435000</v>
      </c>
      <c r="K52" s="2304">
        <v>45594</v>
      </c>
      <c r="L52" s="57"/>
      <c r="M52" s="57"/>
      <c r="N52" s="58">
        <v>85156</v>
      </c>
      <c r="O52" s="793">
        <v>4</v>
      </c>
      <c r="P52" s="2274">
        <v>1666.67</v>
      </c>
      <c r="Q52" s="2885">
        <v>266.67</v>
      </c>
      <c r="R52" s="62">
        <f t="shared" si="7"/>
        <v>13333.32</v>
      </c>
    </row>
    <row r="53" spans="1:18" ht="13.2">
      <c r="A53" s="50">
        <v>45594</v>
      </c>
      <c r="B53" s="43"/>
      <c r="C53" s="43"/>
      <c r="D53" s="43"/>
      <c r="E53" s="57">
        <v>3</v>
      </c>
      <c r="F53" s="2229">
        <v>85156</v>
      </c>
      <c r="G53" s="30">
        <v>7500</v>
      </c>
      <c r="H53" s="30">
        <v>3735</v>
      </c>
      <c r="I53" s="43">
        <f t="shared" si="8"/>
        <v>427500</v>
      </c>
      <c r="K53" s="2304">
        <v>45623</v>
      </c>
      <c r="L53" s="57"/>
      <c r="M53" s="57"/>
      <c r="N53" s="58">
        <v>85590</v>
      </c>
      <c r="O53" s="793">
        <v>5</v>
      </c>
      <c r="P53" s="2274">
        <v>1666.67</v>
      </c>
      <c r="Q53" s="2885">
        <v>233.33</v>
      </c>
      <c r="R53" s="62">
        <f t="shared" si="7"/>
        <v>11666.65</v>
      </c>
    </row>
    <row r="54" spans="1:18" ht="13.2">
      <c r="A54" s="50">
        <v>45623</v>
      </c>
      <c r="B54" s="43"/>
      <c r="C54" s="43"/>
      <c r="D54" s="43"/>
      <c r="E54" s="57">
        <v>4</v>
      </c>
      <c r="F54" s="2229">
        <v>85590</v>
      </c>
      <c r="G54" s="30">
        <v>7500</v>
      </c>
      <c r="H54" s="30">
        <v>3735</v>
      </c>
      <c r="I54" s="43">
        <f t="shared" si="8"/>
        <v>420000</v>
      </c>
      <c r="K54" s="2304">
        <v>45654</v>
      </c>
      <c r="L54" s="57"/>
      <c r="M54" s="57"/>
      <c r="N54" s="58">
        <v>86008</v>
      </c>
      <c r="O54" s="793">
        <v>6</v>
      </c>
      <c r="P54" s="2274">
        <v>1666.67</v>
      </c>
      <c r="Q54" s="2885">
        <v>233.33</v>
      </c>
      <c r="R54" s="62">
        <f t="shared" si="7"/>
        <v>9999.98</v>
      </c>
    </row>
    <row r="55" spans="1:18" ht="13.2">
      <c r="A55" s="60">
        <v>45654</v>
      </c>
      <c r="B55" s="43"/>
      <c r="C55" s="43"/>
      <c r="D55" s="43"/>
      <c r="E55" s="57">
        <v>5</v>
      </c>
      <c r="F55" s="2229">
        <v>86008</v>
      </c>
      <c r="G55" s="30">
        <v>7500</v>
      </c>
      <c r="H55" s="30">
        <v>3735</v>
      </c>
      <c r="I55" s="43">
        <f t="shared" si="8"/>
        <v>412500</v>
      </c>
      <c r="K55" s="2304">
        <v>45672</v>
      </c>
      <c r="L55" s="57"/>
      <c r="M55" s="57"/>
      <c r="N55" s="42">
        <v>86178</v>
      </c>
      <c r="O55" s="793">
        <v>7</v>
      </c>
      <c r="P55" s="2226">
        <v>9999.98</v>
      </c>
      <c r="Q55" s="2884"/>
      <c r="R55" s="62">
        <f t="shared" si="7"/>
        <v>0</v>
      </c>
    </row>
    <row r="56" spans="1:18" ht="13.2">
      <c r="A56" s="60">
        <v>45685</v>
      </c>
      <c r="B56" s="43"/>
      <c r="C56" s="43"/>
      <c r="D56" s="43"/>
      <c r="E56" s="57">
        <v>6</v>
      </c>
      <c r="F56" s="2229">
        <v>86272</v>
      </c>
      <c r="G56" s="30">
        <v>7500</v>
      </c>
      <c r="H56" s="30">
        <v>3735</v>
      </c>
      <c r="I56" s="43">
        <f t="shared" si="8"/>
        <v>405000</v>
      </c>
      <c r="R56" s="7">
        <f t="shared" si="7"/>
        <v>0</v>
      </c>
    </row>
    <row r="57" spans="1:18" ht="13.2">
      <c r="A57" s="575">
        <v>45692</v>
      </c>
      <c r="C57" s="43"/>
      <c r="D57" s="43"/>
      <c r="E57" s="57">
        <v>7</v>
      </c>
      <c r="F57" s="2424">
        <v>35028</v>
      </c>
      <c r="G57" s="30">
        <v>405000</v>
      </c>
      <c r="H57" s="30"/>
      <c r="I57" s="43">
        <f t="shared" si="8"/>
        <v>0</v>
      </c>
    </row>
    <row r="58" spans="1:18" ht="13.2">
      <c r="A58" s="63"/>
      <c r="B58" s="67"/>
      <c r="C58" s="67"/>
      <c r="D58" s="67"/>
      <c r="E58" s="133"/>
      <c r="F58" s="2308"/>
      <c r="G58" s="1188"/>
      <c r="H58" s="1188"/>
      <c r="I58" s="67"/>
    </row>
    <row r="59" spans="1:18" ht="20.399999999999999">
      <c r="A59" s="3114" t="s">
        <v>1</v>
      </c>
      <c r="B59" s="3114"/>
      <c r="C59" s="3114"/>
      <c r="D59" s="3114"/>
      <c r="E59" s="3114"/>
      <c r="F59" s="3114"/>
      <c r="G59" s="3114"/>
      <c r="H59" s="3114"/>
      <c r="I59" s="3193"/>
      <c r="K59" s="3463" t="s">
        <v>20</v>
      </c>
      <c r="L59" s="3461"/>
      <c r="M59" s="3461"/>
      <c r="N59" s="3461"/>
      <c r="O59" s="3461"/>
      <c r="P59" s="3461"/>
      <c r="Q59" s="3461"/>
      <c r="R59" s="3462"/>
    </row>
    <row r="60" spans="1:18" ht="17.25" customHeight="1">
      <c r="A60" s="1189" t="s">
        <v>2</v>
      </c>
      <c r="B60" s="1190" t="s">
        <v>35</v>
      </c>
      <c r="C60" s="1191" t="s">
        <v>4</v>
      </c>
      <c r="D60" s="1192" t="s">
        <v>5</v>
      </c>
      <c r="E60" s="1192" t="s">
        <v>6</v>
      </c>
      <c r="F60" s="2405" t="s">
        <v>7</v>
      </c>
      <c r="G60" s="1194" t="s">
        <v>1023</v>
      </c>
      <c r="H60" s="1194" t="s">
        <v>802</v>
      </c>
      <c r="I60" s="1201" t="s">
        <v>39</v>
      </c>
      <c r="K60" s="2439" t="s">
        <v>21</v>
      </c>
      <c r="L60" s="509" t="s">
        <v>799</v>
      </c>
      <c r="M60" s="509" t="s">
        <v>5</v>
      </c>
      <c r="N60" s="233" t="s">
        <v>143</v>
      </c>
      <c r="O60" s="2073" t="s">
        <v>6</v>
      </c>
      <c r="P60" s="2378" t="s">
        <v>801</v>
      </c>
      <c r="Q60" s="2625" t="s">
        <v>25</v>
      </c>
      <c r="R60" s="68" t="s">
        <v>39</v>
      </c>
    </row>
    <row r="61" spans="1:18" ht="13.2">
      <c r="A61" s="677">
        <v>45692</v>
      </c>
      <c r="B61" s="722">
        <v>450000</v>
      </c>
      <c r="C61" s="722">
        <f>B61*0.02</f>
        <v>9000</v>
      </c>
      <c r="D61" s="722"/>
      <c r="E61" s="667">
        <v>60</v>
      </c>
      <c r="F61" s="2251">
        <v>35028</v>
      </c>
      <c r="G61" s="722">
        <f>B61/E61</f>
        <v>7500</v>
      </c>
      <c r="H61" s="668">
        <f>B61*0.83%</f>
        <v>3735</v>
      </c>
      <c r="I61" s="720">
        <f>B61</f>
        <v>450000</v>
      </c>
      <c r="K61" s="2304">
        <v>45672</v>
      </c>
      <c r="L61" s="190">
        <v>20000</v>
      </c>
      <c r="M61" s="190"/>
      <c r="N61" s="42">
        <v>34928</v>
      </c>
      <c r="O61" s="2872">
        <v>12</v>
      </c>
      <c r="P61" s="2449">
        <f>+L61/O61</f>
        <v>1666.6666666666699</v>
      </c>
      <c r="Q61" s="2886">
        <v>400</v>
      </c>
      <c r="R61" s="190">
        <v>20000</v>
      </c>
    </row>
    <row r="62" spans="1:18" ht="13.2">
      <c r="A62" s="60">
        <v>45715</v>
      </c>
      <c r="B62" s="167">
        <v>45715</v>
      </c>
      <c r="C62" s="151"/>
      <c r="D62" s="151"/>
      <c r="E62" s="57">
        <v>1</v>
      </c>
      <c r="F62" s="2229">
        <v>86610</v>
      </c>
      <c r="G62" s="43">
        <v>7500</v>
      </c>
      <c r="H62" s="62">
        <v>3735</v>
      </c>
      <c r="I62" s="693">
        <f>I61-G62</f>
        <v>442500</v>
      </c>
      <c r="K62" s="2243">
        <v>45685</v>
      </c>
      <c r="L62" s="57"/>
      <c r="M62" s="57"/>
      <c r="N62" s="197">
        <v>86272</v>
      </c>
      <c r="O62" s="793">
        <v>1</v>
      </c>
      <c r="P62" s="2275">
        <v>1666.67</v>
      </c>
      <c r="Q62" s="2887">
        <v>366.67</v>
      </c>
      <c r="R62" s="62">
        <f>R61-P62</f>
        <v>18333.330000000002</v>
      </c>
    </row>
    <row r="63" spans="1:18" ht="13.2">
      <c r="A63" s="60">
        <v>45744</v>
      </c>
      <c r="B63" s="167">
        <v>45744</v>
      </c>
      <c r="C63" s="151"/>
      <c r="D63" s="151"/>
      <c r="E63" s="57">
        <v>2</v>
      </c>
      <c r="F63" s="2229">
        <v>87007</v>
      </c>
      <c r="G63" s="43">
        <v>7500</v>
      </c>
      <c r="H63" s="62">
        <v>3735</v>
      </c>
      <c r="I63" s="693">
        <f t="shared" ref="I63:I68" si="9">I62-G63</f>
        <v>435000</v>
      </c>
      <c r="K63" s="2243">
        <v>45715</v>
      </c>
      <c r="L63" s="57"/>
      <c r="M63" s="57"/>
      <c r="N63" s="197">
        <v>86610</v>
      </c>
      <c r="O63" s="793">
        <v>2</v>
      </c>
      <c r="P63" s="2275">
        <v>1666.67</v>
      </c>
      <c r="Q63" s="2887">
        <v>333.33</v>
      </c>
      <c r="R63" s="62">
        <f t="shared" ref="R63:R72" si="10">R62-P63</f>
        <v>16666.66</v>
      </c>
    </row>
    <row r="64" spans="1:18" ht="13.2">
      <c r="A64" s="60">
        <v>45776</v>
      </c>
      <c r="B64" s="167">
        <v>45776</v>
      </c>
      <c r="C64" s="151"/>
      <c r="D64" s="151"/>
      <c r="E64" s="57">
        <v>3</v>
      </c>
      <c r="F64" s="2229">
        <v>87374</v>
      </c>
      <c r="G64" s="43">
        <v>7500</v>
      </c>
      <c r="H64" s="62">
        <v>3735</v>
      </c>
      <c r="I64" s="693">
        <f t="shared" si="9"/>
        <v>427500</v>
      </c>
      <c r="K64" s="2243">
        <v>45744</v>
      </c>
      <c r="L64" s="57"/>
      <c r="M64" s="57"/>
      <c r="N64" s="197">
        <v>87007</v>
      </c>
      <c r="O64" s="793">
        <v>3</v>
      </c>
      <c r="P64" s="2275">
        <v>1666.67</v>
      </c>
      <c r="Q64" s="2887">
        <v>300</v>
      </c>
      <c r="R64" s="62">
        <f t="shared" si="10"/>
        <v>14999.99</v>
      </c>
    </row>
    <row r="65" spans="1:18" ht="13.2">
      <c r="A65" s="60">
        <v>45805</v>
      </c>
      <c r="B65" s="167">
        <v>45805</v>
      </c>
      <c r="C65" s="151"/>
      <c r="D65" s="151"/>
      <c r="E65" s="57">
        <v>4</v>
      </c>
      <c r="F65" s="2229" t="s">
        <v>1437</v>
      </c>
      <c r="G65" s="43">
        <v>7500</v>
      </c>
      <c r="H65" s="62">
        <v>3735</v>
      </c>
      <c r="I65" s="693">
        <f t="shared" si="9"/>
        <v>420000</v>
      </c>
      <c r="K65" s="2243">
        <v>45776</v>
      </c>
      <c r="L65" s="57"/>
      <c r="M65" s="57"/>
      <c r="N65" s="197">
        <v>87374</v>
      </c>
      <c r="O65" s="793">
        <v>4</v>
      </c>
      <c r="P65" s="2275">
        <v>1666.67</v>
      </c>
      <c r="Q65" s="2887">
        <v>266.67</v>
      </c>
      <c r="R65" s="62">
        <f t="shared" si="10"/>
        <v>13333.32</v>
      </c>
    </row>
    <row r="66" spans="1:18" ht="13.2">
      <c r="A66" s="60">
        <v>45835</v>
      </c>
      <c r="B66" s="167">
        <v>45835</v>
      </c>
      <c r="C66" s="151"/>
      <c r="D66" s="151"/>
      <c r="E66" s="57">
        <v>5</v>
      </c>
      <c r="F66" s="2229" t="s">
        <v>1438</v>
      </c>
      <c r="G66" s="43">
        <v>7500</v>
      </c>
      <c r="H66" s="62">
        <v>3735</v>
      </c>
      <c r="I66" s="693">
        <f t="shared" si="9"/>
        <v>412500</v>
      </c>
      <c r="K66" s="2243">
        <v>45805</v>
      </c>
      <c r="L66" s="57"/>
      <c r="M66" s="57"/>
      <c r="N66" s="195" t="s">
        <v>1439</v>
      </c>
      <c r="O66" s="793">
        <v>5</v>
      </c>
      <c r="P66" s="2275">
        <v>1666.67</v>
      </c>
      <c r="Q66" s="2887">
        <v>233.33</v>
      </c>
      <c r="R66" s="62">
        <f t="shared" si="10"/>
        <v>11666.65</v>
      </c>
    </row>
    <row r="67" spans="1:18" ht="13.2">
      <c r="A67" s="60">
        <v>45867</v>
      </c>
      <c r="B67" s="167">
        <v>45867</v>
      </c>
      <c r="C67" s="151"/>
      <c r="D67" s="151"/>
      <c r="E67" s="57">
        <v>6</v>
      </c>
      <c r="F67" s="2229" t="s">
        <v>1440</v>
      </c>
      <c r="G67" s="43">
        <v>7500</v>
      </c>
      <c r="H67" s="62">
        <v>3735</v>
      </c>
      <c r="I67" s="693">
        <f t="shared" si="9"/>
        <v>405000</v>
      </c>
      <c r="K67" s="2243">
        <v>45835</v>
      </c>
      <c r="L67" s="57"/>
      <c r="M67" s="57"/>
      <c r="N67" s="195" t="s">
        <v>1438</v>
      </c>
      <c r="O67" s="793">
        <v>6</v>
      </c>
      <c r="P67" s="2275">
        <v>1666.67</v>
      </c>
      <c r="Q67" s="2887">
        <v>200</v>
      </c>
      <c r="R67" s="62">
        <f t="shared" si="10"/>
        <v>9999.98</v>
      </c>
    </row>
    <row r="68" spans="1:18">
      <c r="A68" s="60">
        <v>45871</v>
      </c>
      <c r="B68" s="151"/>
      <c r="C68" s="151"/>
      <c r="D68" s="151"/>
      <c r="E68" s="57">
        <v>7</v>
      </c>
      <c r="F68" s="2229" t="s">
        <v>1441</v>
      </c>
      <c r="G68" s="51">
        <v>405000</v>
      </c>
      <c r="H68" s="991"/>
      <c r="I68" s="693">
        <f t="shared" si="9"/>
        <v>0</v>
      </c>
      <c r="K68" s="2243">
        <v>45867</v>
      </c>
      <c r="L68" s="151"/>
      <c r="M68" s="151"/>
      <c r="N68" s="195" t="s">
        <v>1440</v>
      </c>
      <c r="O68" s="793">
        <v>7</v>
      </c>
      <c r="P68" s="2275">
        <v>1666.67</v>
      </c>
      <c r="Q68" s="2887">
        <v>166.67</v>
      </c>
      <c r="R68" s="62">
        <f t="shared" si="10"/>
        <v>8333.31</v>
      </c>
    </row>
    <row r="69" spans="1:18">
      <c r="A69" s="60"/>
      <c r="B69" s="151"/>
      <c r="C69" s="151"/>
      <c r="D69" s="151"/>
      <c r="E69" s="57"/>
      <c r="F69" s="2229"/>
      <c r="G69" s="51"/>
      <c r="H69" s="991"/>
      <c r="I69" s="151"/>
      <c r="K69" s="2243">
        <v>45897</v>
      </c>
      <c r="N69" s="2184" t="s">
        <v>1442</v>
      </c>
      <c r="O69" s="793">
        <v>8</v>
      </c>
      <c r="P69" s="2275">
        <v>1666.67</v>
      </c>
      <c r="Q69" s="2887">
        <v>133.33000000000001</v>
      </c>
      <c r="R69" s="62">
        <f t="shared" si="10"/>
        <v>6666.64</v>
      </c>
    </row>
    <row r="70" spans="1:18">
      <c r="A70" s="63"/>
      <c r="B70" s="132"/>
      <c r="C70" s="132"/>
      <c r="D70" s="132"/>
      <c r="E70" s="133"/>
      <c r="F70" s="2308"/>
      <c r="G70" s="1185"/>
      <c r="H70" s="1186"/>
      <c r="I70" s="132"/>
      <c r="K70" s="2243">
        <v>45932</v>
      </c>
      <c r="L70" s="151"/>
      <c r="M70" s="151"/>
      <c r="N70" s="195" t="s">
        <v>1443</v>
      </c>
      <c r="O70" s="793">
        <v>9</v>
      </c>
      <c r="P70" s="2274">
        <v>1666.67</v>
      </c>
      <c r="Q70" s="2888">
        <v>100</v>
      </c>
      <c r="R70" s="62">
        <f t="shared" si="10"/>
        <v>4999.97</v>
      </c>
    </row>
    <row r="71" spans="1:18" ht="20.399999999999999">
      <c r="A71" s="3114" t="s">
        <v>1</v>
      </c>
      <c r="B71" s="3114"/>
      <c r="C71" s="3114"/>
      <c r="D71" s="3114"/>
      <c r="E71" s="3114"/>
      <c r="F71" s="3114"/>
      <c r="G71" s="3114"/>
      <c r="H71" s="3114"/>
      <c r="I71" s="3193"/>
      <c r="K71" s="2243">
        <v>45933</v>
      </c>
      <c r="N71" s="195" t="s">
        <v>1444</v>
      </c>
      <c r="O71" s="793"/>
      <c r="P71" s="2274">
        <v>4999.97</v>
      </c>
      <c r="Q71" s="2586"/>
      <c r="R71" s="62">
        <f t="shared" si="10"/>
        <v>0</v>
      </c>
    </row>
    <row r="72" spans="1:18" ht="25.2">
      <c r="A72" s="1189" t="s">
        <v>2</v>
      </c>
      <c r="B72" s="1190" t="s">
        <v>35</v>
      </c>
      <c r="C72" s="1191" t="s">
        <v>4</v>
      </c>
      <c r="D72" s="1192" t="s">
        <v>5</v>
      </c>
      <c r="E72" s="1192" t="s">
        <v>6</v>
      </c>
      <c r="F72" s="2405" t="s">
        <v>7</v>
      </c>
      <c r="G72" s="1194" t="s">
        <v>1023</v>
      </c>
      <c r="H72" s="1194" t="s">
        <v>802</v>
      </c>
      <c r="I72" s="1201" t="s">
        <v>39</v>
      </c>
      <c r="K72" s="2304"/>
      <c r="L72" s="151"/>
      <c r="M72" s="151"/>
      <c r="N72" s="967"/>
      <c r="O72" s="793"/>
      <c r="Q72" s="2586"/>
      <c r="R72" s="62">
        <f t="shared" si="10"/>
        <v>0</v>
      </c>
    </row>
    <row r="73" spans="1:18" ht="15">
      <c r="A73" s="677">
        <v>45871</v>
      </c>
      <c r="B73" s="722">
        <v>450000</v>
      </c>
      <c r="C73" s="722">
        <f>B73*0.02</f>
        <v>9000</v>
      </c>
      <c r="D73" s="722"/>
      <c r="E73" s="667">
        <v>60</v>
      </c>
      <c r="F73" s="2251" t="s">
        <v>1445</v>
      </c>
      <c r="G73" s="722">
        <f>B73/E73</f>
        <v>7500</v>
      </c>
      <c r="H73" s="668">
        <f>B73*0.83%</f>
        <v>3735</v>
      </c>
      <c r="I73" s="720">
        <f>B73</f>
        <v>450000</v>
      </c>
      <c r="K73" s="3463" t="s">
        <v>20</v>
      </c>
      <c r="L73" s="3461"/>
      <c r="M73" s="3461"/>
      <c r="N73" s="3461"/>
      <c r="O73" s="3461"/>
      <c r="P73" s="3461"/>
      <c r="Q73" s="3461"/>
      <c r="R73" s="3462"/>
    </row>
    <row r="74" spans="1:18" ht="25.2">
      <c r="A74" s="167">
        <v>45897</v>
      </c>
      <c r="B74" s="27"/>
      <c r="C74" s="27"/>
      <c r="D74" s="27"/>
      <c r="E74" s="57">
        <v>1</v>
      </c>
      <c r="F74" s="2196" t="s">
        <v>1442</v>
      </c>
      <c r="G74" s="450">
        <v>7500</v>
      </c>
      <c r="H74" s="450">
        <v>3735</v>
      </c>
      <c r="I74" s="693">
        <f>I73-G74</f>
        <v>442500</v>
      </c>
      <c r="K74" s="2439" t="s">
        <v>21</v>
      </c>
      <c r="L74" s="509" t="s">
        <v>799</v>
      </c>
      <c r="M74" s="509" t="s">
        <v>5</v>
      </c>
      <c r="N74" s="233" t="s">
        <v>143</v>
      </c>
      <c r="O74" s="2073" t="s">
        <v>6</v>
      </c>
      <c r="P74" s="2378" t="s">
        <v>801</v>
      </c>
      <c r="Q74" s="2625" t="s">
        <v>25</v>
      </c>
      <c r="R74" s="68" t="s">
        <v>39</v>
      </c>
    </row>
    <row r="75" spans="1:18">
      <c r="A75" s="167">
        <v>45932</v>
      </c>
      <c r="B75" s="27"/>
      <c r="C75" s="27"/>
      <c r="D75" s="27"/>
      <c r="E75" s="57">
        <v>2</v>
      </c>
      <c r="F75" s="2195" t="s">
        <v>1443</v>
      </c>
      <c r="G75" s="168">
        <v>7500</v>
      </c>
      <c r="H75" s="168">
        <v>3735</v>
      </c>
      <c r="I75" s="693">
        <f>I74-G75</f>
        <v>435000</v>
      </c>
      <c r="K75" s="2243">
        <v>45933</v>
      </c>
      <c r="L75" s="190">
        <v>20000</v>
      </c>
      <c r="M75" s="190"/>
      <c r="N75" s="224">
        <v>36511</v>
      </c>
      <c r="O75" s="2872">
        <v>12</v>
      </c>
      <c r="P75" s="2449">
        <f>+L75/O75</f>
        <v>1666.6666666666699</v>
      </c>
      <c r="Q75" s="2886">
        <v>400</v>
      </c>
      <c r="R75" s="190">
        <v>20000</v>
      </c>
    </row>
    <row r="76" spans="1:18">
      <c r="A76" s="167">
        <v>45959</v>
      </c>
      <c r="B76" s="27"/>
      <c r="C76" s="27"/>
      <c r="D76" s="27"/>
      <c r="E76" s="57">
        <v>3</v>
      </c>
      <c r="F76" s="2195" t="s">
        <v>1446</v>
      </c>
      <c r="G76" s="450">
        <v>7500</v>
      </c>
      <c r="H76" s="450">
        <v>3735</v>
      </c>
      <c r="I76" s="693">
        <f>I75-G76</f>
        <v>427500</v>
      </c>
      <c r="K76" s="2243">
        <v>45959</v>
      </c>
      <c r="L76" s="57"/>
      <c r="M76" s="57"/>
      <c r="N76" s="195" t="s">
        <v>1446</v>
      </c>
      <c r="O76" s="793">
        <v>1</v>
      </c>
      <c r="P76" s="2275">
        <v>1666.67</v>
      </c>
      <c r="Q76" s="2887">
        <v>366.67</v>
      </c>
      <c r="R76" s="62">
        <f t="shared" ref="R76:R81" si="11">R75-P76</f>
        <v>18333.330000000002</v>
      </c>
    </row>
    <row r="77" spans="1:18">
      <c r="A77" s="167">
        <v>45988</v>
      </c>
      <c r="B77" s="27"/>
      <c r="C77" s="27"/>
      <c r="D77" s="27"/>
      <c r="E77" s="57">
        <v>4</v>
      </c>
      <c r="F77" s="2195" t="s">
        <v>1447</v>
      </c>
      <c r="G77" s="450">
        <v>7500</v>
      </c>
      <c r="H77" s="450">
        <v>3735</v>
      </c>
      <c r="I77" s="693">
        <f t="shared" ref="I77:I83" si="12">I76-G77</f>
        <v>420000</v>
      </c>
      <c r="K77" s="2243">
        <v>45988</v>
      </c>
      <c r="L77" s="27"/>
      <c r="M77" s="27"/>
      <c r="N77" s="195" t="s">
        <v>1447</v>
      </c>
      <c r="O77" s="793">
        <v>2</v>
      </c>
      <c r="P77" s="2275">
        <v>1666.67</v>
      </c>
      <c r="Q77" s="2887">
        <v>333.33</v>
      </c>
      <c r="R77" s="62">
        <f t="shared" si="11"/>
        <v>16666.66</v>
      </c>
    </row>
    <row r="78" spans="1:18">
      <c r="A78" s="167">
        <v>46018</v>
      </c>
      <c r="B78" s="27"/>
      <c r="C78" s="27"/>
      <c r="D78" s="27"/>
      <c r="E78" s="57">
        <v>5</v>
      </c>
      <c r="F78" s="2195" t="s">
        <v>1448</v>
      </c>
      <c r="G78" s="450">
        <v>3965</v>
      </c>
      <c r="H78" s="450">
        <v>3735</v>
      </c>
      <c r="I78" s="693">
        <f t="shared" si="12"/>
        <v>416035</v>
      </c>
      <c r="K78" s="2243">
        <v>46020</v>
      </c>
      <c r="L78" s="27"/>
      <c r="M78" s="27"/>
      <c r="N78" s="195" t="s">
        <v>1449</v>
      </c>
      <c r="O78" s="793">
        <v>3</v>
      </c>
      <c r="P78" s="2275">
        <v>1666.67</v>
      </c>
      <c r="Q78" s="2887">
        <v>300</v>
      </c>
      <c r="R78" s="62">
        <f t="shared" si="11"/>
        <v>14999.99</v>
      </c>
    </row>
    <row r="79" spans="1:18">
      <c r="A79" s="167">
        <v>46020</v>
      </c>
      <c r="B79" s="27"/>
      <c r="C79" s="27"/>
      <c r="D79" s="27"/>
      <c r="E79" s="57"/>
      <c r="F79" s="2195" t="s">
        <v>1449</v>
      </c>
      <c r="G79" s="450">
        <v>3535</v>
      </c>
      <c r="H79" s="450"/>
      <c r="I79" s="693">
        <f t="shared" si="12"/>
        <v>412500</v>
      </c>
      <c r="K79" s="2243"/>
      <c r="L79" s="224"/>
      <c r="M79" s="224"/>
      <c r="N79" s="224"/>
      <c r="O79" s="793">
        <v>4</v>
      </c>
      <c r="Q79" s="2586"/>
      <c r="R79" s="62">
        <f t="shared" si="11"/>
        <v>14999.99</v>
      </c>
    </row>
    <row r="80" spans="1:18" ht="15">
      <c r="A80" s="167">
        <v>46049</v>
      </c>
      <c r="E80" s="57">
        <v>6</v>
      </c>
      <c r="F80" s="2197" t="s">
        <v>1450</v>
      </c>
      <c r="G80" s="450">
        <v>7500</v>
      </c>
      <c r="H80" s="450">
        <v>3735</v>
      </c>
      <c r="I80" s="693">
        <f t="shared" si="12"/>
        <v>405000</v>
      </c>
      <c r="K80" s="2243"/>
      <c r="L80" s="197"/>
      <c r="M80" s="200"/>
      <c r="N80" s="200"/>
      <c r="O80" s="793">
        <v>5</v>
      </c>
      <c r="Q80" s="2586"/>
      <c r="R80" s="62">
        <f t="shared" si="11"/>
        <v>14999.99</v>
      </c>
    </row>
    <row r="81" spans="1:18" ht="13.2">
      <c r="A81" s="60">
        <v>46077</v>
      </c>
      <c r="B81" s="151"/>
      <c r="C81" s="151"/>
      <c r="D81" s="151"/>
      <c r="E81" s="57">
        <v>7</v>
      </c>
      <c r="F81" s="2229" t="s">
        <v>1451</v>
      </c>
      <c r="G81" s="851">
        <v>7500</v>
      </c>
      <c r="H81" s="850">
        <v>3735</v>
      </c>
      <c r="I81" s="693">
        <f t="shared" si="12"/>
        <v>397500</v>
      </c>
      <c r="K81" s="2243"/>
      <c r="L81" s="197"/>
      <c r="M81" s="200"/>
      <c r="N81" s="200"/>
      <c r="O81" s="793">
        <v>6</v>
      </c>
      <c r="Q81" s="2586"/>
      <c r="R81" s="62">
        <f t="shared" si="11"/>
        <v>14999.99</v>
      </c>
    </row>
    <row r="82" spans="1:18">
      <c r="A82" s="60"/>
      <c r="B82" s="151"/>
      <c r="C82" s="151"/>
      <c r="D82" s="151"/>
      <c r="E82" s="57"/>
      <c r="F82" s="2229"/>
      <c r="G82" s="51"/>
      <c r="H82" s="991"/>
      <c r="I82" s="693">
        <f t="shared" si="12"/>
        <v>397500</v>
      </c>
      <c r="K82" s="2867"/>
      <c r="L82" s="726"/>
      <c r="M82" s="724"/>
      <c r="N82" s="724"/>
      <c r="O82" s="2876">
        <v>7</v>
      </c>
    </row>
    <row r="83" spans="1:18">
      <c r="A83" s="63"/>
      <c r="B83" s="132"/>
      <c r="C83" s="132"/>
      <c r="D83" s="132"/>
      <c r="E83" s="133"/>
      <c r="F83" s="2308"/>
      <c r="G83" s="1185"/>
      <c r="H83" s="1186"/>
      <c r="I83" s="693">
        <f t="shared" si="12"/>
        <v>397500</v>
      </c>
      <c r="K83" s="2243"/>
      <c r="L83" s="197"/>
      <c r="M83" s="200"/>
      <c r="N83" s="200"/>
      <c r="O83" s="199"/>
    </row>
    <row r="84" spans="1:18">
      <c r="A84" s="63"/>
      <c r="B84" s="132"/>
      <c r="C84" s="132"/>
      <c r="D84" s="132"/>
      <c r="E84" s="133"/>
      <c r="F84" s="2308"/>
      <c r="G84" s="1185"/>
      <c r="H84" s="1186"/>
      <c r="I84" s="132"/>
      <c r="K84" s="2243"/>
      <c r="L84" s="197"/>
      <c r="M84" s="200"/>
      <c r="N84" s="200"/>
      <c r="O84" s="199"/>
    </row>
    <row r="85" spans="1:18">
      <c r="A85" s="63"/>
      <c r="B85" s="132"/>
      <c r="C85" s="132"/>
      <c r="D85" s="132"/>
      <c r="E85" s="133"/>
      <c r="F85" s="2308"/>
      <c r="G85" s="1185"/>
      <c r="H85" s="1186"/>
      <c r="I85" s="132"/>
      <c r="K85" s="2243"/>
      <c r="L85" s="195"/>
      <c r="M85" s="200"/>
      <c r="N85" s="200"/>
      <c r="O85" s="199"/>
    </row>
    <row r="86" spans="1:18">
      <c r="A86" s="63"/>
      <c r="B86" s="132"/>
      <c r="C86" s="132"/>
      <c r="D86" s="132"/>
      <c r="E86" s="133"/>
      <c r="F86" s="2308"/>
      <c r="G86" s="1185"/>
      <c r="H86" s="1186"/>
      <c r="I86" s="132"/>
      <c r="K86" s="2243"/>
      <c r="L86" s="195"/>
      <c r="M86" s="200"/>
      <c r="N86" s="200"/>
      <c r="O86" s="199"/>
    </row>
    <row r="87" spans="1:18" ht="15">
      <c r="A87" s="575"/>
      <c r="B87" s="576"/>
      <c r="C87" s="125"/>
      <c r="D87" s="122"/>
      <c r="E87" s="122"/>
      <c r="F87" s="2231"/>
      <c r="G87" s="728"/>
      <c r="H87" s="728"/>
      <c r="I87"/>
      <c r="K87" s="2243"/>
      <c r="L87" s="195"/>
      <c r="M87" s="200"/>
      <c r="N87" s="200"/>
      <c r="O87" s="199"/>
    </row>
    <row r="88" spans="1:18" ht="13.2">
      <c r="A88" s="575"/>
      <c r="B88" s="576"/>
      <c r="C88" s="161"/>
      <c r="D88" s="122"/>
      <c r="E88" s="122"/>
      <c r="F88" s="2231"/>
      <c r="G88" s="604"/>
      <c r="H88" s="604"/>
      <c r="I88"/>
      <c r="K88" s="2243"/>
      <c r="L88" s="197"/>
      <c r="M88" s="200"/>
      <c r="N88" s="200"/>
      <c r="O88" s="199"/>
    </row>
    <row r="89" spans="1:18" ht="15">
      <c r="A89" s="575"/>
      <c r="B89" s="576"/>
      <c r="C89" s="125"/>
      <c r="D89" s="122"/>
      <c r="E89" s="122"/>
      <c r="F89" s="2231"/>
      <c r="G89" s="728"/>
      <c r="H89" s="728"/>
      <c r="I89"/>
      <c r="K89" s="2243"/>
      <c r="L89" s="195"/>
      <c r="M89" s="198"/>
      <c r="N89" s="198"/>
      <c r="O89" s="199"/>
    </row>
    <row r="90" spans="1:18">
      <c r="A90" s="575"/>
      <c r="B90" s="576"/>
      <c r="C90" s="126"/>
      <c r="D90" s="122"/>
      <c r="E90" s="122"/>
      <c r="F90" s="2231"/>
      <c r="G90" s="728"/>
      <c r="H90" s="728"/>
      <c r="I90"/>
      <c r="K90" s="2243"/>
      <c r="L90" s="224"/>
      <c r="M90" s="224"/>
      <c r="N90" s="224"/>
      <c r="O90" s="225"/>
    </row>
    <row r="91" spans="1:18">
      <c r="A91" s="575"/>
      <c r="B91" s="576"/>
      <c r="C91" s="126"/>
      <c r="D91" s="122"/>
      <c r="E91" s="122"/>
      <c r="F91" s="2231"/>
      <c r="G91" s="728"/>
      <c r="H91" s="728"/>
      <c r="I91"/>
      <c r="K91" s="2243"/>
      <c r="L91" s="195"/>
      <c r="M91" s="198"/>
      <c r="N91" s="198"/>
      <c r="O91" s="199"/>
    </row>
    <row r="92" spans="1:18">
      <c r="A92" s="575"/>
      <c r="B92" s="576"/>
      <c r="C92" s="120"/>
      <c r="D92" s="122"/>
      <c r="E92" s="122"/>
      <c r="F92" s="2231"/>
      <c r="G92" s="728"/>
      <c r="H92" s="728"/>
      <c r="I92"/>
      <c r="K92" s="2243"/>
      <c r="L92" s="195"/>
      <c r="M92" s="200"/>
      <c r="N92" s="200"/>
      <c r="O92" s="199"/>
    </row>
    <row r="93" spans="1:18">
      <c r="A93" s="575"/>
      <c r="B93" s="576"/>
      <c r="C93" s="120"/>
      <c r="D93" s="122"/>
      <c r="E93" s="122"/>
      <c r="F93" s="2231"/>
      <c r="G93" s="728"/>
      <c r="H93" s="728"/>
      <c r="I93"/>
      <c r="K93" s="2243"/>
      <c r="L93" s="195"/>
      <c r="M93" s="200"/>
      <c r="N93" s="200"/>
      <c r="O93" s="199"/>
    </row>
    <row r="94" spans="1:18">
      <c r="A94" s="575"/>
      <c r="B94" s="576"/>
      <c r="C94" s="120"/>
      <c r="D94" s="122"/>
      <c r="E94" s="122"/>
      <c r="F94" s="2231"/>
      <c r="G94" s="728"/>
      <c r="H94" s="728"/>
      <c r="I94"/>
      <c r="K94" s="2243"/>
      <c r="L94" s="195"/>
      <c r="M94" s="200"/>
      <c r="N94" s="200"/>
      <c r="O94" s="199"/>
    </row>
    <row r="95" spans="1:18" ht="13.2">
      <c r="A95" s="575"/>
      <c r="B95" s="576"/>
      <c r="C95" s="161"/>
      <c r="D95" s="122"/>
      <c r="E95" s="122"/>
      <c r="F95" s="2231"/>
      <c r="G95" s="604"/>
      <c r="H95" s="604"/>
      <c r="I95"/>
    </row>
    <row r="96" spans="1:18">
      <c r="A96" s="575"/>
      <c r="B96" s="576"/>
      <c r="C96" s="126"/>
      <c r="D96" s="122"/>
      <c r="E96" s="122"/>
      <c r="F96" s="2231"/>
      <c r="G96" s="728"/>
      <c r="H96" s="728"/>
      <c r="I96"/>
    </row>
    <row r="97" spans="1:19">
      <c r="A97" s="575"/>
      <c r="B97" s="576"/>
      <c r="C97" s="120"/>
      <c r="D97" s="577"/>
      <c r="E97" s="577"/>
      <c r="F97" s="2231"/>
      <c r="G97" s="728"/>
      <c r="H97" s="728"/>
      <c r="I97"/>
    </row>
    <row r="98" spans="1:19">
      <c r="A98" s="575"/>
      <c r="B98" s="576"/>
      <c r="C98" s="120"/>
      <c r="D98" s="122"/>
      <c r="E98" s="122"/>
      <c r="F98" s="2232"/>
      <c r="G98" s="728"/>
      <c r="H98" s="728"/>
      <c r="I98"/>
    </row>
    <row r="99" spans="1:19">
      <c r="A99" s="575"/>
      <c r="B99" s="576"/>
      <c r="C99" s="120"/>
      <c r="D99" s="122"/>
      <c r="E99" s="122"/>
      <c r="F99" s="2231"/>
      <c r="G99" s="728"/>
      <c r="H99" s="728"/>
      <c r="I99"/>
    </row>
    <row r="100" spans="1:19">
      <c r="A100" s="575"/>
      <c r="B100" s="576"/>
      <c r="C100" s="120"/>
      <c r="D100" s="122"/>
      <c r="E100" s="122"/>
      <c r="F100" s="2231"/>
      <c r="G100" s="728"/>
      <c r="H100" s="728"/>
      <c r="I100"/>
    </row>
    <row r="101" spans="1:19">
      <c r="A101" s="575"/>
      <c r="B101" s="576"/>
      <c r="C101" s="120"/>
      <c r="D101" s="122"/>
      <c r="E101" s="122"/>
      <c r="F101" s="2231"/>
      <c r="G101" s="728"/>
      <c r="H101" s="728"/>
      <c r="I101"/>
    </row>
    <row r="106" spans="1:19">
      <c r="S106" s="99">
        <f>R34*2%</f>
        <v>266.66640000000001</v>
      </c>
    </row>
  </sheetData>
  <mergeCells count="15">
    <mergeCell ref="A48:I48"/>
    <mergeCell ref="A59:I59"/>
    <mergeCell ref="K59:R59"/>
    <mergeCell ref="A71:I71"/>
    <mergeCell ref="K73:R73"/>
    <mergeCell ref="A24:I24"/>
    <mergeCell ref="K28:R28"/>
    <mergeCell ref="A36:I36"/>
    <mergeCell ref="K38:R38"/>
    <mergeCell ref="K46:R46"/>
    <mergeCell ref="A1:F1"/>
    <mergeCell ref="A3:I3"/>
    <mergeCell ref="K3:R3"/>
    <mergeCell ref="A13:I13"/>
    <mergeCell ref="K16:R16"/>
  </mergeCells>
  <pageMargins left="0.7" right="0.7" top="0.75" bottom="0.75" header="0.3" footer="0.3"/>
  <pageSetup orientation="portrait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42">
    <tabColor rgb="FFFFFF00"/>
  </sheetPr>
  <dimension ref="A1:AK234"/>
  <sheetViews>
    <sheetView topLeftCell="A18" zoomScale="130" zoomScaleNormal="130" workbookViewId="0">
      <selection activeCell="A34" sqref="A34"/>
    </sheetView>
  </sheetViews>
  <sheetFormatPr defaultColWidth="9.109375" defaultRowHeight="13.2"/>
  <cols>
    <col min="1" max="1" width="17.44140625" style="131" customWidth="1"/>
    <col min="2" max="3" width="17.44140625" style="3" customWidth="1"/>
    <col min="4" max="4" width="7.88671875" style="3" customWidth="1"/>
    <col min="5" max="5" width="9.33203125" style="3" customWidth="1"/>
    <col min="6" max="6" width="13.6640625" style="2227" customWidth="1"/>
    <col min="7" max="7" width="12.33203125" style="6" customWidth="1"/>
    <col min="8" max="8" width="12.6640625" style="6" customWidth="1"/>
    <col min="9" max="9" width="14.33203125" style="6" customWidth="1"/>
    <col min="10" max="10" width="10.5546875" style="100" hidden="1" customWidth="1"/>
    <col min="11" max="11" width="13" style="6" hidden="1" customWidth="1"/>
    <col min="12" max="12" width="10" style="6" hidden="1" customWidth="1"/>
    <col min="13" max="13" width="10.88671875" style="6" hidden="1" customWidth="1"/>
    <col min="14" max="14" width="8.88671875" style="6" hidden="1" customWidth="1"/>
    <col min="15" max="15" width="5.33203125" style="5" hidden="1" customWidth="1"/>
    <col min="16" max="16" width="12.44140625" style="6" hidden="1" customWidth="1"/>
    <col min="17" max="17" width="11" style="6" hidden="1" customWidth="1"/>
    <col min="18" max="18" width="13" style="6" hidden="1" customWidth="1"/>
    <col min="19" max="19" width="10.33203125" style="100" hidden="1" customWidth="1"/>
    <col min="20" max="20" width="11.6640625" style="6" hidden="1" customWidth="1"/>
    <col min="21" max="21" width="10" style="6" hidden="1" customWidth="1"/>
    <col min="22" max="22" width="8.88671875" style="6" hidden="1" customWidth="1"/>
    <col min="23" max="23" width="11" style="6" hidden="1" customWidth="1"/>
    <col min="24" max="24" width="11.6640625" style="6" hidden="1" customWidth="1"/>
    <col min="25" max="28" width="11.6640625" style="3" hidden="1" customWidth="1"/>
    <col min="29" max="29" width="9.109375" style="3"/>
    <col min="30" max="30" width="9.33203125" style="3" customWidth="1"/>
    <col min="31" max="31" width="9.109375" style="3"/>
    <col min="32" max="34" width="9.33203125" style="3" customWidth="1"/>
    <col min="35" max="35" width="9.109375" style="3"/>
    <col min="36" max="36" width="9.88671875" style="3" customWidth="1"/>
    <col min="37" max="37" width="9.33203125" style="3" customWidth="1"/>
    <col min="38" max="16384" width="9.109375" style="3"/>
  </cols>
  <sheetData>
    <row r="1" spans="1:28" ht="24">
      <c r="A1" s="230" t="s">
        <v>1452</v>
      </c>
      <c r="J1" s="1108" t="s">
        <v>1452</v>
      </c>
      <c r="K1" s="96"/>
      <c r="L1" s="96"/>
      <c r="M1" s="96"/>
      <c r="N1" s="96"/>
      <c r="O1" s="133"/>
      <c r="P1" s="96"/>
      <c r="Q1" s="96"/>
      <c r="R1" s="96"/>
      <c r="S1" s="95"/>
      <c r="T1" s="96"/>
      <c r="U1" s="96"/>
      <c r="V1" s="96"/>
      <c r="Y1" s="95"/>
      <c r="Z1" s="97"/>
      <c r="AA1" s="99"/>
      <c r="AB1" s="99"/>
    </row>
    <row r="2" spans="1:28" ht="15">
      <c r="J2" s="1174" t="s">
        <v>34</v>
      </c>
      <c r="L2" s="3141">
        <f>'[1]mo. cbu 2015'!$R$114</f>
        <v>55309.2</v>
      </c>
      <c r="M2" s="3141"/>
      <c r="Q2" s="502"/>
      <c r="R2" s="502"/>
      <c r="Y2" s="100"/>
      <c r="Z2" s="99"/>
      <c r="AA2" s="99"/>
      <c r="AB2" s="99"/>
    </row>
    <row r="3" spans="1:28" ht="15" customHeight="1">
      <c r="J3" s="349"/>
      <c r="K3" s="39"/>
      <c r="L3" s="39"/>
      <c r="M3" s="39"/>
      <c r="N3" s="39"/>
      <c r="O3" s="29"/>
      <c r="P3" s="39"/>
      <c r="Q3" s="39"/>
      <c r="R3" s="112"/>
      <c r="S3" s="349"/>
      <c r="T3" s="39"/>
      <c r="U3" s="39"/>
      <c r="V3" s="39"/>
      <c r="W3" s="39"/>
      <c r="X3" s="112"/>
      <c r="Y3" s="113"/>
      <c r="Z3" s="114"/>
      <c r="AA3" s="114"/>
      <c r="AB3" s="116"/>
    </row>
    <row r="4" spans="1:28" ht="15" customHeight="1">
      <c r="A4" s="3114" t="s">
        <v>1</v>
      </c>
      <c r="B4" s="3114"/>
      <c r="C4" s="3114"/>
      <c r="D4" s="3114"/>
      <c r="E4" s="3114"/>
      <c r="F4" s="3114"/>
      <c r="G4" s="3114"/>
      <c r="H4" s="3114"/>
      <c r="I4" s="3193"/>
      <c r="J4" s="349"/>
      <c r="K4" s="39"/>
      <c r="L4" s="39"/>
      <c r="M4" s="39"/>
      <c r="N4" s="39"/>
      <c r="O4" s="29"/>
      <c r="P4" s="39"/>
      <c r="Q4" s="39"/>
      <c r="R4" s="112"/>
      <c r="S4" s="349"/>
      <c r="T4" s="39"/>
      <c r="U4" s="39"/>
      <c r="V4" s="39"/>
      <c r="W4" s="39"/>
      <c r="X4" s="112"/>
      <c r="Y4" s="113"/>
      <c r="Z4" s="114"/>
      <c r="AA4" s="114"/>
      <c r="AB4" s="782"/>
    </row>
    <row r="5" spans="1:28" ht="15" customHeight="1">
      <c r="A5" s="1173" t="s">
        <v>2</v>
      </c>
      <c r="B5" s="344" t="s">
        <v>35</v>
      </c>
      <c r="C5" s="353" t="s">
        <v>4</v>
      </c>
      <c r="D5" s="354" t="s">
        <v>5</v>
      </c>
      <c r="E5" s="354" t="s">
        <v>6</v>
      </c>
      <c r="F5" s="2865" t="s">
        <v>7</v>
      </c>
      <c r="G5" s="1168" t="s">
        <v>1023</v>
      </c>
      <c r="H5" s="1168" t="s">
        <v>802</v>
      </c>
      <c r="I5" s="1175" t="s">
        <v>39</v>
      </c>
      <c r="J5" s="349"/>
      <c r="K5" s="39"/>
      <c r="L5" s="39"/>
      <c r="M5" s="39"/>
      <c r="N5" s="39"/>
      <c r="O5" s="29"/>
      <c r="P5" s="39"/>
      <c r="Q5" s="39"/>
      <c r="R5" s="112"/>
      <c r="S5" s="349"/>
      <c r="T5" s="39"/>
      <c r="U5" s="39"/>
      <c r="V5" s="39"/>
      <c r="W5" s="39"/>
      <c r="X5" s="112"/>
      <c r="Y5" s="113"/>
      <c r="Z5" s="114"/>
      <c r="AA5" s="114"/>
      <c r="AB5" s="782"/>
    </row>
    <row r="6" spans="1:28" ht="15" customHeight="1">
      <c r="A6" s="723">
        <v>45280</v>
      </c>
      <c r="B6" s="666">
        <v>150000</v>
      </c>
      <c r="C6" s="666">
        <f>B6*0.02</f>
        <v>3000</v>
      </c>
      <c r="D6" s="666"/>
      <c r="E6" s="667">
        <v>24</v>
      </c>
      <c r="F6" s="2668">
        <v>32573</v>
      </c>
      <c r="G6" s="668">
        <f>B6/E6</f>
        <v>6250</v>
      </c>
      <c r="H6" s="668">
        <f>B6*0.83%</f>
        <v>1245</v>
      </c>
      <c r="I6" s="668">
        <f>B6</f>
        <v>150000</v>
      </c>
      <c r="J6" s="349"/>
      <c r="K6" s="39"/>
      <c r="L6" s="39"/>
      <c r="M6" s="39"/>
      <c r="N6" s="39"/>
      <c r="O6" s="29"/>
      <c r="P6" s="39"/>
      <c r="Q6" s="39"/>
      <c r="R6" s="112"/>
      <c r="S6" s="349"/>
      <c r="T6" s="39"/>
      <c r="U6" s="39"/>
      <c r="V6" s="39"/>
      <c r="W6" s="39"/>
      <c r="X6" s="112"/>
      <c r="Y6" s="113"/>
      <c r="Z6" s="114"/>
      <c r="AA6" s="114"/>
      <c r="AB6" s="782"/>
    </row>
    <row r="7" spans="1:28" ht="15" customHeight="1">
      <c r="A7" s="50">
        <v>45314</v>
      </c>
      <c r="B7" s="57"/>
      <c r="C7" s="57"/>
      <c r="D7" s="57"/>
      <c r="E7" s="57">
        <v>1</v>
      </c>
      <c r="F7" s="2229">
        <v>81793</v>
      </c>
      <c r="G7" s="62">
        <v>6250</v>
      </c>
      <c r="H7" s="62">
        <v>1245</v>
      </c>
      <c r="I7" s="62">
        <f>I6-G7</f>
        <v>143750</v>
      </c>
      <c r="J7" s="535"/>
      <c r="K7" s="39"/>
      <c r="L7" s="39"/>
      <c r="M7" s="39"/>
      <c r="N7" s="39"/>
      <c r="O7" s="29"/>
      <c r="P7" s="39"/>
      <c r="Q7" s="39"/>
      <c r="R7" s="112"/>
      <c r="S7" s="349"/>
      <c r="T7" s="39"/>
      <c r="U7" s="39"/>
      <c r="V7" s="39"/>
      <c r="W7" s="39"/>
      <c r="X7" s="112"/>
      <c r="Y7" s="113"/>
      <c r="Z7" s="114"/>
      <c r="AA7" s="114"/>
      <c r="AB7" s="782"/>
    </row>
    <row r="8" spans="1:28" ht="15" customHeight="1">
      <c r="A8" s="50">
        <v>45342</v>
      </c>
      <c r="B8" s="57"/>
      <c r="C8" s="57"/>
      <c r="D8" s="57"/>
      <c r="E8" s="57">
        <v>2</v>
      </c>
      <c r="F8" s="2229">
        <v>82111</v>
      </c>
      <c r="G8" s="62">
        <v>6250</v>
      </c>
      <c r="H8" s="62">
        <v>1245</v>
      </c>
      <c r="I8" s="62">
        <f t="shared" ref="I8:I23" si="0">I7-G8</f>
        <v>137500</v>
      </c>
      <c r="J8" s="535"/>
      <c r="K8" s="39"/>
      <c r="L8" s="39"/>
      <c r="M8" s="39"/>
      <c r="N8" s="39"/>
      <c r="O8" s="29"/>
      <c r="P8" s="39"/>
      <c r="Q8" s="39"/>
      <c r="R8" s="112"/>
      <c r="S8" s="349"/>
      <c r="T8" s="39"/>
      <c r="U8" s="39"/>
      <c r="V8" s="39"/>
      <c r="W8" s="39"/>
      <c r="X8" s="112"/>
      <c r="Y8" s="113"/>
      <c r="Z8" s="114"/>
      <c r="AA8" s="114"/>
      <c r="AB8" s="782"/>
    </row>
    <row r="9" spans="1:28" ht="15" customHeight="1">
      <c r="A9" s="50">
        <v>45377</v>
      </c>
      <c r="B9" s="57"/>
      <c r="C9" s="57"/>
      <c r="D9" s="57"/>
      <c r="E9" s="57">
        <v>3</v>
      </c>
      <c r="F9" s="2229">
        <v>82535</v>
      </c>
      <c r="G9" s="62">
        <v>6250</v>
      </c>
      <c r="H9" s="62">
        <v>1245</v>
      </c>
      <c r="I9" s="62">
        <f t="shared" si="0"/>
        <v>131250</v>
      </c>
      <c r="J9" s="535"/>
      <c r="K9" s="39"/>
      <c r="L9" s="39"/>
      <c r="M9" s="39"/>
      <c r="N9" s="39"/>
      <c r="O9" s="29"/>
      <c r="P9" s="39"/>
      <c r="Q9" s="39"/>
      <c r="R9" s="112"/>
      <c r="S9" s="349"/>
      <c r="T9" s="39"/>
      <c r="U9" s="39"/>
      <c r="V9" s="39"/>
      <c r="W9" s="39"/>
      <c r="X9" s="112"/>
      <c r="Y9" s="113"/>
      <c r="Z9" s="114"/>
      <c r="AA9" s="114"/>
      <c r="AB9" s="782"/>
    </row>
    <row r="10" spans="1:28" ht="15" customHeight="1">
      <c r="A10" s="50">
        <v>45398</v>
      </c>
      <c r="B10" s="57"/>
      <c r="C10" s="57"/>
      <c r="D10" s="57"/>
      <c r="E10" s="57">
        <v>4</v>
      </c>
      <c r="F10" s="2229">
        <v>82781</v>
      </c>
      <c r="G10" s="62">
        <v>6250</v>
      </c>
      <c r="H10" s="62">
        <v>1245</v>
      </c>
      <c r="I10" s="62">
        <f t="shared" si="0"/>
        <v>125000</v>
      </c>
      <c r="J10" s="535"/>
      <c r="K10" s="39"/>
      <c r="L10" s="39"/>
      <c r="M10" s="39"/>
      <c r="N10" s="39"/>
      <c r="O10" s="29"/>
      <c r="P10" s="39"/>
      <c r="Q10" s="39"/>
      <c r="R10" s="112"/>
      <c r="S10" s="349"/>
      <c r="T10" s="39"/>
      <c r="U10" s="39"/>
      <c r="V10" s="39"/>
      <c r="W10" s="39"/>
      <c r="X10" s="112"/>
      <c r="Y10" s="113"/>
      <c r="Z10" s="114"/>
      <c r="AA10" s="114"/>
      <c r="AB10" s="782"/>
    </row>
    <row r="11" spans="1:28" ht="15" customHeight="1">
      <c r="A11" s="50">
        <v>45433</v>
      </c>
      <c r="B11" s="57"/>
      <c r="C11" s="57"/>
      <c r="D11" s="57"/>
      <c r="E11" s="57">
        <v>5</v>
      </c>
      <c r="F11" s="2229">
        <v>83229</v>
      </c>
      <c r="G11" s="62">
        <v>6250</v>
      </c>
      <c r="H11" s="62">
        <v>1245</v>
      </c>
      <c r="I11" s="62">
        <f t="shared" si="0"/>
        <v>118750</v>
      </c>
      <c r="J11" s="535"/>
      <c r="K11" s="39"/>
      <c r="L11" s="39"/>
      <c r="M11" s="39"/>
      <c r="N11" s="39"/>
      <c r="O11" s="29"/>
      <c r="P11" s="39"/>
      <c r="Q11" s="39"/>
      <c r="R11" s="112"/>
      <c r="S11" s="349"/>
      <c r="T11" s="39"/>
      <c r="U11" s="39"/>
      <c r="V11" s="39"/>
      <c r="W11" s="39"/>
      <c r="X11" s="112"/>
      <c r="Y11" s="113"/>
      <c r="Z11" s="114"/>
      <c r="AA11" s="114"/>
      <c r="AB11" s="782"/>
    </row>
    <row r="12" spans="1:28" ht="15" customHeight="1">
      <c r="A12" s="50">
        <v>45454</v>
      </c>
      <c r="B12" s="57"/>
      <c r="C12" s="57"/>
      <c r="D12" s="57"/>
      <c r="E12" s="57">
        <v>6</v>
      </c>
      <c r="F12" s="2229">
        <v>83545</v>
      </c>
      <c r="G12" s="62">
        <v>6250</v>
      </c>
      <c r="H12" s="62">
        <v>1245</v>
      </c>
      <c r="I12" s="62">
        <f t="shared" si="0"/>
        <v>112500</v>
      </c>
      <c r="J12" s="535"/>
      <c r="K12" s="39"/>
      <c r="L12" s="39"/>
      <c r="M12" s="39"/>
      <c r="N12" s="39"/>
      <c r="O12" s="29"/>
      <c r="P12" s="39"/>
      <c r="Q12" s="39"/>
      <c r="R12" s="112"/>
      <c r="S12" s="349"/>
      <c r="T12" s="39"/>
      <c r="U12" s="39"/>
      <c r="V12" s="39"/>
      <c r="W12" s="39"/>
      <c r="X12" s="112"/>
      <c r="Y12" s="113"/>
      <c r="Z12" s="114"/>
      <c r="AA12" s="114"/>
      <c r="AB12" s="782"/>
    </row>
    <row r="13" spans="1:28" ht="15" customHeight="1">
      <c r="A13" s="50">
        <v>45482</v>
      </c>
      <c r="B13" s="57"/>
      <c r="C13" s="57"/>
      <c r="D13" s="57"/>
      <c r="E13" s="57">
        <v>7</v>
      </c>
      <c r="F13" s="2229">
        <v>83855</v>
      </c>
      <c r="G13" s="62">
        <v>6250</v>
      </c>
      <c r="H13" s="62">
        <v>1245</v>
      </c>
      <c r="I13" s="62">
        <f t="shared" si="0"/>
        <v>106250</v>
      </c>
      <c r="J13" s="535"/>
      <c r="K13" s="39"/>
      <c r="L13" s="39"/>
      <c r="M13" s="39"/>
      <c r="N13" s="39"/>
      <c r="O13" s="29"/>
      <c r="P13" s="39"/>
      <c r="Q13" s="39"/>
      <c r="R13" s="112"/>
      <c r="S13" s="349"/>
      <c r="T13" s="39"/>
      <c r="U13" s="39"/>
      <c r="V13" s="39"/>
      <c r="W13" s="39"/>
      <c r="X13" s="112"/>
      <c r="Y13" s="113"/>
      <c r="Z13" s="114"/>
      <c r="AA13" s="114"/>
      <c r="AB13" s="782"/>
    </row>
    <row r="14" spans="1:28" ht="15" customHeight="1">
      <c r="A14" s="50">
        <v>45520</v>
      </c>
      <c r="B14" s="57"/>
      <c r="C14" s="57"/>
      <c r="D14" s="57"/>
      <c r="E14" s="57">
        <v>8</v>
      </c>
      <c r="F14" s="2229">
        <v>84283</v>
      </c>
      <c r="G14" s="59">
        <v>6250</v>
      </c>
      <c r="H14" s="59">
        <v>1250</v>
      </c>
      <c r="I14" s="62">
        <f t="shared" si="0"/>
        <v>100000</v>
      </c>
      <c r="J14" s="535"/>
      <c r="K14" s="39"/>
      <c r="L14" s="39"/>
      <c r="M14" s="39"/>
      <c r="N14" s="39"/>
      <c r="O14" s="29"/>
      <c r="P14" s="39"/>
      <c r="Q14" s="39"/>
      <c r="R14" s="112"/>
      <c r="S14" s="349"/>
      <c r="T14" s="39"/>
      <c r="U14" s="39"/>
      <c r="V14" s="39"/>
      <c r="W14" s="39"/>
      <c r="X14" s="112"/>
      <c r="Y14" s="113"/>
      <c r="Z14" s="114"/>
      <c r="AA14" s="114"/>
      <c r="AB14" s="782"/>
    </row>
    <row r="15" spans="1:28" ht="15" customHeight="1">
      <c r="A15" s="50">
        <v>45552</v>
      </c>
      <c r="B15" s="57"/>
      <c r="C15" s="57"/>
      <c r="D15" s="57"/>
      <c r="E15" s="57">
        <v>9</v>
      </c>
      <c r="F15" s="2229">
        <v>84617</v>
      </c>
      <c r="G15" s="59">
        <v>6250</v>
      </c>
      <c r="H15" s="59">
        <v>1250</v>
      </c>
      <c r="I15" s="62">
        <f t="shared" si="0"/>
        <v>93750</v>
      </c>
      <c r="J15" s="535"/>
      <c r="K15" s="39"/>
      <c r="L15" s="39"/>
      <c r="M15" s="39"/>
      <c r="N15" s="39"/>
      <c r="O15" s="29"/>
      <c r="P15" s="39"/>
      <c r="Q15" s="39"/>
      <c r="R15" s="112"/>
      <c r="S15" s="349"/>
      <c r="T15" s="39"/>
      <c r="U15" s="39"/>
      <c r="V15" s="39"/>
      <c r="W15" s="39"/>
      <c r="X15" s="112"/>
      <c r="Y15" s="113"/>
      <c r="Z15" s="114"/>
      <c r="AA15" s="114"/>
      <c r="AB15" s="116"/>
    </row>
    <row r="16" spans="1:28" ht="15" customHeight="1">
      <c r="A16" s="50">
        <v>45576</v>
      </c>
      <c r="B16" s="57"/>
      <c r="C16" s="57"/>
      <c r="D16" s="57"/>
      <c r="E16" s="57">
        <v>10</v>
      </c>
      <c r="F16" s="2229">
        <v>84962</v>
      </c>
      <c r="G16" s="59">
        <v>6250</v>
      </c>
      <c r="H16" s="59">
        <v>1250</v>
      </c>
      <c r="I16" s="62">
        <f t="shared" si="0"/>
        <v>87500</v>
      </c>
      <c r="J16" s="535"/>
      <c r="K16" s="39"/>
      <c r="L16" s="39"/>
      <c r="M16" s="39"/>
      <c r="N16" s="39"/>
      <c r="O16" s="29"/>
      <c r="P16" s="39"/>
      <c r="Q16" s="39"/>
      <c r="R16" s="112"/>
      <c r="S16" s="349"/>
      <c r="T16" s="39"/>
      <c r="U16" s="39"/>
      <c r="V16" s="39"/>
      <c r="W16" s="39"/>
      <c r="X16" s="112"/>
      <c r="Y16" s="113"/>
      <c r="Z16" s="114"/>
      <c r="AA16" s="114"/>
      <c r="AB16" s="116"/>
    </row>
    <row r="17" spans="1:37" ht="15" customHeight="1">
      <c r="A17" s="50">
        <v>45604</v>
      </c>
      <c r="B17" s="57"/>
      <c r="C17" s="57"/>
      <c r="D17" s="57"/>
      <c r="E17" s="133">
        <v>11</v>
      </c>
      <c r="F17" s="2229">
        <v>85295</v>
      </c>
      <c r="G17" s="59">
        <v>6250</v>
      </c>
      <c r="H17" s="59">
        <v>1250</v>
      </c>
      <c r="I17" s="62">
        <f t="shared" si="0"/>
        <v>81250</v>
      </c>
      <c r="J17" s="535"/>
      <c r="K17" s="39"/>
      <c r="L17" s="39"/>
      <c r="M17" s="39"/>
      <c r="N17" s="39"/>
      <c r="O17" s="29"/>
      <c r="P17" s="39"/>
      <c r="Q17" s="39"/>
      <c r="R17" s="112"/>
      <c r="S17" s="349"/>
      <c r="T17" s="39"/>
      <c r="U17" s="39"/>
      <c r="V17" s="39"/>
      <c r="W17" s="39"/>
      <c r="X17" s="112"/>
      <c r="Y17" s="113"/>
      <c r="Z17" s="114"/>
      <c r="AA17" s="114"/>
      <c r="AB17" s="116"/>
    </row>
    <row r="18" spans="1:37" ht="15" customHeight="1">
      <c r="A18" s="50">
        <v>45636</v>
      </c>
      <c r="B18" s="57"/>
      <c r="C18" s="57"/>
      <c r="D18" s="57"/>
      <c r="E18" s="57">
        <v>12</v>
      </c>
      <c r="F18" s="2229">
        <v>85768</v>
      </c>
      <c r="G18" s="59">
        <v>6250</v>
      </c>
      <c r="H18" s="59">
        <v>1250</v>
      </c>
      <c r="I18" s="62">
        <f t="shared" si="0"/>
        <v>75000</v>
      </c>
      <c r="J18" s="535"/>
      <c r="K18" s="39"/>
      <c r="L18" s="39"/>
      <c r="M18" s="39"/>
      <c r="N18" s="39"/>
      <c r="O18" s="29"/>
      <c r="P18" s="39"/>
      <c r="Q18" s="39"/>
      <c r="R18" s="112"/>
      <c r="S18" s="349"/>
      <c r="T18" s="39"/>
      <c r="U18" s="39"/>
      <c r="V18" s="39"/>
      <c r="W18" s="39"/>
      <c r="X18" s="112"/>
      <c r="Y18" s="113"/>
      <c r="Z18" s="114"/>
      <c r="AA18" s="114"/>
      <c r="AB18" s="116"/>
    </row>
    <row r="19" spans="1:37" ht="15" customHeight="1">
      <c r="A19" s="50">
        <v>45667</v>
      </c>
      <c r="B19" s="194"/>
      <c r="C19" s="522"/>
      <c r="D19" s="57"/>
      <c r="E19" s="57">
        <v>13</v>
      </c>
      <c r="F19" s="2312">
        <v>86132</v>
      </c>
      <c r="G19" s="158">
        <v>6250</v>
      </c>
      <c r="H19" s="158">
        <v>1250</v>
      </c>
      <c r="I19" s="62">
        <f t="shared" si="0"/>
        <v>68750</v>
      </c>
      <c r="J19" s="535"/>
      <c r="K19" s="39"/>
      <c r="L19" s="39"/>
      <c r="M19" s="39"/>
      <c r="N19" s="39"/>
      <c r="O19" s="29"/>
      <c r="P19" s="39"/>
      <c r="Q19" s="39"/>
      <c r="R19" s="112"/>
      <c r="S19" s="349"/>
      <c r="T19" s="39"/>
      <c r="U19" s="39"/>
      <c r="V19" s="39"/>
      <c r="W19" s="39"/>
      <c r="X19" s="112"/>
      <c r="Y19" s="113"/>
      <c r="Z19" s="114"/>
      <c r="AA19" s="114"/>
      <c r="AB19" s="116"/>
      <c r="AD19" s="339"/>
      <c r="AE19" s="613"/>
      <c r="AF19" s="464"/>
      <c r="AG19" s="614"/>
      <c r="AH19" s="614"/>
      <c r="AI19" s="614"/>
      <c r="AJ19" s="617"/>
      <c r="AK19" s="617"/>
    </row>
    <row r="20" spans="1:37" ht="15" customHeight="1">
      <c r="A20" s="50">
        <v>45701</v>
      </c>
      <c r="B20" s="194"/>
      <c r="C20" s="522"/>
      <c r="D20" s="57"/>
      <c r="E20" s="57">
        <v>14</v>
      </c>
      <c r="F20" s="2312">
        <v>86424</v>
      </c>
      <c r="G20" s="158">
        <v>6250</v>
      </c>
      <c r="H20" s="158">
        <v>1250</v>
      </c>
      <c r="I20" s="62">
        <f t="shared" si="0"/>
        <v>62500</v>
      </c>
      <c r="J20" s="535"/>
      <c r="K20" s="39"/>
      <c r="L20" s="39"/>
      <c r="M20" s="39"/>
      <c r="N20" s="39"/>
      <c r="O20" s="29"/>
      <c r="P20" s="39"/>
      <c r="Q20" s="39"/>
      <c r="R20" s="112"/>
      <c r="S20" s="349"/>
      <c r="T20" s="39"/>
      <c r="U20" s="39"/>
      <c r="V20" s="39"/>
      <c r="W20" s="39"/>
      <c r="X20" s="112"/>
      <c r="Y20" s="113"/>
      <c r="Z20" s="114"/>
      <c r="AA20" s="114"/>
      <c r="AB20" s="116"/>
      <c r="AD20" s="339"/>
      <c r="AE20" s="613"/>
      <c r="AF20" s="464"/>
      <c r="AG20" s="614"/>
      <c r="AH20" s="614"/>
      <c r="AI20" s="615"/>
      <c r="AJ20" s="617"/>
      <c r="AK20" s="617"/>
    </row>
    <row r="21" spans="1:37" ht="15" customHeight="1">
      <c r="A21" s="50">
        <v>45728</v>
      </c>
      <c r="B21" s="194"/>
      <c r="C21" s="522"/>
      <c r="D21" s="57"/>
      <c r="E21" s="57">
        <v>15</v>
      </c>
      <c r="F21" s="2312">
        <v>86810</v>
      </c>
      <c r="G21" s="188">
        <v>6250</v>
      </c>
      <c r="H21" s="188">
        <v>1250</v>
      </c>
      <c r="I21" s="62">
        <f t="shared" si="0"/>
        <v>56250</v>
      </c>
      <c r="J21" s="535"/>
      <c r="K21" s="39"/>
      <c r="L21" s="39"/>
      <c r="M21" s="39"/>
      <c r="N21" s="39"/>
      <c r="O21" s="29"/>
      <c r="P21" s="39"/>
      <c r="Q21" s="39"/>
      <c r="R21" s="112"/>
      <c r="S21" s="349"/>
      <c r="T21" s="39"/>
      <c r="U21" s="39"/>
      <c r="V21" s="39"/>
      <c r="W21" s="39"/>
      <c r="X21" s="112"/>
      <c r="Y21" s="113"/>
      <c r="Z21" s="114"/>
      <c r="AA21" s="114"/>
      <c r="AB21" s="116"/>
      <c r="AD21" s="339"/>
      <c r="AE21" s="613"/>
      <c r="AF21" s="464"/>
      <c r="AG21" s="615"/>
      <c r="AH21" s="615"/>
      <c r="AI21" s="614"/>
      <c r="AJ21" s="617"/>
      <c r="AK21" s="617"/>
    </row>
    <row r="22" spans="1:37" ht="15" customHeight="1">
      <c r="A22" s="50">
        <v>45758</v>
      </c>
      <c r="B22" s="194"/>
      <c r="C22" s="57"/>
      <c r="D22" s="57"/>
      <c r="E22" s="57">
        <v>16</v>
      </c>
      <c r="F22" s="2312">
        <v>87203</v>
      </c>
      <c r="G22" s="188">
        <v>6250</v>
      </c>
      <c r="H22" s="188">
        <v>1250</v>
      </c>
      <c r="I22" s="62">
        <f t="shared" si="0"/>
        <v>50000</v>
      </c>
      <c r="J22" s="535"/>
      <c r="K22" s="39"/>
      <c r="L22" s="39"/>
      <c r="M22" s="39"/>
      <c r="N22" s="39"/>
      <c r="O22" s="29"/>
      <c r="P22" s="39"/>
      <c r="Q22" s="39"/>
      <c r="R22" s="112"/>
      <c r="S22" s="349"/>
      <c r="T22" s="39"/>
      <c r="U22" s="39"/>
      <c r="V22" s="39"/>
      <c r="W22" s="39"/>
      <c r="X22" s="112"/>
      <c r="Y22" s="113"/>
      <c r="Z22" s="114"/>
      <c r="AA22" s="114"/>
      <c r="AB22" s="116"/>
      <c r="AD22" s="339"/>
      <c r="AE22" s="613"/>
      <c r="AF22" s="464"/>
      <c r="AG22" s="615"/>
      <c r="AH22" s="615"/>
      <c r="AI22" s="615"/>
      <c r="AJ22" s="617"/>
      <c r="AK22" s="617"/>
    </row>
    <row r="23" spans="1:37" ht="15" customHeight="1">
      <c r="A23" s="50">
        <v>45785</v>
      </c>
      <c r="B23" s="194"/>
      <c r="C23" s="57"/>
      <c r="D23" s="57"/>
      <c r="E23" s="57">
        <v>17</v>
      </c>
      <c r="F23" s="2313" t="s">
        <v>1453</v>
      </c>
      <c r="G23" s="158">
        <v>9750</v>
      </c>
      <c r="H23" s="158">
        <v>1250</v>
      </c>
      <c r="I23" s="62">
        <f t="shared" si="0"/>
        <v>40250</v>
      </c>
      <c r="J23" s="535"/>
      <c r="K23" s="39"/>
      <c r="L23" s="39"/>
      <c r="M23" s="39"/>
      <c r="N23" s="39"/>
      <c r="O23" s="29"/>
      <c r="P23" s="39"/>
      <c r="Q23" s="39"/>
      <c r="R23" s="112"/>
      <c r="S23" s="349"/>
      <c r="T23" s="39"/>
      <c r="U23" s="39"/>
      <c r="V23" s="39"/>
      <c r="W23" s="39"/>
      <c r="X23" s="112"/>
      <c r="Y23" s="113"/>
      <c r="Z23" s="114"/>
      <c r="AA23" s="114"/>
      <c r="AB23" s="116"/>
      <c r="AD23" s="339"/>
      <c r="AE23" s="613"/>
      <c r="AF23" s="340"/>
      <c r="AG23" s="614"/>
      <c r="AH23" s="614"/>
      <c r="AI23" s="615"/>
      <c r="AJ23" s="617"/>
      <c r="AK23" s="617"/>
    </row>
    <row r="24" spans="1:37" ht="15" customHeight="1">
      <c r="A24" s="50">
        <v>45818</v>
      </c>
      <c r="B24" s="194"/>
      <c r="C24" s="57"/>
      <c r="D24" s="57"/>
      <c r="E24" s="57">
        <v>18</v>
      </c>
      <c r="F24" s="2313" t="s">
        <v>1454</v>
      </c>
      <c r="G24" s="158">
        <v>2750</v>
      </c>
      <c r="H24" s="158">
        <v>1250</v>
      </c>
      <c r="I24" s="62">
        <f t="shared" ref="I24:I30" si="1">I23-G24</f>
        <v>37500</v>
      </c>
      <c r="J24" s="535"/>
      <c r="K24" s="39"/>
      <c r="L24" s="39"/>
      <c r="M24" s="39"/>
      <c r="N24" s="39"/>
      <c r="O24" s="29"/>
      <c r="P24" s="39"/>
      <c r="Q24" s="39"/>
      <c r="R24" s="112"/>
      <c r="S24" s="349"/>
      <c r="T24" s="39"/>
      <c r="U24" s="39"/>
      <c r="V24" s="39"/>
      <c r="W24" s="39"/>
      <c r="X24" s="112"/>
      <c r="Y24" s="113"/>
      <c r="Z24" s="114"/>
      <c r="AA24" s="114"/>
      <c r="AB24" s="116"/>
      <c r="AD24" s="339"/>
      <c r="AE24" s="613"/>
      <c r="AF24" s="340"/>
      <c r="AG24" s="614"/>
      <c r="AH24" s="614"/>
      <c r="AI24" s="614"/>
      <c r="AJ24" s="617"/>
      <c r="AK24" s="617"/>
    </row>
    <row r="25" spans="1:37" ht="15" customHeight="1">
      <c r="A25" s="449">
        <v>45847</v>
      </c>
      <c r="B25" s="194"/>
      <c r="C25" s="27"/>
      <c r="D25" s="27"/>
      <c r="E25" s="57">
        <v>19</v>
      </c>
      <c r="F25" s="2313" t="s">
        <v>1455</v>
      </c>
      <c r="G25" s="158">
        <v>6250</v>
      </c>
      <c r="H25" s="158">
        <v>1250</v>
      </c>
      <c r="I25" s="62">
        <f t="shared" si="1"/>
        <v>31250</v>
      </c>
      <c r="J25" s="535"/>
      <c r="K25" s="39"/>
      <c r="L25" s="39"/>
      <c r="M25" s="39"/>
      <c r="N25" s="39"/>
      <c r="O25" s="29"/>
      <c r="P25" s="39"/>
      <c r="Q25" s="39"/>
      <c r="R25" s="112"/>
      <c r="S25" s="349"/>
      <c r="T25" s="39"/>
      <c r="U25" s="39"/>
      <c r="V25" s="39"/>
      <c r="W25" s="39"/>
      <c r="X25" s="112"/>
      <c r="Y25" s="113"/>
      <c r="Z25" s="114"/>
      <c r="AA25" s="114"/>
      <c r="AB25" s="116"/>
      <c r="AD25" s="339"/>
      <c r="AE25" s="613"/>
      <c r="AF25" s="340"/>
      <c r="AG25" s="614"/>
      <c r="AH25" s="614"/>
      <c r="AI25" s="614"/>
      <c r="AJ25" s="617"/>
      <c r="AK25" s="617"/>
    </row>
    <row r="26" spans="1:37" ht="15" customHeight="1">
      <c r="A26" s="50">
        <v>45884</v>
      </c>
      <c r="B26" s="194"/>
      <c r="C26" s="57"/>
      <c r="D26" s="57"/>
      <c r="E26" s="57">
        <v>20</v>
      </c>
      <c r="F26" s="2707" t="s">
        <v>1456</v>
      </c>
      <c r="G26" s="188">
        <v>6250</v>
      </c>
      <c r="H26" s="188">
        <v>1250</v>
      </c>
      <c r="I26" s="62">
        <f t="shared" si="1"/>
        <v>25000</v>
      </c>
      <c r="J26" s="535"/>
      <c r="K26" s="39"/>
      <c r="L26" s="39"/>
      <c r="M26" s="39"/>
      <c r="N26" s="39"/>
      <c r="O26" s="29"/>
      <c r="P26" s="39"/>
      <c r="Q26" s="39"/>
      <c r="R26" s="112"/>
      <c r="S26" s="349"/>
      <c r="T26" s="39"/>
      <c r="U26" s="39"/>
      <c r="V26" s="39"/>
      <c r="W26" s="39"/>
      <c r="X26" s="112"/>
      <c r="Y26" s="113"/>
      <c r="Z26" s="114"/>
      <c r="AA26" s="114"/>
      <c r="AB26" s="116"/>
      <c r="AD26" s="339"/>
      <c r="AE26" s="613"/>
      <c r="AF26" s="464"/>
      <c r="AG26" s="615"/>
      <c r="AH26" s="615"/>
      <c r="AI26" s="614"/>
      <c r="AJ26" s="617"/>
      <c r="AK26" s="617"/>
    </row>
    <row r="27" spans="1:37" ht="15" customHeight="1">
      <c r="A27" s="167">
        <v>45940</v>
      </c>
      <c r="B27" s="194"/>
      <c r="C27" s="27"/>
      <c r="D27" s="27"/>
      <c r="E27" s="57">
        <v>21</v>
      </c>
      <c r="F27" s="2313" t="s">
        <v>1457</v>
      </c>
      <c r="G27" s="188">
        <v>6250</v>
      </c>
      <c r="H27" s="188">
        <v>1250</v>
      </c>
      <c r="I27" s="62">
        <f t="shared" si="1"/>
        <v>18750</v>
      </c>
      <c r="J27" s="535"/>
      <c r="K27" s="39"/>
      <c r="L27" s="39"/>
      <c r="M27" s="39"/>
      <c r="N27" s="39"/>
      <c r="O27" s="29"/>
      <c r="P27" s="39"/>
      <c r="Q27" s="39"/>
      <c r="R27" s="112"/>
      <c r="S27" s="349"/>
      <c r="T27" s="39"/>
      <c r="U27" s="39"/>
      <c r="V27" s="39"/>
      <c r="W27" s="39"/>
      <c r="X27" s="112"/>
      <c r="Y27" s="113"/>
      <c r="Z27" s="114"/>
      <c r="AA27" s="114"/>
      <c r="AB27" s="116"/>
      <c r="AD27" s="339"/>
      <c r="AE27" s="613"/>
      <c r="AF27" s="340"/>
      <c r="AG27" s="615"/>
      <c r="AH27" s="615"/>
      <c r="AI27" s="615"/>
      <c r="AJ27" s="617"/>
      <c r="AK27" s="617"/>
    </row>
    <row r="28" spans="1:37" ht="15" customHeight="1">
      <c r="A28" s="167">
        <v>45973</v>
      </c>
      <c r="B28" s="194"/>
      <c r="C28" s="27"/>
      <c r="D28" s="27"/>
      <c r="E28" s="57">
        <v>22</v>
      </c>
      <c r="F28" s="2313" t="s">
        <v>1458</v>
      </c>
      <c r="G28" s="158">
        <v>6250</v>
      </c>
      <c r="H28" s="158">
        <v>1250</v>
      </c>
      <c r="I28" s="62">
        <f t="shared" si="1"/>
        <v>12500</v>
      </c>
      <c r="J28" s="535"/>
      <c r="K28" s="39"/>
      <c r="L28" s="39"/>
      <c r="M28" s="39"/>
      <c r="N28" s="39"/>
      <c r="O28" s="29"/>
      <c r="P28" s="39"/>
      <c r="Q28" s="39"/>
      <c r="R28" s="112"/>
      <c r="S28" s="349"/>
      <c r="T28" s="39"/>
      <c r="U28" s="39"/>
      <c r="V28" s="39"/>
      <c r="W28" s="39"/>
      <c r="X28" s="112"/>
      <c r="Y28" s="113"/>
      <c r="Z28" s="114"/>
      <c r="AA28" s="114"/>
      <c r="AB28" s="116"/>
      <c r="AD28" s="339"/>
      <c r="AE28" s="613"/>
      <c r="AF28" s="340"/>
      <c r="AG28" s="614"/>
      <c r="AH28" s="614"/>
      <c r="AI28" s="615"/>
      <c r="AJ28" s="617"/>
      <c r="AK28" s="617"/>
    </row>
    <row r="29" spans="1:37" ht="15" customHeight="1">
      <c r="A29" s="339">
        <v>45993</v>
      </c>
      <c r="C29" s="27"/>
      <c r="D29" s="27"/>
      <c r="E29" s="57"/>
      <c r="F29" s="2861">
        <v>36888</v>
      </c>
      <c r="G29" s="618">
        <v>12500</v>
      </c>
      <c r="H29" s="158">
        <v>1250</v>
      </c>
      <c r="I29" s="62">
        <f t="shared" si="1"/>
        <v>0</v>
      </c>
      <c r="J29" s="535"/>
      <c r="K29" s="39"/>
      <c r="L29" s="39"/>
      <c r="M29" s="39"/>
      <c r="N29" s="39"/>
      <c r="O29" s="29"/>
      <c r="P29" s="39"/>
      <c r="Q29" s="39"/>
      <c r="R29" s="112"/>
      <c r="S29" s="349"/>
      <c r="T29" s="39"/>
      <c r="U29" s="39"/>
      <c r="V29" s="39"/>
      <c r="W29" s="39"/>
      <c r="X29" s="112"/>
      <c r="Y29" s="113"/>
      <c r="Z29" s="114"/>
      <c r="AA29" s="114"/>
      <c r="AB29" s="116"/>
      <c r="AD29" s="339"/>
      <c r="AE29" s="613"/>
      <c r="AF29" s="467"/>
      <c r="AG29" s="615"/>
      <c r="AH29" s="615"/>
      <c r="AI29" s="614"/>
      <c r="AJ29" s="618"/>
    </row>
    <row r="30" spans="1:37" ht="15" customHeight="1">
      <c r="A30" s="160"/>
      <c r="B30" s="27"/>
      <c r="C30" s="27"/>
      <c r="D30" s="27"/>
      <c r="E30" s="57">
        <v>23</v>
      </c>
      <c r="F30" s="2255"/>
      <c r="G30" s="39"/>
      <c r="H30" s="39"/>
      <c r="I30" s="62">
        <f t="shared" si="1"/>
        <v>0</v>
      </c>
      <c r="J30" s="535"/>
      <c r="K30" s="39"/>
      <c r="L30" s="39"/>
      <c r="M30" s="39"/>
      <c r="N30" s="39"/>
      <c r="O30" s="29"/>
      <c r="P30" s="39"/>
      <c r="Q30" s="39"/>
      <c r="R30" s="112"/>
      <c r="S30" s="349"/>
      <c r="T30" s="39"/>
      <c r="U30" s="39"/>
      <c r="V30" s="39"/>
      <c r="W30" s="39"/>
      <c r="X30" s="112"/>
      <c r="Y30" s="113"/>
      <c r="Z30" s="114"/>
      <c r="AA30" s="114"/>
      <c r="AB30" s="116"/>
      <c r="AD30" s="339"/>
      <c r="AE30" s="616"/>
      <c r="AF30" s="340"/>
      <c r="AG30" s="615"/>
      <c r="AH30" s="614"/>
      <c r="AI30" s="615"/>
      <c r="AJ30" s="617"/>
      <c r="AK30" s="617"/>
    </row>
    <row r="31" spans="1:37" ht="15" customHeight="1">
      <c r="A31" s="3114" t="s">
        <v>1</v>
      </c>
      <c r="B31" s="3114"/>
      <c r="C31" s="3114"/>
      <c r="D31" s="3114"/>
      <c r="E31" s="3114"/>
      <c r="F31" s="3114"/>
      <c r="G31" s="3114"/>
      <c r="H31" s="3114"/>
      <c r="I31" s="3193"/>
      <c r="J31" s="349"/>
      <c r="K31" s="39"/>
      <c r="L31" s="39"/>
      <c r="M31" s="39"/>
      <c r="N31" s="39"/>
      <c r="O31" s="29"/>
      <c r="P31" s="39"/>
      <c r="Q31" s="39"/>
      <c r="R31" s="112"/>
      <c r="S31" s="349"/>
      <c r="T31" s="39"/>
      <c r="U31" s="39"/>
      <c r="V31" s="39"/>
      <c r="W31" s="39"/>
      <c r="X31" s="112"/>
      <c r="Y31" s="113"/>
      <c r="Z31" s="114"/>
      <c r="AA31" s="114"/>
      <c r="AB31" s="116"/>
    </row>
    <row r="32" spans="1:37" ht="15" customHeight="1">
      <c r="A32" s="1173" t="s">
        <v>2</v>
      </c>
      <c r="B32" s="344" t="s">
        <v>35</v>
      </c>
      <c r="C32" s="353" t="s">
        <v>4</v>
      </c>
      <c r="D32" s="354" t="s">
        <v>5</v>
      </c>
      <c r="E32" s="354" t="s">
        <v>6</v>
      </c>
      <c r="F32" s="2865" t="s">
        <v>7</v>
      </c>
      <c r="G32" s="1168" t="s">
        <v>1023</v>
      </c>
      <c r="H32" s="1168" t="s">
        <v>802</v>
      </c>
      <c r="I32" s="1175" t="s">
        <v>39</v>
      </c>
      <c r="J32" s="349"/>
      <c r="K32" s="39"/>
      <c r="L32" s="39"/>
      <c r="M32" s="39"/>
      <c r="N32" s="39"/>
      <c r="O32" s="29"/>
      <c r="P32" s="39"/>
      <c r="Q32" s="39"/>
      <c r="R32" s="112"/>
      <c r="S32" s="349"/>
      <c r="T32" s="39"/>
      <c r="U32" s="39"/>
      <c r="V32" s="39"/>
      <c r="W32" s="39"/>
      <c r="X32" s="112"/>
      <c r="Y32" s="113"/>
      <c r="Z32" s="114"/>
      <c r="AA32" s="114"/>
      <c r="AB32" s="116"/>
    </row>
    <row r="33" spans="1:28" ht="15" customHeight="1">
      <c r="A33" s="723">
        <v>45993</v>
      </c>
      <c r="B33" s="666">
        <v>100000</v>
      </c>
      <c r="C33" s="666">
        <f>B33*0.02</f>
        <v>2000</v>
      </c>
      <c r="D33" s="666"/>
      <c r="E33" s="667">
        <v>12</v>
      </c>
      <c r="F33" s="2668">
        <v>32573</v>
      </c>
      <c r="G33" s="668">
        <f>B33/E33</f>
        <v>8333.3333333333303</v>
      </c>
      <c r="H33" s="668">
        <f>B33*0.83%</f>
        <v>830</v>
      </c>
      <c r="I33" s="668">
        <f>B33</f>
        <v>100000</v>
      </c>
      <c r="J33" s="349"/>
      <c r="K33" s="39"/>
      <c r="L33" s="39"/>
      <c r="M33" s="39"/>
      <c r="N33" s="39"/>
      <c r="O33" s="29"/>
      <c r="P33" s="39"/>
      <c r="Q33" s="39"/>
      <c r="R33" s="112"/>
      <c r="S33" s="349"/>
      <c r="T33" s="39"/>
      <c r="U33" s="39"/>
      <c r="V33" s="39"/>
      <c r="W33" s="39"/>
      <c r="X33" s="112"/>
      <c r="Y33" s="113"/>
      <c r="Z33" s="114"/>
      <c r="AA33" s="114"/>
      <c r="AB33" s="116"/>
    </row>
    <row r="34" spans="1:28" ht="15" customHeight="1">
      <c r="A34" s="50"/>
      <c r="B34" s="57"/>
      <c r="C34" s="57"/>
      <c r="D34" s="57"/>
      <c r="E34" s="57"/>
      <c r="F34" s="2229"/>
      <c r="G34" s="62"/>
      <c r="H34" s="62"/>
      <c r="I34" s="62">
        <f>I33-G34</f>
        <v>100000</v>
      </c>
      <c r="J34" s="349"/>
      <c r="K34" s="39"/>
      <c r="L34" s="39"/>
      <c r="M34" s="39"/>
      <c r="N34" s="39"/>
      <c r="O34" s="29"/>
      <c r="P34" s="39"/>
      <c r="Q34" s="39"/>
      <c r="R34" s="112"/>
      <c r="S34" s="349"/>
      <c r="T34" s="39"/>
      <c r="U34" s="39"/>
      <c r="V34" s="39"/>
      <c r="W34" s="39"/>
      <c r="X34" s="112"/>
      <c r="Y34" s="113"/>
      <c r="Z34" s="114"/>
      <c r="AA34" s="114"/>
      <c r="AB34" s="116"/>
    </row>
    <row r="35" spans="1:28" ht="15" customHeight="1">
      <c r="J35" s="349"/>
      <c r="K35" s="39"/>
      <c r="L35" s="39"/>
      <c r="M35" s="39"/>
      <c r="N35" s="39"/>
      <c r="O35" s="29"/>
      <c r="P35" s="39"/>
      <c r="Q35" s="39"/>
      <c r="R35" s="112"/>
      <c r="S35" s="349"/>
      <c r="T35" s="39"/>
      <c r="U35" s="39"/>
      <c r="V35" s="39"/>
      <c r="W35" s="39"/>
      <c r="X35" s="112"/>
      <c r="Y35" s="113"/>
      <c r="Z35" s="114"/>
      <c r="AA35" s="114"/>
      <c r="AB35" s="116"/>
    </row>
    <row r="36" spans="1:28" ht="15" customHeight="1">
      <c r="J36" s="349"/>
      <c r="K36" s="39"/>
      <c r="L36" s="39"/>
      <c r="M36" s="39"/>
      <c r="N36" s="39"/>
      <c r="O36" s="29"/>
      <c r="P36" s="39"/>
      <c r="Q36" s="39"/>
      <c r="R36" s="112"/>
      <c r="S36" s="349"/>
      <c r="T36" s="39"/>
      <c r="U36" s="39"/>
      <c r="V36" s="39"/>
      <c r="W36" s="39"/>
      <c r="X36" s="112"/>
      <c r="Y36" s="113"/>
      <c r="Z36" s="114"/>
      <c r="AA36" s="114"/>
      <c r="AB36" s="116"/>
    </row>
    <row r="37" spans="1:28" ht="15" customHeight="1">
      <c r="J37" s="349"/>
      <c r="K37" s="39"/>
      <c r="L37" s="39"/>
      <c r="M37" s="39"/>
      <c r="N37" s="39"/>
      <c r="O37" s="29"/>
      <c r="P37" s="39"/>
      <c r="Q37" s="39"/>
      <c r="R37" s="112"/>
      <c r="S37" s="349"/>
      <c r="T37" s="39"/>
      <c r="U37" s="39"/>
      <c r="V37" s="39"/>
      <c r="W37" s="39"/>
      <c r="X37" s="112"/>
      <c r="Y37" s="113"/>
      <c r="Z37" s="114"/>
      <c r="AA37" s="114"/>
      <c r="AB37" s="116"/>
    </row>
    <row r="38" spans="1:28" ht="15" customHeight="1">
      <c r="J38" s="349"/>
      <c r="K38" s="39"/>
      <c r="L38" s="39"/>
      <c r="M38" s="39"/>
      <c r="N38" s="39"/>
      <c r="O38" s="29"/>
      <c r="P38" s="39"/>
      <c r="Q38" s="39"/>
      <c r="R38" s="112"/>
      <c r="S38" s="349"/>
      <c r="T38" s="39"/>
      <c r="U38" s="39"/>
      <c r="V38" s="39"/>
      <c r="W38" s="39"/>
      <c r="X38" s="112"/>
      <c r="Y38" s="113"/>
      <c r="Z38" s="114"/>
      <c r="AA38" s="114"/>
      <c r="AB38" s="116"/>
    </row>
    <row r="39" spans="1:28" ht="15" customHeight="1">
      <c r="J39" s="349"/>
      <c r="K39" s="39"/>
      <c r="L39" s="39"/>
      <c r="M39" s="39"/>
      <c r="N39" s="39"/>
      <c r="O39" s="29"/>
      <c r="P39" s="39"/>
      <c r="Q39" s="39"/>
      <c r="R39" s="112"/>
      <c r="S39" s="349"/>
      <c r="T39" s="39"/>
      <c r="U39" s="39"/>
      <c r="V39" s="39"/>
      <c r="W39" s="39"/>
      <c r="X39" s="112"/>
      <c r="Y39" s="113"/>
      <c r="Z39" s="114"/>
      <c r="AA39" s="114"/>
      <c r="AB39" s="116"/>
    </row>
    <row r="40" spans="1:28" ht="15" customHeight="1">
      <c r="J40" s="349"/>
      <c r="K40" s="39"/>
      <c r="L40" s="39"/>
      <c r="M40" s="39"/>
      <c r="N40" s="39"/>
      <c r="O40" s="29"/>
      <c r="P40" s="39"/>
      <c r="Q40" s="39"/>
      <c r="R40" s="112"/>
      <c r="S40" s="349"/>
      <c r="T40" s="39"/>
      <c r="U40" s="39"/>
      <c r="V40" s="39"/>
      <c r="W40" s="39"/>
      <c r="X40" s="112"/>
      <c r="Y40" s="113"/>
      <c r="Z40" s="114"/>
      <c r="AA40" s="114"/>
      <c r="AB40" s="116"/>
    </row>
    <row r="41" spans="1:28" ht="15" customHeight="1">
      <c r="Y41" s="113"/>
      <c r="Z41" s="114"/>
      <c r="AA41" s="114"/>
      <c r="AB41" s="116"/>
    </row>
    <row r="42" spans="1:28" ht="15" customHeight="1">
      <c r="Y42" s="113"/>
      <c r="Z42" s="114"/>
      <c r="AA42" s="114"/>
      <c r="AB42" s="116"/>
    </row>
    <row r="43" spans="1:28" ht="15" customHeight="1">
      <c r="Y43" s="113"/>
      <c r="Z43" s="114"/>
      <c r="AA43" s="114"/>
      <c r="AB43" s="116"/>
    </row>
    <row r="44" spans="1:28" ht="15" customHeight="1">
      <c r="Y44" s="113"/>
      <c r="Z44" s="114"/>
      <c r="AA44" s="114"/>
      <c r="AB44" s="116"/>
    </row>
    <row r="45" spans="1:28" ht="15" customHeight="1">
      <c r="Y45" s="113"/>
      <c r="Z45" s="114"/>
      <c r="AA45" s="114"/>
      <c r="AB45" s="116"/>
    </row>
    <row r="46" spans="1:28" ht="15" customHeight="1">
      <c r="Y46" s="113"/>
      <c r="Z46" s="114"/>
      <c r="AA46" s="114"/>
      <c r="AB46" s="116"/>
    </row>
    <row r="47" spans="1:28" ht="15" customHeight="1">
      <c r="Y47" s="113"/>
      <c r="Z47" s="114"/>
      <c r="AA47" s="114"/>
      <c r="AB47" s="116"/>
    </row>
    <row r="48" spans="1:28" ht="15" customHeight="1">
      <c r="Y48" s="113"/>
      <c r="Z48" s="114"/>
      <c r="AA48" s="114"/>
      <c r="AB48" s="116"/>
    </row>
    <row r="49" spans="25:28" ht="15" customHeight="1">
      <c r="Y49" s="113"/>
      <c r="Z49" s="114"/>
      <c r="AA49" s="114"/>
      <c r="AB49" s="116"/>
    </row>
    <row r="50" spans="25:28" ht="15" customHeight="1">
      <c r="Y50" s="113"/>
      <c r="Z50" s="114"/>
      <c r="AA50" s="114"/>
      <c r="AB50" s="116"/>
    </row>
    <row r="51" spans="25:28" ht="15" customHeight="1">
      <c r="Y51" s="113"/>
      <c r="Z51" s="114"/>
      <c r="AA51" s="114"/>
      <c r="AB51" s="116"/>
    </row>
    <row r="52" spans="25:28" ht="15" customHeight="1">
      <c r="Y52" s="113"/>
      <c r="Z52" s="114"/>
      <c r="AA52" s="114"/>
      <c r="AB52" s="116"/>
    </row>
    <row r="53" spans="25:28" ht="15" customHeight="1">
      <c r="Y53" s="113"/>
      <c r="Z53" s="114"/>
      <c r="AA53" s="114"/>
      <c r="AB53" s="116"/>
    </row>
    <row r="54" spans="25:28" ht="15" customHeight="1">
      <c r="Y54" s="113"/>
      <c r="Z54" s="114"/>
      <c r="AA54" s="114"/>
      <c r="AB54" s="116"/>
    </row>
    <row r="55" spans="25:28" ht="15" customHeight="1">
      <c r="Y55" s="113"/>
      <c r="Z55" s="114"/>
      <c r="AA55" s="114"/>
      <c r="AB55" s="116"/>
    </row>
    <row r="56" spans="25:28" ht="15" customHeight="1">
      <c r="Y56" s="113"/>
      <c r="Z56" s="114"/>
      <c r="AA56" s="114"/>
      <c r="AB56" s="116"/>
    </row>
    <row r="57" spans="25:28" ht="15" customHeight="1">
      <c r="Y57" s="113"/>
      <c r="Z57" s="114"/>
      <c r="AA57" s="114"/>
      <c r="AB57" s="116"/>
    </row>
    <row r="58" spans="25:28" ht="15" customHeight="1">
      <c r="Y58" s="113"/>
      <c r="Z58" s="114"/>
      <c r="AA58" s="114"/>
      <c r="AB58" s="116"/>
    </row>
    <row r="59" spans="25:28" ht="15" customHeight="1">
      <c r="Y59" s="113"/>
      <c r="Z59" s="114"/>
      <c r="AA59" s="114"/>
      <c r="AB59" s="116"/>
    </row>
    <row r="60" spans="25:28" ht="15" customHeight="1">
      <c r="Y60" s="113"/>
      <c r="Z60" s="114"/>
      <c r="AA60" s="114"/>
      <c r="AB60" s="116"/>
    </row>
    <row r="61" spans="25:28" ht="15" customHeight="1">
      <c r="Y61" s="113"/>
      <c r="Z61" s="114"/>
      <c r="AA61" s="114"/>
      <c r="AB61" s="116"/>
    </row>
    <row r="62" spans="25:28" ht="15" customHeight="1">
      <c r="Y62" s="113"/>
      <c r="Z62" s="114"/>
      <c r="AA62" s="114"/>
      <c r="AB62" s="116"/>
    </row>
    <row r="63" spans="25:28" ht="15" customHeight="1">
      <c r="Y63" s="113"/>
      <c r="Z63" s="114"/>
      <c r="AA63" s="114"/>
      <c r="AB63" s="116"/>
    </row>
    <row r="64" spans="25:28" ht="15" customHeight="1">
      <c r="Y64" s="113"/>
      <c r="Z64" s="114"/>
      <c r="AA64" s="114"/>
      <c r="AB64" s="116"/>
    </row>
    <row r="65" spans="25:28" ht="15" customHeight="1">
      <c r="Y65" s="113"/>
      <c r="Z65" s="114"/>
      <c r="AA65" s="114"/>
      <c r="AB65" s="116"/>
    </row>
    <row r="66" spans="25:28" ht="15" customHeight="1">
      <c r="Y66" s="113"/>
      <c r="Z66" s="114"/>
      <c r="AA66" s="114"/>
      <c r="AB66" s="116"/>
    </row>
    <row r="67" spans="25:28" ht="15" customHeight="1">
      <c r="Y67" s="113"/>
      <c r="Z67" s="114"/>
      <c r="AA67" s="114"/>
      <c r="AB67" s="116"/>
    </row>
    <row r="68" spans="25:28" ht="15" customHeight="1">
      <c r="Y68" s="113"/>
      <c r="Z68" s="114"/>
      <c r="AA68" s="114"/>
      <c r="AB68" s="116"/>
    </row>
    <row r="69" spans="25:28" ht="15" customHeight="1">
      <c r="Y69" s="113"/>
      <c r="Z69" s="114"/>
      <c r="AA69" s="114"/>
      <c r="AB69" s="116"/>
    </row>
    <row r="70" spans="25:28" ht="15" customHeight="1">
      <c r="Y70" s="113"/>
      <c r="Z70" s="114"/>
      <c r="AA70" s="114"/>
      <c r="AB70" s="116"/>
    </row>
    <row r="71" spans="25:28" ht="15" customHeight="1">
      <c r="Y71" s="113"/>
      <c r="Z71" s="114"/>
      <c r="AA71" s="114"/>
      <c r="AB71" s="116"/>
    </row>
    <row r="72" spans="25:28" ht="15" customHeight="1">
      <c r="Y72" s="113"/>
      <c r="Z72" s="114"/>
      <c r="AA72" s="114"/>
      <c r="AB72" s="116"/>
    </row>
    <row r="73" spans="25:28" ht="15" customHeight="1">
      <c r="Y73" s="113"/>
      <c r="Z73" s="114"/>
      <c r="AA73" s="114"/>
      <c r="AB73" s="116"/>
    </row>
    <row r="74" spans="25:28" ht="15" customHeight="1">
      <c r="Y74" s="113"/>
      <c r="Z74" s="114"/>
      <c r="AA74" s="114"/>
      <c r="AB74" s="116"/>
    </row>
    <row r="75" spans="25:28" ht="15" customHeight="1">
      <c r="Y75" s="113"/>
      <c r="Z75" s="114"/>
      <c r="AA75" s="114"/>
      <c r="AB75" s="116"/>
    </row>
    <row r="76" spans="25:28" ht="15" customHeight="1">
      <c r="Y76" s="113"/>
      <c r="Z76" s="114"/>
      <c r="AA76" s="114"/>
      <c r="AB76" s="116"/>
    </row>
    <row r="77" spans="25:28" ht="15" customHeight="1">
      <c r="Y77" s="113"/>
      <c r="Z77" s="114"/>
      <c r="AA77" s="114"/>
      <c r="AB77" s="116"/>
    </row>
    <row r="78" spans="25:28" ht="15" customHeight="1">
      <c r="Y78" s="113"/>
      <c r="Z78" s="114"/>
      <c r="AA78" s="114"/>
      <c r="AB78" s="116"/>
    </row>
    <row r="79" spans="25:28" ht="15" customHeight="1">
      <c r="Y79" s="113"/>
      <c r="Z79" s="114"/>
      <c r="AA79" s="114"/>
      <c r="AB79" s="116"/>
    </row>
    <row r="80" spans="25:28" ht="15" customHeight="1">
      <c r="Y80" s="113"/>
      <c r="Z80" s="114"/>
      <c r="AA80" s="114"/>
      <c r="AB80" s="116"/>
    </row>
    <row r="81" spans="25:28" ht="15" customHeight="1">
      <c r="Y81" s="113"/>
      <c r="Z81" s="114"/>
      <c r="AA81" s="114"/>
      <c r="AB81" s="116"/>
    </row>
    <row r="82" spans="25:28" ht="15" customHeight="1">
      <c r="Y82" s="113"/>
      <c r="Z82" s="114"/>
      <c r="AA82" s="114"/>
      <c r="AB82" s="116"/>
    </row>
    <row r="83" spans="25:28" ht="15" customHeight="1">
      <c r="Y83" s="113"/>
      <c r="Z83" s="114"/>
      <c r="AA83" s="114"/>
      <c r="AB83" s="116"/>
    </row>
    <row r="84" spans="25:28" ht="15" customHeight="1">
      <c r="Y84" s="113"/>
      <c r="Z84" s="114"/>
      <c r="AA84" s="114"/>
      <c r="AB84" s="116"/>
    </row>
    <row r="85" spans="25:28" ht="15" customHeight="1">
      <c r="Y85" s="113"/>
      <c r="Z85" s="114"/>
      <c r="AA85" s="114"/>
      <c r="AB85" s="116"/>
    </row>
    <row r="86" spans="25:28" ht="15" customHeight="1">
      <c r="Y86" s="113"/>
      <c r="Z86" s="114"/>
      <c r="AA86" s="114"/>
      <c r="AB86" s="116"/>
    </row>
    <row r="87" spans="25:28" ht="15" customHeight="1">
      <c r="Y87" s="113"/>
      <c r="Z87" s="114"/>
      <c r="AA87" s="114"/>
      <c r="AB87" s="116"/>
    </row>
    <row r="88" spans="25:28" ht="15" customHeight="1">
      <c r="Y88" s="113"/>
      <c r="Z88" s="114"/>
      <c r="AA88" s="114"/>
      <c r="AB88" s="116"/>
    </row>
    <row r="89" spans="25:28" ht="15" customHeight="1">
      <c r="Y89" s="113"/>
      <c r="Z89" s="114"/>
      <c r="AA89" s="114"/>
      <c r="AB89" s="116"/>
    </row>
    <row r="90" spans="25:28" ht="15" customHeight="1">
      <c r="Y90" s="113"/>
      <c r="Z90" s="114"/>
      <c r="AA90" s="114"/>
      <c r="AB90" s="116"/>
    </row>
    <row r="91" spans="25:28" ht="15" customHeight="1">
      <c r="Y91" s="113"/>
      <c r="Z91" s="114"/>
      <c r="AA91" s="114"/>
      <c r="AB91" s="116"/>
    </row>
    <row r="92" spans="25:28" ht="15" customHeight="1"/>
    <row r="93" spans="25:28" ht="15" customHeight="1"/>
    <row r="94" spans="25:28" ht="15" customHeight="1"/>
    <row r="95" spans="25:28" ht="15" customHeight="1"/>
    <row r="96" spans="25:28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</sheetData>
  <mergeCells count="3">
    <mergeCell ref="L2:M2"/>
    <mergeCell ref="A4:I4"/>
    <mergeCell ref="A31:I31"/>
  </mergeCells>
  <pageMargins left="0.5" right="0.5" top="1" bottom="1" header="0.5" footer="0.5"/>
  <pageSetup paperSize="5" orientation="landscape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220">
    <tabColor rgb="FFFFFF00"/>
  </sheetPr>
  <dimension ref="A1:R61"/>
  <sheetViews>
    <sheetView topLeftCell="A33" zoomScale="130" zoomScaleNormal="130" workbookViewId="0">
      <selection activeCell="C40" sqref="C40"/>
    </sheetView>
  </sheetViews>
  <sheetFormatPr defaultColWidth="9.109375" defaultRowHeight="13.2"/>
  <cols>
    <col min="1" max="1" width="11.6640625" style="2301" customWidth="1"/>
    <col min="2" max="2" width="11.6640625" style="3" customWidth="1"/>
    <col min="3" max="3" width="11.88671875" style="3" customWidth="1"/>
    <col min="4" max="4" width="9.109375" style="3"/>
    <col min="5" max="5" width="9.33203125" style="5" customWidth="1"/>
    <col min="6" max="6" width="9.33203125" style="2233" customWidth="1"/>
    <col min="7" max="7" width="11" style="2242" customWidth="1"/>
    <col min="8" max="8" width="9.33203125" style="6" customWidth="1"/>
    <col min="9" max="9" width="13.88671875" style="2271" customWidth="1"/>
    <col min="10" max="10" width="9.109375" style="3"/>
    <col min="11" max="11" width="9.109375" style="6"/>
    <col min="12" max="16384" width="9.109375" style="3"/>
  </cols>
  <sheetData>
    <row r="1" spans="1:9" ht="29.4">
      <c r="A1" s="2889" t="s">
        <v>1459</v>
      </c>
    </row>
    <row r="3" spans="1:9" ht="16.5" customHeight="1">
      <c r="A3" s="3114" t="s">
        <v>1</v>
      </c>
      <c r="B3" s="3114"/>
      <c r="C3" s="3114"/>
      <c r="D3" s="3114"/>
      <c r="E3" s="3114"/>
      <c r="F3" s="3114"/>
      <c r="G3" s="3114"/>
      <c r="H3" s="3114"/>
      <c r="I3" s="3193"/>
    </row>
    <row r="4" spans="1:9" ht="16.5" customHeight="1">
      <c r="A4" s="2363" t="s">
        <v>2</v>
      </c>
      <c r="B4" s="344" t="s">
        <v>35</v>
      </c>
      <c r="C4" s="353" t="s">
        <v>4</v>
      </c>
      <c r="D4" s="354" t="s">
        <v>5</v>
      </c>
      <c r="E4" s="354" t="s">
        <v>6</v>
      </c>
      <c r="F4" s="2865" t="s">
        <v>7</v>
      </c>
      <c r="G4" s="2367" t="s">
        <v>1023</v>
      </c>
      <c r="H4" s="1168" t="s">
        <v>802</v>
      </c>
      <c r="I4" s="2686" t="s">
        <v>39</v>
      </c>
    </row>
    <row r="5" spans="1:9">
      <c r="A5" s="2890">
        <v>44734</v>
      </c>
      <c r="B5" s="720">
        <v>40000</v>
      </c>
      <c r="C5" s="720">
        <f>B5*0.02</f>
        <v>800</v>
      </c>
      <c r="D5" s="720"/>
      <c r="E5" s="667">
        <v>12</v>
      </c>
      <c r="F5" s="2668">
        <v>29427</v>
      </c>
      <c r="G5" s="2695">
        <f>B5/E5</f>
        <v>3333.3333333333298</v>
      </c>
      <c r="H5" s="668">
        <f>B5*0.83%</f>
        <v>332</v>
      </c>
      <c r="I5" s="2299">
        <f>B5</f>
        <v>40000</v>
      </c>
    </row>
    <row r="6" spans="1:9">
      <c r="A6" s="2223">
        <v>44768</v>
      </c>
      <c r="B6" s="27"/>
      <c r="C6" s="27"/>
      <c r="D6" s="27"/>
      <c r="E6" s="29">
        <v>1</v>
      </c>
      <c r="F6" s="2250">
        <v>75402</v>
      </c>
      <c r="G6" s="2219">
        <v>3333.33</v>
      </c>
      <c r="H6" s="39">
        <v>332</v>
      </c>
      <c r="I6" s="2270">
        <f>I5-G6</f>
        <v>36666.67</v>
      </c>
    </row>
    <row r="7" spans="1:9">
      <c r="A7" s="2223">
        <v>44796</v>
      </c>
      <c r="B7" s="27"/>
      <c r="C7" s="27"/>
      <c r="D7" s="27"/>
      <c r="E7" s="29">
        <v>2</v>
      </c>
      <c r="F7" s="2250">
        <v>75740</v>
      </c>
      <c r="G7" s="2219">
        <v>3333.33</v>
      </c>
      <c r="H7" s="39">
        <v>332</v>
      </c>
      <c r="I7" s="2270">
        <f t="shared" ref="I7:I17" si="0">I6-G7</f>
        <v>33333.339999999997</v>
      </c>
    </row>
    <row r="8" spans="1:9" ht="13.8">
      <c r="A8" s="2891">
        <v>44827</v>
      </c>
      <c r="B8" s="32"/>
      <c r="C8" s="33"/>
      <c r="D8" s="33"/>
      <c r="E8" s="29">
        <v>3</v>
      </c>
      <c r="F8" s="2195">
        <v>76073</v>
      </c>
      <c r="G8" s="2474">
        <v>3333.33</v>
      </c>
      <c r="H8" s="33">
        <v>332</v>
      </c>
      <c r="I8" s="2270">
        <f t="shared" si="0"/>
        <v>30000.01</v>
      </c>
    </row>
    <row r="9" spans="1:9" ht="13.8">
      <c r="A9" s="2891">
        <v>44854</v>
      </c>
      <c r="B9" s="32"/>
      <c r="C9" s="33"/>
      <c r="D9" s="33"/>
      <c r="E9" s="29">
        <v>4</v>
      </c>
      <c r="F9" s="2195">
        <v>76377</v>
      </c>
      <c r="G9" s="2474">
        <v>3333.33</v>
      </c>
      <c r="H9" s="33">
        <v>332</v>
      </c>
      <c r="I9" s="2270">
        <f t="shared" si="0"/>
        <v>26666.68</v>
      </c>
    </row>
    <row r="10" spans="1:9" ht="13.8">
      <c r="A10" s="2891">
        <v>44887</v>
      </c>
      <c r="B10" s="32"/>
      <c r="C10" s="33"/>
      <c r="D10" s="33"/>
      <c r="E10" s="29">
        <v>5</v>
      </c>
      <c r="F10" s="2195">
        <v>76804</v>
      </c>
      <c r="G10" s="2474">
        <v>3333.33</v>
      </c>
      <c r="H10" s="33">
        <v>332</v>
      </c>
      <c r="I10" s="2270">
        <f t="shared" si="0"/>
        <v>23333.35</v>
      </c>
    </row>
    <row r="11" spans="1:9" ht="13.8">
      <c r="A11" s="2891">
        <v>44922</v>
      </c>
      <c r="B11" s="32"/>
      <c r="C11" s="33"/>
      <c r="D11" s="33"/>
      <c r="E11" s="29">
        <v>6</v>
      </c>
      <c r="F11" s="2195">
        <v>77212</v>
      </c>
      <c r="G11" s="2474">
        <v>3333.33</v>
      </c>
      <c r="H11" s="33">
        <v>332</v>
      </c>
      <c r="I11" s="2270">
        <f t="shared" si="0"/>
        <v>20000.02</v>
      </c>
    </row>
    <row r="12" spans="1:9" ht="13.8">
      <c r="A12" s="2223">
        <v>44951</v>
      </c>
      <c r="B12" s="27"/>
      <c r="C12" s="27"/>
      <c r="D12" s="27"/>
      <c r="E12" s="29">
        <v>7</v>
      </c>
      <c r="F12" s="2195">
        <v>77437</v>
      </c>
      <c r="G12" s="2474">
        <v>3333.33</v>
      </c>
      <c r="H12" s="33">
        <v>332</v>
      </c>
      <c r="I12" s="2270">
        <f t="shared" si="0"/>
        <v>16666.689999999999</v>
      </c>
    </row>
    <row r="13" spans="1:9" ht="13.8">
      <c r="A13" s="2223">
        <v>44980</v>
      </c>
      <c r="B13" s="27"/>
      <c r="C13" s="27"/>
      <c r="D13" s="27"/>
      <c r="E13" s="29">
        <v>8</v>
      </c>
      <c r="F13" s="2195">
        <v>77723</v>
      </c>
      <c r="G13" s="2474">
        <v>3333.33</v>
      </c>
      <c r="H13" s="33">
        <v>332</v>
      </c>
      <c r="I13" s="2270">
        <f t="shared" si="0"/>
        <v>13333.36</v>
      </c>
    </row>
    <row r="14" spans="1:9" ht="13.8">
      <c r="A14" s="2223">
        <v>45008</v>
      </c>
      <c r="B14" s="27"/>
      <c r="C14" s="27"/>
      <c r="D14" s="27"/>
      <c r="E14" s="29">
        <v>9</v>
      </c>
      <c r="F14" s="2195">
        <v>78028</v>
      </c>
      <c r="G14" s="2474">
        <v>3333.33</v>
      </c>
      <c r="H14" s="33">
        <v>332</v>
      </c>
      <c r="I14" s="2270">
        <f t="shared" si="0"/>
        <v>10000.030000000001</v>
      </c>
    </row>
    <row r="15" spans="1:9" ht="13.8">
      <c r="A15" s="2223">
        <v>45042</v>
      </c>
      <c r="B15" s="27"/>
      <c r="C15" s="27"/>
      <c r="D15" s="27"/>
      <c r="E15" s="29">
        <v>10</v>
      </c>
      <c r="F15" s="2195">
        <v>78414</v>
      </c>
      <c r="G15" s="2474">
        <v>3333.33</v>
      </c>
      <c r="H15" s="33">
        <v>332</v>
      </c>
      <c r="I15" s="2270">
        <f t="shared" si="0"/>
        <v>6666.6999999999898</v>
      </c>
    </row>
    <row r="16" spans="1:9" ht="13.8">
      <c r="A16" s="2223">
        <v>45071</v>
      </c>
      <c r="B16" s="27"/>
      <c r="C16" s="27"/>
      <c r="D16" s="27"/>
      <c r="E16" s="29">
        <v>11</v>
      </c>
      <c r="F16" s="2195">
        <v>78819</v>
      </c>
      <c r="G16" s="2474">
        <v>3333.33</v>
      </c>
      <c r="H16" s="33">
        <v>332</v>
      </c>
      <c r="I16" s="2270">
        <f t="shared" si="0"/>
        <v>3333.3699999999899</v>
      </c>
    </row>
    <row r="17" spans="1:9">
      <c r="A17" s="2304">
        <v>45100</v>
      </c>
      <c r="B17" s="27"/>
      <c r="C17" s="27"/>
      <c r="D17" s="27"/>
      <c r="E17" s="29">
        <v>12</v>
      </c>
      <c r="F17" s="2229">
        <v>79230</v>
      </c>
      <c r="G17" s="2474">
        <v>3333.33</v>
      </c>
      <c r="H17" s="33">
        <v>332</v>
      </c>
      <c r="I17" s="2270">
        <f t="shared" si="0"/>
        <v>3.9999999988140203E-2</v>
      </c>
    </row>
    <row r="19" spans="1:9" ht="20.399999999999999">
      <c r="A19" s="3114" t="s">
        <v>1</v>
      </c>
      <c r="B19" s="3114"/>
      <c r="C19" s="3114"/>
      <c r="D19" s="3114"/>
      <c r="E19" s="3114"/>
      <c r="F19" s="3114"/>
      <c r="G19" s="3114"/>
      <c r="H19" s="3114"/>
      <c r="I19" s="3193"/>
    </row>
    <row r="20" spans="1:9" ht="26.4">
      <c r="A20" s="2363" t="s">
        <v>2</v>
      </c>
      <c r="B20" s="344" t="s">
        <v>35</v>
      </c>
      <c r="C20" s="353" t="s">
        <v>4</v>
      </c>
      <c r="D20" s="354" t="s">
        <v>5</v>
      </c>
      <c r="E20" s="354" t="s">
        <v>6</v>
      </c>
      <c r="F20" s="2865" t="s">
        <v>7</v>
      </c>
      <c r="G20" s="2367" t="s">
        <v>1023</v>
      </c>
      <c r="H20" s="1168" t="s">
        <v>802</v>
      </c>
      <c r="I20" s="2686" t="s">
        <v>39</v>
      </c>
    </row>
    <row r="21" spans="1:9">
      <c r="A21" s="2303">
        <v>45143</v>
      </c>
      <c r="B21" s="720">
        <v>50000</v>
      </c>
      <c r="C21" s="720">
        <f>B21*0.02</f>
        <v>1000</v>
      </c>
      <c r="D21" s="720"/>
      <c r="E21" s="667">
        <v>12</v>
      </c>
      <c r="F21" s="2248">
        <v>31758</v>
      </c>
      <c r="G21" s="2695">
        <f>B21/E21</f>
        <v>4166.6666666666697</v>
      </c>
      <c r="H21" s="668">
        <f>B21*0.83%</f>
        <v>415</v>
      </c>
      <c r="I21" s="2299">
        <f>B21</f>
        <v>50000</v>
      </c>
    </row>
    <row r="22" spans="1:9">
      <c r="A22" s="2304">
        <v>45175</v>
      </c>
      <c r="B22" s="27"/>
      <c r="C22" s="27"/>
      <c r="D22" s="27"/>
      <c r="E22" s="29">
        <v>1</v>
      </c>
      <c r="F22" s="2229">
        <v>80147</v>
      </c>
      <c r="G22" s="2277">
        <v>4166.67</v>
      </c>
      <c r="H22" s="45">
        <v>415</v>
      </c>
      <c r="I22" s="2270">
        <f>I21-G22</f>
        <v>45833.33</v>
      </c>
    </row>
    <row r="23" spans="1:9">
      <c r="A23" s="2304">
        <v>45205</v>
      </c>
      <c r="B23" s="151"/>
      <c r="C23" s="151"/>
      <c r="D23" s="151"/>
      <c r="E23" s="57">
        <v>2</v>
      </c>
      <c r="F23" s="2229">
        <v>80508</v>
      </c>
      <c r="G23" s="2277">
        <v>4166.67</v>
      </c>
      <c r="H23" s="45">
        <v>415</v>
      </c>
      <c r="I23" s="2270">
        <f t="shared" ref="I23:I32" si="1">I22-G23</f>
        <v>41666.660000000003</v>
      </c>
    </row>
    <row r="24" spans="1:9">
      <c r="A24" s="2221">
        <v>45234</v>
      </c>
      <c r="B24" s="151"/>
      <c r="C24" s="151"/>
      <c r="D24" s="151"/>
      <c r="E24" s="57">
        <v>3</v>
      </c>
      <c r="F24" s="2229">
        <v>80829</v>
      </c>
      <c r="G24" s="2277">
        <v>4166.67</v>
      </c>
      <c r="H24" s="45">
        <v>415</v>
      </c>
      <c r="I24" s="2270">
        <f t="shared" si="1"/>
        <v>37499.99</v>
      </c>
    </row>
    <row r="25" spans="1:9">
      <c r="A25" s="2221">
        <v>45265</v>
      </c>
      <c r="B25" s="151"/>
      <c r="C25" s="151"/>
      <c r="D25" s="151"/>
      <c r="E25" s="57">
        <v>4</v>
      </c>
      <c r="F25" s="2229">
        <v>81277</v>
      </c>
      <c r="G25" s="2277">
        <v>4166.67</v>
      </c>
      <c r="H25" s="45">
        <v>415</v>
      </c>
      <c r="I25" s="2270">
        <f t="shared" si="1"/>
        <v>33333.32</v>
      </c>
    </row>
    <row r="26" spans="1:9" ht="15">
      <c r="A26" s="2223">
        <v>45295</v>
      </c>
      <c r="B26" s="151"/>
      <c r="C26" s="151"/>
      <c r="D26" s="151"/>
      <c r="E26" s="57">
        <v>5</v>
      </c>
      <c r="F26" s="2197">
        <v>81654</v>
      </c>
      <c r="G26" s="2277">
        <v>4166.67</v>
      </c>
      <c r="H26" s="45">
        <v>415</v>
      </c>
      <c r="I26" s="2270">
        <f t="shared" si="1"/>
        <v>29166.65</v>
      </c>
    </row>
    <row r="27" spans="1:9" ht="15">
      <c r="A27" s="2223">
        <v>45328</v>
      </c>
      <c r="B27" s="151"/>
      <c r="C27" s="151"/>
      <c r="D27" s="151"/>
      <c r="E27" s="57">
        <v>6</v>
      </c>
      <c r="F27" s="2197">
        <v>81999</v>
      </c>
      <c r="G27" s="2277">
        <v>4166.67</v>
      </c>
      <c r="H27" s="45">
        <v>415</v>
      </c>
      <c r="I27" s="2270">
        <f t="shared" si="1"/>
        <v>24999.98</v>
      </c>
    </row>
    <row r="28" spans="1:9" ht="13.8">
      <c r="A28" s="2223">
        <v>45356</v>
      </c>
      <c r="B28" s="151"/>
      <c r="C28" s="151"/>
      <c r="D28" s="151"/>
      <c r="E28" s="57">
        <v>7</v>
      </c>
      <c r="F28" s="2195">
        <v>82332</v>
      </c>
      <c r="G28" s="2277">
        <v>4166.67</v>
      </c>
      <c r="H28" s="45">
        <v>415</v>
      </c>
      <c r="I28" s="2270">
        <f t="shared" si="1"/>
        <v>20833.310000000001</v>
      </c>
    </row>
    <row r="29" spans="1:9" ht="13.8">
      <c r="A29" s="2223">
        <v>45393</v>
      </c>
      <c r="B29" s="151"/>
      <c r="C29" s="151"/>
      <c r="D29" s="151"/>
      <c r="E29" s="57">
        <v>8</v>
      </c>
      <c r="F29" s="2195">
        <v>82746</v>
      </c>
      <c r="G29" s="2277">
        <v>4166.67</v>
      </c>
      <c r="H29" s="45">
        <v>415</v>
      </c>
      <c r="I29" s="2270">
        <f t="shared" si="1"/>
        <v>16666.64</v>
      </c>
    </row>
    <row r="30" spans="1:9" ht="13.8">
      <c r="A30" s="2223">
        <v>45419</v>
      </c>
      <c r="B30" s="151"/>
      <c r="C30" s="151"/>
      <c r="D30" s="151"/>
      <c r="E30" s="57">
        <v>9</v>
      </c>
      <c r="F30" s="2195">
        <v>83049</v>
      </c>
      <c r="G30" s="2277">
        <v>4166.67</v>
      </c>
      <c r="H30" s="45">
        <v>415</v>
      </c>
      <c r="I30" s="2270">
        <f t="shared" si="1"/>
        <v>12499.97</v>
      </c>
    </row>
    <row r="31" spans="1:9" ht="13.8">
      <c r="A31" s="2223">
        <v>45451</v>
      </c>
      <c r="B31" s="151"/>
      <c r="C31" s="151"/>
      <c r="D31" s="151"/>
      <c r="E31" s="57">
        <v>10</v>
      </c>
      <c r="F31" s="2195">
        <v>83538</v>
      </c>
      <c r="G31" s="2219">
        <v>4166.67</v>
      </c>
      <c r="H31" s="43">
        <v>415</v>
      </c>
      <c r="I31" s="2270">
        <f t="shared" si="1"/>
        <v>8333.3000000000102</v>
      </c>
    </row>
    <row r="32" spans="1:9">
      <c r="A32" s="2223">
        <v>45461</v>
      </c>
      <c r="B32" s="151"/>
      <c r="C32" s="151"/>
      <c r="D32" s="151"/>
      <c r="E32" s="57">
        <v>11</v>
      </c>
      <c r="F32" s="2229">
        <v>33668</v>
      </c>
      <c r="G32" s="2219">
        <v>8333.2999999999993</v>
      </c>
      <c r="H32" s="43"/>
      <c r="I32" s="2270">
        <f t="shared" si="1"/>
        <v>1.45519152283669E-11</v>
      </c>
    </row>
    <row r="33" spans="1:18">
      <c r="E33" s="1077">
        <v>12</v>
      </c>
    </row>
    <row r="34" spans="1:18" ht="20.399999999999999">
      <c r="A34" s="3114" t="s">
        <v>1</v>
      </c>
      <c r="B34" s="3114"/>
      <c r="C34" s="3114"/>
      <c r="D34" s="3114"/>
      <c r="E34" s="3114"/>
      <c r="F34" s="3114"/>
      <c r="G34" s="3114"/>
      <c r="H34" s="3114"/>
      <c r="I34" s="3193"/>
    </row>
    <row r="35" spans="1:18" ht="26.4">
      <c r="A35" s="2363" t="s">
        <v>2</v>
      </c>
      <c r="B35" s="344" t="s">
        <v>35</v>
      </c>
      <c r="C35" s="353" t="s">
        <v>4</v>
      </c>
      <c r="D35" s="354" t="s">
        <v>5</v>
      </c>
      <c r="E35" s="354" t="s">
        <v>6</v>
      </c>
      <c r="F35" s="2865" t="s">
        <v>7</v>
      </c>
      <c r="G35" s="2367" t="s">
        <v>1023</v>
      </c>
      <c r="H35" s="1168" t="s">
        <v>802</v>
      </c>
      <c r="I35" s="2686" t="s">
        <v>39</v>
      </c>
    </row>
    <row r="36" spans="1:18">
      <c r="A36" s="2303">
        <v>45461</v>
      </c>
      <c r="B36" s="666">
        <v>60000</v>
      </c>
      <c r="C36" s="666">
        <f>B36*0.02</f>
        <v>1200</v>
      </c>
      <c r="D36" s="666"/>
      <c r="E36" s="667">
        <v>12</v>
      </c>
      <c r="F36" s="2248">
        <v>33668</v>
      </c>
      <c r="G36" s="2694">
        <f>B36/E36</f>
        <v>5000</v>
      </c>
      <c r="H36" s="668">
        <f>B36*0.83%</f>
        <v>498</v>
      </c>
      <c r="I36" s="2837">
        <f>B36</f>
        <v>60000</v>
      </c>
    </row>
    <row r="37" spans="1:18">
      <c r="A37" s="2304">
        <v>45491</v>
      </c>
      <c r="B37" s="57"/>
      <c r="C37" s="57"/>
      <c r="D37" s="57"/>
      <c r="E37" s="57">
        <v>1</v>
      </c>
      <c r="F37" s="2229">
        <v>83958</v>
      </c>
      <c r="G37" s="2226">
        <v>5000</v>
      </c>
      <c r="H37" s="62">
        <v>498</v>
      </c>
      <c r="I37" s="2739">
        <f>I36-G37</f>
        <v>55000</v>
      </c>
    </row>
    <row r="38" spans="1:18">
      <c r="A38" s="2304">
        <v>45524</v>
      </c>
      <c r="B38" s="57"/>
      <c r="C38" s="57"/>
      <c r="D38" s="57"/>
      <c r="E38" s="57">
        <v>2</v>
      </c>
      <c r="F38" s="2229">
        <v>84312</v>
      </c>
      <c r="G38" s="2436">
        <v>5000</v>
      </c>
      <c r="H38" s="329">
        <v>498</v>
      </c>
      <c r="I38" s="2739">
        <f t="shared" ref="I38:I48" si="2">I37-G38</f>
        <v>50000</v>
      </c>
    </row>
    <row r="39" spans="1:18">
      <c r="A39" s="2304">
        <v>45552</v>
      </c>
      <c r="B39" s="57"/>
      <c r="C39" s="57"/>
      <c r="D39" s="57"/>
      <c r="E39" s="57">
        <v>3</v>
      </c>
      <c r="F39" s="2229">
        <v>84635</v>
      </c>
      <c r="G39" s="2436">
        <v>5000</v>
      </c>
      <c r="H39" s="329">
        <v>498</v>
      </c>
      <c r="I39" s="2739">
        <f t="shared" si="2"/>
        <v>45000</v>
      </c>
    </row>
    <row r="40" spans="1:18">
      <c r="A40" s="2304">
        <v>45583</v>
      </c>
      <c r="B40" s="57"/>
      <c r="C40" s="57"/>
      <c r="D40" s="57"/>
      <c r="E40" s="57">
        <v>4</v>
      </c>
      <c r="F40" s="2229">
        <v>85085</v>
      </c>
      <c r="G40" s="2436">
        <v>5000</v>
      </c>
      <c r="H40" s="329">
        <v>498</v>
      </c>
      <c r="I40" s="2739">
        <f t="shared" si="2"/>
        <v>40000</v>
      </c>
    </row>
    <row r="41" spans="1:18">
      <c r="A41" s="2304">
        <v>45615</v>
      </c>
      <c r="B41" s="57"/>
      <c r="C41" s="57"/>
      <c r="D41" s="57"/>
      <c r="E41" s="57">
        <v>5</v>
      </c>
      <c r="F41" s="2229">
        <v>85497</v>
      </c>
      <c r="G41" s="2274">
        <v>5000</v>
      </c>
      <c r="H41" s="59">
        <v>498</v>
      </c>
      <c r="I41" s="2739">
        <f t="shared" si="2"/>
        <v>35000</v>
      </c>
    </row>
    <row r="42" spans="1:18">
      <c r="A42" s="2304">
        <v>45645</v>
      </c>
      <c r="B42" s="57"/>
      <c r="C42" s="57"/>
      <c r="D42" s="57"/>
      <c r="E42" s="57">
        <v>6</v>
      </c>
      <c r="F42" s="2229">
        <v>85874</v>
      </c>
      <c r="G42" s="2274">
        <v>5000</v>
      </c>
      <c r="H42" s="59">
        <v>498</v>
      </c>
      <c r="I42" s="2739">
        <f t="shared" si="2"/>
        <v>30000</v>
      </c>
    </row>
    <row r="43" spans="1:18">
      <c r="A43" s="2304">
        <v>45678</v>
      </c>
      <c r="B43" s="57"/>
      <c r="C43" s="57"/>
      <c r="D43" s="57"/>
      <c r="E43" s="57">
        <v>7</v>
      </c>
      <c r="F43" s="2229">
        <v>86222</v>
      </c>
      <c r="G43" s="2274">
        <v>5000</v>
      </c>
      <c r="H43" s="59">
        <v>498</v>
      </c>
      <c r="I43" s="2739">
        <f t="shared" si="2"/>
        <v>25000</v>
      </c>
      <c r="K43" s="339"/>
      <c r="L43" s="613"/>
      <c r="M43" s="464"/>
      <c r="N43" s="615"/>
      <c r="O43" s="615"/>
      <c r="P43" s="614"/>
      <c r="Q43" s="617"/>
      <c r="R43" s="617"/>
    </row>
    <row r="44" spans="1:18">
      <c r="A44" s="2304">
        <v>45706</v>
      </c>
      <c r="B44" s="57"/>
      <c r="C44" s="57"/>
      <c r="D44" s="57"/>
      <c r="E44" s="57">
        <v>8</v>
      </c>
      <c r="F44" s="2229">
        <v>86517</v>
      </c>
      <c r="G44" s="2274">
        <v>5000</v>
      </c>
      <c r="H44" s="59">
        <v>498</v>
      </c>
      <c r="I44" s="2739">
        <f t="shared" si="2"/>
        <v>20000</v>
      </c>
      <c r="K44" s="339"/>
      <c r="L44" s="613"/>
      <c r="M44" s="464"/>
      <c r="N44" s="615"/>
      <c r="O44" s="615"/>
      <c r="P44" s="615"/>
      <c r="Q44" s="617"/>
      <c r="R44" s="617"/>
    </row>
    <row r="45" spans="1:18">
      <c r="A45" s="2304">
        <v>45736</v>
      </c>
      <c r="B45" s="57"/>
      <c r="C45" s="57"/>
      <c r="D45" s="57"/>
      <c r="E45" s="57">
        <v>9</v>
      </c>
      <c r="F45" s="2229">
        <v>86864</v>
      </c>
      <c r="G45" s="2274">
        <v>5000</v>
      </c>
      <c r="H45" s="59">
        <v>498</v>
      </c>
      <c r="I45" s="2739">
        <f t="shared" si="2"/>
        <v>15000</v>
      </c>
      <c r="K45" s="339"/>
      <c r="L45" s="613"/>
      <c r="M45" s="464"/>
      <c r="N45" s="615"/>
      <c r="O45" s="615"/>
      <c r="P45" s="615"/>
      <c r="Q45" s="617"/>
      <c r="R45" s="617"/>
    </row>
    <row r="46" spans="1:18">
      <c r="A46" s="2304">
        <v>45762</v>
      </c>
      <c r="B46" s="57"/>
      <c r="C46" s="57"/>
      <c r="D46" s="57"/>
      <c r="E46" s="57">
        <v>10</v>
      </c>
      <c r="F46" s="2229">
        <v>87234</v>
      </c>
      <c r="G46" s="2226">
        <v>5000</v>
      </c>
      <c r="H46" s="62">
        <v>498</v>
      </c>
      <c r="I46" s="2739">
        <f t="shared" si="2"/>
        <v>10000</v>
      </c>
      <c r="K46" s="339"/>
      <c r="L46" s="613"/>
      <c r="M46" s="464"/>
      <c r="N46" s="615"/>
      <c r="O46" s="615"/>
      <c r="P46" s="615"/>
      <c r="Q46" s="617"/>
      <c r="R46" s="617"/>
    </row>
    <row r="47" spans="1:18">
      <c r="A47" s="2304">
        <v>45797</v>
      </c>
      <c r="B47" s="57"/>
      <c r="C47" s="57"/>
      <c r="D47" s="57"/>
      <c r="E47" s="57">
        <v>11</v>
      </c>
      <c r="F47" s="2229" t="s">
        <v>1460</v>
      </c>
      <c r="G47" s="2226">
        <v>5000</v>
      </c>
      <c r="H47" s="62">
        <v>498</v>
      </c>
      <c r="I47" s="2739">
        <f t="shared" si="2"/>
        <v>5000</v>
      </c>
      <c r="K47" s="339"/>
      <c r="L47" s="613"/>
      <c r="M47" s="340"/>
      <c r="N47" s="615"/>
      <c r="O47" s="615"/>
      <c r="P47" s="615"/>
      <c r="Q47" s="617"/>
      <c r="R47" s="617"/>
    </row>
    <row r="48" spans="1:18">
      <c r="A48" s="2223">
        <v>45828</v>
      </c>
      <c r="B48" s="27"/>
      <c r="C48" s="27"/>
      <c r="D48" s="27"/>
      <c r="E48" s="29">
        <v>12</v>
      </c>
      <c r="F48" s="2250" t="s">
        <v>1461</v>
      </c>
      <c r="G48" s="2226">
        <v>5000</v>
      </c>
      <c r="H48" s="62">
        <v>498</v>
      </c>
      <c r="I48" s="2739">
        <f t="shared" si="2"/>
        <v>0</v>
      </c>
      <c r="K48" s="339"/>
      <c r="L48" s="613"/>
      <c r="M48" s="340"/>
      <c r="N48" s="615"/>
      <c r="O48" s="615"/>
      <c r="P48" s="615"/>
      <c r="Q48" s="617"/>
      <c r="R48" s="617"/>
    </row>
    <row r="49" spans="1:18">
      <c r="K49" s="339"/>
      <c r="L49" s="613"/>
      <c r="M49" s="467"/>
      <c r="N49" s="615"/>
      <c r="O49" s="615"/>
      <c r="P49" s="615"/>
      <c r="Q49" s="618"/>
      <c r="R49" s="618"/>
    </row>
    <row r="50" spans="1:18">
      <c r="K50" s="339"/>
      <c r="L50" s="613"/>
      <c r="M50" s="340"/>
      <c r="N50" s="614"/>
      <c r="O50" s="614"/>
      <c r="P50" s="615"/>
      <c r="Q50" s="617"/>
      <c r="R50" s="617"/>
    </row>
    <row r="51" spans="1:18" ht="20.399999999999999">
      <c r="A51" s="3114" t="s">
        <v>1</v>
      </c>
      <c r="B51" s="3114"/>
      <c r="C51" s="3114"/>
      <c r="D51" s="3114"/>
      <c r="E51" s="3114"/>
      <c r="F51" s="3114"/>
      <c r="G51" s="3114"/>
      <c r="H51" s="3114"/>
      <c r="I51" s="3193"/>
      <c r="K51" s="339"/>
      <c r="L51" s="613"/>
      <c r="M51" s="340"/>
      <c r="N51" s="614"/>
      <c r="O51" s="614"/>
      <c r="P51" s="614"/>
      <c r="Q51" s="617"/>
      <c r="R51" s="617"/>
    </row>
    <row r="52" spans="1:18" ht="26.4">
      <c r="A52" s="2363" t="s">
        <v>2</v>
      </c>
      <c r="B52" s="344" t="s">
        <v>35</v>
      </c>
      <c r="C52" s="353" t="s">
        <v>4</v>
      </c>
      <c r="D52" s="354" t="s">
        <v>5</v>
      </c>
      <c r="E52" s="354" t="s">
        <v>6</v>
      </c>
      <c r="F52" s="2865" t="s">
        <v>7</v>
      </c>
      <c r="G52" s="2367" t="s">
        <v>1023</v>
      </c>
      <c r="H52" s="1168" t="s">
        <v>802</v>
      </c>
      <c r="I52" s="2686" t="s">
        <v>39</v>
      </c>
      <c r="K52" s="339"/>
      <c r="L52" s="613"/>
      <c r="M52" s="340"/>
      <c r="N52" s="614"/>
      <c r="O52" s="614"/>
      <c r="P52" s="614"/>
      <c r="Q52" s="617"/>
      <c r="R52" s="617"/>
    </row>
    <row r="53" spans="1:18">
      <c r="A53" s="2303">
        <v>45870</v>
      </c>
      <c r="B53" s="666">
        <v>60000</v>
      </c>
      <c r="C53" s="666">
        <f>B53*0.02</f>
        <v>1200</v>
      </c>
      <c r="D53" s="666"/>
      <c r="E53" s="667">
        <v>12</v>
      </c>
      <c r="F53" s="2248" t="s">
        <v>1462</v>
      </c>
      <c r="G53" s="2694">
        <f>B53/E53</f>
        <v>5000</v>
      </c>
      <c r="H53" s="668">
        <f>B53*0.83%</f>
        <v>498</v>
      </c>
      <c r="I53" s="2837">
        <f>B53</f>
        <v>60000</v>
      </c>
      <c r="K53" s="339"/>
      <c r="L53" s="613"/>
      <c r="M53" s="340"/>
      <c r="N53" s="614"/>
      <c r="O53" s="614"/>
      <c r="P53" s="614"/>
      <c r="Q53" s="617"/>
      <c r="R53" s="617"/>
    </row>
    <row r="54" spans="1:18">
      <c r="A54" s="2243">
        <v>45902</v>
      </c>
      <c r="B54" s="57"/>
      <c r="C54" s="57"/>
      <c r="D54" s="57"/>
      <c r="E54" s="57"/>
      <c r="F54" s="2313" t="s">
        <v>1463</v>
      </c>
      <c r="G54" s="2501">
        <v>5000</v>
      </c>
      <c r="H54" s="673">
        <v>498</v>
      </c>
      <c r="I54" s="2739">
        <f>I53-G54</f>
        <v>55000</v>
      </c>
      <c r="K54" s="339"/>
      <c r="L54" s="613"/>
      <c r="M54" s="340"/>
      <c r="N54" s="615"/>
      <c r="O54" s="615"/>
      <c r="P54" s="614"/>
      <c r="Q54" s="617"/>
      <c r="R54" s="617"/>
    </row>
    <row r="55" spans="1:18">
      <c r="A55" s="2243">
        <v>45932</v>
      </c>
      <c r="B55" s="27"/>
      <c r="C55" s="27"/>
      <c r="D55" s="27"/>
      <c r="E55" s="29"/>
      <c r="F55" s="2313" t="s">
        <v>1464</v>
      </c>
      <c r="G55" s="2501">
        <v>5000</v>
      </c>
      <c r="H55" s="673">
        <v>498</v>
      </c>
      <c r="I55" s="2739">
        <f t="shared" ref="I55:I61" si="3">I54-G55</f>
        <v>50000</v>
      </c>
    </row>
    <row r="56" spans="1:18">
      <c r="A56" s="2243">
        <v>45967</v>
      </c>
      <c r="B56" s="27"/>
      <c r="C56" s="27"/>
      <c r="D56" s="27"/>
      <c r="E56" s="29"/>
      <c r="F56" s="2313" t="s">
        <v>1465</v>
      </c>
      <c r="G56" s="2501">
        <v>5000</v>
      </c>
      <c r="H56" s="673">
        <v>498</v>
      </c>
      <c r="I56" s="2739">
        <f t="shared" si="3"/>
        <v>45000</v>
      </c>
    </row>
    <row r="57" spans="1:18">
      <c r="A57" s="2243">
        <v>45994</v>
      </c>
      <c r="B57" s="27"/>
      <c r="C57" s="27"/>
      <c r="D57" s="27"/>
      <c r="E57" s="29"/>
      <c r="F57" s="2313" t="s">
        <v>1466</v>
      </c>
      <c r="G57" s="2501">
        <v>5000</v>
      </c>
      <c r="H57" s="673">
        <v>498</v>
      </c>
      <c r="I57" s="2739">
        <f t="shared" si="3"/>
        <v>40000</v>
      </c>
    </row>
    <row r="58" spans="1:18">
      <c r="A58" s="2243">
        <v>46020</v>
      </c>
      <c r="B58" s="27"/>
      <c r="C58" s="27"/>
      <c r="D58" s="27"/>
      <c r="E58" s="29"/>
      <c r="F58" s="2313" t="s">
        <v>1467</v>
      </c>
      <c r="G58" s="2502">
        <v>5000</v>
      </c>
      <c r="H58" s="619">
        <v>498</v>
      </c>
      <c r="I58" s="2739">
        <f t="shared" si="3"/>
        <v>35000</v>
      </c>
    </row>
    <row r="59" spans="1:18">
      <c r="A59" s="2223"/>
      <c r="B59" s="27"/>
      <c r="C59" s="27"/>
      <c r="D59" s="27"/>
      <c r="E59" s="29"/>
      <c r="F59" s="2250"/>
      <c r="G59" s="2219"/>
      <c r="H59" s="39"/>
      <c r="I59" s="2739">
        <f t="shared" si="3"/>
        <v>35000</v>
      </c>
    </row>
    <row r="60" spans="1:18">
      <c r="A60" s="2223"/>
      <c r="B60" s="27"/>
      <c r="C60" s="27"/>
      <c r="D60" s="27"/>
      <c r="E60" s="29"/>
      <c r="F60" s="2250"/>
      <c r="G60" s="2219"/>
      <c r="H60" s="39"/>
      <c r="I60" s="2739">
        <f t="shared" si="3"/>
        <v>35000</v>
      </c>
    </row>
    <row r="61" spans="1:18">
      <c r="I61" s="2739">
        <f t="shared" si="3"/>
        <v>35000</v>
      </c>
    </row>
  </sheetData>
  <mergeCells count="4">
    <mergeCell ref="A3:I3"/>
    <mergeCell ref="A19:I19"/>
    <mergeCell ref="A34:I34"/>
    <mergeCell ref="A51:I51"/>
  </mergeCells>
  <pageMargins left="0.7" right="0.7" top="0.75" bottom="0.75" header="0.3" footer="0.3"/>
  <pageSetup orientation="portrait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29">
    <tabColor rgb="FFFFFF00"/>
  </sheetPr>
  <dimension ref="A1:S213"/>
  <sheetViews>
    <sheetView topLeftCell="B1" zoomScale="130" zoomScaleNormal="130" workbookViewId="0">
      <selection activeCell="E28" sqref="E28"/>
    </sheetView>
  </sheetViews>
  <sheetFormatPr defaultColWidth="9.109375" defaultRowHeight="13.2"/>
  <cols>
    <col min="1" max="1" width="12.88671875" style="2301" customWidth="1"/>
    <col min="2" max="3" width="13" style="2271" customWidth="1"/>
    <col min="4" max="4" width="7.6640625" style="2271" customWidth="1"/>
    <col min="5" max="5" width="13" style="2677" customWidth="1"/>
    <col min="6" max="6" width="9.33203125" style="2318" customWidth="1"/>
    <col min="7" max="7" width="14.5546875" style="2267" customWidth="1"/>
    <col min="8" max="8" width="13" style="2267" customWidth="1"/>
    <col min="9" max="9" width="13" style="2848" customWidth="1"/>
    <col min="10" max="10" width="9.109375" style="3"/>
    <col min="11" max="11" width="12.109375" style="2301" customWidth="1"/>
    <col min="12" max="12" width="14.88671875" style="3" customWidth="1"/>
    <col min="13" max="14" width="9.109375" style="3"/>
    <col min="15" max="15" width="9.109375" style="442"/>
    <col min="16" max="16" width="12.109375" style="6" customWidth="1"/>
    <col min="17" max="17" width="10.109375" style="6" customWidth="1"/>
    <col min="18" max="18" width="11.33203125" style="3" customWidth="1"/>
    <col min="19" max="16384" width="9.109375" style="3"/>
  </cols>
  <sheetData>
    <row r="1" spans="1:18" ht="24">
      <c r="A1" s="2317" t="s">
        <v>319</v>
      </c>
    </row>
    <row r="3" spans="1:18" s="1" customFormat="1" ht="15">
      <c r="A3" s="3464" t="s">
        <v>1</v>
      </c>
      <c r="B3" s="3465"/>
      <c r="C3" s="3465"/>
      <c r="D3" s="3465"/>
      <c r="E3" s="3466"/>
      <c r="F3" s="3465"/>
      <c r="G3" s="3465"/>
      <c r="H3" s="3465"/>
      <c r="I3" s="3467"/>
      <c r="K3" s="3468" t="s">
        <v>20</v>
      </c>
      <c r="L3" s="3469"/>
      <c r="M3" s="3469"/>
      <c r="N3" s="3469"/>
      <c r="O3" s="3469"/>
      <c r="P3" s="3469"/>
      <c r="Q3" s="3469"/>
      <c r="R3" s="3470"/>
    </row>
    <row r="4" spans="1:18" ht="29.1" customHeight="1">
      <c r="A4" s="2821" t="s">
        <v>2</v>
      </c>
      <c r="B4" s="2822" t="s">
        <v>3</v>
      </c>
      <c r="C4" s="2823" t="s">
        <v>4</v>
      </c>
      <c r="D4" s="2824" t="s">
        <v>5</v>
      </c>
      <c r="E4" s="2381" t="s">
        <v>7</v>
      </c>
      <c r="F4" s="2824" t="s">
        <v>6</v>
      </c>
      <c r="G4" s="2495" t="s">
        <v>176</v>
      </c>
      <c r="H4" s="2495" t="s">
        <v>177</v>
      </c>
      <c r="I4" s="2850" t="s">
        <v>10</v>
      </c>
      <c r="K4" s="2439" t="s">
        <v>21</v>
      </c>
      <c r="L4" s="509" t="s">
        <v>799</v>
      </c>
      <c r="M4" s="509" t="s">
        <v>5</v>
      </c>
      <c r="N4" s="509" t="s">
        <v>6</v>
      </c>
      <c r="O4" s="233" t="s">
        <v>143</v>
      </c>
      <c r="P4" s="186" t="s">
        <v>801</v>
      </c>
      <c r="Q4" s="186" t="s">
        <v>25</v>
      </c>
      <c r="R4" s="509" t="s">
        <v>39</v>
      </c>
    </row>
    <row r="5" spans="1:18" ht="15" customHeight="1">
      <c r="A5" s="2589">
        <v>44786</v>
      </c>
      <c r="B5" s="2352">
        <v>350000</v>
      </c>
      <c r="C5" s="2352"/>
      <c r="D5" s="2753"/>
      <c r="E5" s="2603">
        <v>29622</v>
      </c>
      <c r="F5" s="2331">
        <v>48</v>
      </c>
      <c r="G5" s="2329">
        <f>+B5/F5</f>
        <v>7291.6666666666697</v>
      </c>
      <c r="H5" s="2329">
        <f>+B5*0.0083</f>
        <v>2905</v>
      </c>
      <c r="I5" s="2892">
        <v>350000</v>
      </c>
      <c r="K5" s="2304">
        <v>45589</v>
      </c>
      <c r="L5" s="190">
        <v>20000</v>
      </c>
      <c r="M5" s="190"/>
      <c r="N5" s="1170">
        <v>20</v>
      </c>
      <c r="O5" s="42">
        <v>34411</v>
      </c>
      <c r="P5" s="190">
        <v>1000</v>
      </c>
      <c r="Q5" s="190">
        <v>400</v>
      </c>
      <c r="R5" s="190">
        <v>20000</v>
      </c>
    </row>
    <row r="6" spans="1:18" ht="15" customHeight="1">
      <c r="A6" s="2223">
        <v>44804</v>
      </c>
      <c r="B6" s="2224"/>
      <c r="C6" s="2224"/>
      <c r="D6" s="2224"/>
      <c r="E6" s="2195">
        <v>75871</v>
      </c>
      <c r="F6" s="2225">
        <v>1</v>
      </c>
      <c r="G6" s="2226">
        <v>7291.67</v>
      </c>
      <c r="H6" s="2226">
        <v>2905</v>
      </c>
      <c r="I6" s="2511">
        <f>I5-G6</f>
        <v>342708.33</v>
      </c>
      <c r="K6" s="2304">
        <v>45625</v>
      </c>
      <c r="L6" s="57"/>
      <c r="M6" s="57"/>
      <c r="N6" s="57">
        <v>1</v>
      </c>
      <c r="O6" s="58">
        <v>85678</v>
      </c>
      <c r="P6" s="59">
        <v>1000</v>
      </c>
      <c r="Q6" s="59">
        <v>380</v>
      </c>
      <c r="R6" s="480">
        <f>R5-P6</f>
        <v>19000</v>
      </c>
    </row>
    <row r="7" spans="1:18" ht="15" customHeight="1">
      <c r="A7" s="2221">
        <v>44834</v>
      </c>
      <c r="B7" s="2337"/>
      <c r="C7" s="2474"/>
      <c r="D7" s="2474"/>
      <c r="E7" s="2195">
        <v>76201</v>
      </c>
      <c r="F7" s="2225">
        <v>2</v>
      </c>
      <c r="G7" s="2274">
        <v>7291.67</v>
      </c>
      <c r="H7" s="2275">
        <v>2905</v>
      </c>
      <c r="I7" s="2511">
        <f t="shared" ref="I7:I17" si="0">I6-G7</f>
        <v>335416.65999999997</v>
      </c>
      <c r="K7" s="2304">
        <v>45654</v>
      </c>
      <c r="L7" s="57"/>
      <c r="M7" s="57"/>
      <c r="N7" s="57">
        <v>2</v>
      </c>
      <c r="O7" s="58">
        <v>85994</v>
      </c>
      <c r="P7" s="59">
        <v>1000</v>
      </c>
      <c r="Q7" s="59">
        <v>360</v>
      </c>
      <c r="R7" s="480">
        <f t="shared" ref="R7:R16" si="1">R6-P7</f>
        <v>18000</v>
      </c>
    </row>
    <row r="8" spans="1:18" ht="15" customHeight="1">
      <c r="A8" s="2221">
        <v>44863</v>
      </c>
      <c r="B8" s="2337"/>
      <c r="C8" s="2474"/>
      <c r="D8" s="2474"/>
      <c r="E8" s="2195">
        <v>76478</v>
      </c>
      <c r="F8" s="2225">
        <v>3</v>
      </c>
      <c r="G8" s="2274">
        <v>7291.67</v>
      </c>
      <c r="H8" s="2275">
        <v>2905</v>
      </c>
      <c r="I8" s="2511">
        <f t="shared" si="0"/>
        <v>328124.99</v>
      </c>
      <c r="K8" s="2304">
        <v>45717</v>
      </c>
      <c r="L8" s="57"/>
      <c r="M8" s="57"/>
      <c r="N8" s="57">
        <v>3</v>
      </c>
      <c r="O8" s="358">
        <v>86712</v>
      </c>
      <c r="P8" s="59">
        <v>1000</v>
      </c>
      <c r="Q8" s="59">
        <v>370</v>
      </c>
      <c r="R8" s="480">
        <f t="shared" si="1"/>
        <v>17000</v>
      </c>
    </row>
    <row r="9" spans="1:18" ht="15" customHeight="1">
      <c r="A9" s="2221">
        <v>44894</v>
      </c>
      <c r="B9" s="2337"/>
      <c r="C9" s="2474"/>
      <c r="D9" s="2474"/>
      <c r="E9" s="2195">
        <v>76916</v>
      </c>
      <c r="F9" s="2225">
        <v>4</v>
      </c>
      <c r="G9" s="2274">
        <v>7291.67</v>
      </c>
      <c r="H9" s="2275">
        <v>2905</v>
      </c>
      <c r="I9" s="2511">
        <f t="shared" si="0"/>
        <v>320833.32</v>
      </c>
      <c r="K9" s="2304">
        <v>45751</v>
      </c>
      <c r="L9" s="57"/>
      <c r="M9" s="57"/>
      <c r="N9" s="57">
        <v>4</v>
      </c>
      <c r="O9" s="358">
        <v>87171</v>
      </c>
      <c r="P9" s="59">
        <v>1000</v>
      </c>
      <c r="Q9" s="59">
        <v>360</v>
      </c>
      <c r="R9" s="480">
        <f t="shared" si="1"/>
        <v>16000</v>
      </c>
    </row>
    <row r="10" spans="1:18" ht="15" customHeight="1">
      <c r="A10" s="2221">
        <v>44924</v>
      </c>
      <c r="B10" s="2337"/>
      <c r="C10" s="2474"/>
      <c r="D10" s="2474"/>
      <c r="E10" s="2195">
        <v>77260</v>
      </c>
      <c r="F10" s="2225">
        <v>5</v>
      </c>
      <c r="G10" s="2274">
        <v>7291.67</v>
      </c>
      <c r="H10" s="2275">
        <v>2905</v>
      </c>
      <c r="I10" s="2511">
        <f t="shared" si="0"/>
        <v>313541.65000000002</v>
      </c>
      <c r="K10" s="2304">
        <v>45777</v>
      </c>
      <c r="L10" s="57"/>
      <c r="M10" s="57"/>
      <c r="N10" s="57">
        <v>5</v>
      </c>
      <c r="O10" s="358">
        <v>87438</v>
      </c>
      <c r="P10" s="30">
        <v>1000</v>
      </c>
      <c r="Q10" s="30">
        <v>300</v>
      </c>
      <c r="R10" s="480">
        <f t="shared" si="1"/>
        <v>15000</v>
      </c>
    </row>
    <row r="11" spans="1:18" ht="15" customHeight="1">
      <c r="A11" s="2221">
        <v>44955</v>
      </c>
      <c r="B11" s="2224"/>
      <c r="C11" s="2224"/>
      <c r="D11" s="2224"/>
      <c r="E11" s="2195">
        <v>77530</v>
      </c>
      <c r="F11" s="2225">
        <v>6</v>
      </c>
      <c r="G11" s="2274">
        <v>7291.67</v>
      </c>
      <c r="H11" s="2275">
        <v>2905</v>
      </c>
      <c r="I11" s="2511">
        <f t="shared" si="0"/>
        <v>306249.98</v>
      </c>
      <c r="K11" s="2304">
        <v>45836</v>
      </c>
      <c r="L11" s="57"/>
      <c r="M11" s="57"/>
      <c r="N11" s="57">
        <v>6</v>
      </c>
      <c r="O11" s="52" t="s">
        <v>1468</v>
      </c>
      <c r="P11" s="30">
        <v>1000</v>
      </c>
      <c r="Q11" s="30">
        <v>280</v>
      </c>
      <c r="R11" s="480">
        <f t="shared" si="1"/>
        <v>14000</v>
      </c>
    </row>
    <row r="12" spans="1:18" ht="16.5" customHeight="1">
      <c r="A12" s="2221">
        <v>44985</v>
      </c>
      <c r="B12" s="2224"/>
      <c r="C12" s="2224"/>
      <c r="D12" s="2224"/>
      <c r="E12" s="2195">
        <v>77769</v>
      </c>
      <c r="F12" s="2225">
        <v>7</v>
      </c>
      <c r="G12" s="2274">
        <v>7291.67</v>
      </c>
      <c r="H12" s="2275">
        <v>2905</v>
      </c>
      <c r="I12" s="2511">
        <f t="shared" si="0"/>
        <v>298958.31</v>
      </c>
      <c r="K12" s="2304">
        <v>45869</v>
      </c>
      <c r="L12" s="57"/>
      <c r="M12" s="57"/>
      <c r="N12" s="57">
        <v>7</v>
      </c>
      <c r="O12" s="120" t="s">
        <v>1469</v>
      </c>
      <c r="P12" s="30">
        <v>1000</v>
      </c>
      <c r="Q12" s="30">
        <v>260</v>
      </c>
      <c r="R12" s="480">
        <f t="shared" si="1"/>
        <v>13000</v>
      </c>
    </row>
    <row r="13" spans="1:18" ht="15" customHeight="1">
      <c r="A13" s="2221">
        <v>45014</v>
      </c>
      <c r="B13" s="2224"/>
      <c r="C13" s="2224"/>
      <c r="D13" s="2224"/>
      <c r="E13" s="2195">
        <v>78147</v>
      </c>
      <c r="F13" s="2225">
        <v>8</v>
      </c>
      <c r="G13" s="2274">
        <v>7291.67</v>
      </c>
      <c r="H13" s="2275">
        <v>2905</v>
      </c>
      <c r="I13" s="2511">
        <f t="shared" si="0"/>
        <v>291666.64</v>
      </c>
      <c r="K13" s="2304">
        <v>45899</v>
      </c>
      <c r="L13" s="27"/>
      <c r="M13" s="27"/>
      <c r="N13" s="57">
        <v>8</v>
      </c>
      <c r="O13" s="2177" t="s">
        <v>1470</v>
      </c>
      <c r="P13" s="30">
        <v>1000</v>
      </c>
      <c r="Q13" s="30">
        <v>250</v>
      </c>
      <c r="R13" s="480">
        <f t="shared" si="1"/>
        <v>12000</v>
      </c>
    </row>
    <row r="14" spans="1:18" ht="15" customHeight="1">
      <c r="A14" s="2221">
        <v>45045</v>
      </c>
      <c r="B14" s="2224"/>
      <c r="C14" s="2224"/>
      <c r="D14" s="2224"/>
      <c r="E14" s="2195">
        <v>78507</v>
      </c>
      <c r="F14" s="2225">
        <v>9</v>
      </c>
      <c r="G14" s="2274">
        <v>7291.67</v>
      </c>
      <c r="H14" s="2275">
        <v>2905</v>
      </c>
      <c r="I14" s="2511">
        <f t="shared" si="0"/>
        <v>284374.96999999997</v>
      </c>
      <c r="K14" s="2304">
        <v>45934</v>
      </c>
      <c r="L14" s="27"/>
      <c r="M14" s="27"/>
      <c r="N14" s="57">
        <v>9</v>
      </c>
      <c r="O14" s="52" t="s">
        <v>1471</v>
      </c>
      <c r="P14" s="30">
        <v>5000</v>
      </c>
      <c r="Q14" s="30">
        <v>160</v>
      </c>
      <c r="R14" s="480">
        <f t="shared" si="1"/>
        <v>7000</v>
      </c>
    </row>
    <row r="15" spans="1:18" ht="15" customHeight="1">
      <c r="A15" s="2221">
        <v>45077</v>
      </c>
      <c r="B15" s="2224"/>
      <c r="C15" s="2224"/>
      <c r="D15" s="2224"/>
      <c r="E15" s="2195">
        <v>78941</v>
      </c>
      <c r="F15" s="2225">
        <v>10</v>
      </c>
      <c r="G15" s="2274">
        <v>7291.67</v>
      </c>
      <c r="H15" s="2275">
        <v>2905</v>
      </c>
      <c r="I15" s="2511">
        <f t="shared" si="0"/>
        <v>277083.3</v>
      </c>
      <c r="K15" s="2304">
        <v>45960</v>
      </c>
      <c r="L15" s="27"/>
      <c r="M15" s="27"/>
      <c r="N15" s="57">
        <v>10</v>
      </c>
      <c r="O15" s="52" t="s">
        <v>1472</v>
      </c>
      <c r="P15" s="30">
        <v>1000</v>
      </c>
      <c r="Q15" s="30">
        <v>140</v>
      </c>
      <c r="R15" s="480">
        <f t="shared" si="1"/>
        <v>6000</v>
      </c>
    </row>
    <row r="16" spans="1:18" ht="15" customHeight="1">
      <c r="A16" s="2304">
        <v>45097</v>
      </c>
      <c r="D16" s="2224"/>
      <c r="E16" s="2229">
        <v>31465</v>
      </c>
      <c r="F16" s="2225"/>
      <c r="G16" s="2275">
        <v>277083.3</v>
      </c>
      <c r="H16" s="2275"/>
      <c r="I16" s="2511">
        <f t="shared" si="0"/>
        <v>0</v>
      </c>
      <c r="K16" s="2304">
        <v>45990</v>
      </c>
      <c r="L16" s="27"/>
      <c r="M16" s="27"/>
      <c r="N16" s="57">
        <v>11</v>
      </c>
      <c r="O16" s="52" t="s">
        <v>1473</v>
      </c>
      <c r="P16" s="30">
        <v>1000</v>
      </c>
      <c r="Q16" s="30">
        <v>120</v>
      </c>
      <c r="R16" s="480">
        <f t="shared" si="1"/>
        <v>5000</v>
      </c>
    </row>
    <row r="17" spans="1:18" ht="15" customHeight="1">
      <c r="A17" s="2221"/>
      <c r="B17" s="2224"/>
      <c r="C17" s="2224"/>
      <c r="D17" s="2224"/>
      <c r="E17" s="2604"/>
      <c r="F17" s="2225"/>
      <c r="G17" s="2274"/>
      <c r="H17" s="2275"/>
      <c r="I17" s="2511">
        <f t="shared" si="0"/>
        <v>0</v>
      </c>
      <c r="K17" s="2304">
        <v>46018</v>
      </c>
      <c r="L17" s="27"/>
      <c r="M17" s="27"/>
      <c r="N17" s="27"/>
      <c r="O17" s="655" t="s">
        <v>1474</v>
      </c>
      <c r="P17" s="539">
        <v>5000</v>
      </c>
      <c r="Q17" s="39"/>
      <c r="R17" s="27"/>
    </row>
    <row r="18" spans="1:18" ht="15" customHeight="1">
      <c r="A18" s="3464" t="s">
        <v>1</v>
      </c>
      <c r="B18" s="3465"/>
      <c r="C18" s="3465"/>
      <c r="D18" s="3465"/>
      <c r="E18" s="3466"/>
      <c r="F18" s="3465"/>
      <c r="G18" s="3465"/>
      <c r="H18" s="3465"/>
      <c r="I18" s="3467"/>
    </row>
    <row r="19" spans="1:18" ht="15" customHeight="1">
      <c r="A19" s="2821" t="s">
        <v>2</v>
      </c>
      <c r="B19" s="2822" t="s">
        <v>3</v>
      </c>
      <c r="C19" s="2823" t="s">
        <v>4</v>
      </c>
      <c r="D19" s="2824" t="s">
        <v>5</v>
      </c>
      <c r="E19" s="2381" t="s">
        <v>7</v>
      </c>
      <c r="F19" s="2824" t="s">
        <v>6</v>
      </c>
      <c r="G19" s="2495" t="s">
        <v>176</v>
      </c>
      <c r="H19" s="2495" t="s">
        <v>177</v>
      </c>
      <c r="I19" s="2850" t="s">
        <v>10</v>
      </c>
      <c r="K19" s="3468" t="s">
        <v>20</v>
      </c>
      <c r="L19" s="3469"/>
      <c r="M19" s="3469"/>
      <c r="N19" s="3469"/>
      <c r="O19" s="3469"/>
      <c r="P19" s="3469"/>
      <c r="Q19" s="3469"/>
      <c r="R19" s="3470"/>
    </row>
    <row r="20" spans="1:18" ht="15" customHeight="1">
      <c r="A20" s="2589">
        <v>45097</v>
      </c>
      <c r="B20" s="2352">
        <v>350000</v>
      </c>
      <c r="C20" s="2352"/>
      <c r="D20" s="2753"/>
      <c r="E20" s="2603">
        <v>31465</v>
      </c>
      <c r="F20" s="2331">
        <v>48</v>
      </c>
      <c r="G20" s="2329">
        <f>+B20/F20</f>
        <v>7291.6666666666697</v>
      </c>
      <c r="H20" s="2329">
        <f>+B20*0.0083</f>
        <v>2905</v>
      </c>
      <c r="I20" s="2892">
        <v>350000</v>
      </c>
      <c r="K20" s="2439" t="s">
        <v>21</v>
      </c>
      <c r="L20" s="509" t="s">
        <v>799</v>
      </c>
      <c r="M20" s="509" t="s">
        <v>5</v>
      </c>
      <c r="N20" s="509" t="s">
        <v>6</v>
      </c>
      <c r="O20" s="233" t="s">
        <v>143</v>
      </c>
      <c r="P20" s="186" t="s">
        <v>801</v>
      </c>
      <c r="Q20" s="186" t="s">
        <v>25</v>
      </c>
      <c r="R20" s="509" t="s">
        <v>39</v>
      </c>
    </row>
    <row r="21" spans="1:18" ht="15" customHeight="1">
      <c r="A21" s="2440">
        <v>45107</v>
      </c>
      <c r="C21" s="2893"/>
      <c r="D21" s="2893"/>
      <c r="E21" s="2648">
        <v>79356</v>
      </c>
      <c r="F21" s="2835">
        <v>1</v>
      </c>
      <c r="G21" s="2894">
        <v>7291.67</v>
      </c>
      <c r="H21" s="2894">
        <v>2905</v>
      </c>
      <c r="I21" s="2895">
        <f>I20-G21</f>
        <v>342708.33</v>
      </c>
      <c r="K21" s="2304">
        <v>46018</v>
      </c>
      <c r="L21" s="190">
        <v>20000</v>
      </c>
      <c r="M21" s="190"/>
      <c r="N21" s="1170">
        <v>20</v>
      </c>
      <c r="O21" s="255">
        <v>37052</v>
      </c>
      <c r="P21" s="190">
        <v>1000</v>
      </c>
      <c r="Q21" s="190">
        <v>400</v>
      </c>
      <c r="R21" s="190">
        <v>20000</v>
      </c>
    </row>
    <row r="22" spans="1:18" ht="15" customHeight="1">
      <c r="A22" s="2304">
        <v>45136</v>
      </c>
      <c r="B22" s="2224"/>
      <c r="C22" s="2224"/>
      <c r="D22" s="2224"/>
      <c r="E22" s="2229">
        <v>79680</v>
      </c>
      <c r="F22" s="2225">
        <v>2</v>
      </c>
      <c r="G22" s="2226">
        <v>7291.67</v>
      </c>
      <c r="H22" s="2226">
        <v>2905</v>
      </c>
      <c r="I22" s="2895">
        <f t="shared" ref="I22:I28" si="2">I21-G22</f>
        <v>335416.65999999997</v>
      </c>
      <c r="K22" s="2304">
        <v>46018</v>
      </c>
      <c r="L22" s="151" t="s">
        <v>189</v>
      </c>
      <c r="M22" s="151"/>
      <c r="N22" s="57">
        <v>12</v>
      </c>
      <c r="O22" s="655" t="s">
        <v>1475</v>
      </c>
      <c r="P22" s="30">
        <v>1000</v>
      </c>
      <c r="Q22" s="30">
        <v>100</v>
      </c>
      <c r="R22" s="480">
        <f>R21-P22</f>
        <v>19000</v>
      </c>
    </row>
    <row r="23" spans="1:18" ht="15" customHeight="1">
      <c r="A23" s="2304">
        <v>45169</v>
      </c>
      <c r="B23" s="2224"/>
      <c r="C23" s="2224"/>
      <c r="D23" s="2224"/>
      <c r="E23" s="2229">
        <v>80070</v>
      </c>
      <c r="F23" s="2225">
        <v>3</v>
      </c>
      <c r="G23" s="2226">
        <v>7291.67</v>
      </c>
      <c r="H23" s="2226">
        <v>2905</v>
      </c>
      <c r="I23" s="2895">
        <f t="shared" si="2"/>
        <v>328124.99</v>
      </c>
      <c r="K23" s="2223"/>
      <c r="L23" s="27"/>
      <c r="M23" s="200"/>
      <c r="N23" s="27"/>
      <c r="O23" s="476"/>
      <c r="P23" s="39"/>
      <c r="Q23" s="39"/>
      <c r="R23" s="480">
        <f>R22-P23</f>
        <v>19000</v>
      </c>
    </row>
    <row r="24" spans="1:18" ht="13.8">
      <c r="A24" s="2223">
        <v>45199</v>
      </c>
      <c r="B24" s="2224"/>
      <c r="C24" s="2224"/>
      <c r="D24" s="2224"/>
      <c r="E24" s="2379">
        <v>80434</v>
      </c>
      <c r="F24" s="2225">
        <v>4</v>
      </c>
      <c r="G24" s="2226">
        <v>7291.67</v>
      </c>
      <c r="H24" s="2226">
        <v>2905</v>
      </c>
      <c r="I24" s="2895">
        <f t="shared" si="2"/>
        <v>320833.32</v>
      </c>
      <c r="K24" s="2304"/>
      <c r="L24" s="200"/>
      <c r="M24" s="200"/>
      <c r="N24" s="27"/>
      <c r="O24" s="476"/>
      <c r="P24" s="39"/>
      <c r="Q24" s="39"/>
      <c r="R24" s="480">
        <f>R23-P24</f>
        <v>19000</v>
      </c>
    </row>
    <row r="25" spans="1:18" ht="15" customHeight="1">
      <c r="A25" s="2223">
        <v>45227</v>
      </c>
      <c r="B25" s="2304"/>
      <c r="D25" s="2224"/>
      <c r="E25" s="2229">
        <v>80747</v>
      </c>
      <c r="F25" s="2225">
        <v>5</v>
      </c>
      <c r="G25" s="2226">
        <v>7291.67</v>
      </c>
      <c r="H25" s="2226">
        <v>2905</v>
      </c>
      <c r="I25" s="2895">
        <f t="shared" si="2"/>
        <v>313541.65000000002</v>
      </c>
      <c r="K25" s="2304"/>
      <c r="L25" s="200"/>
      <c r="M25" s="200"/>
      <c r="N25" s="27"/>
      <c r="O25" s="476"/>
      <c r="P25" s="39"/>
      <c r="Q25" s="39"/>
      <c r="R25" s="480">
        <f>R24-P25</f>
        <v>19000</v>
      </c>
    </row>
    <row r="26" spans="1:18" ht="15" customHeight="1">
      <c r="A26" s="2223">
        <v>45260</v>
      </c>
      <c r="B26" s="2224"/>
      <c r="C26" s="2224"/>
      <c r="D26" s="2224"/>
      <c r="E26" s="2604"/>
      <c r="F26" s="2225">
        <v>6</v>
      </c>
      <c r="G26" s="2226">
        <v>7291.67</v>
      </c>
      <c r="H26" s="2226">
        <v>2905</v>
      </c>
      <c r="I26" s="2895">
        <f t="shared" si="2"/>
        <v>306249.98</v>
      </c>
      <c r="K26" s="2304"/>
      <c r="L26" s="200"/>
      <c r="M26" s="200"/>
      <c r="N26" s="27"/>
      <c r="O26" s="476"/>
      <c r="P26" s="39"/>
      <c r="Q26" s="39"/>
      <c r="R26" s="480">
        <f>R25-P26</f>
        <v>19000</v>
      </c>
    </row>
    <row r="27" spans="1:18" ht="15" customHeight="1">
      <c r="A27" s="2301">
        <v>45289</v>
      </c>
      <c r="E27" s="2677">
        <v>81588</v>
      </c>
      <c r="F27" s="2318">
        <v>7</v>
      </c>
      <c r="G27" s="2267">
        <v>7291.67</v>
      </c>
      <c r="H27" s="2267">
        <v>2905</v>
      </c>
      <c r="I27" s="2895">
        <f t="shared" si="2"/>
        <v>298958.31</v>
      </c>
      <c r="K27" s="2304"/>
      <c r="L27" s="200"/>
      <c r="M27" s="200"/>
      <c r="N27" s="27"/>
      <c r="O27" s="476"/>
      <c r="P27" s="39"/>
      <c r="Q27" s="39"/>
      <c r="R27" s="27"/>
    </row>
    <row r="28" spans="1:18" ht="15" customHeight="1">
      <c r="A28" s="2301">
        <v>45289</v>
      </c>
      <c r="E28" s="2677">
        <v>32652</v>
      </c>
      <c r="F28" s="2318">
        <v>8</v>
      </c>
      <c r="G28" s="2267">
        <v>298958.31</v>
      </c>
      <c r="I28" s="2895">
        <f t="shared" si="2"/>
        <v>0</v>
      </c>
      <c r="K28" s="2396"/>
      <c r="L28" s="724"/>
      <c r="M28" s="724"/>
    </row>
    <row r="29" spans="1:18" ht="15" customHeight="1"/>
    <row r="30" spans="1:18" ht="15" customHeight="1">
      <c r="A30" s="3464" t="s">
        <v>1</v>
      </c>
      <c r="B30" s="3465"/>
      <c r="C30" s="3465"/>
      <c r="D30" s="3465"/>
      <c r="E30" s="3466"/>
      <c r="F30" s="3465"/>
      <c r="G30" s="3465"/>
      <c r="H30" s="3465"/>
      <c r="I30" s="3467"/>
    </row>
    <row r="31" spans="1:18" ht="15" customHeight="1">
      <c r="A31" s="2821" t="s">
        <v>2</v>
      </c>
      <c r="B31" s="2822" t="s">
        <v>3</v>
      </c>
      <c r="C31" s="2823" t="s">
        <v>4</v>
      </c>
      <c r="D31" s="2824" t="s">
        <v>5</v>
      </c>
      <c r="E31" s="2381" t="s">
        <v>7</v>
      </c>
      <c r="F31" s="2824" t="s">
        <v>6</v>
      </c>
      <c r="G31" s="2495" t="s">
        <v>176</v>
      </c>
      <c r="H31" s="2495" t="s">
        <v>177</v>
      </c>
      <c r="I31" s="2850" t="s">
        <v>10</v>
      </c>
    </row>
    <row r="32" spans="1:18" ht="15" customHeight="1">
      <c r="A32" s="2589">
        <v>45289</v>
      </c>
      <c r="B32" s="2352">
        <v>390000</v>
      </c>
      <c r="C32" s="2352"/>
      <c r="D32" s="2753"/>
      <c r="E32" s="2603">
        <v>32652</v>
      </c>
      <c r="F32" s="2331">
        <v>60</v>
      </c>
      <c r="G32" s="2329">
        <f>+B32/F32</f>
        <v>6500</v>
      </c>
      <c r="H32" s="2329">
        <f>+B32*0.0083</f>
        <v>3237</v>
      </c>
      <c r="I32" s="2892">
        <f>B32</f>
        <v>390000</v>
      </c>
    </row>
    <row r="33" spans="1:9" ht="15" customHeight="1">
      <c r="A33" s="2304">
        <v>45322</v>
      </c>
      <c r="B33" s="2224"/>
      <c r="C33" s="2224"/>
      <c r="D33" s="2224"/>
      <c r="E33" s="2197">
        <v>81903</v>
      </c>
      <c r="F33" s="2225">
        <v>1</v>
      </c>
      <c r="G33" s="2275">
        <v>6500</v>
      </c>
      <c r="H33" s="2275">
        <v>3237</v>
      </c>
      <c r="I33" s="2511">
        <f>I32-G33</f>
        <v>383500</v>
      </c>
    </row>
    <row r="34" spans="1:9" ht="15" customHeight="1">
      <c r="A34" s="2304">
        <v>45351</v>
      </c>
      <c r="B34" s="2224"/>
      <c r="C34" s="2224"/>
      <c r="D34" s="2224"/>
      <c r="E34" s="2197">
        <v>82255</v>
      </c>
      <c r="F34" s="2225">
        <v>2</v>
      </c>
      <c r="G34" s="2275">
        <v>6500</v>
      </c>
      <c r="H34" s="2275">
        <v>3237</v>
      </c>
      <c r="I34" s="2511">
        <f t="shared" ref="I34:I45" si="3">I33-G34</f>
        <v>377000</v>
      </c>
    </row>
    <row r="35" spans="1:9" ht="15" customHeight="1">
      <c r="A35" s="2304">
        <v>45378</v>
      </c>
      <c r="B35" s="2224"/>
      <c r="C35" s="2224"/>
      <c r="D35" s="2224"/>
      <c r="E35" s="2197">
        <v>82606</v>
      </c>
      <c r="F35" s="2225">
        <v>3</v>
      </c>
      <c r="G35" s="2275">
        <v>6500</v>
      </c>
      <c r="H35" s="2275">
        <v>3237</v>
      </c>
      <c r="I35" s="2511">
        <f t="shared" si="3"/>
        <v>370500</v>
      </c>
    </row>
    <row r="36" spans="1:9" ht="15" customHeight="1">
      <c r="A36" s="2304">
        <v>45412</v>
      </c>
      <c r="B36" s="2224"/>
      <c r="C36" s="2224"/>
      <c r="D36" s="2224"/>
      <c r="E36" s="2197">
        <v>82992</v>
      </c>
      <c r="F36" s="2225">
        <v>4</v>
      </c>
      <c r="G36" s="2275">
        <v>6500</v>
      </c>
      <c r="H36" s="2275">
        <v>3237</v>
      </c>
      <c r="I36" s="2511">
        <f t="shared" si="3"/>
        <v>364000</v>
      </c>
    </row>
    <row r="37" spans="1:9" ht="15" customHeight="1">
      <c r="A37" s="2304">
        <v>45443</v>
      </c>
      <c r="B37" s="2224"/>
      <c r="C37" s="2224"/>
      <c r="D37" s="2224"/>
      <c r="E37" s="2197">
        <v>83430</v>
      </c>
      <c r="F37" s="2225">
        <v>5</v>
      </c>
      <c r="G37" s="2275">
        <v>6500</v>
      </c>
      <c r="H37" s="2275">
        <v>3237</v>
      </c>
      <c r="I37" s="2511">
        <f t="shared" si="3"/>
        <v>357500</v>
      </c>
    </row>
    <row r="38" spans="1:9" ht="15.75" customHeight="1">
      <c r="A38" s="2304">
        <v>45472</v>
      </c>
      <c r="B38" s="2224"/>
      <c r="C38" s="2224"/>
      <c r="D38" s="2224"/>
      <c r="E38" s="2197">
        <v>83771</v>
      </c>
      <c r="F38" s="2225">
        <v>6</v>
      </c>
      <c r="G38" s="2275">
        <v>6500</v>
      </c>
      <c r="H38" s="2275">
        <v>3237</v>
      </c>
      <c r="I38" s="2511">
        <f t="shared" si="3"/>
        <v>351000</v>
      </c>
    </row>
    <row r="39" spans="1:9" ht="15" customHeight="1">
      <c r="A39" s="2213">
        <v>45504</v>
      </c>
      <c r="B39" s="2224"/>
      <c r="C39" s="2224"/>
      <c r="D39" s="2224"/>
      <c r="E39" s="2195">
        <v>84114</v>
      </c>
      <c r="F39" s="2225">
        <v>7</v>
      </c>
      <c r="G39" s="2275">
        <v>6500</v>
      </c>
      <c r="H39" s="2275">
        <v>3237</v>
      </c>
      <c r="I39" s="2511">
        <f t="shared" si="3"/>
        <v>344500</v>
      </c>
    </row>
    <row r="40" spans="1:9" ht="15" customHeight="1">
      <c r="A40" s="2213">
        <v>45535</v>
      </c>
      <c r="B40" s="2224"/>
      <c r="C40" s="2224"/>
      <c r="D40" s="2224"/>
      <c r="E40" s="2195">
        <v>84473</v>
      </c>
      <c r="F40" s="2225">
        <v>8</v>
      </c>
      <c r="G40" s="2275">
        <v>6500</v>
      </c>
      <c r="H40" s="2275">
        <v>3237</v>
      </c>
      <c r="I40" s="2511">
        <f t="shared" si="3"/>
        <v>338000</v>
      </c>
    </row>
    <row r="41" spans="1:9" ht="15" customHeight="1">
      <c r="A41" s="2213">
        <v>45563</v>
      </c>
      <c r="B41" s="2224"/>
      <c r="C41" s="2224"/>
      <c r="D41" s="2224"/>
      <c r="E41" s="2195">
        <v>84828</v>
      </c>
      <c r="F41" s="2225">
        <v>9</v>
      </c>
      <c r="G41" s="2275">
        <v>6500</v>
      </c>
      <c r="H41" s="2275">
        <v>3237</v>
      </c>
      <c r="I41" s="2511">
        <f t="shared" si="3"/>
        <v>331500</v>
      </c>
    </row>
    <row r="42" spans="1:9" ht="15" customHeight="1">
      <c r="A42" s="2304">
        <v>45596</v>
      </c>
      <c r="B42" s="2224"/>
      <c r="C42" s="2224"/>
      <c r="D42" s="2224"/>
      <c r="E42" s="2403">
        <v>85230</v>
      </c>
      <c r="F42" s="2225">
        <v>10</v>
      </c>
      <c r="G42" s="2279">
        <v>6500</v>
      </c>
      <c r="H42" s="2279">
        <v>3237</v>
      </c>
      <c r="I42" s="2511">
        <f t="shared" si="3"/>
        <v>325000</v>
      </c>
    </row>
    <row r="43" spans="1:9" ht="15" customHeight="1">
      <c r="A43" s="2221">
        <v>45625</v>
      </c>
      <c r="B43" s="2224"/>
      <c r="C43" s="2224"/>
      <c r="D43" s="2224"/>
      <c r="E43" s="2240">
        <v>85678</v>
      </c>
      <c r="F43" s="2225">
        <v>11</v>
      </c>
      <c r="G43" s="2279">
        <v>6500</v>
      </c>
      <c r="H43" s="2279">
        <v>3237</v>
      </c>
      <c r="I43" s="2511">
        <f t="shared" si="3"/>
        <v>318500</v>
      </c>
    </row>
    <row r="44" spans="1:9" ht="15" customHeight="1">
      <c r="A44" s="2204">
        <v>45647</v>
      </c>
      <c r="E44" s="2605">
        <v>34798</v>
      </c>
      <c r="G44" s="2275">
        <v>318500</v>
      </c>
      <c r="I44" s="2511">
        <f t="shared" si="3"/>
        <v>0</v>
      </c>
    </row>
    <row r="45" spans="1:9" ht="15" customHeight="1">
      <c r="I45" s="2511">
        <f t="shared" si="3"/>
        <v>0</v>
      </c>
    </row>
    <row r="46" spans="1:9" ht="15" customHeight="1">
      <c r="A46" s="3464" t="s">
        <v>1</v>
      </c>
      <c r="B46" s="3465"/>
      <c r="C46" s="3465"/>
      <c r="D46" s="3465"/>
      <c r="E46" s="3466"/>
      <c r="F46" s="3465"/>
      <c r="G46" s="3465"/>
      <c r="H46" s="3465"/>
      <c r="I46" s="3467"/>
    </row>
    <row r="47" spans="1:9" ht="15" customHeight="1">
      <c r="A47" s="2821" t="s">
        <v>2</v>
      </c>
      <c r="B47" s="2822" t="s">
        <v>3</v>
      </c>
      <c r="C47" s="2823" t="s">
        <v>4</v>
      </c>
      <c r="D47" s="2824" t="s">
        <v>5</v>
      </c>
      <c r="E47" s="2381" t="s">
        <v>7</v>
      </c>
      <c r="F47" s="2824" t="s">
        <v>6</v>
      </c>
      <c r="G47" s="2495" t="s">
        <v>176</v>
      </c>
      <c r="H47" s="2495" t="s">
        <v>177</v>
      </c>
      <c r="I47" s="2850" t="s">
        <v>10</v>
      </c>
    </row>
    <row r="48" spans="1:9" ht="15" customHeight="1">
      <c r="A48" s="2303">
        <v>45647</v>
      </c>
      <c r="B48" s="2329">
        <v>400000</v>
      </c>
      <c r="C48" s="2329"/>
      <c r="D48" s="2331"/>
      <c r="E48" s="2603">
        <v>34798</v>
      </c>
      <c r="F48" s="2331">
        <v>60</v>
      </c>
      <c r="G48" s="2329">
        <f>+B48/F48</f>
        <v>6666.6666666666697</v>
      </c>
      <c r="H48" s="2329">
        <f>+B48*0.0083</f>
        <v>3320</v>
      </c>
      <c r="I48" s="2892">
        <f>B48</f>
        <v>400000</v>
      </c>
    </row>
    <row r="49" spans="1:19" ht="15" customHeight="1">
      <c r="A49" s="2587">
        <v>45654</v>
      </c>
      <c r="B49" s="2225"/>
      <c r="C49" s="2225"/>
      <c r="D49" s="2225"/>
      <c r="E49" s="2403">
        <v>85994</v>
      </c>
      <c r="F49" s="2225">
        <v>1</v>
      </c>
      <c r="G49" s="2274">
        <v>6700</v>
      </c>
      <c r="H49" s="2274">
        <v>3320</v>
      </c>
      <c r="I49" s="2511">
        <f>I48-G49</f>
        <v>393300</v>
      </c>
    </row>
    <row r="50" spans="1:19" ht="15" customHeight="1">
      <c r="A50" s="2304">
        <v>45717</v>
      </c>
      <c r="B50" s="2225"/>
      <c r="C50" s="2225"/>
      <c r="D50" s="2225"/>
      <c r="E50" s="2896">
        <v>86712</v>
      </c>
      <c r="F50" s="2225">
        <v>2</v>
      </c>
      <c r="G50" s="2241">
        <v>6500</v>
      </c>
      <c r="H50" s="2241">
        <v>3237</v>
      </c>
      <c r="I50" s="2511">
        <f t="shared" ref="I50:I58" si="4">I49-G50</f>
        <v>386800</v>
      </c>
      <c r="K50" s="2306"/>
      <c r="L50" s="576"/>
      <c r="M50" s="126"/>
      <c r="N50" s="577"/>
      <c r="O50" s="577"/>
      <c r="P50" s="122"/>
      <c r="Q50" s="728"/>
      <c r="R50" s="728"/>
      <c r="S50"/>
    </row>
    <row r="51" spans="1:19" ht="15" customHeight="1">
      <c r="A51" s="2304">
        <v>45755</v>
      </c>
      <c r="B51" s="2225"/>
      <c r="C51" s="2225"/>
      <c r="D51" s="2225"/>
      <c r="E51" s="2896">
        <v>87171</v>
      </c>
      <c r="F51" s="2225">
        <v>3</v>
      </c>
      <c r="G51" s="2241">
        <v>6500</v>
      </c>
      <c r="H51" s="2241">
        <v>3237</v>
      </c>
      <c r="I51" s="2511">
        <f t="shared" si="4"/>
        <v>380300</v>
      </c>
      <c r="K51" s="2306"/>
      <c r="L51" s="576"/>
      <c r="M51" s="126"/>
      <c r="N51" s="577"/>
      <c r="O51" s="577"/>
      <c r="P51" s="577"/>
      <c r="Q51" s="728"/>
      <c r="R51" s="728"/>
      <c r="S51"/>
    </row>
    <row r="52" spans="1:19" ht="15" customHeight="1">
      <c r="A52" s="2304">
        <v>45777</v>
      </c>
      <c r="B52" s="2225"/>
      <c r="C52" s="2225"/>
      <c r="D52" s="2225"/>
      <c r="E52" s="2896">
        <v>87438</v>
      </c>
      <c r="F52" s="2225">
        <v>4</v>
      </c>
      <c r="G52" s="2222">
        <v>6500</v>
      </c>
      <c r="H52" s="2222">
        <v>3237</v>
      </c>
      <c r="I52" s="2511">
        <f t="shared" si="4"/>
        <v>373800</v>
      </c>
      <c r="K52" s="2306"/>
      <c r="L52" s="576"/>
      <c r="M52" s="126"/>
      <c r="N52" s="122"/>
      <c r="O52" s="122"/>
      <c r="P52" s="577"/>
      <c r="Q52" s="728"/>
      <c r="R52" s="728"/>
      <c r="S52"/>
    </row>
    <row r="53" spans="1:19" ht="15" customHeight="1">
      <c r="A53" s="2304">
        <v>45808</v>
      </c>
      <c r="B53" s="2225"/>
      <c r="C53" s="2225"/>
      <c r="D53" s="2225"/>
      <c r="E53" s="2343" t="s">
        <v>1476</v>
      </c>
      <c r="F53" s="2225">
        <v>5</v>
      </c>
      <c r="G53" s="2222">
        <v>6666.67</v>
      </c>
      <c r="H53" s="2222">
        <v>3237</v>
      </c>
      <c r="I53" s="2511">
        <f t="shared" si="4"/>
        <v>367133.33</v>
      </c>
      <c r="K53" s="2306"/>
      <c r="L53" s="576"/>
      <c r="M53" s="120"/>
      <c r="N53" s="122"/>
      <c r="O53" s="122"/>
      <c r="P53" s="122"/>
      <c r="Q53" s="728"/>
      <c r="R53" s="728"/>
      <c r="S53"/>
    </row>
    <row r="54" spans="1:19" ht="15" customHeight="1">
      <c r="A54" s="2304">
        <v>45836</v>
      </c>
      <c r="B54" s="2225"/>
      <c r="C54" s="2225"/>
      <c r="D54" s="2225"/>
      <c r="E54" s="2343" t="s">
        <v>1468</v>
      </c>
      <c r="F54" s="2225">
        <v>6</v>
      </c>
      <c r="G54" s="2222">
        <v>6666.67</v>
      </c>
      <c r="H54" s="2222">
        <v>3237</v>
      </c>
      <c r="I54" s="2511">
        <f t="shared" si="4"/>
        <v>360466.66</v>
      </c>
      <c r="K54" s="2306"/>
      <c r="L54" s="576"/>
      <c r="M54" s="120"/>
      <c r="N54" s="122"/>
      <c r="O54" s="122"/>
      <c r="P54" s="122"/>
      <c r="Q54" s="728"/>
      <c r="R54" s="728"/>
      <c r="S54"/>
    </row>
    <row r="55" spans="1:19" ht="15" customHeight="1">
      <c r="A55" s="2304">
        <v>45869</v>
      </c>
      <c r="B55" s="2225"/>
      <c r="C55" s="2225"/>
      <c r="D55" s="2225"/>
      <c r="E55" s="2343" t="s">
        <v>1469</v>
      </c>
      <c r="F55" s="2225">
        <v>7</v>
      </c>
      <c r="G55" s="2222">
        <v>6666.67</v>
      </c>
      <c r="H55" s="2222">
        <v>3237</v>
      </c>
      <c r="I55" s="2511">
        <f t="shared" si="4"/>
        <v>353799.99</v>
      </c>
      <c r="K55" s="2306"/>
      <c r="L55" s="576"/>
      <c r="M55" s="120"/>
      <c r="N55" s="122"/>
      <c r="O55" s="122"/>
      <c r="P55" s="122"/>
      <c r="Q55" s="728"/>
      <c r="R55" s="728"/>
      <c r="S55"/>
    </row>
    <row r="56" spans="1:19" ht="15" customHeight="1">
      <c r="A56" s="2221">
        <v>45899</v>
      </c>
      <c r="B56" s="2225"/>
      <c r="C56" s="2225"/>
      <c r="D56" s="2225"/>
      <c r="E56" s="2346" t="s">
        <v>1470</v>
      </c>
      <c r="F56" s="2225">
        <v>8</v>
      </c>
      <c r="G56" s="2222">
        <v>6666.67</v>
      </c>
      <c r="H56" s="2222">
        <v>3320</v>
      </c>
      <c r="I56" s="2511">
        <f t="shared" si="4"/>
        <v>347133.32</v>
      </c>
      <c r="K56" s="2306"/>
      <c r="L56" s="576"/>
      <c r="M56" s="126"/>
      <c r="N56" s="122"/>
      <c r="O56" s="122"/>
      <c r="P56" s="122"/>
      <c r="Q56" s="728"/>
      <c r="R56" s="728"/>
      <c r="S56"/>
    </row>
    <row r="57" spans="1:19" ht="15" customHeight="1">
      <c r="A57" s="2221">
        <v>45930</v>
      </c>
      <c r="B57" s="2224"/>
      <c r="C57" s="2224"/>
      <c r="D57" s="2224"/>
      <c r="E57" s="2343" t="s">
        <v>1477</v>
      </c>
      <c r="F57" s="2225"/>
      <c r="G57" s="2222">
        <v>6666.67</v>
      </c>
      <c r="H57" s="2222">
        <v>3320</v>
      </c>
      <c r="I57" s="2511">
        <f t="shared" si="4"/>
        <v>340466.65</v>
      </c>
      <c r="K57" s="2306"/>
      <c r="L57" s="576"/>
      <c r="M57" s="120"/>
      <c r="N57" s="122"/>
      <c r="O57" s="122"/>
      <c r="P57" s="122"/>
      <c r="Q57" s="728"/>
      <c r="R57" s="728"/>
      <c r="S57"/>
    </row>
    <row r="58" spans="1:19" ht="15" customHeight="1">
      <c r="A58" s="2324">
        <v>45934</v>
      </c>
      <c r="D58" s="2224"/>
      <c r="E58" s="2813">
        <v>36523</v>
      </c>
      <c r="F58" s="2225"/>
      <c r="G58" s="2345">
        <v>340466.65</v>
      </c>
      <c r="H58" s="2226"/>
      <c r="I58" s="2511">
        <f t="shared" si="4"/>
        <v>0</v>
      </c>
      <c r="K58" s="2306"/>
      <c r="L58" s="576"/>
      <c r="M58" s="161"/>
      <c r="N58" s="122"/>
      <c r="O58" s="122"/>
      <c r="P58" s="122"/>
      <c r="Q58" s="604"/>
      <c r="R58" s="604"/>
      <c r="S58"/>
    </row>
    <row r="59" spans="1:19" ht="15" customHeight="1">
      <c r="A59" s="2223"/>
      <c r="B59" s="2224"/>
      <c r="C59" s="2224"/>
      <c r="D59" s="2224"/>
      <c r="E59" s="2604"/>
      <c r="F59" s="2225"/>
      <c r="G59" s="2226"/>
      <c r="H59" s="2226"/>
      <c r="I59" s="2511"/>
      <c r="K59" s="2306"/>
      <c r="L59" s="576"/>
      <c r="M59" s="120"/>
      <c r="N59" s="122"/>
      <c r="O59" s="122"/>
      <c r="P59" s="122"/>
      <c r="Q59" s="728"/>
      <c r="R59" s="728"/>
      <c r="S59"/>
    </row>
    <row r="60" spans="1:19" ht="15" customHeight="1">
      <c r="A60" s="3464" t="s">
        <v>1</v>
      </c>
      <c r="B60" s="3465"/>
      <c r="C60" s="3465"/>
      <c r="D60" s="3465"/>
      <c r="E60" s="3466"/>
      <c r="F60" s="3465"/>
      <c r="G60" s="3465"/>
      <c r="H60" s="3465"/>
      <c r="I60" s="3467"/>
      <c r="K60" s="2306"/>
      <c r="L60" s="576"/>
      <c r="M60" s="120"/>
      <c r="N60" s="122"/>
      <c r="O60" s="122"/>
      <c r="P60" s="122"/>
      <c r="Q60" s="728"/>
      <c r="R60" s="728"/>
      <c r="S60"/>
    </row>
    <row r="61" spans="1:19" ht="15" customHeight="1">
      <c r="A61" s="2821" t="s">
        <v>2</v>
      </c>
      <c r="B61" s="2822" t="s">
        <v>3</v>
      </c>
      <c r="C61" s="2823" t="s">
        <v>4</v>
      </c>
      <c r="D61" s="2824" t="s">
        <v>5</v>
      </c>
      <c r="E61" s="2381" t="s">
        <v>7</v>
      </c>
      <c r="F61" s="2824" t="s">
        <v>6</v>
      </c>
      <c r="G61" s="2495" t="s">
        <v>176</v>
      </c>
      <c r="H61" s="2495" t="s">
        <v>177</v>
      </c>
      <c r="I61" s="2850" t="s">
        <v>10</v>
      </c>
      <c r="K61" s="2306"/>
      <c r="L61" s="576"/>
      <c r="M61" s="120"/>
      <c r="N61" s="122"/>
      <c r="O61" s="122"/>
      <c r="P61" s="122"/>
      <c r="Q61" s="728"/>
      <c r="R61" s="728"/>
      <c r="S61"/>
    </row>
    <row r="62" spans="1:19" ht="15" customHeight="1">
      <c r="A62" s="2303">
        <v>45934</v>
      </c>
      <c r="B62" s="2329">
        <v>400000</v>
      </c>
      <c r="C62" s="2329"/>
      <c r="D62" s="2331"/>
      <c r="E62" s="2603" t="s">
        <v>1478</v>
      </c>
      <c r="F62" s="2331">
        <v>60</v>
      </c>
      <c r="G62" s="2329">
        <f>+B62/F62</f>
        <v>6666.6666666666697</v>
      </c>
      <c r="H62" s="2329">
        <f>+B62*0.0083</f>
        <v>3320</v>
      </c>
      <c r="I62" s="2892">
        <f>B62</f>
        <v>400000</v>
      </c>
    </row>
    <row r="63" spans="1:19" ht="15" customHeight="1">
      <c r="A63" s="2221">
        <v>45960</v>
      </c>
      <c r="B63" s="2225"/>
      <c r="C63" s="2225"/>
      <c r="D63" s="2225"/>
      <c r="E63" s="2240" t="s">
        <v>1472</v>
      </c>
      <c r="F63" s="2225"/>
      <c r="G63" s="2222">
        <v>6666.67</v>
      </c>
      <c r="H63" s="2222">
        <v>3320</v>
      </c>
      <c r="I63" s="2511">
        <f>I62-G63</f>
        <v>393333.33</v>
      </c>
    </row>
    <row r="64" spans="1:19" ht="15" customHeight="1">
      <c r="A64" s="2221">
        <v>45990</v>
      </c>
      <c r="B64" s="2224"/>
      <c r="C64" s="2224"/>
      <c r="D64" s="2224"/>
      <c r="E64" s="2240" t="s">
        <v>1473</v>
      </c>
      <c r="F64" s="2225"/>
      <c r="G64" s="2222">
        <v>6666.67</v>
      </c>
      <c r="H64" s="2222">
        <v>3320</v>
      </c>
      <c r="I64" s="2511">
        <f>I63-G64</f>
        <v>386666.66</v>
      </c>
    </row>
    <row r="65" spans="1:9" ht="15" customHeight="1">
      <c r="A65" s="2221">
        <v>46018</v>
      </c>
      <c r="B65" s="2224"/>
      <c r="C65" s="2224"/>
      <c r="D65" s="2224"/>
      <c r="E65" s="2240" t="s">
        <v>1475</v>
      </c>
      <c r="F65" s="2225"/>
      <c r="G65" s="2222">
        <v>6666.67</v>
      </c>
      <c r="H65" s="2222">
        <v>3320</v>
      </c>
      <c r="I65" s="2511">
        <f>I64-G65</f>
        <v>379999.99</v>
      </c>
    </row>
    <row r="66" spans="1:9" ht="15" customHeight="1">
      <c r="A66" s="2223"/>
      <c r="B66" s="2224"/>
      <c r="C66" s="2224"/>
      <c r="D66" s="2224"/>
      <c r="E66" s="2604"/>
      <c r="F66" s="2225"/>
      <c r="G66" s="2226"/>
      <c r="H66" s="2226"/>
      <c r="I66" s="2511">
        <f>I65-G66</f>
        <v>379999.99</v>
      </c>
    </row>
    <row r="67" spans="1:9" ht="15" customHeight="1">
      <c r="A67" s="2223"/>
      <c r="B67" s="2224"/>
      <c r="C67" s="2224"/>
      <c r="D67" s="2224"/>
      <c r="E67" s="2604"/>
      <c r="F67" s="2225"/>
      <c r="G67" s="2226"/>
      <c r="H67" s="2226"/>
      <c r="I67" s="2511">
        <f>I66-G67</f>
        <v>379999.99</v>
      </c>
    </row>
    <row r="68" spans="1:9" ht="15" customHeight="1">
      <c r="A68" s="2223"/>
      <c r="B68" s="2224"/>
      <c r="C68" s="2224"/>
      <c r="D68" s="2224"/>
      <c r="E68" s="2604"/>
      <c r="F68" s="2225"/>
      <c r="G68" s="2226"/>
      <c r="H68" s="2226"/>
      <c r="I68" s="2511"/>
    </row>
    <row r="69" spans="1:9" ht="15" customHeight="1"/>
    <row r="70" spans="1:9" ht="15" customHeight="1"/>
    <row r="71" spans="1:9" ht="15" customHeight="1"/>
    <row r="72" spans="1:9" ht="15" customHeight="1"/>
    <row r="73" spans="1:9" ht="15" customHeight="1"/>
    <row r="74" spans="1:9" ht="15" customHeight="1"/>
    <row r="75" spans="1:9" ht="15" customHeight="1"/>
    <row r="76" spans="1:9" ht="15" customHeight="1"/>
    <row r="77" spans="1:9" ht="15" customHeight="1"/>
    <row r="78" spans="1:9" ht="15" customHeight="1"/>
    <row r="79" spans="1:9" ht="15" customHeight="1"/>
    <row r="80" spans="1:9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</sheetData>
  <mergeCells count="7">
    <mergeCell ref="A46:I46"/>
    <mergeCell ref="A60:I60"/>
    <mergeCell ref="A3:I3"/>
    <mergeCell ref="K3:R3"/>
    <mergeCell ref="A18:I18"/>
    <mergeCell ref="K19:R19"/>
    <mergeCell ref="A30:I30"/>
  </mergeCells>
  <pageMargins left="0.5" right="0.5" top="1" bottom="1" header="0.5" footer="0.5"/>
  <pageSetup paperSize="5" orientation="landscape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tabColor rgb="FFFFFF00"/>
  </sheetPr>
  <dimension ref="A1:I18"/>
  <sheetViews>
    <sheetView zoomScale="130" zoomScaleNormal="130" workbookViewId="0">
      <selection activeCell="A13" sqref="A13"/>
    </sheetView>
  </sheetViews>
  <sheetFormatPr defaultColWidth="9.109375" defaultRowHeight="13.2"/>
  <cols>
    <col min="1" max="1" width="14.33203125" style="2" customWidth="1"/>
    <col min="2" max="2" width="12.88671875" style="3" customWidth="1"/>
    <col min="3" max="5" width="9.109375" style="3"/>
    <col min="6" max="6" width="9.109375" style="550"/>
    <col min="7" max="7" width="12.44140625" style="3" customWidth="1"/>
    <col min="8" max="8" width="9.109375" style="3"/>
    <col min="9" max="9" width="12" style="3" customWidth="1"/>
    <col min="10" max="16384" width="9.109375" style="3"/>
  </cols>
  <sheetData>
    <row r="1" spans="1:9" ht="31.2">
      <c r="A1" s="1164" t="s">
        <v>1479</v>
      </c>
    </row>
    <row r="4" spans="1:9" ht="20.399999999999999">
      <c r="A4" s="3114" t="s">
        <v>1</v>
      </c>
      <c r="B4" s="3114"/>
      <c r="C4" s="3114"/>
      <c r="D4" s="3114"/>
      <c r="E4" s="3114"/>
      <c r="F4" s="3114"/>
      <c r="G4" s="3114"/>
      <c r="H4" s="3114"/>
      <c r="I4" s="3193"/>
    </row>
    <row r="5" spans="1:9" ht="26.4">
      <c r="A5" s="1166" t="s">
        <v>2</v>
      </c>
      <c r="B5" s="344" t="s">
        <v>35</v>
      </c>
      <c r="C5" s="353" t="s">
        <v>4</v>
      </c>
      <c r="D5" s="354" t="s">
        <v>5</v>
      </c>
      <c r="E5" s="354" t="s">
        <v>6</v>
      </c>
      <c r="F5" s="1167" t="s">
        <v>7</v>
      </c>
      <c r="G5" s="1168" t="s">
        <v>1023</v>
      </c>
      <c r="H5" s="1168" t="s">
        <v>802</v>
      </c>
      <c r="I5" s="355" t="s">
        <v>39</v>
      </c>
    </row>
    <row r="6" spans="1:9">
      <c r="A6" s="50">
        <v>45374</v>
      </c>
      <c r="B6" s="62">
        <v>20000</v>
      </c>
      <c r="C6" s="666">
        <f>B6*0.02</f>
        <v>400</v>
      </c>
      <c r="D6" s="666"/>
      <c r="E6" s="667">
        <v>12</v>
      </c>
      <c r="F6" s="193">
        <v>33170</v>
      </c>
      <c r="G6" s="668">
        <f>B6/E6</f>
        <v>1666.6666666666699</v>
      </c>
      <c r="H6" s="668">
        <f>B6*0.83%</f>
        <v>166</v>
      </c>
      <c r="I6" s="666">
        <f>B6</f>
        <v>20000</v>
      </c>
    </row>
    <row r="7" spans="1:9">
      <c r="A7" s="50">
        <v>45399</v>
      </c>
      <c r="B7" s="57"/>
      <c r="C7" s="57"/>
      <c r="D7" s="57"/>
      <c r="E7" s="57">
        <v>1</v>
      </c>
      <c r="F7" s="178">
        <v>82801</v>
      </c>
      <c r="G7" s="59">
        <v>1666.67</v>
      </c>
      <c r="H7" s="59">
        <v>166</v>
      </c>
      <c r="I7" s="480">
        <f>I6-G7</f>
        <v>18333.330000000002</v>
      </c>
    </row>
    <row r="8" spans="1:9">
      <c r="A8" s="50">
        <v>45433</v>
      </c>
      <c r="B8" s="57"/>
      <c r="C8" s="57"/>
      <c r="D8" s="57"/>
      <c r="E8" s="57">
        <v>2</v>
      </c>
      <c r="F8" s="178">
        <v>83242</v>
      </c>
      <c r="G8" s="59">
        <v>1666.67</v>
      </c>
      <c r="H8" s="59">
        <v>166</v>
      </c>
      <c r="I8" s="480">
        <f t="shared" ref="I8:I18" si="0">I7-G8</f>
        <v>16666.66</v>
      </c>
    </row>
    <row r="9" spans="1:9">
      <c r="A9" s="50">
        <v>45463</v>
      </c>
      <c r="B9" s="57"/>
      <c r="C9" s="57"/>
      <c r="D9" s="57"/>
      <c r="E9" s="57">
        <v>3</v>
      </c>
      <c r="F9" s="178">
        <v>83610</v>
      </c>
      <c r="G9" s="59">
        <v>1666.67</v>
      </c>
      <c r="H9" s="59">
        <v>166</v>
      </c>
      <c r="I9" s="480">
        <f t="shared" si="0"/>
        <v>14999.99</v>
      </c>
    </row>
    <row r="10" spans="1:9">
      <c r="A10" s="50">
        <v>45489</v>
      </c>
      <c r="B10" s="57"/>
      <c r="C10" s="57"/>
      <c r="D10" s="57"/>
      <c r="E10" s="57">
        <v>4</v>
      </c>
      <c r="F10" s="178">
        <v>83915</v>
      </c>
      <c r="G10" s="62">
        <v>1666.7</v>
      </c>
      <c r="H10" s="62">
        <v>166</v>
      </c>
      <c r="I10" s="480">
        <f t="shared" si="0"/>
        <v>13333.29</v>
      </c>
    </row>
    <row r="11" spans="1:9">
      <c r="A11" s="50">
        <v>45519</v>
      </c>
      <c r="B11" s="29"/>
      <c r="C11" s="29"/>
      <c r="D11" s="29"/>
      <c r="E11" s="57">
        <v>5</v>
      </c>
      <c r="F11" s="178">
        <v>84271</v>
      </c>
      <c r="G11" s="329">
        <v>1666.67</v>
      </c>
      <c r="H11" s="329">
        <v>166</v>
      </c>
      <c r="I11" s="480">
        <f t="shared" si="0"/>
        <v>11666.62</v>
      </c>
    </row>
    <row r="12" spans="1:9">
      <c r="A12" s="50">
        <v>45552</v>
      </c>
      <c r="B12" s="29"/>
      <c r="C12" s="29"/>
      <c r="D12" s="29"/>
      <c r="E12" s="57">
        <v>6</v>
      </c>
      <c r="F12" s="178">
        <v>84623</v>
      </c>
      <c r="G12" s="329">
        <v>1666.67</v>
      </c>
      <c r="H12" s="329">
        <v>166</v>
      </c>
      <c r="I12" s="480">
        <f t="shared" si="0"/>
        <v>9999.9500000000007</v>
      </c>
    </row>
    <row r="13" spans="1:9">
      <c r="A13" s="50">
        <v>45581</v>
      </c>
      <c r="B13" s="29"/>
      <c r="C13" s="29"/>
      <c r="D13" s="29"/>
      <c r="E13" s="57">
        <v>7</v>
      </c>
      <c r="F13" s="178">
        <v>85051</v>
      </c>
      <c r="G13" s="329">
        <v>1666.67</v>
      </c>
      <c r="H13" s="329">
        <v>166</v>
      </c>
      <c r="I13" s="480">
        <f t="shared" si="0"/>
        <v>8333.2800000000007</v>
      </c>
    </row>
    <row r="14" spans="1:9">
      <c r="A14" s="50">
        <v>45610</v>
      </c>
      <c r="B14" s="57"/>
      <c r="C14" s="57"/>
      <c r="D14" s="57"/>
      <c r="E14" s="57">
        <v>8</v>
      </c>
      <c r="F14" s="178">
        <v>85400</v>
      </c>
      <c r="G14" s="59">
        <v>1666.67</v>
      </c>
      <c r="H14" s="59">
        <v>166</v>
      </c>
      <c r="I14" s="480">
        <f t="shared" si="0"/>
        <v>6666.61</v>
      </c>
    </row>
    <row r="15" spans="1:9">
      <c r="A15" s="50">
        <v>45640</v>
      </c>
      <c r="B15" s="29"/>
      <c r="C15" s="29"/>
      <c r="D15" s="29"/>
      <c r="E15" s="57">
        <v>9</v>
      </c>
      <c r="F15" s="178">
        <v>85818</v>
      </c>
      <c r="G15" s="59">
        <v>1666.67</v>
      </c>
      <c r="H15" s="59">
        <v>166</v>
      </c>
      <c r="I15" s="480">
        <f t="shared" si="0"/>
        <v>4999.9399999999996</v>
      </c>
    </row>
    <row r="16" spans="1:9">
      <c r="A16" s="50">
        <v>45679</v>
      </c>
      <c r="B16" s="57"/>
      <c r="C16" s="57"/>
      <c r="D16" s="57"/>
      <c r="E16" s="57">
        <v>10</v>
      </c>
      <c r="F16" s="178">
        <v>86237</v>
      </c>
      <c r="G16" s="59">
        <v>1666.67</v>
      </c>
      <c r="H16" s="59">
        <v>166</v>
      </c>
      <c r="I16" s="480">
        <f t="shared" si="0"/>
        <v>3333.27</v>
      </c>
    </row>
    <row r="17" spans="1:9">
      <c r="A17" s="50">
        <v>45708</v>
      </c>
      <c r="B17" s="57"/>
      <c r="C17" s="57"/>
      <c r="D17" s="57"/>
      <c r="E17" s="57">
        <v>11</v>
      </c>
      <c r="F17" s="178">
        <v>86543</v>
      </c>
      <c r="G17" s="59">
        <v>1666.67</v>
      </c>
      <c r="H17" s="59">
        <v>166</v>
      </c>
      <c r="I17" s="480">
        <f t="shared" si="0"/>
        <v>1666.6</v>
      </c>
    </row>
    <row r="18" spans="1:9">
      <c r="A18" s="50">
        <v>45736</v>
      </c>
      <c r="B18" s="57"/>
      <c r="C18" s="57"/>
      <c r="D18" s="57"/>
      <c r="E18" s="57">
        <v>12</v>
      </c>
      <c r="F18" s="178">
        <v>86852</v>
      </c>
      <c r="G18" s="57">
        <v>1666.6</v>
      </c>
      <c r="H18" s="62">
        <v>166</v>
      </c>
      <c r="I18" s="480">
        <f t="shared" si="0"/>
        <v>2.2737367544323202E-12</v>
      </c>
    </row>
  </sheetData>
  <mergeCells count="1">
    <mergeCell ref="A4:I4"/>
  </mergeCells>
  <pageMargins left="0.7" right="0.7" top="0.75" bottom="0.75" header="0.3" footer="0.3"/>
  <pageSetup orientation="portrait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71">
    <tabColor rgb="FFFFFF00"/>
  </sheetPr>
  <dimension ref="A1:R91"/>
  <sheetViews>
    <sheetView zoomScale="130" zoomScaleNormal="130" workbookViewId="0">
      <selection activeCell="E20" sqref="E1:E1048576"/>
    </sheetView>
  </sheetViews>
  <sheetFormatPr defaultColWidth="9.109375" defaultRowHeight="13.2"/>
  <cols>
    <col min="1" max="1" width="12" style="2" customWidth="1"/>
    <col min="2" max="2" width="13.6640625" style="3" customWidth="1"/>
    <col min="3" max="3" width="11.109375" style="3" customWidth="1"/>
    <col min="4" max="4" width="9.109375" style="3"/>
    <col min="5" max="5" width="9.33203125" style="2289" customWidth="1"/>
    <col min="6" max="6" width="9.33203125" style="5" customWidth="1"/>
    <col min="7" max="7" width="12.44140625" style="6" customWidth="1"/>
    <col min="8" max="8" width="12" style="6" customWidth="1"/>
    <col min="9" max="9" width="11.5546875" style="132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6384" width="9.109375" style="3"/>
  </cols>
  <sheetData>
    <row r="1" spans="1:9" ht="17.399999999999999">
      <c r="A1" s="1156" t="s">
        <v>1480</v>
      </c>
    </row>
    <row r="3" spans="1:9" ht="15">
      <c r="A3" s="3204" t="s">
        <v>1</v>
      </c>
      <c r="B3" s="3205"/>
      <c r="C3" s="3205"/>
      <c r="D3" s="3205"/>
      <c r="E3" s="3434"/>
      <c r="F3" s="3205"/>
      <c r="G3" s="3205"/>
      <c r="H3" s="3205"/>
      <c r="I3" s="3221"/>
    </row>
    <row r="4" spans="1:9" ht="29.1" customHeight="1">
      <c r="A4" s="470" t="s">
        <v>2</v>
      </c>
      <c r="B4" s="562" t="s">
        <v>3</v>
      </c>
      <c r="C4" s="472" t="s">
        <v>4</v>
      </c>
      <c r="D4" s="473" t="s">
        <v>5</v>
      </c>
      <c r="E4" s="2572" t="s">
        <v>7</v>
      </c>
      <c r="F4" s="473" t="s">
        <v>6</v>
      </c>
      <c r="G4" s="563" t="s">
        <v>176</v>
      </c>
      <c r="H4" s="563" t="s">
        <v>177</v>
      </c>
      <c r="I4" s="1158" t="s">
        <v>10</v>
      </c>
    </row>
    <row r="5" spans="1:9" ht="15" customHeight="1">
      <c r="A5" s="50">
        <v>44992</v>
      </c>
      <c r="B5" s="21">
        <v>100000</v>
      </c>
      <c r="C5" s="21">
        <v>2000</v>
      </c>
      <c r="D5" s="23"/>
      <c r="E5" s="2192">
        <v>30854</v>
      </c>
      <c r="F5" s="25">
        <v>12</v>
      </c>
      <c r="G5" s="55">
        <v>8333.33</v>
      </c>
      <c r="H5" s="55">
        <f>B5*0.83%</f>
        <v>830</v>
      </c>
      <c r="I5" s="834">
        <v>100000</v>
      </c>
    </row>
    <row r="6" spans="1:9" ht="15" customHeight="1">
      <c r="A6" s="50">
        <v>45027</v>
      </c>
      <c r="B6" s="27"/>
      <c r="C6" s="27"/>
      <c r="D6" s="27"/>
      <c r="E6" s="2192">
        <v>78267</v>
      </c>
      <c r="F6" s="29">
        <v>1</v>
      </c>
      <c r="G6" s="59">
        <v>8333.33</v>
      </c>
      <c r="H6" s="59">
        <v>830</v>
      </c>
      <c r="I6" s="685">
        <f>I5-G6</f>
        <v>91666.67</v>
      </c>
    </row>
    <row r="7" spans="1:9" ht="15" customHeight="1">
      <c r="A7" s="50">
        <v>45055</v>
      </c>
      <c r="B7" s="27"/>
      <c r="C7" s="27"/>
      <c r="D7" s="27"/>
      <c r="E7" s="2192">
        <v>78593</v>
      </c>
      <c r="F7" s="29">
        <v>2</v>
      </c>
      <c r="G7" s="59">
        <v>8333.33</v>
      </c>
      <c r="H7" s="59">
        <v>830</v>
      </c>
      <c r="I7" s="685">
        <f t="shared" ref="I7:I17" si="0">I6-G7</f>
        <v>83333.34</v>
      </c>
    </row>
    <row r="8" spans="1:9" ht="15" customHeight="1">
      <c r="A8" s="50">
        <v>45086</v>
      </c>
      <c r="B8" s="27"/>
      <c r="C8" s="27"/>
      <c r="D8" s="27"/>
      <c r="E8" s="2192">
        <v>79074</v>
      </c>
      <c r="F8" s="29">
        <v>3</v>
      </c>
      <c r="G8" s="59">
        <v>8333.33</v>
      </c>
      <c r="H8" s="59">
        <v>830</v>
      </c>
      <c r="I8" s="685">
        <f t="shared" si="0"/>
        <v>75000.009999999995</v>
      </c>
    </row>
    <row r="9" spans="1:9" ht="15" customHeight="1">
      <c r="A9" s="50">
        <v>45119</v>
      </c>
      <c r="B9" s="27"/>
      <c r="C9" s="27"/>
      <c r="D9" s="27"/>
      <c r="E9" s="2192">
        <v>79459</v>
      </c>
      <c r="F9" s="29">
        <v>4</v>
      </c>
      <c r="G9" s="59">
        <v>8333.33</v>
      </c>
      <c r="H9" s="59">
        <v>830</v>
      </c>
      <c r="I9" s="685">
        <f t="shared" si="0"/>
        <v>66666.679999999993</v>
      </c>
    </row>
    <row r="10" spans="1:9" ht="15" customHeight="1">
      <c r="A10" s="50">
        <v>45147</v>
      </c>
      <c r="B10" s="27"/>
      <c r="C10" s="27"/>
      <c r="D10" s="27"/>
      <c r="E10" s="2192">
        <v>79809</v>
      </c>
      <c r="F10" s="29">
        <v>5</v>
      </c>
      <c r="G10" s="59">
        <v>8333.33</v>
      </c>
      <c r="H10" s="59">
        <v>830</v>
      </c>
      <c r="I10" s="685">
        <f t="shared" si="0"/>
        <v>58333.35</v>
      </c>
    </row>
    <row r="11" spans="1:9" ht="15" customHeight="1">
      <c r="A11" s="50">
        <v>45177</v>
      </c>
      <c r="B11" s="27"/>
      <c r="C11" s="27"/>
      <c r="D11" s="27"/>
      <c r="E11" s="2192">
        <v>80164</v>
      </c>
      <c r="F11" s="29">
        <v>6</v>
      </c>
      <c r="G11" s="59">
        <v>8333.33</v>
      </c>
      <c r="H11" s="59">
        <v>830</v>
      </c>
      <c r="I11" s="685">
        <f t="shared" si="0"/>
        <v>50000.02</v>
      </c>
    </row>
    <row r="12" spans="1:9" ht="15" customHeight="1">
      <c r="A12" s="50">
        <v>45209</v>
      </c>
      <c r="B12" s="27"/>
      <c r="C12" s="27"/>
      <c r="D12" s="27"/>
      <c r="E12" s="2192">
        <v>80533</v>
      </c>
      <c r="F12" s="29">
        <v>7</v>
      </c>
      <c r="G12" s="59">
        <v>8333.33</v>
      </c>
      <c r="H12" s="59">
        <v>830</v>
      </c>
      <c r="I12" s="685">
        <f t="shared" si="0"/>
        <v>41666.69</v>
      </c>
    </row>
    <row r="13" spans="1:9" ht="15" customHeight="1">
      <c r="A13" s="167">
        <v>45244</v>
      </c>
      <c r="B13" s="27"/>
      <c r="C13" s="27"/>
      <c r="D13" s="27"/>
      <c r="E13" s="2192">
        <v>80901</v>
      </c>
      <c r="F13" s="29">
        <v>8</v>
      </c>
      <c r="G13" s="59">
        <v>8333.33</v>
      </c>
      <c r="H13" s="59">
        <v>830</v>
      </c>
      <c r="I13" s="685">
        <f t="shared" si="0"/>
        <v>33333.360000000001</v>
      </c>
    </row>
    <row r="14" spans="1:9" ht="15" customHeight="1">
      <c r="A14" s="167">
        <v>45272</v>
      </c>
      <c r="B14" s="27"/>
      <c r="C14" s="27"/>
      <c r="D14" s="27"/>
      <c r="E14" s="2192">
        <v>81343</v>
      </c>
      <c r="F14" s="29">
        <v>9</v>
      </c>
      <c r="G14" s="59">
        <v>8333.33</v>
      </c>
      <c r="H14" s="59">
        <v>830</v>
      </c>
      <c r="I14" s="685">
        <f t="shared" si="0"/>
        <v>25000.03</v>
      </c>
    </row>
    <row r="15" spans="1:9" ht="15" customHeight="1">
      <c r="A15" s="235">
        <v>45314</v>
      </c>
      <c r="B15" s="27"/>
      <c r="C15" s="27"/>
      <c r="D15" s="27"/>
      <c r="E15" s="2191">
        <v>81799</v>
      </c>
      <c r="F15" s="29">
        <v>10</v>
      </c>
      <c r="G15" s="59">
        <v>8333.33</v>
      </c>
      <c r="H15" s="59">
        <v>830</v>
      </c>
      <c r="I15" s="685">
        <f t="shared" si="0"/>
        <v>16666.7</v>
      </c>
    </row>
    <row r="16" spans="1:9" ht="15" customHeight="1">
      <c r="A16" s="235">
        <v>45335</v>
      </c>
      <c r="B16" s="27"/>
      <c r="C16" s="27"/>
      <c r="D16" s="27"/>
      <c r="E16" s="2191">
        <v>82033</v>
      </c>
      <c r="F16" s="29"/>
      <c r="G16" s="59">
        <v>8333.33</v>
      </c>
      <c r="H16" s="59">
        <v>830</v>
      </c>
      <c r="I16" s="685">
        <f t="shared" si="0"/>
        <v>8333.3699999999808</v>
      </c>
    </row>
    <row r="17" spans="1:18" ht="15" customHeight="1">
      <c r="A17" s="235">
        <v>45335</v>
      </c>
      <c r="B17" s="27"/>
      <c r="C17" s="27"/>
      <c r="D17" s="27"/>
      <c r="E17" s="2191">
        <v>32881</v>
      </c>
      <c r="F17" s="29"/>
      <c r="G17" s="30">
        <v>8333.3700000000008</v>
      </c>
      <c r="H17" s="39"/>
      <c r="I17" s="685">
        <f t="shared" si="0"/>
        <v>-1.81898940354586E-11</v>
      </c>
    </row>
    <row r="18" spans="1:18" ht="15" customHeight="1"/>
    <row r="19" spans="1:18" ht="15" customHeight="1">
      <c r="A19" s="3204" t="s">
        <v>1</v>
      </c>
      <c r="B19" s="3205"/>
      <c r="C19" s="3205"/>
      <c r="D19" s="3205"/>
      <c r="E19" s="3434"/>
      <c r="F19" s="3205"/>
      <c r="G19" s="3205"/>
      <c r="H19" s="3205"/>
      <c r="I19" s="3221"/>
    </row>
    <row r="20" spans="1:18" ht="15" customHeight="1">
      <c r="A20" s="470" t="s">
        <v>2</v>
      </c>
      <c r="B20" s="562" t="s">
        <v>3</v>
      </c>
      <c r="C20" s="472" t="s">
        <v>4</v>
      </c>
      <c r="D20" s="473" t="s">
        <v>5</v>
      </c>
      <c r="E20" s="2572" t="s">
        <v>7</v>
      </c>
      <c r="F20" s="473" t="s">
        <v>6</v>
      </c>
      <c r="G20" s="563" t="s">
        <v>176</v>
      </c>
      <c r="H20" s="563" t="s">
        <v>177</v>
      </c>
      <c r="I20" s="1158" t="s">
        <v>10</v>
      </c>
    </row>
    <row r="21" spans="1:18" ht="15" customHeight="1">
      <c r="A21" s="50">
        <v>45335</v>
      </c>
      <c r="B21" s="55">
        <v>140000</v>
      </c>
      <c r="C21" s="55">
        <v>2000</v>
      </c>
      <c r="D21" s="25"/>
      <c r="E21" s="2192">
        <v>32881</v>
      </c>
      <c r="F21" s="25">
        <v>12</v>
      </c>
      <c r="G21" s="55">
        <f>B21/F21</f>
        <v>11666.666666666701</v>
      </c>
      <c r="H21" s="55">
        <f>B21*0.83%</f>
        <v>1162</v>
      </c>
      <c r="I21" s="834">
        <f>B21</f>
        <v>140000</v>
      </c>
    </row>
    <row r="22" spans="1:18" ht="15" customHeight="1">
      <c r="A22" s="50">
        <v>45364</v>
      </c>
      <c r="B22" s="57"/>
      <c r="C22" s="57"/>
      <c r="D22" s="57"/>
      <c r="E22" s="2192">
        <v>82417</v>
      </c>
      <c r="F22" s="57">
        <v>1</v>
      </c>
      <c r="G22" s="59">
        <v>11666.67</v>
      </c>
      <c r="H22" s="59">
        <v>1162</v>
      </c>
      <c r="I22" s="686">
        <f>I21-G22</f>
        <v>128333.33</v>
      </c>
    </row>
    <row r="23" spans="1:18" ht="15" customHeight="1">
      <c r="A23" s="50">
        <v>45398</v>
      </c>
      <c r="B23" s="57"/>
      <c r="C23" s="57"/>
      <c r="D23" s="57"/>
      <c r="E23" s="2192">
        <v>82793</v>
      </c>
      <c r="F23" s="57">
        <v>2</v>
      </c>
      <c r="G23" s="59">
        <v>11666.67</v>
      </c>
      <c r="H23" s="59">
        <v>1162</v>
      </c>
      <c r="I23" s="686">
        <f>I22-G23</f>
        <v>116666.66</v>
      </c>
    </row>
    <row r="24" spans="1:18" ht="15" customHeight="1">
      <c r="A24" s="50">
        <v>45435</v>
      </c>
      <c r="B24" s="57"/>
      <c r="C24" s="57"/>
      <c r="D24" s="57"/>
      <c r="E24" s="2192">
        <v>83299</v>
      </c>
      <c r="F24" s="57">
        <v>3</v>
      </c>
      <c r="G24" s="59">
        <v>11666.67</v>
      </c>
      <c r="H24" s="59">
        <v>1162</v>
      </c>
      <c r="I24" s="686">
        <f t="shared" ref="I24:I33" si="1">I23-G24</f>
        <v>104999.99</v>
      </c>
    </row>
    <row r="25" spans="1:18" ht="15" customHeight="1">
      <c r="A25" s="50">
        <v>45461</v>
      </c>
      <c r="B25" s="57"/>
      <c r="C25" s="57"/>
      <c r="D25" s="57"/>
      <c r="E25" s="2192">
        <v>83583</v>
      </c>
      <c r="F25" s="57">
        <v>4</v>
      </c>
      <c r="G25" s="59">
        <v>11666.67</v>
      </c>
      <c r="H25" s="59">
        <v>1162</v>
      </c>
      <c r="I25" s="686">
        <f t="shared" si="1"/>
        <v>93333.32</v>
      </c>
    </row>
    <row r="26" spans="1:18" ht="15" customHeight="1">
      <c r="A26" s="50">
        <v>45485</v>
      </c>
      <c r="B26" s="178"/>
      <c r="C26" s="329"/>
      <c r="D26" s="329"/>
      <c r="E26" s="2192">
        <v>83894</v>
      </c>
      <c r="F26" s="57">
        <v>5</v>
      </c>
      <c r="G26" s="59">
        <v>11666.67</v>
      </c>
      <c r="H26" s="59">
        <v>1162</v>
      </c>
      <c r="I26" s="686">
        <f t="shared" si="1"/>
        <v>81666.649999999994</v>
      </c>
    </row>
    <row r="27" spans="1:18" ht="15" customHeight="1">
      <c r="A27" s="50">
        <v>45517</v>
      </c>
      <c r="B27" s="57"/>
      <c r="C27" s="57"/>
      <c r="D27" s="57"/>
      <c r="E27" s="2192">
        <v>84253</v>
      </c>
      <c r="F27" s="57">
        <v>6</v>
      </c>
      <c r="G27" s="329">
        <v>11666.67</v>
      </c>
      <c r="H27" s="59">
        <v>1162</v>
      </c>
      <c r="I27" s="686">
        <f t="shared" si="1"/>
        <v>69999.98</v>
      </c>
    </row>
    <row r="28" spans="1:18" ht="15" customHeight="1">
      <c r="A28" s="50">
        <v>45559</v>
      </c>
      <c r="B28" s="57"/>
      <c r="C28" s="57"/>
      <c r="D28" s="57"/>
      <c r="E28" s="2192">
        <v>84700</v>
      </c>
      <c r="F28" s="57">
        <v>7</v>
      </c>
      <c r="G28" s="329">
        <v>11666.67</v>
      </c>
      <c r="H28" s="59">
        <v>1162</v>
      </c>
      <c r="I28" s="686">
        <f t="shared" si="1"/>
        <v>58333.31</v>
      </c>
    </row>
    <row r="29" spans="1:18" ht="15" customHeight="1">
      <c r="A29" s="50">
        <v>45594</v>
      </c>
      <c r="B29" s="57"/>
      <c r="C29" s="57"/>
      <c r="D29" s="57"/>
      <c r="E29" s="2192">
        <v>85175</v>
      </c>
      <c r="F29" s="57">
        <v>8</v>
      </c>
      <c r="G29" s="329">
        <v>11666.67</v>
      </c>
      <c r="H29" s="329">
        <v>1162</v>
      </c>
      <c r="I29" s="686">
        <f t="shared" si="1"/>
        <v>46666.64</v>
      </c>
    </row>
    <row r="30" spans="1:18" ht="15" customHeight="1">
      <c r="A30" s="50">
        <v>45608</v>
      </c>
      <c r="B30" s="57"/>
      <c r="C30" s="57"/>
      <c r="D30" s="57"/>
      <c r="E30" s="2192">
        <v>85348</v>
      </c>
      <c r="F30" s="57">
        <v>9</v>
      </c>
      <c r="G30" s="59">
        <v>11666.67</v>
      </c>
      <c r="H30" s="59">
        <v>1162</v>
      </c>
      <c r="I30" s="686">
        <f t="shared" si="1"/>
        <v>34999.97</v>
      </c>
    </row>
    <row r="31" spans="1:18" ht="15" customHeight="1">
      <c r="A31" s="50">
        <v>45638</v>
      </c>
      <c r="B31" s="57"/>
      <c r="C31" s="57"/>
      <c r="D31" s="57"/>
      <c r="E31" s="2192">
        <v>85799</v>
      </c>
      <c r="F31" s="57">
        <v>10</v>
      </c>
      <c r="G31" s="59">
        <v>11666.67</v>
      </c>
      <c r="H31" s="59">
        <v>1162</v>
      </c>
      <c r="I31" s="686">
        <f t="shared" si="1"/>
        <v>23333.3</v>
      </c>
    </row>
    <row r="32" spans="1:18" ht="15" customHeight="1">
      <c r="A32" s="50">
        <v>45685</v>
      </c>
      <c r="B32" s="57"/>
      <c r="C32" s="57"/>
      <c r="D32" s="57"/>
      <c r="E32" s="2192">
        <v>86273</v>
      </c>
      <c r="F32" s="57">
        <v>11</v>
      </c>
      <c r="G32" s="59">
        <v>11666.67</v>
      </c>
      <c r="H32" s="59">
        <v>1162</v>
      </c>
      <c r="I32" s="686">
        <f t="shared" si="1"/>
        <v>11666.63</v>
      </c>
      <c r="K32" s="1159"/>
      <c r="L32" s="1160"/>
      <c r="M32" s="1161"/>
      <c r="N32" s="1162"/>
      <c r="O32" s="1162"/>
      <c r="P32" s="1162"/>
      <c r="Q32" s="1163"/>
      <c r="R32" s="1163"/>
    </row>
    <row r="33" spans="1:18" ht="15" customHeight="1">
      <c r="A33" s="50">
        <v>45720</v>
      </c>
      <c r="B33" s="57"/>
      <c r="C33" s="57"/>
      <c r="D33" s="57"/>
      <c r="E33" s="2192">
        <v>86742</v>
      </c>
      <c r="F33" s="57">
        <v>12</v>
      </c>
      <c r="G33" s="59">
        <v>11666.67</v>
      </c>
      <c r="H33" s="59">
        <v>1162</v>
      </c>
      <c r="I33" s="686">
        <f t="shared" si="1"/>
        <v>-3.99999999826832E-2</v>
      </c>
      <c r="K33" s="339"/>
      <c r="L33" s="613"/>
      <c r="M33" s="464"/>
      <c r="N33" s="614"/>
      <c r="O33" s="614"/>
      <c r="P33" s="615"/>
      <c r="Q33" s="617"/>
      <c r="R33" s="617"/>
    </row>
    <row r="34" spans="1:18" ht="15" customHeight="1">
      <c r="K34" s="339"/>
      <c r="L34" s="616"/>
      <c r="M34" s="467"/>
      <c r="N34" s="615"/>
      <c r="O34" s="615"/>
      <c r="P34" s="615"/>
      <c r="Q34" s="618"/>
      <c r="R34" s="618"/>
    </row>
    <row r="35" spans="1:18" ht="15" customHeight="1">
      <c r="A35" s="3204" t="s">
        <v>1</v>
      </c>
      <c r="B35" s="3205"/>
      <c r="C35" s="3205"/>
      <c r="D35" s="3205"/>
      <c r="E35" s="3434"/>
      <c r="F35" s="3205"/>
      <c r="G35" s="3205"/>
      <c r="H35" s="3205"/>
      <c r="I35" s="3221"/>
      <c r="K35" s="339"/>
      <c r="L35" s="613"/>
      <c r="M35" s="340"/>
      <c r="N35" s="615"/>
      <c r="O35" s="615"/>
      <c r="P35" s="614"/>
      <c r="Q35" s="617"/>
      <c r="R35" s="617"/>
    </row>
    <row r="36" spans="1:18" ht="15" customHeight="1">
      <c r="A36" s="470" t="s">
        <v>2</v>
      </c>
      <c r="B36" s="562" t="s">
        <v>3</v>
      </c>
      <c r="C36" s="472" t="s">
        <v>4</v>
      </c>
      <c r="D36" s="473" t="s">
        <v>5</v>
      </c>
      <c r="E36" s="2572" t="s">
        <v>7</v>
      </c>
      <c r="F36" s="473" t="s">
        <v>6</v>
      </c>
      <c r="G36" s="563" t="s">
        <v>176</v>
      </c>
      <c r="H36" s="563" t="s">
        <v>177</v>
      </c>
      <c r="I36" s="1158" t="s">
        <v>10</v>
      </c>
      <c r="K36" s="339"/>
      <c r="L36" s="613"/>
      <c r="M36" s="340"/>
      <c r="N36" s="615"/>
      <c r="O36" s="615"/>
      <c r="P36" s="615"/>
      <c r="Q36" s="617"/>
      <c r="R36" s="617"/>
    </row>
    <row r="37" spans="1:18" ht="15" customHeight="1">
      <c r="A37" s="194">
        <v>45952</v>
      </c>
      <c r="B37" s="55">
        <v>200000</v>
      </c>
      <c r="C37" s="55">
        <v>2000</v>
      </c>
      <c r="D37" s="25"/>
      <c r="E37" s="2192">
        <v>36635</v>
      </c>
      <c r="F37" s="25">
        <v>12</v>
      </c>
      <c r="G37" s="55">
        <f>B37/F37</f>
        <v>16666.666666666701</v>
      </c>
      <c r="H37" s="55">
        <f>B37*0.83%</f>
        <v>1660</v>
      </c>
      <c r="I37" s="834">
        <f>B37</f>
        <v>200000</v>
      </c>
    </row>
    <row r="38" spans="1:18" ht="15" customHeight="1">
      <c r="A38" s="194">
        <v>45990</v>
      </c>
      <c r="B38" s="27"/>
      <c r="C38" s="27"/>
      <c r="D38" s="27"/>
      <c r="E38" s="2313" t="s">
        <v>1481</v>
      </c>
      <c r="F38" s="57">
        <v>1</v>
      </c>
      <c r="G38" s="188">
        <v>16666.669999999998</v>
      </c>
      <c r="H38" s="188">
        <v>1660</v>
      </c>
      <c r="I38" s="686">
        <f>I37-G38</f>
        <v>183333.33</v>
      </c>
    </row>
    <row r="39" spans="1:18" ht="15" customHeight="1">
      <c r="A39" s="194">
        <v>46020</v>
      </c>
      <c r="B39" s="27"/>
      <c r="C39" s="27"/>
      <c r="D39" s="27"/>
      <c r="E39" s="2313" t="s">
        <v>1482</v>
      </c>
      <c r="F39" s="29"/>
      <c r="G39" s="188">
        <v>16666.669999999998</v>
      </c>
      <c r="H39" s="188">
        <v>1660</v>
      </c>
      <c r="I39" s="686">
        <f>I38-G39</f>
        <v>166666.66</v>
      </c>
    </row>
    <row r="40" spans="1:18" ht="15" customHeight="1">
      <c r="A40" s="36"/>
      <c r="B40" s="27"/>
      <c r="C40" s="27"/>
      <c r="D40" s="27"/>
      <c r="E40" s="2300"/>
      <c r="F40" s="29"/>
      <c r="G40" s="39"/>
      <c r="H40" s="39"/>
      <c r="I40" s="686">
        <f>I39-G40</f>
        <v>166666.66</v>
      </c>
    </row>
    <row r="41" spans="1:18" ht="15" customHeight="1">
      <c r="A41" s="36"/>
      <c r="B41" s="27"/>
      <c r="C41" s="27"/>
      <c r="D41" s="27"/>
      <c r="E41" s="2300"/>
      <c r="F41" s="29"/>
      <c r="G41" s="39"/>
      <c r="H41" s="39"/>
      <c r="I41" s="151"/>
    </row>
    <row r="42" spans="1:18" ht="15" customHeight="1">
      <c r="A42" s="36"/>
      <c r="B42" s="27"/>
      <c r="C42" s="27"/>
      <c r="D42" s="27"/>
      <c r="E42" s="2300"/>
      <c r="F42" s="29"/>
      <c r="G42" s="39"/>
      <c r="H42" s="39"/>
      <c r="I42" s="151"/>
    </row>
    <row r="43" spans="1:18" ht="15" customHeight="1"/>
    <row r="44" spans="1:18" ht="15" customHeight="1"/>
    <row r="45" spans="1:18" ht="15" customHeight="1"/>
    <row r="46" spans="1:18" ht="15" customHeight="1"/>
    <row r="47" spans="1:18" ht="15" customHeight="1"/>
    <row r="48" spans="1:1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</sheetData>
  <mergeCells count="3">
    <mergeCell ref="A3:I3"/>
    <mergeCell ref="A19:I19"/>
    <mergeCell ref="A35:I35"/>
  </mergeCells>
  <pageMargins left="0.5" right="0.5" top="1" bottom="1" header="0.5" footer="0.5"/>
  <pageSetup paperSize="5" orientation="landscape" verticalDpi="360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221">
    <tabColor rgb="FFFFFF00"/>
  </sheetPr>
  <dimension ref="A1:R61"/>
  <sheetViews>
    <sheetView topLeftCell="A38" zoomScale="130" zoomScaleNormal="130" workbookViewId="0">
      <selection activeCell="C51" sqref="C51"/>
    </sheetView>
  </sheetViews>
  <sheetFormatPr defaultColWidth="9.109375" defaultRowHeight="13.2"/>
  <cols>
    <col min="1" max="1" width="11.88671875" style="2408" customWidth="1"/>
    <col min="2" max="2" width="13.88671875" style="3" customWidth="1"/>
    <col min="3" max="3" width="11.44140625" style="3" customWidth="1"/>
    <col min="4" max="4" width="6.5546875" style="3" customWidth="1"/>
    <col min="5" max="5" width="9.88671875" style="3" customWidth="1"/>
    <col min="6" max="6" width="13.88671875" style="995" customWidth="1"/>
    <col min="7" max="7" width="12.33203125" style="2242" customWidth="1"/>
    <col min="8" max="8" width="11.33203125" style="6" customWidth="1"/>
    <col min="9" max="9" width="13.88671875" style="6" customWidth="1"/>
    <col min="10" max="10" width="9.109375" style="3"/>
    <col min="11" max="17" width="12.44140625" style="3" customWidth="1"/>
    <col min="18" max="16384" width="9.109375" style="3"/>
  </cols>
  <sheetData>
    <row r="1" spans="1:17" ht="45" customHeight="1">
      <c r="A1" s="3237" t="s">
        <v>1483</v>
      </c>
      <c r="B1" s="3237"/>
      <c r="C1" s="3237"/>
      <c r="D1" s="3237"/>
    </row>
    <row r="2" spans="1:17" ht="20.399999999999999">
      <c r="A2" s="3200" t="s">
        <v>1</v>
      </c>
      <c r="B2" s="3200"/>
      <c r="C2" s="3200"/>
      <c r="D2" s="3200"/>
      <c r="E2" s="3200"/>
      <c r="F2" s="3200"/>
      <c r="G2" s="3200"/>
      <c r="H2" s="3200"/>
      <c r="I2" s="3200"/>
      <c r="K2" s="3471" t="s">
        <v>185</v>
      </c>
      <c r="L2" s="3472"/>
      <c r="M2" s="3472"/>
      <c r="N2" s="3472"/>
      <c r="O2" s="3472"/>
      <c r="P2" s="3472"/>
      <c r="Q2" s="3473"/>
    </row>
    <row r="3" spans="1:17" ht="26.4">
      <c r="A3" s="2662" t="s">
        <v>2</v>
      </c>
      <c r="B3" s="142" t="s">
        <v>96</v>
      </c>
      <c r="C3" s="143" t="s">
        <v>4</v>
      </c>
      <c r="D3" s="144" t="s">
        <v>5</v>
      </c>
      <c r="E3" s="144" t="s">
        <v>6</v>
      </c>
      <c r="F3" s="968" t="s">
        <v>36</v>
      </c>
      <c r="G3" s="2693" t="s">
        <v>37</v>
      </c>
      <c r="H3" s="146" t="s">
        <v>38</v>
      </c>
      <c r="I3" s="146" t="s">
        <v>87</v>
      </c>
      <c r="K3" s="1154" t="s">
        <v>2</v>
      </c>
      <c r="L3" s="562" t="s">
        <v>3</v>
      </c>
      <c r="M3" s="185" t="s">
        <v>7</v>
      </c>
      <c r="N3" s="473" t="s">
        <v>6</v>
      </c>
      <c r="O3" s="1155" t="s">
        <v>176</v>
      </c>
      <c r="P3" s="563" t="s">
        <v>177</v>
      </c>
      <c r="Q3" s="477" t="s">
        <v>10</v>
      </c>
    </row>
    <row r="4" spans="1:17" ht="15">
      <c r="A4" s="2897">
        <v>44897</v>
      </c>
      <c r="B4" s="1133">
        <v>60000</v>
      </c>
      <c r="C4" s="1133">
        <f>B4*2%</f>
        <v>1200</v>
      </c>
      <c r="D4" s="1133"/>
      <c r="E4" s="1134">
        <v>12</v>
      </c>
      <c r="F4" s="1146">
        <v>30325</v>
      </c>
      <c r="G4" s="2900">
        <f>B4/E4</f>
        <v>5000</v>
      </c>
      <c r="H4" s="1135">
        <f>B4*0.83%</f>
        <v>498</v>
      </c>
      <c r="I4" s="1136">
        <f>B4</f>
        <v>60000</v>
      </c>
      <c r="K4" s="252">
        <v>45314</v>
      </c>
      <c r="L4" s="834">
        <v>20000</v>
      </c>
      <c r="M4" s="1098">
        <v>32780</v>
      </c>
      <c r="N4" s="25">
        <v>12</v>
      </c>
      <c r="O4" s="834">
        <v>1666.67</v>
      </c>
      <c r="P4" s="55">
        <v>400</v>
      </c>
      <c r="Q4" s="834">
        <v>20000</v>
      </c>
    </row>
    <row r="5" spans="1:17" ht="15">
      <c r="A5" s="2304">
        <v>44950</v>
      </c>
      <c r="B5" s="151"/>
      <c r="C5" s="151"/>
      <c r="D5" s="151"/>
      <c r="E5" s="57">
        <v>1</v>
      </c>
      <c r="F5" s="37">
        <v>77430</v>
      </c>
      <c r="G5" s="2219">
        <v>5000</v>
      </c>
      <c r="H5" s="43">
        <v>498</v>
      </c>
      <c r="I5" s="43">
        <f>I4-G5</f>
        <v>55000</v>
      </c>
      <c r="K5" s="167">
        <v>45350</v>
      </c>
      <c r="L5" s="27"/>
      <c r="M5" s="868">
        <v>82197</v>
      </c>
      <c r="N5" s="27"/>
      <c r="O5" s="47">
        <v>1666.67</v>
      </c>
      <c r="P5" s="47">
        <v>366.67</v>
      </c>
      <c r="Q5" s="478">
        <f t="shared" ref="Q5:Q10" si="0">Q4-O5</f>
        <v>18333.330000000002</v>
      </c>
    </row>
    <row r="6" spans="1:17" ht="15">
      <c r="A6" s="2304">
        <v>44986</v>
      </c>
      <c r="B6" s="151"/>
      <c r="C6" s="151"/>
      <c r="D6" s="151"/>
      <c r="E6" s="57">
        <v>2</v>
      </c>
      <c r="F6" s="41">
        <v>77785</v>
      </c>
      <c r="G6" s="2219">
        <v>5000</v>
      </c>
      <c r="H6" s="43">
        <v>498</v>
      </c>
      <c r="I6" s="43">
        <f t="shared" ref="I6:I12" si="1">I5-G6</f>
        <v>50000</v>
      </c>
      <c r="K6" s="167">
        <v>45398</v>
      </c>
      <c r="L6" s="27"/>
      <c r="M6" s="868">
        <v>82783</v>
      </c>
      <c r="N6" s="27"/>
      <c r="O6" s="47">
        <v>1666.67</v>
      </c>
      <c r="P6" s="47">
        <v>333.33</v>
      </c>
      <c r="Q6" s="478">
        <f t="shared" si="0"/>
        <v>16666.66</v>
      </c>
    </row>
    <row r="7" spans="1:17" ht="15">
      <c r="A7" s="2304">
        <v>45015</v>
      </c>
      <c r="B7" s="151"/>
      <c r="C7" s="151"/>
      <c r="D7" s="151"/>
      <c r="E7" s="57">
        <v>3</v>
      </c>
      <c r="F7" s="41">
        <v>78114</v>
      </c>
      <c r="G7" s="2219">
        <v>5000</v>
      </c>
      <c r="H7" s="43">
        <v>498</v>
      </c>
      <c r="I7" s="43">
        <f t="shared" si="1"/>
        <v>45000</v>
      </c>
      <c r="K7" s="167">
        <v>45441</v>
      </c>
      <c r="L7" s="27"/>
      <c r="M7" s="868">
        <v>83356</v>
      </c>
      <c r="N7" s="27"/>
      <c r="O7" s="47">
        <v>1666.67</v>
      </c>
      <c r="P7" s="47">
        <v>300</v>
      </c>
      <c r="Q7" s="478">
        <f t="shared" si="0"/>
        <v>14999.99</v>
      </c>
    </row>
    <row r="8" spans="1:17" ht="15">
      <c r="A8" s="2304">
        <v>45043</v>
      </c>
      <c r="B8" s="151"/>
      <c r="C8" s="151"/>
      <c r="D8" s="151"/>
      <c r="E8" s="57">
        <v>4</v>
      </c>
      <c r="F8" s="41">
        <v>78446</v>
      </c>
      <c r="G8" s="2219">
        <v>5000</v>
      </c>
      <c r="H8" s="43">
        <v>498</v>
      </c>
      <c r="I8" s="43">
        <f t="shared" si="1"/>
        <v>40000</v>
      </c>
      <c r="K8" s="352">
        <v>45472</v>
      </c>
      <c r="L8" s="27"/>
      <c r="M8" s="868">
        <v>83750</v>
      </c>
      <c r="N8" s="27"/>
      <c r="O8" s="51">
        <v>1666.67</v>
      </c>
      <c r="P8" s="51">
        <v>266.67</v>
      </c>
      <c r="Q8" s="478">
        <f t="shared" si="0"/>
        <v>13333.32</v>
      </c>
    </row>
    <row r="9" spans="1:17" ht="15">
      <c r="A9" s="2304">
        <v>45062</v>
      </c>
      <c r="B9" s="132"/>
      <c r="C9" s="35"/>
      <c r="D9" s="35"/>
      <c r="E9" s="57">
        <v>5</v>
      </c>
      <c r="F9" s="42">
        <v>78670</v>
      </c>
      <c r="G9" s="2219">
        <v>5000</v>
      </c>
      <c r="H9" s="43">
        <v>498</v>
      </c>
      <c r="I9" s="43">
        <f t="shared" si="1"/>
        <v>35000</v>
      </c>
      <c r="K9" s="60">
        <v>45512</v>
      </c>
      <c r="M9" s="868">
        <v>84212</v>
      </c>
      <c r="O9" s="671">
        <v>13333.32</v>
      </c>
      <c r="P9" s="671">
        <v>366.67</v>
      </c>
      <c r="Q9" s="478">
        <f t="shared" si="0"/>
        <v>0</v>
      </c>
    </row>
    <row r="10" spans="1:17">
      <c r="A10" s="2304">
        <v>45062</v>
      </c>
      <c r="B10" s="132"/>
      <c r="C10" s="132"/>
      <c r="D10" s="151"/>
      <c r="E10" s="57">
        <v>6</v>
      </c>
      <c r="F10" s="42">
        <v>31246</v>
      </c>
      <c r="G10" s="2275">
        <v>35000</v>
      </c>
      <c r="H10" s="43"/>
      <c r="I10" s="43">
        <f t="shared" si="1"/>
        <v>0</v>
      </c>
      <c r="Q10" s="478">
        <f t="shared" si="0"/>
        <v>0</v>
      </c>
    </row>
    <row r="11" spans="1:17">
      <c r="A11" s="2304"/>
      <c r="B11" s="151"/>
      <c r="C11" s="151"/>
      <c r="D11" s="151"/>
      <c r="E11" s="57">
        <v>7</v>
      </c>
      <c r="F11" s="967"/>
      <c r="G11" s="2219"/>
      <c r="H11" s="43"/>
      <c r="I11" s="43">
        <f t="shared" si="1"/>
        <v>0</v>
      </c>
    </row>
    <row r="12" spans="1:17">
      <c r="A12" s="2306"/>
      <c r="B12" s="132"/>
      <c r="C12" s="132"/>
      <c r="D12" s="132"/>
      <c r="E12" s="132"/>
      <c r="F12" s="966"/>
      <c r="H12" s="7"/>
      <c r="I12" s="43">
        <f t="shared" si="1"/>
        <v>0</v>
      </c>
    </row>
    <row r="13" spans="1:17" ht="20.399999999999999">
      <c r="A13" s="3200" t="s">
        <v>1</v>
      </c>
      <c r="B13" s="3200"/>
      <c r="C13" s="3200"/>
      <c r="D13" s="3200"/>
      <c r="E13" s="3200"/>
      <c r="F13" s="3200"/>
      <c r="G13" s="3200"/>
      <c r="H13" s="3200"/>
      <c r="I13" s="3200"/>
    </row>
    <row r="14" spans="1:17" ht="25.2">
      <c r="A14" s="2439" t="s">
        <v>2</v>
      </c>
      <c r="B14" s="142" t="s">
        <v>96</v>
      </c>
      <c r="C14" s="143" t="s">
        <v>4</v>
      </c>
      <c r="D14" s="144" t="s">
        <v>5</v>
      </c>
      <c r="E14" s="144" t="s">
        <v>6</v>
      </c>
      <c r="F14" s="968" t="s">
        <v>36</v>
      </c>
      <c r="G14" s="2693" t="s">
        <v>37</v>
      </c>
      <c r="H14" s="146" t="s">
        <v>38</v>
      </c>
      <c r="I14" s="146" t="s">
        <v>87</v>
      </c>
    </row>
    <row r="15" spans="1:17" ht="13.8">
      <c r="A15" s="2898">
        <v>45062</v>
      </c>
      <c r="B15" s="1133">
        <v>100000</v>
      </c>
      <c r="C15" s="1133">
        <f>B15*2%</f>
        <v>2000</v>
      </c>
      <c r="D15" s="1133"/>
      <c r="E15" s="1134">
        <v>24</v>
      </c>
      <c r="F15" s="1146">
        <v>31246</v>
      </c>
      <c r="G15" s="2900">
        <f>B15/E15</f>
        <v>4166.6666666666697</v>
      </c>
      <c r="H15" s="1135">
        <f>B15*0.83%</f>
        <v>830</v>
      </c>
      <c r="I15" s="1136">
        <f>B15</f>
        <v>100000</v>
      </c>
    </row>
    <row r="16" spans="1:17">
      <c r="A16" s="2304">
        <v>45094</v>
      </c>
      <c r="B16" s="151"/>
      <c r="C16" s="151"/>
      <c r="D16" s="151"/>
      <c r="E16" s="57">
        <v>1</v>
      </c>
      <c r="F16" s="42">
        <v>79166</v>
      </c>
      <c r="G16" s="2276">
        <v>4166.67</v>
      </c>
      <c r="H16" s="35">
        <v>830</v>
      </c>
      <c r="I16" s="43">
        <f>I15-G16</f>
        <v>95833.33</v>
      </c>
    </row>
    <row r="17" spans="1:9">
      <c r="A17" s="2304">
        <v>45135</v>
      </c>
      <c r="B17" s="151"/>
      <c r="C17" s="151"/>
      <c r="D17" s="151"/>
      <c r="E17" s="57">
        <v>2</v>
      </c>
      <c r="F17" s="42">
        <v>79646</v>
      </c>
      <c r="G17" s="2276">
        <v>4166.67</v>
      </c>
      <c r="H17" s="35">
        <v>830</v>
      </c>
      <c r="I17" s="43">
        <f t="shared" ref="I17:I31" si="2">I16-G17</f>
        <v>91666.66</v>
      </c>
    </row>
    <row r="18" spans="1:9">
      <c r="A18" s="2304">
        <v>45168</v>
      </c>
      <c r="B18" s="151"/>
      <c r="C18" s="151"/>
      <c r="D18" s="151"/>
      <c r="E18" s="57">
        <v>3</v>
      </c>
      <c r="F18" s="42">
        <v>80043</v>
      </c>
      <c r="G18" s="2276">
        <v>4166.67</v>
      </c>
      <c r="H18" s="35">
        <v>830</v>
      </c>
      <c r="I18" s="43">
        <f t="shared" si="2"/>
        <v>87499.99</v>
      </c>
    </row>
    <row r="19" spans="1:9">
      <c r="A19" s="2304">
        <v>45198</v>
      </c>
      <c r="B19" s="151"/>
      <c r="C19" s="151"/>
      <c r="D19" s="151"/>
      <c r="E19" s="57">
        <v>4</v>
      </c>
      <c r="F19" s="42">
        <v>80396</v>
      </c>
      <c r="G19" s="2276">
        <v>4166.67</v>
      </c>
      <c r="H19" s="35">
        <v>830</v>
      </c>
      <c r="I19" s="43">
        <f t="shared" si="2"/>
        <v>83333.320000000007</v>
      </c>
    </row>
    <row r="20" spans="1:9">
      <c r="A20" s="2304">
        <v>45226</v>
      </c>
      <c r="B20" s="151"/>
      <c r="C20" s="151"/>
      <c r="D20" s="151"/>
      <c r="E20" s="57">
        <v>5</v>
      </c>
      <c r="F20" s="42">
        <v>80724</v>
      </c>
      <c r="G20" s="2276">
        <v>4166.67</v>
      </c>
      <c r="H20" s="35">
        <v>830</v>
      </c>
      <c r="I20" s="43">
        <f t="shared" si="2"/>
        <v>79166.649999999994</v>
      </c>
    </row>
    <row r="21" spans="1:9" ht="13.8">
      <c r="A21" s="2304">
        <v>45258</v>
      </c>
      <c r="B21" s="151"/>
      <c r="C21" s="151"/>
      <c r="D21" s="151"/>
      <c r="E21" s="57">
        <v>6</v>
      </c>
      <c r="F21" s="41">
        <v>81150</v>
      </c>
      <c r="G21" s="2276">
        <v>4166.67</v>
      </c>
      <c r="H21" s="35">
        <v>830</v>
      </c>
      <c r="I21" s="43">
        <f t="shared" si="2"/>
        <v>74999.98</v>
      </c>
    </row>
    <row r="22" spans="1:9">
      <c r="A22" s="2304">
        <v>45288</v>
      </c>
      <c r="B22" s="151"/>
      <c r="C22" s="151"/>
      <c r="D22" s="151"/>
      <c r="E22" s="57">
        <v>7</v>
      </c>
      <c r="F22" s="42">
        <v>81517</v>
      </c>
      <c r="G22" s="2276">
        <v>4166.67</v>
      </c>
      <c r="H22" s="35">
        <v>830</v>
      </c>
      <c r="I22" s="43">
        <f t="shared" si="2"/>
        <v>70833.31</v>
      </c>
    </row>
    <row r="23" spans="1:9" ht="13.8">
      <c r="A23" s="2304">
        <v>45342</v>
      </c>
      <c r="B23" s="151"/>
      <c r="C23" s="151"/>
      <c r="D23" s="151"/>
      <c r="E23" s="57">
        <v>8</v>
      </c>
      <c r="F23" s="41">
        <v>82101</v>
      </c>
      <c r="G23" s="2276">
        <v>4166.67</v>
      </c>
      <c r="H23" s="35">
        <v>830</v>
      </c>
      <c r="I23" s="43">
        <f t="shared" si="2"/>
        <v>66666.64</v>
      </c>
    </row>
    <row r="24" spans="1:9" ht="13.8">
      <c r="A24" s="2304">
        <v>45398</v>
      </c>
      <c r="B24" s="151"/>
      <c r="C24" s="151"/>
      <c r="D24" s="151"/>
      <c r="E24" s="57">
        <v>9</v>
      </c>
      <c r="F24" s="41">
        <v>82783</v>
      </c>
      <c r="G24" s="2276">
        <v>4166.67</v>
      </c>
      <c r="H24" s="35">
        <v>830</v>
      </c>
      <c r="I24" s="43">
        <f t="shared" si="2"/>
        <v>62499.97</v>
      </c>
    </row>
    <row r="25" spans="1:9" ht="13.8">
      <c r="A25" s="2304">
        <v>45441</v>
      </c>
      <c r="B25" s="151"/>
      <c r="C25" s="151"/>
      <c r="D25" s="151"/>
      <c r="E25" s="57">
        <v>10</v>
      </c>
      <c r="F25" s="41">
        <v>83356</v>
      </c>
      <c r="G25" s="2276">
        <v>4166.67</v>
      </c>
      <c r="H25" s="35">
        <v>830</v>
      </c>
      <c r="I25" s="43">
        <f t="shared" si="2"/>
        <v>58333.3</v>
      </c>
    </row>
    <row r="26" spans="1:9" ht="13.8">
      <c r="A26" s="2304">
        <v>45472</v>
      </c>
      <c r="B26" s="151"/>
      <c r="C26" s="151"/>
      <c r="D26" s="151"/>
      <c r="E26" s="57">
        <v>11</v>
      </c>
      <c r="F26" s="41">
        <v>83750</v>
      </c>
      <c r="G26" s="2276">
        <v>4166.67</v>
      </c>
      <c r="H26" s="43">
        <v>830</v>
      </c>
      <c r="I26" s="43">
        <f t="shared" si="2"/>
        <v>54166.63</v>
      </c>
    </row>
    <row r="27" spans="1:9" ht="13.8">
      <c r="A27" s="2899">
        <v>45512</v>
      </c>
      <c r="E27" s="151"/>
      <c r="F27" s="41">
        <v>84211</v>
      </c>
      <c r="G27" s="2217">
        <v>4166.67</v>
      </c>
      <c r="H27" s="671">
        <v>830</v>
      </c>
      <c r="I27" s="43">
        <f t="shared" si="2"/>
        <v>49999.96</v>
      </c>
    </row>
    <row r="28" spans="1:9" ht="13.8">
      <c r="A28" s="2899"/>
      <c r="E28" s="151"/>
      <c r="F28" s="41">
        <v>84211</v>
      </c>
      <c r="G28" s="2901"/>
      <c r="H28" s="671">
        <v>1660</v>
      </c>
      <c r="I28" s="43"/>
    </row>
    <row r="29" spans="1:9" ht="13.8">
      <c r="A29" s="2899">
        <v>45512</v>
      </c>
      <c r="D29" s="151"/>
      <c r="E29" s="151"/>
      <c r="F29" s="41">
        <v>33980</v>
      </c>
      <c r="G29" s="2902">
        <v>49999.96</v>
      </c>
      <c r="H29" s="43"/>
      <c r="I29" s="43">
        <f>I27-G29</f>
        <v>0</v>
      </c>
    </row>
    <row r="30" spans="1:9">
      <c r="A30" s="2304"/>
      <c r="B30" s="151"/>
      <c r="C30" s="151"/>
      <c r="D30" s="151"/>
      <c r="E30" s="151"/>
      <c r="F30" s="967"/>
      <c r="G30" s="2219"/>
      <c r="H30" s="43"/>
      <c r="I30" s="43">
        <f t="shared" si="2"/>
        <v>0</v>
      </c>
    </row>
    <row r="31" spans="1:9">
      <c r="A31" s="2304"/>
      <c r="B31" s="151"/>
      <c r="C31" s="151"/>
      <c r="D31" s="151"/>
      <c r="E31" s="151"/>
      <c r="F31" s="967"/>
      <c r="G31" s="2219"/>
      <c r="H31" s="43"/>
      <c r="I31" s="43">
        <f t="shared" si="2"/>
        <v>0</v>
      </c>
    </row>
    <row r="32" spans="1:9" ht="20.399999999999999">
      <c r="A32" s="3200" t="s">
        <v>1</v>
      </c>
      <c r="B32" s="3200"/>
      <c r="C32" s="3200"/>
      <c r="D32" s="3200"/>
      <c r="E32" s="3200"/>
      <c r="F32" s="3200"/>
      <c r="G32" s="3200"/>
      <c r="H32" s="3200"/>
      <c r="I32" s="3200"/>
    </row>
    <row r="33" spans="1:18" ht="25.2">
      <c r="A33" s="2439" t="s">
        <v>2</v>
      </c>
      <c r="B33" s="142" t="s">
        <v>96</v>
      </c>
      <c r="C33" s="143" t="s">
        <v>4</v>
      </c>
      <c r="D33" s="144" t="s">
        <v>5</v>
      </c>
      <c r="E33" s="144" t="s">
        <v>6</v>
      </c>
      <c r="F33" s="968" t="s">
        <v>36</v>
      </c>
      <c r="G33" s="2693" t="s">
        <v>37</v>
      </c>
      <c r="H33" s="146" t="s">
        <v>38</v>
      </c>
      <c r="I33" s="146" t="s">
        <v>87</v>
      </c>
    </row>
    <row r="34" spans="1:18" ht="13.8">
      <c r="A34" s="2898">
        <v>45512</v>
      </c>
      <c r="B34" s="1133">
        <v>100000</v>
      </c>
      <c r="C34" s="1133">
        <f>B34*2%</f>
        <v>2000</v>
      </c>
      <c r="D34" s="1133"/>
      <c r="E34" s="1134">
        <v>12</v>
      </c>
      <c r="F34" s="1146">
        <v>33980</v>
      </c>
      <c r="G34" s="2900">
        <f>B34/E34</f>
        <v>8333.3333333333303</v>
      </c>
      <c r="H34" s="1135">
        <f>B34*0.83%</f>
        <v>830</v>
      </c>
      <c r="I34" s="1136">
        <f>B34</f>
        <v>100000</v>
      </c>
    </row>
    <row r="35" spans="1:18" ht="13.8">
      <c r="A35" s="2899">
        <v>45552</v>
      </c>
      <c r="B35" s="27"/>
      <c r="C35" s="27"/>
      <c r="D35" s="27"/>
      <c r="E35" s="57">
        <v>1</v>
      </c>
      <c r="F35" s="41">
        <v>84643</v>
      </c>
      <c r="G35" s="2279">
        <v>8333.33</v>
      </c>
      <c r="H35" s="188">
        <v>830</v>
      </c>
      <c r="I35" s="43">
        <f>I34-G35</f>
        <v>91666.67</v>
      </c>
    </row>
    <row r="36" spans="1:18" ht="13.8">
      <c r="A36" s="2304">
        <v>45587</v>
      </c>
      <c r="B36" s="27"/>
      <c r="C36" s="27"/>
      <c r="D36" s="27"/>
      <c r="E36" s="57">
        <v>2</v>
      </c>
      <c r="F36" s="52">
        <v>85108</v>
      </c>
      <c r="G36" s="2279">
        <v>8333.33</v>
      </c>
      <c r="H36" s="188">
        <v>830</v>
      </c>
      <c r="I36" s="43">
        <f>I35-G36</f>
        <v>83333.34</v>
      </c>
    </row>
    <row r="37" spans="1:18" ht="13.8">
      <c r="A37" s="2304">
        <v>45611</v>
      </c>
      <c r="B37" s="27"/>
      <c r="C37" s="27"/>
      <c r="D37" s="27"/>
      <c r="E37" s="57">
        <v>3</v>
      </c>
      <c r="F37" s="52">
        <v>85428</v>
      </c>
      <c r="G37" s="2279">
        <v>8333.33</v>
      </c>
      <c r="H37" s="188">
        <v>830</v>
      </c>
      <c r="I37" s="43">
        <f>I36-G37</f>
        <v>75000.009999999995</v>
      </c>
    </row>
    <row r="38" spans="1:18">
      <c r="A38" s="2587">
        <v>45652</v>
      </c>
      <c r="B38" s="27"/>
      <c r="C38" s="27"/>
      <c r="D38" s="27"/>
      <c r="E38" s="57">
        <v>4</v>
      </c>
      <c r="F38" s="482">
        <v>85941</v>
      </c>
      <c r="G38" s="2279">
        <v>8333.33</v>
      </c>
      <c r="H38" s="1147">
        <v>830</v>
      </c>
      <c r="I38" s="43">
        <f>I37-G38</f>
        <v>66666.679999999993</v>
      </c>
    </row>
    <row r="39" spans="1:18">
      <c r="A39" s="2306">
        <v>45667</v>
      </c>
      <c r="B39" s="27"/>
      <c r="C39" s="27"/>
      <c r="D39" s="27"/>
      <c r="E39" s="27"/>
      <c r="F39" s="467">
        <v>34882</v>
      </c>
      <c r="G39" s="2219">
        <v>66666.679999999993</v>
      </c>
      <c r="H39" s="39"/>
      <c r="I39" s="43">
        <f>I38-G39</f>
        <v>0</v>
      </c>
      <c r="K39" s="339"/>
      <c r="L39" s="613"/>
      <c r="M39" s="467"/>
      <c r="N39" s="615"/>
      <c r="O39" s="615"/>
      <c r="P39" s="615"/>
      <c r="Q39" s="618"/>
      <c r="R39" s="618"/>
    </row>
    <row r="40" spans="1:18">
      <c r="K40" s="339"/>
      <c r="L40" s="613"/>
      <c r="M40" s="464"/>
      <c r="N40" s="615"/>
      <c r="O40" s="615"/>
      <c r="P40" s="615"/>
      <c r="Q40" s="617"/>
      <c r="R40" s="617"/>
    </row>
    <row r="41" spans="1:18" ht="20.399999999999999">
      <c r="A41" s="3200" t="s">
        <v>1</v>
      </c>
      <c r="B41" s="3200"/>
      <c r="C41" s="3200"/>
      <c r="D41" s="3200"/>
      <c r="E41" s="3200"/>
      <c r="F41" s="3200"/>
      <c r="G41" s="3200"/>
      <c r="H41" s="3200"/>
      <c r="I41" s="3200"/>
      <c r="K41" s="339"/>
      <c r="L41" s="613"/>
      <c r="M41" s="464"/>
      <c r="N41" s="614"/>
      <c r="O41" s="614"/>
      <c r="P41" s="615"/>
      <c r="Q41" s="617"/>
      <c r="R41" s="617"/>
    </row>
    <row r="42" spans="1:18" ht="25.2">
      <c r="A42" s="2439" t="s">
        <v>2</v>
      </c>
      <c r="B42" s="142" t="s">
        <v>96</v>
      </c>
      <c r="C42" s="143" t="s">
        <v>4</v>
      </c>
      <c r="D42" s="144" t="s">
        <v>5</v>
      </c>
      <c r="E42" s="144" t="s">
        <v>6</v>
      </c>
      <c r="F42" s="968" t="s">
        <v>36</v>
      </c>
      <c r="G42" s="2693" t="s">
        <v>37</v>
      </c>
      <c r="H42" s="146" t="s">
        <v>38</v>
      </c>
      <c r="I42" s="146" t="s">
        <v>87</v>
      </c>
      <c r="K42" s="339"/>
      <c r="L42" s="613"/>
      <c r="M42" s="340"/>
      <c r="N42" s="615"/>
      <c r="O42" s="615"/>
      <c r="P42" s="614"/>
      <c r="Q42" s="617"/>
      <c r="R42" s="617"/>
    </row>
    <row r="43" spans="1:18">
      <c r="A43" s="2898">
        <v>45667</v>
      </c>
      <c r="B43" s="1149">
        <v>110000</v>
      </c>
      <c r="C43" s="1149">
        <f>B43*2%</f>
        <v>2200</v>
      </c>
      <c r="D43" s="1149"/>
      <c r="E43" s="1150">
        <v>12</v>
      </c>
      <c r="F43" s="1151" t="s">
        <v>1484</v>
      </c>
      <c r="G43" s="2831">
        <f>B43/E43</f>
        <v>9166.6666666666697</v>
      </c>
      <c r="H43" s="1152">
        <f>B43*0.83%</f>
        <v>913</v>
      </c>
      <c r="I43" s="1152">
        <f>B43</f>
        <v>110000</v>
      </c>
      <c r="K43" s="339"/>
      <c r="L43" s="613"/>
      <c r="M43" s="340"/>
      <c r="N43" s="614"/>
      <c r="O43" s="614"/>
      <c r="P43" s="615"/>
      <c r="Q43" s="617"/>
      <c r="R43" s="617"/>
    </row>
    <row r="44" spans="1:18">
      <c r="A44" s="2304">
        <v>45716</v>
      </c>
      <c r="B44" s="57"/>
      <c r="C44" s="57"/>
      <c r="D44" s="57"/>
      <c r="E44" s="57">
        <v>1</v>
      </c>
      <c r="F44" s="197">
        <v>86658</v>
      </c>
      <c r="G44" s="2502">
        <v>9166.67</v>
      </c>
      <c r="H44" s="619">
        <v>913</v>
      </c>
      <c r="I44" s="62">
        <f t="shared" ref="I44:I49" si="3">I43-G44</f>
        <v>100833.33</v>
      </c>
      <c r="K44" s="339"/>
      <c r="L44" s="613"/>
      <c r="M44" s="464"/>
      <c r="N44" s="615"/>
      <c r="O44" s="615"/>
      <c r="P44" s="614"/>
      <c r="Q44" s="617"/>
      <c r="R44" s="617"/>
    </row>
    <row r="45" spans="1:18">
      <c r="A45" s="2304">
        <v>45749</v>
      </c>
      <c r="B45" s="57"/>
      <c r="C45" s="57"/>
      <c r="D45" s="57"/>
      <c r="E45" s="57">
        <v>2</v>
      </c>
      <c r="F45" s="197">
        <v>87085</v>
      </c>
      <c r="G45" s="2501">
        <v>9166.67</v>
      </c>
      <c r="H45" s="673">
        <v>913</v>
      </c>
      <c r="I45" s="62">
        <f t="shared" si="3"/>
        <v>91666.66</v>
      </c>
      <c r="K45" s="339"/>
      <c r="L45" s="613"/>
      <c r="M45" s="340"/>
      <c r="N45" s="614"/>
      <c r="O45" s="614"/>
      <c r="P45" s="615"/>
      <c r="Q45" s="617"/>
      <c r="R45" s="617"/>
    </row>
    <row r="46" spans="1:18">
      <c r="A46" s="2304">
        <v>45793</v>
      </c>
      <c r="B46" s="57"/>
      <c r="C46" s="57"/>
      <c r="D46" s="57"/>
      <c r="E46" s="57">
        <v>3</v>
      </c>
      <c r="F46" s="195" t="s">
        <v>1485</v>
      </c>
      <c r="G46" s="2502">
        <v>9166.67</v>
      </c>
      <c r="H46" s="619">
        <v>913</v>
      </c>
      <c r="I46" s="62">
        <f t="shared" si="3"/>
        <v>82499.990000000005</v>
      </c>
      <c r="K46" s="339"/>
      <c r="L46" s="613"/>
      <c r="M46" s="467"/>
      <c r="N46" s="615"/>
      <c r="O46" s="615"/>
      <c r="P46" s="615"/>
      <c r="Q46" s="618"/>
      <c r="R46" s="618"/>
    </row>
    <row r="47" spans="1:18">
      <c r="A47" s="2440">
        <v>45839</v>
      </c>
      <c r="B47" s="573"/>
      <c r="C47" s="573"/>
      <c r="D47" s="573"/>
      <c r="E47" s="573">
        <v>4</v>
      </c>
      <c r="F47" s="195" t="s">
        <v>1486</v>
      </c>
      <c r="G47" s="2501">
        <v>9166.67</v>
      </c>
      <c r="H47" s="673">
        <v>913</v>
      </c>
      <c r="I47" s="267">
        <f t="shared" si="3"/>
        <v>73333.320000000007</v>
      </c>
      <c r="K47" s="339"/>
      <c r="L47" s="613"/>
      <c r="M47" s="340"/>
      <c r="N47" s="615"/>
      <c r="O47" s="615"/>
      <c r="P47" s="615"/>
      <c r="Q47" s="617"/>
      <c r="R47" s="617"/>
    </row>
    <row r="48" spans="1:18">
      <c r="A48" s="2304">
        <v>45888</v>
      </c>
      <c r="B48" s="27"/>
      <c r="C48" s="27"/>
      <c r="D48" s="27"/>
      <c r="E48" s="57">
        <v>5</v>
      </c>
      <c r="F48" s="2184" t="s">
        <v>1487</v>
      </c>
      <c r="G48" s="2502">
        <v>9166.67</v>
      </c>
      <c r="H48" s="619">
        <v>913</v>
      </c>
      <c r="I48" s="62">
        <f t="shared" si="3"/>
        <v>64166.65</v>
      </c>
      <c r="K48" s="339"/>
      <c r="L48" s="613"/>
      <c r="M48" s="340"/>
      <c r="N48" s="615"/>
      <c r="O48" s="615"/>
      <c r="P48" s="614"/>
      <c r="Q48" s="617"/>
      <c r="R48" s="617"/>
    </row>
    <row r="49" spans="1:18">
      <c r="A49" s="2304">
        <v>45902</v>
      </c>
      <c r="B49" s="27"/>
      <c r="C49" s="27"/>
      <c r="D49" s="27"/>
      <c r="E49" s="27"/>
      <c r="F49" s="195" t="s">
        <v>1488</v>
      </c>
      <c r="G49" s="2501"/>
      <c r="H49" s="673">
        <v>2739</v>
      </c>
      <c r="I49" s="62">
        <f t="shared" si="3"/>
        <v>64166.65</v>
      </c>
      <c r="K49" s="339"/>
      <c r="L49" s="613"/>
      <c r="M49" s="340"/>
      <c r="N49" s="615"/>
      <c r="O49" s="615"/>
      <c r="P49" s="615"/>
      <c r="Q49" s="617"/>
      <c r="R49" s="617"/>
    </row>
    <row r="50" spans="1:18">
      <c r="A50" s="2306">
        <v>45902</v>
      </c>
      <c r="C50" s="27"/>
      <c r="D50" s="27"/>
      <c r="E50" s="27"/>
      <c r="F50" s="467">
        <v>36311</v>
      </c>
      <c r="G50" s="2903">
        <v>64166.65</v>
      </c>
      <c r="H50" s="39"/>
      <c r="I50" s="39"/>
    </row>
    <row r="52" spans="1:18" ht="20.399999999999999">
      <c r="A52" s="3200" t="s">
        <v>1</v>
      </c>
      <c r="B52" s="3200"/>
      <c r="C52" s="3200"/>
      <c r="D52" s="3200"/>
      <c r="E52" s="3200"/>
      <c r="F52" s="3200"/>
      <c r="G52" s="3200"/>
      <c r="H52" s="3200"/>
      <c r="I52" s="3200"/>
    </row>
    <row r="53" spans="1:18" ht="25.2">
      <c r="A53" s="2439" t="s">
        <v>2</v>
      </c>
      <c r="B53" s="142" t="s">
        <v>96</v>
      </c>
      <c r="C53" s="143" t="s">
        <v>4</v>
      </c>
      <c r="D53" s="144" t="s">
        <v>5</v>
      </c>
      <c r="E53" s="144" t="s">
        <v>6</v>
      </c>
      <c r="F53" s="968" t="s">
        <v>36</v>
      </c>
      <c r="G53" s="2693" t="s">
        <v>37</v>
      </c>
      <c r="H53" s="146" t="s">
        <v>38</v>
      </c>
      <c r="I53" s="146" t="s">
        <v>87</v>
      </c>
    </row>
    <row r="54" spans="1:18">
      <c r="A54" s="2665">
        <v>45902</v>
      </c>
      <c r="B54" s="666">
        <v>200000</v>
      </c>
      <c r="C54" s="666">
        <f>B54*2%</f>
        <v>4000</v>
      </c>
      <c r="D54" s="666"/>
      <c r="E54" s="667">
        <v>12</v>
      </c>
      <c r="F54" s="1153" t="s">
        <v>1489</v>
      </c>
      <c r="G54" s="2694">
        <f>B54/E54</f>
        <v>16666.666666666701</v>
      </c>
      <c r="H54" s="668">
        <f>B54*0.83%</f>
        <v>1660</v>
      </c>
      <c r="I54" s="668">
        <f>B54</f>
        <v>200000</v>
      </c>
    </row>
    <row r="55" spans="1:18">
      <c r="A55" s="2304">
        <v>45916</v>
      </c>
      <c r="B55" s="57"/>
      <c r="C55" s="57"/>
      <c r="D55" s="57"/>
      <c r="E55" s="57">
        <v>1</v>
      </c>
      <c r="F55" s="195" t="s">
        <v>1490</v>
      </c>
      <c r="G55" s="2502">
        <v>8333.33</v>
      </c>
      <c r="H55" s="619">
        <v>1660</v>
      </c>
      <c r="I55" s="62">
        <f t="shared" ref="I55:I60" si="4">I54-G55</f>
        <v>191666.67</v>
      </c>
    </row>
    <row r="56" spans="1:18">
      <c r="A56" s="2304">
        <v>45976</v>
      </c>
      <c r="B56" s="27"/>
      <c r="C56" s="27"/>
      <c r="D56" s="27"/>
      <c r="E56" s="27"/>
      <c r="F56" s="195" t="s">
        <v>1491</v>
      </c>
      <c r="G56" s="2502">
        <v>8333.33</v>
      </c>
      <c r="H56" s="619">
        <v>1660</v>
      </c>
      <c r="I56" s="62">
        <f t="shared" si="4"/>
        <v>183333.34</v>
      </c>
    </row>
    <row r="57" spans="1:18">
      <c r="A57" s="2304">
        <v>46020</v>
      </c>
      <c r="B57" s="27"/>
      <c r="C57" s="27"/>
      <c r="D57" s="27"/>
      <c r="E57" s="27"/>
      <c r="F57" s="195" t="s">
        <v>1492</v>
      </c>
      <c r="G57" s="2502">
        <v>8333.33</v>
      </c>
      <c r="H57" s="619">
        <v>1660</v>
      </c>
      <c r="I57" s="62">
        <f t="shared" si="4"/>
        <v>175000.01</v>
      </c>
    </row>
    <row r="58" spans="1:18">
      <c r="A58" s="2409"/>
      <c r="B58" s="27"/>
      <c r="C58" s="27"/>
      <c r="D58" s="27"/>
      <c r="E58" s="27"/>
      <c r="F58" s="996"/>
      <c r="G58" s="2219"/>
      <c r="H58" s="39"/>
      <c r="I58" s="62">
        <f t="shared" si="4"/>
        <v>175000.01</v>
      </c>
    </row>
    <row r="59" spans="1:18">
      <c r="A59" s="2409"/>
      <c r="B59" s="27"/>
      <c r="C59" s="27"/>
      <c r="D59" s="27"/>
      <c r="E59" s="27"/>
      <c r="F59" s="996"/>
      <c r="G59" s="2219"/>
      <c r="H59" s="39"/>
      <c r="I59" s="62">
        <f t="shared" si="4"/>
        <v>175000.01</v>
      </c>
    </row>
    <row r="60" spans="1:18">
      <c r="A60" s="2409"/>
      <c r="B60" s="27"/>
      <c r="C60" s="27"/>
      <c r="D60" s="27"/>
      <c r="E60" s="27"/>
      <c r="F60" s="996"/>
      <c r="G60" s="2219"/>
      <c r="H60" s="39"/>
      <c r="I60" s="62">
        <f t="shared" si="4"/>
        <v>175000.01</v>
      </c>
    </row>
    <row r="61" spans="1:18">
      <c r="A61" s="2409"/>
      <c r="B61" s="27"/>
      <c r="C61" s="27"/>
      <c r="D61" s="27"/>
      <c r="E61" s="27"/>
      <c r="F61" s="996"/>
      <c r="G61" s="2219"/>
      <c r="H61" s="39"/>
      <c r="I61" s="39"/>
    </row>
  </sheetData>
  <mergeCells count="7">
    <mergeCell ref="A41:I41"/>
    <mergeCell ref="A52:I52"/>
    <mergeCell ref="A1:D1"/>
    <mergeCell ref="A2:I2"/>
    <mergeCell ref="K2:Q2"/>
    <mergeCell ref="A13:I13"/>
    <mergeCell ref="A32:I32"/>
  </mergeCells>
  <pageMargins left="0.12" right="0.12" top="0.75" bottom="0.75" header="0.3" footer="0.3"/>
  <pageSetup paperSize="9" orientation="portrait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222">
    <tabColor rgb="FFFFFF00"/>
  </sheetPr>
  <dimension ref="A1:R74"/>
  <sheetViews>
    <sheetView topLeftCell="B1" zoomScale="130" zoomScaleNormal="130" workbookViewId="0">
      <selection activeCell="K55" sqref="K55:Q59"/>
    </sheetView>
  </sheetViews>
  <sheetFormatPr defaultColWidth="9.109375" defaultRowHeight="13.2"/>
  <cols>
    <col min="1" max="1" width="12.88671875" style="1137" customWidth="1"/>
    <col min="2" max="2" width="15.88671875" style="3" customWidth="1"/>
    <col min="3" max="3" width="11.109375" style="3" customWidth="1"/>
    <col min="4" max="4" width="10" style="3" customWidth="1"/>
    <col min="5" max="5" width="9.109375" style="5" customWidth="1"/>
    <col min="6" max="6" width="11.44140625" style="2308" customWidth="1"/>
    <col min="7" max="7" width="13.6640625" style="6" customWidth="1"/>
    <col min="8" max="8" width="12.5546875" style="6" customWidth="1"/>
    <col min="9" max="9" width="13.6640625" style="3" customWidth="1"/>
    <col min="10" max="10" width="9.109375" style="3"/>
    <col min="11" max="11" width="14.6640625" style="2" customWidth="1"/>
    <col min="12" max="12" width="15.44140625" style="3" customWidth="1"/>
    <col min="13" max="13" width="13" style="3" customWidth="1"/>
    <col min="14" max="14" width="9.109375" style="442"/>
    <col min="15" max="15" width="12" style="6" customWidth="1"/>
    <col min="16" max="16" width="9.109375" style="6"/>
    <col min="17" max="17" width="13.6640625" style="6" customWidth="1"/>
    <col min="18" max="16384" width="9.109375" style="3"/>
  </cols>
  <sheetData>
    <row r="1" spans="1:17" ht="31.5" customHeight="1">
      <c r="A1" s="1138" t="s">
        <v>1493</v>
      </c>
    </row>
    <row r="4" spans="1:17" ht="20.399999999999999">
      <c r="A4" s="3200" t="s">
        <v>1</v>
      </c>
      <c r="B4" s="3200"/>
      <c r="C4" s="3200"/>
      <c r="D4" s="3200"/>
      <c r="E4" s="3200"/>
      <c r="F4" s="3200"/>
      <c r="G4" s="3200"/>
      <c r="H4" s="3200"/>
      <c r="I4" s="3200"/>
      <c r="K4" s="3471" t="s">
        <v>185</v>
      </c>
      <c r="L4" s="3472"/>
      <c r="M4" s="3472"/>
      <c r="N4" s="3472"/>
      <c r="O4" s="3472"/>
      <c r="P4" s="3472"/>
      <c r="Q4" s="3473"/>
    </row>
    <row r="5" spans="1:17" ht="26.4">
      <c r="A5" s="1139" t="s">
        <v>2</v>
      </c>
      <c r="B5" s="142" t="s">
        <v>96</v>
      </c>
      <c r="C5" s="143" t="s">
        <v>4</v>
      </c>
      <c r="D5" s="144" t="s">
        <v>5</v>
      </c>
      <c r="E5" s="144" t="s">
        <v>6</v>
      </c>
      <c r="F5" s="2504" t="s">
        <v>36</v>
      </c>
      <c r="G5" s="146" t="s">
        <v>37</v>
      </c>
      <c r="H5" s="146" t="s">
        <v>38</v>
      </c>
      <c r="I5" s="142" t="s">
        <v>87</v>
      </c>
      <c r="K5" s="470" t="s">
        <v>2</v>
      </c>
      <c r="L5" s="562" t="s">
        <v>3</v>
      </c>
      <c r="M5" s="185" t="s">
        <v>7</v>
      </c>
      <c r="N5" s="1145" t="s">
        <v>6</v>
      </c>
      <c r="O5" s="563" t="s">
        <v>176</v>
      </c>
      <c r="P5" s="563" t="s">
        <v>177</v>
      </c>
      <c r="Q5" s="1121" t="s">
        <v>10</v>
      </c>
    </row>
    <row r="6" spans="1:17" ht="21" customHeight="1">
      <c r="A6" s="944">
        <v>44782</v>
      </c>
      <c r="B6" s="21">
        <v>160000</v>
      </c>
      <c r="C6" s="21">
        <f>B6*0.02</f>
        <v>3200</v>
      </c>
      <c r="D6" s="23"/>
      <c r="E6" s="25">
        <v>36</v>
      </c>
      <c r="F6" s="2248">
        <v>29587</v>
      </c>
      <c r="G6" s="21">
        <f>B6/E6</f>
        <v>4444.4444444444398</v>
      </c>
      <c r="H6" s="21">
        <f>B6*0.83%</f>
        <v>1328</v>
      </c>
      <c r="I6" s="22">
        <f>B6</f>
        <v>160000</v>
      </c>
      <c r="K6" s="162">
        <v>44652</v>
      </c>
      <c r="L6" s="834">
        <v>15000</v>
      </c>
      <c r="M6" s="25">
        <v>28711</v>
      </c>
      <c r="N6" s="24">
        <v>12</v>
      </c>
      <c r="O6" s="55">
        <v>1250</v>
      </c>
      <c r="P6" s="55">
        <v>300</v>
      </c>
      <c r="Q6" s="55">
        <v>15000</v>
      </c>
    </row>
    <row r="7" spans="1:17" ht="21" customHeight="1">
      <c r="A7" s="1040">
        <v>44800</v>
      </c>
      <c r="B7" s="151"/>
      <c r="C7" s="151"/>
      <c r="D7" s="151"/>
      <c r="E7" s="57">
        <v>1</v>
      </c>
      <c r="F7" s="2229">
        <v>75777</v>
      </c>
      <c r="G7" s="43">
        <v>4444.4399999999996</v>
      </c>
      <c r="H7" s="43">
        <v>1328</v>
      </c>
      <c r="I7" s="478">
        <f>I6-G7</f>
        <v>155555.56</v>
      </c>
      <c r="K7" s="26">
        <v>44678</v>
      </c>
      <c r="L7" s="27"/>
      <c r="M7" s="148">
        <v>74322</v>
      </c>
      <c r="N7" s="38">
        <v>1</v>
      </c>
      <c r="O7" s="39">
        <v>1250</v>
      </c>
      <c r="P7" s="39">
        <v>275</v>
      </c>
      <c r="Q7" s="39">
        <f t="shared" ref="Q7:Q12" si="0">Q6-O7</f>
        <v>13750</v>
      </c>
    </row>
    <row r="8" spans="1:17" ht="21" customHeight="1">
      <c r="A8" s="1011">
        <v>44832</v>
      </c>
      <c r="B8" s="151"/>
      <c r="C8" s="151"/>
      <c r="D8" s="151"/>
      <c r="E8" s="57">
        <v>2</v>
      </c>
      <c r="F8" s="2195">
        <v>76136</v>
      </c>
      <c r="G8" s="149">
        <v>4444.3999999999996</v>
      </c>
      <c r="H8" s="149">
        <v>1328</v>
      </c>
      <c r="I8" s="478">
        <f t="shared" ref="I8:I14" si="1">I7-G8</f>
        <v>151111.16</v>
      </c>
      <c r="K8" s="194">
        <v>44721</v>
      </c>
      <c r="L8" s="27"/>
      <c r="M8" s="148">
        <v>74946</v>
      </c>
      <c r="N8" s="38">
        <v>2</v>
      </c>
      <c r="O8" s="39">
        <v>1250</v>
      </c>
      <c r="P8" s="39">
        <v>250</v>
      </c>
      <c r="Q8" s="39">
        <f t="shared" si="0"/>
        <v>12500</v>
      </c>
    </row>
    <row r="9" spans="1:17" ht="21" customHeight="1">
      <c r="A9" s="1011">
        <v>44862</v>
      </c>
      <c r="B9" s="32"/>
      <c r="C9" s="33"/>
      <c r="D9" s="33"/>
      <c r="E9" s="57"/>
      <c r="F9" s="2195">
        <v>76476</v>
      </c>
      <c r="G9" s="149">
        <v>4444.4399999999996</v>
      </c>
      <c r="H9" s="149">
        <v>1328</v>
      </c>
      <c r="I9" s="478">
        <f t="shared" si="1"/>
        <v>146666.72</v>
      </c>
      <c r="K9" s="194">
        <v>44730</v>
      </c>
      <c r="L9" s="27"/>
      <c r="M9" s="148">
        <v>75032</v>
      </c>
      <c r="N9" s="38">
        <v>3</v>
      </c>
      <c r="O9" s="39">
        <v>1250</v>
      </c>
      <c r="P9" s="39">
        <v>250</v>
      </c>
      <c r="Q9" s="39">
        <f t="shared" si="0"/>
        <v>11250</v>
      </c>
    </row>
    <row r="10" spans="1:17" ht="21" customHeight="1">
      <c r="A10" s="1011">
        <v>44894</v>
      </c>
      <c r="B10" s="32"/>
      <c r="C10" s="33"/>
      <c r="D10" s="33"/>
      <c r="E10" s="57"/>
      <c r="F10" s="2195">
        <v>76933</v>
      </c>
      <c r="G10" s="149">
        <v>4444.4399999999996</v>
      </c>
      <c r="H10" s="149">
        <v>1328</v>
      </c>
      <c r="I10" s="478">
        <f t="shared" si="1"/>
        <v>142222.28</v>
      </c>
      <c r="K10" s="167">
        <v>44740</v>
      </c>
      <c r="L10" s="27"/>
      <c r="M10" s="148">
        <v>75101</v>
      </c>
      <c r="N10" s="38">
        <v>4</v>
      </c>
      <c r="O10" s="39">
        <v>1250</v>
      </c>
      <c r="P10" s="39">
        <v>250</v>
      </c>
      <c r="Q10" s="39">
        <f t="shared" si="0"/>
        <v>10000</v>
      </c>
    </row>
    <row r="11" spans="1:17" ht="21" customHeight="1">
      <c r="A11" s="1011">
        <v>44921</v>
      </c>
      <c r="B11" s="32"/>
      <c r="C11" s="33"/>
      <c r="D11" s="33"/>
      <c r="E11" s="57"/>
      <c r="F11" s="2195">
        <v>77166</v>
      </c>
      <c r="G11" s="149">
        <v>4444.4399999999996</v>
      </c>
      <c r="H11" s="149">
        <v>1328</v>
      </c>
      <c r="I11" s="478">
        <f t="shared" si="1"/>
        <v>137777.84</v>
      </c>
      <c r="K11" s="26">
        <v>44769</v>
      </c>
      <c r="L11" s="27"/>
      <c r="M11" s="32">
        <v>75454</v>
      </c>
      <c r="N11" s="38">
        <v>5</v>
      </c>
      <c r="O11" s="39">
        <v>1250</v>
      </c>
      <c r="P11" s="39">
        <v>225</v>
      </c>
      <c r="Q11" s="39">
        <f t="shared" si="0"/>
        <v>8750</v>
      </c>
    </row>
    <row r="12" spans="1:17" ht="21" customHeight="1">
      <c r="A12" s="1140">
        <v>44954</v>
      </c>
      <c r="B12" s="32"/>
      <c r="C12" s="33"/>
      <c r="D12" s="33"/>
      <c r="E12" s="57"/>
      <c r="F12" s="2197">
        <v>77494</v>
      </c>
      <c r="G12" s="43">
        <v>4444.4399999999996</v>
      </c>
      <c r="H12" s="43">
        <v>1328</v>
      </c>
      <c r="I12" s="478">
        <f t="shared" si="1"/>
        <v>133333.4</v>
      </c>
      <c r="K12" s="36">
        <v>44782</v>
      </c>
      <c r="L12" s="27"/>
      <c r="M12" s="27">
        <v>29587</v>
      </c>
      <c r="N12" s="38">
        <v>6</v>
      </c>
      <c r="O12" s="39">
        <v>8750</v>
      </c>
      <c r="P12" s="39"/>
      <c r="Q12" s="39">
        <f t="shared" si="0"/>
        <v>0</v>
      </c>
    </row>
    <row r="13" spans="1:17" ht="21" customHeight="1">
      <c r="A13" s="1140">
        <v>44982</v>
      </c>
      <c r="B13" s="151"/>
      <c r="C13" s="151"/>
      <c r="D13" s="151"/>
      <c r="E13" s="57"/>
      <c r="F13" s="2197">
        <v>77879</v>
      </c>
      <c r="G13" s="43">
        <v>4444.4399999999996</v>
      </c>
      <c r="H13" s="43">
        <v>1328</v>
      </c>
      <c r="I13" s="478">
        <f t="shared" si="1"/>
        <v>128888.96000000001</v>
      </c>
      <c r="K13" s="36"/>
      <c r="L13" s="27"/>
      <c r="M13" s="27"/>
      <c r="N13" s="476"/>
      <c r="O13" s="39"/>
      <c r="P13" s="39"/>
      <c r="Q13" s="39"/>
    </row>
    <row r="14" spans="1:17" ht="21" customHeight="1">
      <c r="A14" s="1040">
        <v>44993</v>
      </c>
      <c r="B14" s="151"/>
      <c r="C14" s="151"/>
      <c r="D14" s="151"/>
      <c r="E14" s="57"/>
      <c r="F14" s="2229">
        <v>30864</v>
      </c>
      <c r="G14" s="30">
        <v>128888.96000000001</v>
      </c>
      <c r="H14" s="43"/>
      <c r="I14" s="478">
        <f t="shared" si="1"/>
        <v>0</v>
      </c>
    </row>
    <row r="15" spans="1:17" ht="21" customHeight="1">
      <c r="A15" s="3200" t="s">
        <v>1</v>
      </c>
      <c r="B15" s="3200"/>
      <c r="C15" s="3200"/>
      <c r="D15" s="3200"/>
      <c r="E15" s="3200"/>
      <c r="F15" s="3200"/>
      <c r="G15" s="3200"/>
      <c r="H15" s="3200"/>
      <c r="I15" s="3200"/>
      <c r="K15" s="3471" t="s">
        <v>185</v>
      </c>
      <c r="L15" s="3472"/>
      <c r="M15" s="3472"/>
      <c r="N15" s="3472"/>
      <c r="O15" s="3472"/>
      <c r="P15" s="3472"/>
      <c r="Q15" s="3473"/>
    </row>
    <row r="16" spans="1:17" ht="21" customHeight="1">
      <c r="A16" s="1139" t="s">
        <v>2</v>
      </c>
      <c r="B16" s="142" t="s">
        <v>96</v>
      </c>
      <c r="C16" s="143" t="s">
        <v>4</v>
      </c>
      <c r="D16" s="144" t="s">
        <v>5</v>
      </c>
      <c r="E16" s="144" t="s">
        <v>6</v>
      </c>
      <c r="F16" s="2504" t="s">
        <v>36</v>
      </c>
      <c r="G16" s="146" t="s">
        <v>37</v>
      </c>
      <c r="H16" s="146" t="s">
        <v>38</v>
      </c>
      <c r="I16" s="142" t="s">
        <v>87</v>
      </c>
      <c r="K16" s="470" t="s">
        <v>2</v>
      </c>
      <c r="L16" s="562" t="s">
        <v>3</v>
      </c>
      <c r="M16" s="185" t="s">
        <v>7</v>
      </c>
      <c r="N16" s="1145" t="s">
        <v>6</v>
      </c>
      <c r="O16" s="563" t="s">
        <v>176</v>
      </c>
      <c r="P16" s="563" t="s">
        <v>177</v>
      </c>
      <c r="Q16" s="1121" t="s">
        <v>10</v>
      </c>
    </row>
    <row r="17" spans="1:17" ht="21" customHeight="1">
      <c r="A17" s="944">
        <v>44993</v>
      </c>
      <c r="B17" s="21">
        <v>275000</v>
      </c>
      <c r="C17" s="21">
        <f>B17*0.02</f>
        <v>5500</v>
      </c>
      <c r="D17" s="23"/>
      <c r="E17" s="25">
        <v>48</v>
      </c>
      <c r="F17" s="2248">
        <v>30864</v>
      </c>
      <c r="G17" s="21">
        <f>B17/E17</f>
        <v>5729.1666666666697</v>
      </c>
      <c r="H17" s="21">
        <f>B17*0.83%</f>
        <v>2282.5</v>
      </c>
      <c r="I17" s="22">
        <f>B17</f>
        <v>275000</v>
      </c>
      <c r="K17" s="162">
        <v>45091</v>
      </c>
      <c r="L17" s="834">
        <v>10000</v>
      </c>
      <c r="M17" s="25">
        <v>31423</v>
      </c>
      <c r="N17" s="24">
        <v>12</v>
      </c>
      <c r="O17" s="55">
        <v>833.33</v>
      </c>
      <c r="P17" s="55">
        <v>200</v>
      </c>
      <c r="Q17" s="55">
        <v>10000</v>
      </c>
    </row>
    <row r="18" spans="1:17" ht="21" customHeight="1">
      <c r="A18" s="1040">
        <v>45015</v>
      </c>
      <c r="B18" s="178"/>
      <c r="C18" s="27"/>
      <c r="D18" s="27"/>
      <c r="E18" s="29"/>
      <c r="F18" s="2229">
        <v>78100</v>
      </c>
      <c r="G18" s="30">
        <v>5729.17</v>
      </c>
      <c r="H18" s="30">
        <v>2282.5</v>
      </c>
      <c r="I18" s="478">
        <f>I17-G18</f>
        <v>269270.83</v>
      </c>
      <c r="K18" s="26">
        <v>45107</v>
      </c>
      <c r="L18" s="27"/>
      <c r="M18" s="78">
        <v>79306</v>
      </c>
      <c r="N18" s="38">
        <v>1</v>
      </c>
      <c r="O18" s="51">
        <v>833.33</v>
      </c>
      <c r="P18" s="51">
        <v>166.67</v>
      </c>
      <c r="Q18" s="39">
        <f>Q17-O18</f>
        <v>9166.67</v>
      </c>
    </row>
    <row r="19" spans="1:17" ht="21" customHeight="1">
      <c r="A19" s="1040">
        <v>45042</v>
      </c>
      <c r="B19" s="178"/>
      <c r="C19" s="151"/>
      <c r="D19" s="151"/>
      <c r="E19" s="29"/>
      <c r="F19" s="2229">
        <v>78428</v>
      </c>
      <c r="G19" s="30"/>
      <c r="H19" s="30">
        <v>2282.5</v>
      </c>
      <c r="I19" s="478">
        <f t="shared" ref="I19:I33" si="2">I18-G19</f>
        <v>269270.83</v>
      </c>
      <c r="K19" s="26">
        <v>45134</v>
      </c>
      <c r="L19" s="27"/>
      <c r="M19" s="78">
        <v>79614</v>
      </c>
      <c r="N19" s="38">
        <v>2</v>
      </c>
      <c r="O19" s="51">
        <v>833.33</v>
      </c>
      <c r="P19" s="51">
        <v>183.33</v>
      </c>
      <c r="Q19" s="39">
        <f t="shared" ref="Q19:Q29" si="3">Q18-O19</f>
        <v>8333.34</v>
      </c>
    </row>
    <row r="20" spans="1:17" ht="13.8">
      <c r="A20" s="1040">
        <v>45076</v>
      </c>
      <c r="B20" s="178"/>
      <c r="C20" s="151"/>
      <c r="D20" s="151"/>
      <c r="E20" s="29"/>
      <c r="F20" s="2229">
        <v>78860</v>
      </c>
      <c r="G20" s="30">
        <v>5729.17</v>
      </c>
      <c r="H20" s="30">
        <v>2282.5</v>
      </c>
      <c r="I20" s="478">
        <f t="shared" si="2"/>
        <v>263541.65999999997</v>
      </c>
      <c r="K20" s="26">
        <v>45169</v>
      </c>
      <c r="L20" s="27"/>
      <c r="M20" s="178">
        <v>80056</v>
      </c>
      <c r="N20" s="38">
        <v>3</v>
      </c>
      <c r="O20" s="51">
        <v>833.33</v>
      </c>
      <c r="P20" s="51">
        <v>166.67</v>
      </c>
      <c r="Q20" s="39">
        <f t="shared" si="3"/>
        <v>7500.01</v>
      </c>
    </row>
    <row r="21" spans="1:17" ht="13.8">
      <c r="A21" s="1040">
        <v>45106</v>
      </c>
      <c r="B21" s="178"/>
      <c r="C21" s="151"/>
      <c r="D21" s="151"/>
      <c r="E21" s="29"/>
      <c r="F21" s="2229">
        <v>79306</v>
      </c>
      <c r="G21" s="30">
        <v>5729.17</v>
      </c>
      <c r="H21" s="30">
        <v>2282.5</v>
      </c>
      <c r="I21" s="478">
        <f t="shared" si="2"/>
        <v>257812.49</v>
      </c>
      <c r="K21" s="167">
        <v>45203</v>
      </c>
      <c r="L21" s="27"/>
      <c r="M21" s="78">
        <v>80484</v>
      </c>
      <c r="N21" s="38">
        <v>4</v>
      </c>
      <c r="O21" s="256">
        <v>833.33</v>
      </c>
      <c r="P21" s="256">
        <v>133.33000000000001</v>
      </c>
      <c r="Q21" s="39">
        <f t="shared" si="3"/>
        <v>6666.68</v>
      </c>
    </row>
    <row r="22" spans="1:17" ht="13.8">
      <c r="A22" s="1040">
        <v>45134</v>
      </c>
      <c r="B22" s="178"/>
      <c r="C22" s="151"/>
      <c r="D22" s="151"/>
      <c r="E22" s="29"/>
      <c r="F22" s="2229">
        <v>79614</v>
      </c>
      <c r="G22" s="30"/>
      <c r="H22" s="30">
        <v>2282.5</v>
      </c>
      <c r="I22" s="478">
        <f t="shared" si="2"/>
        <v>257812.49</v>
      </c>
      <c r="K22" s="167">
        <v>45237</v>
      </c>
      <c r="L22" s="27"/>
      <c r="M22" s="78">
        <v>80836</v>
      </c>
      <c r="N22" s="38">
        <v>5</v>
      </c>
      <c r="O22" s="256">
        <v>833.33</v>
      </c>
      <c r="P22" s="256">
        <v>116.67</v>
      </c>
      <c r="Q22" s="39">
        <f t="shared" si="3"/>
        <v>5833.35</v>
      </c>
    </row>
    <row r="23" spans="1:17" ht="13.8">
      <c r="A23" s="1040">
        <v>45169</v>
      </c>
      <c r="B23" s="178"/>
      <c r="C23" s="151"/>
      <c r="D23" s="151"/>
      <c r="E23" s="29"/>
      <c r="F23" s="2229">
        <v>80056</v>
      </c>
      <c r="G23" s="30">
        <v>2153.3000000000002</v>
      </c>
      <c r="H23" s="30">
        <v>2282.5</v>
      </c>
      <c r="I23" s="478">
        <f t="shared" si="2"/>
        <v>255659.19</v>
      </c>
      <c r="K23" s="167">
        <v>45289</v>
      </c>
      <c r="L23" s="27"/>
      <c r="M23" s="78">
        <v>81586</v>
      </c>
      <c r="N23" s="38">
        <v>6</v>
      </c>
      <c r="O23" s="47">
        <v>833.33</v>
      </c>
      <c r="P23" s="47">
        <v>216.67</v>
      </c>
      <c r="Q23" s="39">
        <f t="shared" si="3"/>
        <v>5000.0200000000004</v>
      </c>
    </row>
    <row r="24" spans="1:17" ht="15">
      <c r="A24" s="1040">
        <v>45183</v>
      </c>
      <c r="B24" s="151"/>
      <c r="C24" s="151"/>
      <c r="D24" s="151"/>
      <c r="E24" s="29"/>
      <c r="F24" s="2195">
        <v>80217</v>
      </c>
      <c r="G24" s="149">
        <v>3575.87</v>
      </c>
      <c r="H24" s="151"/>
      <c r="I24" s="478">
        <f t="shared" si="2"/>
        <v>252083.32</v>
      </c>
      <c r="K24" s="167">
        <v>45322</v>
      </c>
      <c r="L24" s="27"/>
      <c r="M24" s="868">
        <v>81918</v>
      </c>
      <c r="N24" s="38">
        <v>7</v>
      </c>
      <c r="O24" s="47">
        <v>833.33</v>
      </c>
      <c r="P24" s="47">
        <v>83.33</v>
      </c>
      <c r="Q24" s="39">
        <f t="shared" si="3"/>
        <v>4166.6899999999996</v>
      </c>
    </row>
    <row r="25" spans="1:17" ht="15">
      <c r="A25" s="1040">
        <v>45203</v>
      </c>
      <c r="B25" s="151"/>
      <c r="C25" s="151"/>
      <c r="D25" s="151"/>
      <c r="E25" s="29"/>
      <c r="F25" s="2195">
        <v>80484</v>
      </c>
      <c r="G25" s="43">
        <v>5729.17</v>
      </c>
      <c r="H25" s="43">
        <v>2282.5</v>
      </c>
      <c r="I25" s="478">
        <f t="shared" si="2"/>
        <v>246354.15</v>
      </c>
      <c r="K25" s="167">
        <v>45350</v>
      </c>
      <c r="L25" s="27"/>
      <c r="M25" s="868">
        <v>82202</v>
      </c>
      <c r="N25" s="38">
        <v>8</v>
      </c>
      <c r="O25" s="47">
        <v>833.33</v>
      </c>
      <c r="P25" s="47">
        <v>83.33</v>
      </c>
      <c r="Q25" s="39">
        <f t="shared" si="3"/>
        <v>3333.36</v>
      </c>
    </row>
    <row r="26" spans="1:17" ht="13.8">
      <c r="A26" s="1011">
        <v>45237</v>
      </c>
      <c r="B26" s="27"/>
      <c r="C26" s="27"/>
      <c r="D26" s="27"/>
      <c r="E26" s="29"/>
      <c r="F26" s="2229">
        <v>80836</v>
      </c>
      <c r="G26" s="59"/>
      <c r="H26" s="59">
        <v>2282.5</v>
      </c>
      <c r="I26" s="478">
        <f t="shared" si="2"/>
        <v>246354.15</v>
      </c>
      <c r="K26" s="167">
        <v>45385</v>
      </c>
      <c r="L26" s="27"/>
      <c r="M26" s="78">
        <v>82686</v>
      </c>
      <c r="N26" s="476"/>
      <c r="O26" s="256">
        <v>833.33</v>
      </c>
      <c r="P26" s="256">
        <v>66.67</v>
      </c>
      <c r="Q26" s="39">
        <f t="shared" si="3"/>
        <v>2500.0300000000002</v>
      </c>
    </row>
    <row r="27" spans="1:17" ht="13.8">
      <c r="A27" s="1011">
        <v>45289</v>
      </c>
      <c r="B27" s="27"/>
      <c r="C27" s="27"/>
      <c r="D27" s="27"/>
      <c r="E27" s="29"/>
      <c r="F27" s="2229">
        <v>81586</v>
      </c>
      <c r="G27" s="30">
        <v>5729.17</v>
      </c>
      <c r="H27" s="30">
        <v>2282.5</v>
      </c>
      <c r="I27" s="478">
        <f t="shared" si="2"/>
        <v>240624.98</v>
      </c>
      <c r="K27" s="167">
        <v>45412</v>
      </c>
      <c r="L27" s="151"/>
      <c r="M27" s="78">
        <v>82953</v>
      </c>
      <c r="N27" s="646"/>
      <c r="O27" s="47">
        <v>833.33</v>
      </c>
      <c r="P27" s="47">
        <v>50</v>
      </c>
      <c r="Q27" s="43">
        <f t="shared" si="3"/>
        <v>1666.7</v>
      </c>
    </row>
    <row r="28" spans="1:17" ht="13.8">
      <c r="A28" s="1141">
        <v>45322</v>
      </c>
      <c r="B28" s="27"/>
      <c r="C28" s="27"/>
      <c r="D28" s="27"/>
      <c r="E28" s="29"/>
      <c r="F28" s="2195">
        <v>81918</v>
      </c>
      <c r="G28" s="30">
        <v>5729.17</v>
      </c>
      <c r="H28" s="30">
        <v>2282.5</v>
      </c>
      <c r="I28" s="478">
        <f t="shared" si="2"/>
        <v>234895.81</v>
      </c>
      <c r="K28" s="167">
        <v>45442</v>
      </c>
      <c r="L28" s="151"/>
      <c r="M28" s="78">
        <v>83394</v>
      </c>
      <c r="N28" s="646"/>
      <c r="O28" s="47">
        <v>833.33</v>
      </c>
      <c r="P28" s="47">
        <v>33.340000000000003</v>
      </c>
      <c r="Q28" s="43">
        <f t="shared" si="3"/>
        <v>833.37000000000103</v>
      </c>
    </row>
    <row r="29" spans="1:17" ht="13.8">
      <c r="A29" s="1141">
        <v>45350</v>
      </c>
      <c r="B29" s="27"/>
      <c r="C29" s="27"/>
      <c r="D29" s="27"/>
      <c r="E29" s="29"/>
      <c r="F29" s="2195">
        <v>82202</v>
      </c>
      <c r="G29" s="30"/>
      <c r="H29" s="30">
        <v>2282.5</v>
      </c>
      <c r="I29" s="478">
        <f t="shared" si="2"/>
        <v>234895.81</v>
      </c>
      <c r="K29" s="160">
        <v>45471</v>
      </c>
      <c r="L29" s="151"/>
      <c r="M29" s="151">
        <v>83712</v>
      </c>
      <c r="N29" s="646"/>
      <c r="O29" s="43">
        <v>833.33</v>
      </c>
      <c r="P29" s="43">
        <v>16.670000000000002</v>
      </c>
      <c r="Q29" s="43">
        <f t="shared" si="3"/>
        <v>4.00000000006457E-2</v>
      </c>
    </row>
    <row r="30" spans="1:17" ht="13.8">
      <c r="A30" s="1141">
        <v>45385</v>
      </c>
      <c r="B30" s="27"/>
      <c r="C30" s="27"/>
      <c r="D30" s="27"/>
      <c r="E30" s="29"/>
      <c r="F30" s="2195">
        <v>82686</v>
      </c>
      <c r="G30" s="59">
        <v>5729.17</v>
      </c>
      <c r="H30" s="59">
        <v>2282.5</v>
      </c>
      <c r="I30" s="478">
        <f t="shared" si="2"/>
        <v>229166.64</v>
      </c>
      <c r="K30" s="160"/>
      <c r="L30" s="151"/>
      <c r="M30" s="151"/>
      <c r="N30" s="646"/>
      <c r="O30" s="43"/>
      <c r="P30" s="43"/>
      <c r="Q30" s="43"/>
    </row>
    <row r="31" spans="1:17" ht="13.8">
      <c r="A31" s="1141">
        <v>45399</v>
      </c>
      <c r="B31" s="27"/>
      <c r="C31" s="27"/>
      <c r="D31" s="27"/>
      <c r="E31" s="29"/>
      <c r="F31" s="2195">
        <v>82812</v>
      </c>
      <c r="G31" s="30"/>
      <c r="H31" s="30">
        <v>2282.5</v>
      </c>
      <c r="I31" s="478">
        <f t="shared" si="2"/>
        <v>229166.64</v>
      </c>
    </row>
    <row r="32" spans="1:17" ht="13.8">
      <c r="A32" s="1141">
        <v>45399</v>
      </c>
      <c r="D32" s="27"/>
      <c r="E32" s="29"/>
      <c r="F32" s="2195">
        <v>33268</v>
      </c>
      <c r="G32" s="30">
        <v>229166.64</v>
      </c>
      <c r="H32" s="39"/>
      <c r="I32" s="478">
        <f t="shared" si="2"/>
        <v>0</v>
      </c>
    </row>
    <row r="33" spans="1:18">
      <c r="A33" s="1140"/>
      <c r="B33" s="27"/>
      <c r="C33" s="27"/>
      <c r="D33" s="27"/>
      <c r="E33" s="29"/>
      <c r="F33" s="2229"/>
      <c r="G33" s="39"/>
      <c r="H33" s="39"/>
      <c r="I33" s="478">
        <f t="shared" si="2"/>
        <v>0</v>
      </c>
    </row>
    <row r="34" spans="1:18" ht="20.399999999999999">
      <c r="A34" s="3200" t="s">
        <v>1</v>
      </c>
      <c r="B34" s="3200"/>
      <c r="C34" s="3200"/>
      <c r="D34" s="3200"/>
      <c r="E34" s="3200"/>
      <c r="F34" s="3200"/>
      <c r="G34" s="3200"/>
      <c r="H34" s="3200"/>
      <c r="I34" s="3200"/>
    </row>
    <row r="35" spans="1:18" ht="25.2">
      <c r="A35" s="1139" t="s">
        <v>2</v>
      </c>
      <c r="B35" s="142" t="s">
        <v>96</v>
      </c>
      <c r="C35" s="143" t="s">
        <v>4</v>
      </c>
      <c r="D35" s="144" t="s">
        <v>5</v>
      </c>
      <c r="E35" s="144" t="s">
        <v>6</v>
      </c>
      <c r="F35" s="2504" t="s">
        <v>36</v>
      </c>
      <c r="G35" s="146" t="s">
        <v>37</v>
      </c>
      <c r="H35" s="146" t="s">
        <v>38</v>
      </c>
      <c r="I35" s="142" t="s">
        <v>87</v>
      </c>
      <c r="K35" s="3471" t="s">
        <v>185</v>
      </c>
      <c r="L35" s="3472"/>
      <c r="M35" s="3472"/>
      <c r="N35" s="3472"/>
      <c r="O35" s="3472"/>
      <c r="P35" s="3472"/>
      <c r="Q35" s="3473"/>
    </row>
    <row r="36" spans="1:18" ht="26.4">
      <c r="A36" s="944">
        <v>45399</v>
      </c>
      <c r="B36" s="21">
        <v>275000</v>
      </c>
      <c r="C36" s="21">
        <f>B36*0.02</f>
        <v>5500</v>
      </c>
      <c r="D36" s="23"/>
      <c r="E36" s="25">
        <v>48</v>
      </c>
      <c r="F36" s="2248">
        <v>33268</v>
      </c>
      <c r="G36" s="21">
        <f>B36/E36</f>
        <v>5729.1666666666697</v>
      </c>
      <c r="H36" s="21">
        <f>B36*0.83%</f>
        <v>2282.5</v>
      </c>
      <c r="I36" s="22">
        <f>B36</f>
        <v>275000</v>
      </c>
      <c r="K36" s="470" t="s">
        <v>2</v>
      </c>
      <c r="L36" s="562" t="s">
        <v>3</v>
      </c>
      <c r="M36" s="473" t="s">
        <v>6</v>
      </c>
      <c r="N36" s="317" t="s">
        <v>7</v>
      </c>
      <c r="O36" s="563" t="s">
        <v>176</v>
      </c>
      <c r="P36" s="563" t="s">
        <v>177</v>
      </c>
      <c r="Q36" s="1121" t="s">
        <v>10</v>
      </c>
    </row>
    <row r="37" spans="1:18" ht="13.8">
      <c r="A37" s="1040">
        <v>45412</v>
      </c>
      <c r="B37" s="151"/>
      <c r="C37" s="151"/>
      <c r="D37" s="151"/>
      <c r="E37" s="57">
        <v>1</v>
      </c>
      <c r="F37" s="2195">
        <v>82953</v>
      </c>
      <c r="G37" s="30">
        <v>5729.17</v>
      </c>
      <c r="H37" s="30">
        <v>2282.5</v>
      </c>
      <c r="I37" s="478">
        <f>I36-G37</f>
        <v>269270.83</v>
      </c>
      <c r="K37" s="167">
        <v>45489</v>
      </c>
      <c r="L37" s="834">
        <v>10000</v>
      </c>
      <c r="M37" s="25">
        <v>12</v>
      </c>
      <c r="N37" s="42">
        <v>33835</v>
      </c>
      <c r="O37" s="55">
        <v>833.33</v>
      </c>
      <c r="P37" s="55">
        <v>200</v>
      </c>
      <c r="Q37" s="55">
        <v>10000</v>
      </c>
    </row>
    <row r="38" spans="1:18" ht="13.8">
      <c r="A38" s="1040">
        <v>45442</v>
      </c>
      <c r="B38" s="151"/>
      <c r="C38" s="151"/>
      <c r="D38" s="151"/>
      <c r="E38" s="57">
        <v>2</v>
      </c>
      <c r="F38" s="2195">
        <v>83394</v>
      </c>
      <c r="G38" s="30">
        <v>5729.17</v>
      </c>
      <c r="H38" s="30">
        <v>2282.5</v>
      </c>
      <c r="I38" s="478">
        <f t="shared" ref="I38:I45" si="4">I37-G38</f>
        <v>263541.65999999997</v>
      </c>
      <c r="K38" s="50">
        <v>45503</v>
      </c>
      <c r="L38" s="57"/>
      <c r="M38" s="57">
        <v>1</v>
      </c>
      <c r="N38" s="58">
        <v>84058</v>
      </c>
      <c r="O38" s="62">
        <v>833.33</v>
      </c>
      <c r="P38" s="62">
        <v>183.33</v>
      </c>
      <c r="Q38" s="62">
        <f>Q37-O38</f>
        <v>9166.67</v>
      </c>
      <c r="R38" s="99"/>
    </row>
    <row r="39" spans="1:18">
      <c r="A39" s="1040">
        <v>45471</v>
      </c>
      <c r="B39" s="151"/>
      <c r="C39" s="151"/>
      <c r="D39" s="151"/>
      <c r="E39" s="57">
        <v>3</v>
      </c>
      <c r="F39" s="2229">
        <v>83712</v>
      </c>
      <c r="G39" s="43">
        <v>5729.17</v>
      </c>
      <c r="H39" s="43">
        <v>2282.5</v>
      </c>
      <c r="I39" s="478">
        <f t="shared" si="4"/>
        <v>257812.49</v>
      </c>
      <c r="K39" s="50">
        <v>45534</v>
      </c>
      <c r="L39" s="57"/>
      <c r="M39" s="57">
        <v>2</v>
      </c>
      <c r="N39" s="58">
        <v>84429</v>
      </c>
      <c r="O39" s="59">
        <v>833.33</v>
      </c>
      <c r="P39" s="59">
        <v>166.67</v>
      </c>
      <c r="Q39" s="62">
        <f t="shared" ref="Q39:Q49" si="5">Q38-O39</f>
        <v>8333.34</v>
      </c>
      <c r="R39" s="99"/>
    </row>
    <row r="40" spans="1:18" ht="13.8">
      <c r="A40" s="1142">
        <v>45503</v>
      </c>
      <c r="B40" s="27"/>
      <c r="C40" s="27"/>
      <c r="D40" s="27"/>
      <c r="E40" s="57">
        <v>4</v>
      </c>
      <c r="F40" s="2195">
        <v>84058</v>
      </c>
      <c r="G40" s="157">
        <v>5729.17</v>
      </c>
      <c r="H40" s="157">
        <v>2282.5</v>
      </c>
      <c r="I40" s="478">
        <f t="shared" si="4"/>
        <v>252083.32</v>
      </c>
      <c r="K40" s="50">
        <v>45567</v>
      </c>
      <c r="L40" s="57"/>
      <c r="M40" s="57">
        <v>3</v>
      </c>
      <c r="N40" s="58">
        <v>84867</v>
      </c>
      <c r="O40" s="59">
        <v>833.33</v>
      </c>
      <c r="P40" s="59">
        <v>150</v>
      </c>
      <c r="Q40" s="62">
        <f t="shared" si="5"/>
        <v>7500.01</v>
      </c>
      <c r="R40" s="99"/>
    </row>
    <row r="41" spans="1:18" ht="13.8">
      <c r="A41" s="1142">
        <v>45534</v>
      </c>
      <c r="B41" s="27"/>
      <c r="C41" s="27"/>
      <c r="D41" s="27"/>
      <c r="E41" s="57">
        <v>5</v>
      </c>
      <c r="F41" s="2195">
        <v>84429</v>
      </c>
      <c r="G41" s="157">
        <v>5729.17</v>
      </c>
      <c r="H41" s="157">
        <v>2282.5</v>
      </c>
      <c r="I41" s="478">
        <f t="shared" si="4"/>
        <v>246354.15</v>
      </c>
      <c r="K41" s="50">
        <v>45594</v>
      </c>
      <c r="L41" s="57"/>
      <c r="M41" s="57">
        <v>4</v>
      </c>
      <c r="N41" s="58">
        <v>85184</v>
      </c>
      <c r="O41" s="59">
        <v>833.33</v>
      </c>
      <c r="P41" s="59">
        <v>133.33000000000001</v>
      </c>
      <c r="Q41" s="62">
        <f t="shared" si="5"/>
        <v>6666.68</v>
      </c>
      <c r="R41" s="99"/>
    </row>
    <row r="42" spans="1:18" ht="13.8">
      <c r="A42" s="1040">
        <v>45567</v>
      </c>
      <c r="B42" s="27"/>
      <c r="C42" s="27"/>
      <c r="D42" s="27"/>
      <c r="E42" s="57">
        <v>6</v>
      </c>
      <c r="F42" s="2195">
        <v>84867</v>
      </c>
      <c r="G42" s="1143">
        <v>5729.17</v>
      </c>
      <c r="H42" s="1143">
        <v>2282.5</v>
      </c>
      <c r="I42" s="478">
        <f t="shared" si="4"/>
        <v>240624.98</v>
      </c>
      <c r="K42" s="50">
        <v>45624</v>
      </c>
      <c r="L42" s="57"/>
      <c r="M42" s="57">
        <v>5</v>
      </c>
      <c r="N42" s="58">
        <v>85640</v>
      </c>
      <c r="O42" s="59">
        <v>833.33</v>
      </c>
      <c r="P42" s="59">
        <v>100</v>
      </c>
      <c r="Q42" s="62">
        <f t="shared" si="5"/>
        <v>5833.35</v>
      </c>
      <c r="R42" s="99"/>
    </row>
    <row r="43" spans="1:18" ht="13.8">
      <c r="A43" s="1040">
        <v>45594</v>
      </c>
      <c r="B43" s="27"/>
      <c r="C43" s="27"/>
      <c r="D43" s="27"/>
      <c r="E43" s="57">
        <v>7</v>
      </c>
      <c r="F43" s="2195">
        <v>85184</v>
      </c>
      <c r="G43" s="157">
        <v>5729.17</v>
      </c>
      <c r="H43" s="157">
        <v>2282.5</v>
      </c>
      <c r="I43" s="478">
        <f t="shared" si="4"/>
        <v>234895.81</v>
      </c>
      <c r="K43" s="50">
        <v>45654</v>
      </c>
      <c r="L43" s="57"/>
      <c r="M43" s="57">
        <v>6</v>
      </c>
      <c r="N43" s="58">
        <v>86035</v>
      </c>
      <c r="O43" s="59">
        <v>833.33</v>
      </c>
      <c r="P43" s="59">
        <v>116.67</v>
      </c>
      <c r="Q43" s="62">
        <f t="shared" si="5"/>
        <v>5000.0200000000004</v>
      </c>
      <c r="R43" s="99"/>
    </row>
    <row r="44" spans="1:18" ht="13.8">
      <c r="A44" s="1011">
        <v>45617</v>
      </c>
      <c r="B44" s="151"/>
      <c r="C44" s="151"/>
      <c r="D44" s="151"/>
      <c r="F44" s="2195">
        <v>34576</v>
      </c>
      <c r="G44" s="1144">
        <v>234895.81</v>
      </c>
      <c r="H44" s="43"/>
      <c r="I44" s="478">
        <f t="shared" si="4"/>
        <v>0</v>
      </c>
      <c r="K44" s="50">
        <v>45685</v>
      </c>
      <c r="L44" s="57"/>
      <c r="M44" s="57">
        <v>7</v>
      </c>
      <c r="N44" s="61">
        <v>86275</v>
      </c>
      <c r="O44" s="62">
        <v>833.33</v>
      </c>
      <c r="P44" s="62">
        <v>83.33</v>
      </c>
      <c r="Q44" s="62">
        <f t="shared" si="5"/>
        <v>4166.6899999999996</v>
      </c>
    </row>
    <row r="45" spans="1:18">
      <c r="A45" s="1140"/>
      <c r="B45" s="151"/>
      <c r="C45" s="151"/>
      <c r="D45" s="151"/>
      <c r="E45" s="57"/>
      <c r="F45" s="2229"/>
      <c r="G45" s="43"/>
      <c r="H45" s="43"/>
      <c r="I45" s="478">
        <f t="shared" si="4"/>
        <v>0</v>
      </c>
      <c r="K45" s="50">
        <v>45715</v>
      </c>
      <c r="L45" s="57"/>
      <c r="M45" s="57">
        <v>8</v>
      </c>
      <c r="N45" s="61">
        <v>86607</v>
      </c>
      <c r="O45" s="62">
        <v>833.33</v>
      </c>
      <c r="P45" s="62">
        <v>66.67</v>
      </c>
      <c r="Q45" s="62">
        <f t="shared" si="5"/>
        <v>3333.36</v>
      </c>
    </row>
    <row r="46" spans="1:18" ht="20.399999999999999">
      <c r="A46" s="3200" t="s">
        <v>1</v>
      </c>
      <c r="B46" s="3200"/>
      <c r="C46" s="3200"/>
      <c r="D46" s="3200"/>
      <c r="E46" s="3200"/>
      <c r="F46" s="3200"/>
      <c r="G46" s="3200"/>
      <c r="H46" s="3200"/>
      <c r="I46" s="3200"/>
      <c r="K46" s="50">
        <v>45744</v>
      </c>
      <c r="L46" s="57"/>
      <c r="M46" s="57">
        <v>9</v>
      </c>
      <c r="N46" s="61">
        <v>87020</v>
      </c>
      <c r="O46" s="62">
        <v>833.33</v>
      </c>
      <c r="P46" s="62">
        <v>50</v>
      </c>
      <c r="Q46" s="62">
        <f t="shared" si="5"/>
        <v>2500.0300000000002</v>
      </c>
    </row>
    <row r="47" spans="1:18" ht="21" customHeight="1">
      <c r="A47" s="1139" t="s">
        <v>2</v>
      </c>
      <c r="B47" s="142" t="s">
        <v>96</v>
      </c>
      <c r="C47" s="143" t="s">
        <v>4</v>
      </c>
      <c r="D47" s="144" t="s">
        <v>5</v>
      </c>
      <c r="E47" s="144" t="s">
        <v>6</v>
      </c>
      <c r="F47" s="2504" t="s">
        <v>36</v>
      </c>
      <c r="G47" s="146" t="s">
        <v>37</v>
      </c>
      <c r="H47" s="146" t="s">
        <v>38</v>
      </c>
      <c r="I47" s="142" t="s">
        <v>87</v>
      </c>
      <c r="K47" s="50">
        <v>45776</v>
      </c>
      <c r="L47" s="57"/>
      <c r="M47" s="57">
        <v>10</v>
      </c>
      <c r="N47" s="61">
        <v>87385</v>
      </c>
      <c r="O47" s="62">
        <v>833.33</v>
      </c>
      <c r="P47" s="62">
        <v>33.33</v>
      </c>
      <c r="Q47" s="62">
        <f t="shared" si="5"/>
        <v>1666.7</v>
      </c>
    </row>
    <row r="48" spans="1:18">
      <c r="A48" s="944">
        <v>45617</v>
      </c>
      <c r="B48" s="21">
        <v>275000</v>
      </c>
      <c r="C48" s="21">
        <f>B48*0.02</f>
        <v>5500</v>
      </c>
      <c r="D48" s="23"/>
      <c r="E48" s="25">
        <v>48</v>
      </c>
      <c r="F48" s="2248">
        <v>34576</v>
      </c>
      <c r="G48" s="21">
        <f>B48/E48</f>
        <v>5729.1666666666697</v>
      </c>
      <c r="H48" s="21">
        <f>B48*0.83%</f>
        <v>2282.5</v>
      </c>
      <c r="I48" s="22">
        <f>B48</f>
        <v>275000</v>
      </c>
      <c r="K48" s="50">
        <v>45805</v>
      </c>
      <c r="L48" s="57"/>
      <c r="M48" s="57">
        <v>11</v>
      </c>
      <c r="N48" s="61" t="s">
        <v>1494</v>
      </c>
      <c r="O48" s="62">
        <v>833.33</v>
      </c>
      <c r="P48" s="62">
        <v>16.670000000000002</v>
      </c>
      <c r="Q48" s="62">
        <f t="shared" si="5"/>
        <v>833.37000000000103</v>
      </c>
    </row>
    <row r="49" spans="1:18">
      <c r="A49" s="1040">
        <v>45624</v>
      </c>
      <c r="B49" s="57"/>
      <c r="C49" s="57"/>
      <c r="D49" s="57"/>
      <c r="E49" s="57">
        <v>1</v>
      </c>
      <c r="F49" s="2229">
        <v>85640</v>
      </c>
      <c r="G49" s="59">
        <v>5729.17</v>
      </c>
      <c r="H49" s="59">
        <v>2282.5</v>
      </c>
      <c r="I49" s="480">
        <f>I48-G49</f>
        <v>269270.83</v>
      </c>
      <c r="K49" s="50">
        <v>45835</v>
      </c>
      <c r="L49" s="57"/>
      <c r="M49" s="57">
        <v>12</v>
      </c>
      <c r="N49" s="61" t="s">
        <v>1495</v>
      </c>
      <c r="O49" s="62">
        <v>833.37</v>
      </c>
      <c r="P49" s="62"/>
      <c r="Q49" s="62">
        <f t="shared" si="5"/>
        <v>0</v>
      </c>
    </row>
    <row r="50" spans="1:18">
      <c r="A50" s="1040">
        <v>45654</v>
      </c>
      <c r="B50" s="57"/>
      <c r="C50" s="57"/>
      <c r="D50" s="57"/>
      <c r="E50" s="57">
        <v>2</v>
      </c>
      <c r="F50" s="2229">
        <v>86035</v>
      </c>
      <c r="G50" s="59">
        <v>5729.17</v>
      </c>
      <c r="H50" s="59">
        <v>2282.5</v>
      </c>
      <c r="I50" s="480">
        <f>I49-G50</f>
        <v>263541.65999999997</v>
      </c>
    </row>
    <row r="51" spans="1:18" ht="15">
      <c r="A51" s="1040">
        <v>45685</v>
      </c>
      <c r="B51" s="167"/>
      <c r="C51" s="57"/>
      <c r="D51" s="57"/>
      <c r="E51" s="57">
        <v>3</v>
      </c>
      <c r="F51" s="2194">
        <v>86275</v>
      </c>
      <c r="G51" s="450">
        <v>5729.17</v>
      </c>
      <c r="H51" s="450">
        <v>2282.5</v>
      </c>
      <c r="I51" s="480">
        <f>I50-G51</f>
        <v>257812.49</v>
      </c>
    </row>
    <row r="52" spans="1:18" ht="15">
      <c r="A52" s="1040">
        <v>45715</v>
      </c>
      <c r="B52" s="167"/>
      <c r="C52" s="57"/>
      <c r="D52" s="57"/>
      <c r="E52" s="57">
        <v>4</v>
      </c>
      <c r="F52" s="2194">
        <v>86607</v>
      </c>
      <c r="G52" s="450">
        <v>5729.17</v>
      </c>
      <c r="H52" s="450">
        <v>2282.5</v>
      </c>
      <c r="I52" s="480">
        <f t="shared" ref="I52:I58" si="6">I51-G52</f>
        <v>252083.32</v>
      </c>
    </row>
    <row r="53" spans="1:18" ht="15">
      <c r="A53" s="1040">
        <v>45744</v>
      </c>
      <c r="B53" s="167"/>
      <c r="C53" s="57"/>
      <c r="D53" s="57"/>
      <c r="E53" s="57">
        <v>5</v>
      </c>
      <c r="F53" s="2191">
        <v>87020</v>
      </c>
      <c r="G53" s="450">
        <v>5729.17</v>
      </c>
      <c r="H53" s="450">
        <v>2282.5</v>
      </c>
      <c r="I53" s="480">
        <f t="shared" si="6"/>
        <v>246354.15</v>
      </c>
      <c r="K53" s="3471" t="s">
        <v>185</v>
      </c>
      <c r="L53" s="3472"/>
      <c r="M53" s="3472"/>
      <c r="N53" s="3472"/>
      <c r="O53" s="3472"/>
      <c r="P53" s="3472"/>
      <c r="Q53" s="3473"/>
    </row>
    <row r="54" spans="1:18" ht="26.4">
      <c r="A54" s="1040">
        <v>45776</v>
      </c>
      <c r="B54" s="167"/>
      <c r="C54" s="57"/>
      <c r="D54" s="57"/>
      <c r="E54" s="57">
        <v>6</v>
      </c>
      <c r="F54" s="2191">
        <v>87385</v>
      </c>
      <c r="G54" s="450">
        <v>5729.17</v>
      </c>
      <c r="H54" s="450">
        <v>2282.5</v>
      </c>
      <c r="I54" s="480">
        <f t="shared" si="6"/>
        <v>240624.98</v>
      </c>
      <c r="K54" s="470" t="s">
        <v>2</v>
      </c>
      <c r="L54" s="562" t="s">
        <v>3</v>
      </c>
      <c r="M54" s="473" t="s">
        <v>6</v>
      </c>
      <c r="N54" s="317" t="s">
        <v>7</v>
      </c>
      <c r="O54" s="563" t="s">
        <v>176</v>
      </c>
      <c r="P54" s="563" t="s">
        <v>177</v>
      </c>
      <c r="Q54" s="1121" t="s">
        <v>10</v>
      </c>
    </row>
    <row r="55" spans="1:18" ht="27" customHeight="1">
      <c r="A55" s="1040">
        <v>45805</v>
      </c>
      <c r="B55" s="167"/>
      <c r="C55" s="57"/>
      <c r="D55" s="57"/>
      <c r="E55" s="57">
        <v>7</v>
      </c>
      <c r="F55" s="2195" t="s">
        <v>1496</v>
      </c>
      <c r="G55" s="450">
        <v>5729.17</v>
      </c>
      <c r="H55" s="450">
        <v>2282.5</v>
      </c>
      <c r="I55" s="480">
        <f t="shared" si="6"/>
        <v>234895.81</v>
      </c>
      <c r="K55" s="50">
        <v>45951</v>
      </c>
      <c r="L55" s="834">
        <v>20000</v>
      </c>
      <c r="M55" s="25">
        <v>12</v>
      </c>
      <c r="N55" s="255">
        <v>36619</v>
      </c>
      <c r="O55" s="55">
        <f>L55/M55</f>
        <v>1666.6666666666699</v>
      </c>
      <c r="P55" s="55">
        <v>400</v>
      </c>
      <c r="Q55" s="55">
        <f>L55</f>
        <v>20000</v>
      </c>
    </row>
    <row r="56" spans="1:18" ht="21" customHeight="1">
      <c r="A56" s="1140">
        <v>45835</v>
      </c>
      <c r="B56" s="167"/>
      <c r="C56" s="27"/>
      <c r="D56" s="27"/>
      <c r="E56" s="29">
        <v>8</v>
      </c>
      <c r="F56" s="2195" t="s">
        <v>1495</v>
      </c>
      <c r="G56" s="450">
        <v>5729.17</v>
      </c>
      <c r="H56" s="450">
        <v>2282.5</v>
      </c>
      <c r="I56" s="480">
        <f t="shared" si="6"/>
        <v>229166.64</v>
      </c>
      <c r="K56" s="50">
        <v>45959</v>
      </c>
      <c r="L56" s="27"/>
      <c r="M56" s="27"/>
      <c r="N56" s="58" t="s">
        <v>1497</v>
      </c>
      <c r="O56" s="30">
        <v>1666.67</v>
      </c>
      <c r="P56" s="30">
        <v>366.67</v>
      </c>
      <c r="Q56" s="62">
        <f>Q55-O56</f>
        <v>18333.330000000002</v>
      </c>
    </row>
    <row r="57" spans="1:18" ht="23.25" customHeight="1">
      <c r="A57" s="167">
        <v>45860</v>
      </c>
      <c r="B57" s="167"/>
      <c r="C57" s="27"/>
      <c r="D57" s="27"/>
      <c r="E57" s="29"/>
      <c r="F57" s="2192">
        <v>36052</v>
      </c>
      <c r="G57" s="604">
        <v>229166.64</v>
      </c>
      <c r="H57" s="450"/>
      <c r="I57" s="480">
        <f t="shared" si="6"/>
        <v>0</v>
      </c>
      <c r="K57" s="50">
        <v>45988</v>
      </c>
      <c r="L57" s="27"/>
      <c r="M57" s="27"/>
      <c r="N57" s="58" t="s">
        <v>1498</v>
      </c>
      <c r="O57" s="30">
        <v>1666.67</v>
      </c>
      <c r="P57" s="30">
        <v>333.33</v>
      </c>
      <c r="Q57" s="62">
        <f>Q56-O57</f>
        <v>16666.66</v>
      </c>
    </row>
    <row r="58" spans="1:18">
      <c r="A58" s="1140"/>
      <c r="B58" s="27"/>
      <c r="C58" s="27"/>
      <c r="D58" s="27"/>
      <c r="E58" s="29"/>
      <c r="F58" s="2229"/>
      <c r="G58" s="39"/>
      <c r="H58" s="39"/>
      <c r="I58" s="480">
        <f t="shared" si="6"/>
        <v>0</v>
      </c>
      <c r="K58" s="50">
        <v>46018</v>
      </c>
      <c r="L58" s="27"/>
      <c r="M58" s="27"/>
      <c r="N58" s="58" t="s">
        <v>1499</v>
      </c>
      <c r="O58" s="30">
        <v>1666.67</v>
      </c>
      <c r="P58" s="30">
        <v>300</v>
      </c>
      <c r="Q58" s="62">
        <f>Q57-O58</f>
        <v>14999.99</v>
      </c>
    </row>
    <row r="59" spans="1:18" ht="20.399999999999999">
      <c r="A59" s="3200" t="s">
        <v>1</v>
      </c>
      <c r="B59" s="3200"/>
      <c r="C59" s="3200"/>
      <c r="D59" s="3200"/>
      <c r="E59" s="3200"/>
      <c r="F59" s="3200"/>
      <c r="G59" s="3200"/>
      <c r="H59" s="3200"/>
      <c r="I59" s="3200"/>
      <c r="K59" s="36"/>
      <c r="L59" s="27"/>
      <c r="M59" s="27"/>
      <c r="N59" s="476"/>
      <c r="O59" s="39"/>
      <c r="P59" s="39"/>
      <c r="Q59" s="39"/>
    </row>
    <row r="60" spans="1:18" ht="25.2">
      <c r="A60" s="1139" t="s">
        <v>2</v>
      </c>
      <c r="B60" s="142" t="s">
        <v>96</v>
      </c>
      <c r="C60" s="143" t="s">
        <v>4</v>
      </c>
      <c r="D60" s="144" t="s">
        <v>5</v>
      </c>
      <c r="E60" s="144" t="s">
        <v>6</v>
      </c>
      <c r="F60" s="2504" t="s">
        <v>36</v>
      </c>
      <c r="G60" s="146" t="s">
        <v>37</v>
      </c>
      <c r="H60" s="146" t="s">
        <v>38</v>
      </c>
      <c r="I60" s="142" t="s">
        <v>87</v>
      </c>
    </row>
    <row r="61" spans="1:18">
      <c r="A61" s="944">
        <v>45860</v>
      </c>
      <c r="B61" s="21">
        <v>375000</v>
      </c>
      <c r="C61" s="21">
        <f>B61*0.02</f>
        <v>7500</v>
      </c>
      <c r="D61" s="23"/>
      <c r="E61" s="25">
        <v>60</v>
      </c>
      <c r="F61" s="2248">
        <v>34576</v>
      </c>
      <c r="G61" s="21">
        <f>B61/E61</f>
        <v>6250</v>
      </c>
      <c r="H61" s="21">
        <f>B61*0.83%</f>
        <v>3112.5</v>
      </c>
      <c r="I61" s="22">
        <f>B61</f>
        <v>375000</v>
      </c>
    </row>
    <row r="62" spans="1:18" ht="15">
      <c r="A62" s="167">
        <v>45867</v>
      </c>
      <c r="B62" s="27"/>
      <c r="C62" s="27"/>
      <c r="D62" s="27"/>
      <c r="E62" s="57">
        <v>1</v>
      </c>
      <c r="F62" s="2195" t="s">
        <v>1500</v>
      </c>
      <c r="G62" s="450">
        <v>6250</v>
      </c>
      <c r="H62" s="450">
        <v>3112.5</v>
      </c>
      <c r="I62" s="480">
        <f>I61-G62</f>
        <v>368750</v>
      </c>
      <c r="K62" s="575"/>
      <c r="L62" s="576"/>
      <c r="M62" s="125"/>
      <c r="N62" s="122"/>
      <c r="O62" s="122"/>
      <c r="P62" s="122"/>
      <c r="Q62" s="728"/>
      <c r="R62" s="728"/>
    </row>
    <row r="63" spans="1:18" ht="15">
      <c r="A63" s="167">
        <v>45897</v>
      </c>
      <c r="B63" s="27"/>
      <c r="C63" s="27"/>
      <c r="D63" s="27"/>
      <c r="E63" s="29"/>
      <c r="F63" s="2196" t="s">
        <v>1501</v>
      </c>
      <c r="G63" s="450">
        <v>6250</v>
      </c>
      <c r="H63" s="450">
        <v>3112.5</v>
      </c>
      <c r="I63" s="480">
        <f t="shared" ref="I63:I70" si="7">I62-G63</f>
        <v>362500</v>
      </c>
      <c r="K63" s="575"/>
      <c r="L63" s="576"/>
      <c r="M63" s="125"/>
      <c r="N63" s="122"/>
      <c r="O63" s="122"/>
      <c r="P63" s="122"/>
      <c r="Q63" s="728"/>
      <c r="R63" s="728"/>
    </row>
    <row r="64" spans="1:18" ht="13.8">
      <c r="A64" s="167">
        <v>45932</v>
      </c>
      <c r="B64" s="27"/>
      <c r="C64" s="27"/>
      <c r="D64" s="27"/>
      <c r="E64" s="29"/>
      <c r="F64" s="2195" t="s">
        <v>1502</v>
      </c>
      <c r="G64" s="168">
        <v>6250</v>
      </c>
      <c r="H64" s="168">
        <v>3112.5</v>
      </c>
      <c r="I64" s="480">
        <f t="shared" si="7"/>
        <v>356250</v>
      </c>
      <c r="K64" s="575"/>
      <c r="L64" s="576"/>
      <c r="M64" s="126"/>
      <c r="N64" s="122"/>
      <c r="O64" s="122"/>
      <c r="P64" s="122"/>
      <c r="Q64" s="728"/>
      <c r="R64" s="728"/>
    </row>
    <row r="65" spans="1:18" ht="13.8">
      <c r="A65" s="167">
        <v>45959</v>
      </c>
      <c r="B65" s="27"/>
      <c r="C65" s="27"/>
      <c r="D65" s="27"/>
      <c r="E65" s="29"/>
      <c r="F65" s="2195" t="s">
        <v>1497</v>
      </c>
      <c r="G65" s="450">
        <v>6250</v>
      </c>
      <c r="H65" s="450">
        <v>3112.5</v>
      </c>
      <c r="I65" s="480">
        <f t="shared" si="7"/>
        <v>350000</v>
      </c>
      <c r="K65" s="575"/>
      <c r="L65" s="576"/>
      <c r="M65" s="126"/>
      <c r="N65" s="122"/>
      <c r="O65" s="122"/>
      <c r="P65" s="122"/>
      <c r="Q65" s="728"/>
      <c r="R65" s="728"/>
    </row>
    <row r="66" spans="1:18" ht="13.8">
      <c r="A66" s="167">
        <v>45988</v>
      </c>
      <c r="B66" s="27"/>
      <c r="C66" s="27"/>
      <c r="D66" s="27"/>
      <c r="E66" s="29"/>
      <c r="F66" s="2195" t="s">
        <v>1498</v>
      </c>
      <c r="G66" s="168"/>
      <c r="H66" s="450">
        <v>3112.5</v>
      </c>
      <c r="I66" s="480">
        <f t="shared" si="7"/>
        <v>350000</v>
      </c>
      <c r="K66" s="575"/>
      <c r="L66" s="576"/>
      <c r="M66" s="120"/>
      <c r="N66" s="122"/>
      <c r="O66" s="122"/>
      <c r="P66" s="122"/>
      <c r="Q66" s="728"/>
      <c r="R66" s="728"/>
    </row>
    <row r="67" spans="1:18" ht="13.8">
      <c r="A67" s="167">
        <v>46018</v>
      </c>
      <c r="B67" s="27"/>
      <c r="C67" s="27"/>
      <c r="D67" s="27"/>
      <c r="E67" s="29"/>
      <c r="F67" s="2195" t="s">
        <v>1499</v>
      </c>
      <c r="G67" s="450">
        <v>6250</v>
      </c>
      <c r="H67" s="450">
        <v>3112.5</v>
      </c>
      <c r="I67" s="480">
        <f t="shared" si="7"/>
        <v>343750</v>
      </c>
      <c r="K67" s="575"/>
      <c r="L67" s="576"/>
      <c r="M67" s="120"/>
      <c r="N67" s="122"/>
      <c r="O67" s="122"/>
      <c r="P67" s="122"/>
      <c r="Q67" s="728"/>
      <c r="R67" s="728"/>
    </row>
    <row r="68" spans="1:18">
      <c r="A68" s="1140"/>
      <c r="B68" s="27"/>
      <c r="C68" s="27"/>
      <c r="D68" s="27"/>
      <c r="E68" s="29"/>
      <c r="F68" s="2229"/>
      <c r="G68" s="39"/>
      <c r="H68" s="39"/>
      <c r="I68" s="480">
        <f t="shared" si="7"/>
        <v>343750</v>
      </c>
      <c r="K68" s="575"/>
      <c r="L68" s="805"/>
      <c r="M68" s="128"/>
      <c r="N68" s="122"/>
      <c r="O68" s="122"/>
      <c r="P68" s="122"/>
      <c r="Q68" s="604"/>
      <c r="R68" s="604"/>
    </row>
    <row r="69" spans="1:18" ht="13.8">
      <c r="A69" s="1140"/>
      <c r="B69" s="27"/>
      <c r="C69" s="27"/>
      <c r="D69" s="27"/>
      <c r="E69" s="29"/>
      <c r="F69" s="2229"/>
      <c r="G69" s="39"/>
      <c r="H69" s="39"/>
      <c r="I69" s="480">
        <f t="shared" si="7"/>
        <v>343750</v>
      </c>
      <c r="K69" s="575"/>
      <c r="L69" s="576"/>
      <c r="M69" s="120"/>
      <c r="N69" s="122"/>
      <c r="O69" s="122"/>
      <c r="P69" s="122"/>
      <c r="Q69" s="728"/>
      <c r="R69" s="728"/>
    </row>
    <row r="70" spans="1:18" ht="13.8">
      <c r="I70" s="480">
        <f t="shared" si="7"/>
        <v>343750</v>
      </c>
      <c r="K70" s="575"/>
      <c r="L70" s="576"/>
      <c r="M70" s="126"/>
      <c r="N70" s="122"/>
      <c r="O70" s="122"/>
      <c r="P70" s="122"/>
      <c r="Q70" s="728"/>
      <c r="R70" s="728"/>
    </row>
    <row r="71" spans="1:18" ht="13.8">
      <c r="K71" s="575"/>
      <c r="L71" s="576"/>
      <c r="M71" s="120"/>
      <c r="N71" s="577"/>
      <c r="O71" s="577"/>
      <c r="P71" s="122"/>
      <c r="Q71" s="728"/>
      <c r="R71" s="728"/>
    </row>
    <row r="72" spans="1:18" ht="13.8">
      <c r="K72" s="575"/>
      <c r="L72" s="576"/>
      <c r="M72" s="120"/>
      <c r="N72" s="122"/>
      <c r="O72" s="122"/>
      <c r="P72" s="577"/>
      <c r="Q72" s="728"/>
      <c r="R72" s="728"/>
    </row>
    <row r="73" spans="1:18" ht="13.8">
      <c r="K73" s="575"/>
      <c r="L73" s="576"/>
      <c r="M73" s="120"/>
      <c r="N73" s="577"/>
      <c r="O73" s="122"/>
      <c r="P73" s="122"/>
      <c r="Q73" s="728"/>
      <c r="R73" s="728"/>
    </row>
    <row r="74" spans="1:18" ht="13.8">
      <c r="K74" s="575"/>
      <c r="L74" s="576"/>
      <c r="M74" s="120"/>
      <c r="N74" s="122"/>
      <c r="O74" s="122"/>
      <c r="P74" s="122"/>
      <c r="Q74" s="728"/>
      <c r="R74" s="728"/>
    </row>
  </sheetData>
  <mergeCells count="9">
    <mergeCell ref="K35:Q35"/>
    <mergeCell ref="A46:I46"/>
    <mergeCell ref="K53:Q53"/>
    <mergeCell ref="A59:I59"/>
    <mergeCell ref="A4:I4"/>
    <mergeCell ref="K4:Q4"/>
    <mergeCell ref="A15:I15"/>
    <mergeCell ref="K15:Q15"/>
    <mergeCell ref="A34:I34"/>
  </mergeCells>
  <pageMargins left="0.26" right="0.16" top="0.75" bottom="0.75" header="0.3" footer="0.3"/>
  <pageSetup orientation="portrait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223">
    <tabColor rgb="FFFFFF00"/>
  </sheetPr>
  <dimension ref="A1:R36"/>
  <sheetViews>
    <sheetView topLeftCell="A19" zoomScale="130" zoomScaleNormal="130" workbookViewId="0">
      <selection activeCell="G45" sqref="G45"/>
    </sheetView>
  </sheetViews>
  <sheetFormatPr defaultColWidth="9.109375" defaultRowHeight="13.2"/>
  <cols>
    <col min="1" max="1" width="13.44140625" style="2" customWidth="1"/>
    <col min="2" max="2" width="14.5546875" style="3" customWidth="1"/>
    <col min="3" max="3" width="12.5546875" style="3" customWidth="1"/>
    <col min="4" max="5" width="10.88671875" style="3" customWidth="1"/>
    <col min="6" max="6" width="10.88671875" style="2289" customWidth="1"/>
    <col min="7" max="7" width="14.33203125" style="6" customWidth="1"/>
    <col min="8" max="8" width="12.5546875" style="6" customWidth="1"/>
    <col min="9" max="9" width="13.5546875" style="6" customWidth="1"/>
    <col min="10" max="10" width="9.109375" style="3"/>
    <col min="11" max="11" width="9.33203125" style="3" customWidth="1"/>
    <col min="12" max="12" width="9.109375" style="3"/>
    <col min="13" max="13" width="9.33203125" style="3" customWidth="1"/>
    <col min="14" max="14" width="12.33203125" style="3" customWidth="1"/>
    <col min="15" max="15" width="9.33203125" style="3" customWidth="1"/>
    <col min="16" max="16" width="9.109375" style="3"/>
    <col min="17" max="17" width="9.88671875" style="3" customWidth="1"/>
    <col min="18" max="16384" width="9.109375" style="3"/>
  </cols>
  <sheetData>
    <row r="1" spans="1:9" ht="27.6">
      <c r="A1" s="302" t="s">
        <v>1503</v>
      </c>
      <c r="B1" s="303"/>
      <c r="C1" s="303"/>
      <c r="D1" s="303"/>
    </row>
    <row r="2" spans="1:9" ht="16.5" customHeight="1">
      <c r="A2" s="1132"/>
      <c r="B2" s="1125"/>
      <c r="C2" s="1125"/>
      <c r="D2" s="1125"/>
    </row>
    <row r="3" spans="1:9" ht="20.399999999999999">
      <c r="A3" s="3200" t="s">
        <v>1</v>
      </c>
      <c r="B3" s="3200"/>
      <c r="C3" s="3200"/>
      <c r="D3" s="3200"/>
      <c r="E3" s="3200"/>
      <c r="F3" s="3200"/>
      <c r="G3" s="3200"/>
      <c r="H3" s="3200"/>
      <c r="I3" s="3200"/>
    </row>
    <row r="4" spans="1:9" ht="25.2">
      <c r="A4" s="14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503" t="s">
        <v>36</v>
      </c>
      <c r="G4" s="146" t="s">
        <v>37</v>
      </c>
      <c r="H4" s="146" t="s">
        <v>38</v>
      </c>
      <c r="I4" s="146" t="s">
        <v>87</v>
      </c>
    </row>
    <row r="5" spans="1:9" ht="13.8">
      <c r="A5" s="50">
        <v>45217</v>
      </c>
      <c r="B5" s="1133">
        <v>100000</v>
      </c>
      <c r="C5" s="1133">
        <f>B5*2%</f>
        <v>2000</v>
      </c>
      <c r="D5" s="1133"/>
      <c r="E5" s="1134">
        <v>12</v>
      </c>
      <c r="F5" s="2192">
        <v>32222</v>
      </c>
      <c r="G5" s="1135">
        <f>B5/E5</f>
        <v>8333.3333333333303</v>
      </c>
      <c r="H5" s="1135">
        <f>B5*0.83%</f>
        <v>830</v>
      </c>
      <c r="I5" s="1136">
        <f>B5</f>
        <v>100000</v>
      </c>
    </row>
    <row r="6" spans="1:9">
      <c r="A6" s="167">
        <v>45246</v>
      </c>
      <c r="B6" s="151"/>
      <c r="C6" s="151"/>
      <c r="D6" s="151"/>
      <c r="E6" s="57">
        <v>1</v>
      </c>
      <c r="F6" s="2192">
        <v>80977</v>
      </c>
      <c r="G6" s="35">
        <v>8333.33</v>
      </c>
      <c r="H6" s="30">
        <v>830</v>
      </c>
      <c r="I6" s="43">
        <f>I5-G6</f>
        <v>91666.67</v>
      </c>
    </row>
    <row r="7" spans="1:9">
      <c r="A7" s="167">
        <v>45287</v>
      </c>
      <c r="B7" s="151"/>
      <c r="C7" s="151"/>
      <c r="D7" s="151"/>
      <c r="E7" s="57">
        <v>2</v>
      </c>
      <c r="F7" s="2192">
        <v>81491</v>
      </c>
      <c r="G7" s="35">
        <v>8333.33</v>
      </c>
      <c r="H7" s="30">
        <v>830</v>
      </c>
      <c r="I7" s="43">
        <f t="shared" ref="I7:I13" si="0">I6-G7</f>
        <v>83333.34</v>
      </c>
    </row>
    <row r="8" spans="1:9">
      <c r="A8" s="167">
        <v>45322</v>
      </c>
      <c r="B8" s="151"/>
      <c r="C8" s="151"/>
      <c r="D8" s="151"/>
      <c r="E8" s="57">
        <v>3</v>
      </c>
      <c r="F8" s="2192">
        <v>81883</v>
      </c>
      <c r="G8" s="851">
        <v>8333.33</v>
      </c>
      <c r="H8" s="43">
        <v>830</v>
      </c>
      <c r="I8" s="43">
        <f t="shared" si="0"/>
        <v>75000.009999999995</v>
      </c>
    </row>
    <row r="9" spans="1:9">
      <c r="A9" s="50">
        <v>45353</v>
      </c>
      <c r="B9" s="151"/>
      <c r="C9" s="151"/>
      <c r="D9" s="151"/>
      <c r="E9" s="57">
        <v>4</v>
      </c>
      <c r="F9" s="2192">
        <v>82297</v>
      </c>
      <c r="G9" s="851">
        <v>8333.33</v>
      </c>
      <c r="H9" s="43">
        <v>830</v>
      </c>
      <c r="I9" s="43">
        <f t="shared" si="0"/>
        <v>66666.679999999993</v>
      </c>
    </row>
    <row r="10" spans="1:9">
      <c r="A10" s="50">
        <v>45377</v>
      </c>
      <c r="B10" s="151"/>
      <c r="C10" s="151"/>
      <c r="D10" s="151"/>
      <c r="E10" s="57">
        <v>5</v>
      </c>
      <c r="F10" s="2192">
        <v>82557</v>
      </c>
      <c r="G10" s="851">
        <v>8333.33</v>
      </c>
      <c r="H10" s="43">
        <v>830</v>
      </c>
      <c r="I10" s="43">
        <f t="shared" si="0"/>
        <v>58333.35</v>
      </c>
    </row>
    <row r="11" spans="1:9" ht="13.8">
      <c r="A11" s="235">
        <v>45402</v>
      </c>
      <c r="B11" s="78"/>
      <c r="C11" s="47"/>
      <c r="D11" s="47"/>
      <c r="E11" s="57">
        <v>6</v>
      </c>
      <c r="F11" s="2191">
        <v>82844</v>
      </c>
      <c r="G11" s="47">
        <v>8333.33</v>
      </c>
      <c r="H11" s="47">
        <v>830</v>
      </c>
      <c r="I11" s="43">
        <f t="shared" si="0"/>
        <v>50000.02</v>
      </c>
    </row>
    <row r="12" spans="1:9" ht="13.8">
      <c r="A12" s="131"/>
      <c r="B12" s="132"/>
      <c r="C12" s="132"/>
      <c r="D12" s="151"/>
      <c r="E12" s="57">
        <v>7</v>
      </c>
      <c r="F12" s="2191">
        <v>33296</v>
      </c>
      <c r="G12" s="35">
        <v>50000.02</v>
      </c>
      <c r="H12" s="43"/>
      <c r="I12" s="43">
        <f t="shared" si="0"/>
        <v>0</v>
      </c>
    </row>
    <row r="13" spans="1:9">
      <c r="A13" s="26"/>
      <c r="B13" s="27"/>
      <c r="C13" s="27"/>
      <c r="D13" s="27"/>
      <c r="E13" s="29">
        <v>8</v>
      </c>
      <c r="F13" s="2300"/>
      <c r="G13" s="39"/>
      <c r="H13" s="39"/>
      <c r="I13" s="39">
        <f t="shared" si="0"/>
        <v>0</v>
      </c>
    </row>
    <row r="14" spans="1:9" ht="20.399999999999999">
      <c r="A14" s="3200" t="s">
        <v>1</v>
      </c>
      <c r="B14" s="3200"/>
      <c r="C14" s="3200"/>
      <c r="D14" s="3200"/>
      <c r="E14" s="3200"/>
      <c r="F14" s="3200"/>
      <c r="G14" s="3200"/>
      <c r="H14" s="3200"/>
      <c r="I14" s="3200"/>
    </row>
    <row r="15" spans="1:9" ht="25.2">
      <c r="A15" s="14" t="s">
        <v>2</v>
      </c>
      <c r="B15" s="142" t="s">
        <v>96</v>
      </c>
      <c r="C15" s="143" t="s">
        <v>4</v>
      </c>
      <c r="D15" s="144" t="s">
        <v>5</v>
      </c>
      <c r="E15" s="144" t="s">
        <v>6</v>
      </c>
      <c r="F15" s="2503" t="s">
        <v>36</v>
      </c>
      <c r="G15" s="146" t="s">
        <v>37</v>
      </c>
      <c r="H15" s="146" t="s">
        <v>38</v>
      </c>
      <c r="I15" s="146" t="s">
        <v>87</v>
      </c>
    </row>
    <row r="16" spans="1:9" ht="13.8">
      <c r="A16" s="235">
        <v>45402</v>
      </c>
      <c r="B16" s="1133">
        <v>150000</v>
      </c>
      <c r="C16" s="1133">
        <f>B16*2%</f>
        <v>3000</v>
      </c>
      <c r="D16" s="1133"/>
      <c r="E16" s="1134">
        <v>12</v>
      </c>
      <c r="F16" s="2193">
        <v>33296</v>
      </c>
      <c r="G16" s="1135">
        <f>B16/E16</f>
        <v>12500</v>
      </c>
      <c r="H16" s="1135">
        <f>B16*0.83%</f>
        <v>1245</v>
      </c>
      <c r="I16" s="1136">
        <f>B16</f>
        <v>150000</v>
      </c>
    </row>
    <row r="17" spans="1:18" ht="13.8">
      <c r="A17" s="235">
        <v>45444</v>
      </c>
      <c r="B17" s="151"/>
      <c r="C17" s="151"/>
      <c r="D17" s="151"/>
      <c r="E17" s="57">
        <v>1</v>
      </c>
      <c r="F17" s="2191">
        <v>83448</v>
      </c>
      <c r="G17" s="256">
        <v>12500</v>
      </c>
      <c r="H17" s="256">
        <v>1245</v>
      </c>
      <c r="I17" s="43">
        <f>I16-G17</f>
        <v>137500</v>
      </c>
    </row>
    <row r="18" spans="1:18">
      <c r="A18" s="160">
        <v>45471</v>
      </c>
      <c r="B18" s="151"/>
      <c r="C18" s="151"/>
      <c r="D18" s="151"/>
      <c r="E18" s="57">
        <v>2</v>
      </c>
      <c r="F18" s="2192">
        <v>83728</v>
      </c>
      <c r="G18" s="43">
        <v>12500</v>
      </c>
      <c r="H18" s="43">
        <v>1245</v>
      </c>
      <c r="I18" s="43">
        <f t="shared" ref="I18:I28" si="1">I17-G18</f>
        <v>125000</v>
      </c>
    </row>
    <row r="19" spans="1:18">
      <c r="A19" s="50">
        <v>45507</v>
      </c>
      <c r="B19" s="57"/>
      <c r="C19" s="57"/>
      <c r="D19" s="57"/>
      <c r="E19" s="57">
        <v>3</v>
      </c>
      <c r="F19" s="2192">
        <v>84172</v>
      </c>
      <c r="G19" s="59">
        <v>12500</v>
      </c>
      <c r="H19" s="59">
        <v>1245</v>
      </c>
      <c r="I19" s="62">
        <f t="shared" si="1"/>
        <v>112500</v>
      </c>
    </row>
    <row r="20" spans="1:18">
      <c r="A20" s="50">
        <v>45539</v>
      </c>
      <c r="B20" s="57"/>
      <c r="C20" s="57"/>
      <c r="D20" s="57"/>
      <c r="E20" s="57">
        <v>4</v>
      </c>
      <c r="F20" s="2192">
        <v>84514</v>
      </c>
      <c r="G20" s="59">
        <v>12500</v>
      </c>
      <c r="H20" s="59">
        <v>1245</v>
      </c>
      <c r="I20" s="62">
        <f t="shared" si="1"/>
        <v>100000</v>
      </c>
    </row>
    <row r="21" spans="1:18">
      <c r="A21" s="50">
        <v>45563</v>
      </c>
      <c r="B21" s="57"/>
      <c r="C21" s="57"/>
      <c r="D21" s="57"/>
      <c r="E21" s="57">
        <v>5</v>
      </c>
      <c r="F21" s="2192">
        <v>84810</v>
      </c>
      <c r="G21" s="59">
        <v>12500</v>
      </c>
      <c r="H21" s="59">
        <v>1245</v>
      </c>
      <c r="I21" s="62">
        <f t="shared" si="1"/>
        <v>87500</v>
      </c>
    </row>
    <row r="22" spans="1:18">
      <c r="A22" s="50">
        <v>45603</v>
      </c>
      <c r="B22" s="57"/>
      <c r="C22" s="57"/>
      <c r="D22" s="57"/>
      <c r="E22" s="57">
        <v>6</v>
      </c>
      <c r="F22" s="2192">
        <v>85282</v>
      </c>
      <c r="G22" s="59">
        <v>12500</v>
      </c>
      <c r="H22" s="59">
        <v>1245</v>
      </c>
      <c r="I22" s="62">
        <f t="shared" si="1"/>
        <v>75000</v>
      </c>
    </row>
    <row r="23" spans="1:18">
      <c r="A23" s="50">
        <v>45625</v>
      </c>
      <c r="B23" s="57"/>
      <c r="C23" s="57"/>
      <c r="D23" s="57"/>
      <c r="E23" s="57">
        <v>7</v>
      </c>
      <c r="F23" s="2192">
        <v>85673</v>
      </c>
      <c r="G23" s="59">
        <v>12500</v>
      </c>
      <c r="H23" s="59">
        <v>1245</v>
      </c>
      <c r="I23" s="62">
        <f t="shared" si="1"/>
        <v>62500</v>
      </c>
    </row>
    <row r="24" spans="1:18">
      <c r="A24" s="50">
        <v>45660</v>
      </c>
      <c r="B24" s="57"/>
      <c r="C24" s="57"/>
      <c r="D24" s="57"/>
      <c r="E24" s="57">
        <v>8</v>
      </c>
      <c r="F24" s="2192">
        <v>86070</v>
      </c>
      <c r="G24" s="62">
        <v>12500</v>
      </c>
      <c r="H24" s="62">
        <v>1245</v>
      </c>
      <c r="I24" s="62">
        <f t="shared" si="1"/>
        <v>50000</v>
      </c>
      <c r="K24" s="339"/>
      <c r="L24" s="613"/>
      <c r="M24" s="464"/>
      <c r="N24" s="614"/>
      <c r="O24" s="614"/>
      <c r="P24" s="615"/>
      <c r="Q24" s="617"/>
      <c r="R24" s="617"/>
    </row>
    <row r="25" spans="1:18">
      <c r="A25" s="50">
        <v>45686</v>
      </c>
      <c r="B25" s="57"/>
      <c r="C25" s="57"/>
      <c r="D25" s="57"/>
      <c r="E25" s="57">
        <v>9</v>
      </c>
      <c r="F25" s="2192">
        <v>86332</v>
      </c>
      <c r="G25" s="62">
        <v>12500</v>
      </c>
      <c r="H25" s="62">
        <v>1245</v>
      </c>
      <c r="I25" s="62">
        <f t="shared" si="1"/>
        <v>37500</v>
      </c>
      <c r="K25" s="339"/>
      <c r="L25" s="613"/>
      <c r="M25" s="464"/>
      <c r="N25" s="615"/>
      <c r="O25" s="615"/>
      <c r="P25" s="614"/>
      <c r="Q25" s="617"/>
      <c r="R25" s="617"/>
    </row>
    <row r="26" spans="1:18">
      <c r="A26" s="50">
        <v>45724</v>
      </c>
      <c r="B26" s="57"/>
      <c r="C26" s="57"/>
      <c r="D26" s="57"/>
      <c r="E26" s="57">
        <v>10</v>
      </c>
      <c r="F26" s="2192">
        <v>86794</v>
      </c>
      <c r="G26" s="62">
        <v>12500</v>
      </c>
      <c r="H26" s="62">
        <v>1245</v>
      </c>
      <c r="I26" s="62">
        <f t="shared" si="1"/>
        <v>25000</v>
      </c>
      <c r="K26" s="339"/>
      <c r="L26" s="613"/>
      <c r="M26" s="464"/>
      <c r="N26" s="614"/>
      <c r="O26" s="614"/>
      <c r="P26" s="615"/>
      <c r="Q26" s="617"/>
      <c r="R26" s="617"/>
    </row>
    <row r="27" spans="1:18">
      <c r="A27" s="50">
        <v>45745</v>
      </c>
      <c r="B27" s="57"/>
      <c r="C27" s="57"/>
      <c r="D27" s="57"/>
      <c r="E27" s="57">
        <v>11</v>
      </c>
      <c r="F27" s="2192">
        <v>87035</v>
      </c>
      <c r="G27" s="62">
        <v>12500</v>
      </c>
      <c r="H27" s="62">
        <v>1245</v>
      </c>
      <c r="I27" s="62">
        <f t="shared" si="1"/>
        <v>12500</v>
      </c>
      <c r="K27" s="339"/>
      <c r="L27" s="613"/>
      <c r="M27" s="464"/>
      <c r="N27" s="615"/>
      <c r="O27" s="615"/>
      <c r="P27" s="614"/>
      <c r="Q27" s="617"/>
      <c r="R27" s="617"/>
    </row>
    <row r="28" spans="1:18">
      <c r="A28" s="50">
        <v>45779</v>
      </c>
      <c r="B28" s="57"/>
      <c r="C28" s="57"/>
      <c r="D28" s="57"/>
      <c r="E28" s="57">
        <v>12</v>
      </c>
      <c r="F28" s="2192">
        <v>87498</v>
      </c>
      <c r="G28" s="62">
        <v>12500</v>
      </c>
      <c r="H28" s="62">
        <v>1245</v>
      </c>
      <c r="I28" s="62">
        <f t="shared" si="1"/>
        <v>0</v>
      </c>
      <c r="K28" s="339"/>
      <c r="L28" s="613"/>
      <c r="M28" s="464"/>
      <c r="N28" s="614"/>
      <c r="O28" s="614"/>
      <c r="P28" s="615"/>
      <c r="Q28" s="617"/>
      <c r="R28" s="617"/>
    </row>
    <row r="29" spans="1:18">
      <c r="K29" s="339"/>
      <c r="L29" s="616"/>
      <c r="M29" s="467"/>
      <c r="N29" s="615"/>
      <c r="O29" s="615"/>
      <c r="P29" s="614"/>
      <c r="Q29" s="618"/>
      <c r="R29" s="618"/>
    </row>
    <row r="30" spans="1:18" ht="20.399999999999999">
      <c r="A30" s="3200" t="s">
        <v>1</v>
      </c>
      <c r="B30" s="3200"/>
      <c r="C30" s="3200"/>
      <c r="D30" s="3200"/>
      <c r="E30" s="3200"/>
      <c r="F30" s="3200"/>
      <c r="G30" s="3200"/>
      <c r="H30" s="3200"/>
      <c r="I30" s="3200"/>
      <c r="K30" s="339"/>
      <c r="L30" s="613"/>
      <c r="M30" s="340"/>
      <c r="N30" s="614"/>
      <c r="O30" s="614"/>
      <c r="P30" s="614"/>
      <c r="Q30" s="617"/>
      <c r="R30" s="617"/>
    </row>
    <row r="31" spans="1:18" ht="25.2">
      <c r="A31" s="14" t="s">
        <v>2</v>
      </c>
      <c r="B31" s="142" t="s">
        <v>96</v>
      </c>
      <c r="C31" s="143" t="s">
        <v>4</v>
      </c>
      <c r="D31" s="144" t="s">
        <v>5</v>
      </c>
      <c r="E31" s="144" t="s">
        <v>6</v>
      </c>
      <c r="F31" s="2503" t="s">
        <v>36</v>
      </c>
      <c r="G31" s="146" t="s">
        <v>37</v>
      </c>
      <c r="H31" s="146" t="s">
        <v>38</v>
      </c>
      <c r="I31" s="146" t="s">
        <v>87</v>
      </c>
      <c r="K31" s="339"/>
      <c r="L31" s="613"/>
      <c r="M31" s="340"/>
      <c r="N31" s="615"/>
      <c r="O31" s="615"/>
      <c r="P31" s="614"/>
      <c r="Q31" s="617"/>
      <c r="R31" s="617"/>
    </row>
    <row r="32" spans="1:18" ht="13.8">
      <c r="A32" s="235">
        <v>45779</v>
      </c>
      <c r="B32" s="1133">
        <v>100000</v>
      </c>
      <c r="C32" s="1133">
        <f>B32*2%</f>
        <v>2000</v>
      </c>
      <c r="D32" s="1133"/>
      <c r="E32" s="1134">
        <v>12</v>
      </c>
      <c r="F32" s="2193">
        <v>36298</v>
      </c>
      <c r="G32" s="1135">
        <f>B32/E32</f>
        <v>8333.3333333333303</v>
      </c>
      <c r="H32" s="1135">
        <f>B32*0.83%</f>
        <v>830</v>
      </c>
      <c r="I32" s="1136">
        <f>B32</f>
        <v>100000</v>
      </c>
      <c r="K32" s="339"/>
      <c r="L32" s="613"/>
      <c r="M32" s="340"/>
      <c r="N32" s="614"/>
      <c r="O32" s="614"/>
      <c r="P32" s="615"/>
      <c r="Q32" s="617"/>
      <c r="R32" s="617"/>
    </row>
    <row r="33" spans="1:9">
      <c r="A33" s="194">
        <v>45934</v>
      </c>
      <c r="B33" s="151"/>
      <c r="C33" s="151"/>
      <c r="D33" s="151"/>
      <c r="E33" s="57"/>
      <c r="F33" s="2313" t="s">
        <v>1504</v>
      </c>
      <c r="G33" s="673">
        <v>8333.33</v>
      </c>
      <c r="H33" s="673">
        <v>830</v>
      </c>
      <c r="I33" s="43">
        <f>I32-G33</f>
        <v>91666.67</v>
      </c>
    </row>
    <row r="34" spans="1:9">
      <c r="A34" s="194">
        <v>45959</v>
      </c>
      <c r="B34" s="27"/>
      <c r="C34" s="27"/>
      <c r="D34" s="27"/>
      <c r="E34" s="27"/>
      <c r="F34" s="2313" t="s">
        <v>1505</v>
      </c>
      <c r="G34" s="619">
        <v>8333.33</v>
      </c>
      <c r="H34" s="619">
        <v>830</v>
      </c>
      <c r="I34" s="43">
        <f>I33-G34</f>
        <v>83333.34</v>
      </c>
    </row>
    <row r="35" spans="1:9">
      <c r="A35" s="194">
        <v>45995</v>
      </c>
      <c r="B35" s="27"/>
      <c r="C35" s="27"/>
      <c r="D35" s="27"/>
      <c r="E35" s="27"/>
      <c r="F35" s="2313" t="s">
        <v>1506</v>
      </c>
      <c r="G35" s="673">
        <v>8333.33</v>
      </c>
      <c r="H35" s="673">
        <v>830</v>
      </c>
      <c r="I35" s="43">
        <f>I34-G35</f>
        <v>75000.009999999995</v>
      </c>
    </row>
    <row r="36" spans="1:9">
      <c r="I36" s="43">
        <f>I35-G36</f>
        <v>75000.009999999995</v>
      </c>
    </row>
  </sheetData>
  <mergeCells count="3">
    <mergeCell ref="A3:I3"/>
    <mergeCell ref="A14:I14"/>
    <mergeCell ref="A30:I30"/>
  </mergeCells>
  <pageMargins left="0.7" right="0.7" top="0.75" bottom="0.75" header="0.3" footer="0.3"/>
  <pageSetup orientation="portrait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225">
    <tabColor rgb="FFFFFF00"/>
  </sheetPr>
  <dimension ref="A1:Q71"/>
  <sheetViews>
    <sheetView topLeftCell="A19" zoomScale="130" zoomScaleNormal="130" workbookViewId="0">
      <selection activeCell="K35" sqref="K35:Q43"/>
    </sheetView>
  </sheetViews>
  <sheetFormatPr defaultColWidth="9.109375" defaultRowHeight="13.8"/>
  <cols>
    <col min="1" max="1" width="14.109375" style="131" customWidth="1"/>
    <col min="2" max="2" width="15.109375" style="132" customWidth="1"/>
    <col min="3" max="3" width="12.109375" style="132" customWidth="1"/>
    <col min="4" max="5" width="10.88671875" style="132" customWidth="1"/>
    <col min="6" max="6" width="10.88671875" style="2904" customWidth="1"/>
    <col min="7" max="7" width="14.5546875" style="7" customWidth="1"/>
    <col min="8" max="8" width="10.88671875" style="7" customWidth="1"/>
    <col min="9" max="9" width="13.5546875" style="7" customWidth="1"/>
    <col min="10" max="10" width="9.109375" style="3"/>
    <col min="11" max="11" width="13.6640625" style="2" customWidth="1"/>
    <col min="12" max="12" width="13.6640625" style="3" customWidth="1"/>
    <col min="13" max="13" width="13.6640625" style="2289" customWidth="1"/>
    <col min="14" max="14" width="13.6640625" style="9" customWidth="1"/>
    <col min="15" max="17" width="13.6640625" style="6" customWidth="1"/>
    <col min="18" max="16384" width="9.109375" style="3"/>
  </cols>
  <sheetData>
    <row r="1" spans="1:17" ht="27.6">
      <c r="A1" s="302" t="s">
        <v>1507</v>
      </c>
      <c r="B1" s="303"/>
      <c r="C1" s="303"/>
      <c r="D1" s="303"/>
    </row>
    <row r="2" spans="1:17" ht="27.6">
      <c r="A2" s="1124"/>
      <c r="B2" s="1125"/>
      <c r="C2" s="1125"/>
      <c r="D2" s="1125"/>
    </row>
    <row r="3" spans="1:17" ht="20.399999999999999">
      <c r="A3" s="3200" t="s">
        <v>1</v>
      </c>
      <c r="B3" s="3200"/>
      <c r="C3" s="3200"/>
      <c r="D3" s="3200"/>
      <c r="E3" s="3200"/>
      <c r="F3" s="3200"/>
      <c r="G3" s="3200"/>
      <c r="H3" s="3200"/>
      <c r="I3" s="3200"/>
      <c r="K3" s="3471" t="s">
        <v>185</v>
      </c>
      <c r="L3" s="3472"/>
      <c r="M3" s="3472"/>
      <c r="N3" s="3472"/>
      <c r="O3" s="3472"/>
      <c r="P3" s="3472"/>
      <c r="Q3" s="3473"/>
    </row>
    <row r="4" spans="1:17" ht="27.6">
      <c r="A4" s="141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905" t="s">
        <v>36</v>
      </c>
      <c r="G4" s="146" t="s">
        <v>37</v>
      </c>
      <c r="H4" s="146" t="s">
        <v>38</v>
      </c>
      <c r="I4" s="146" t="s">
        <v>87</v>
      </c>
      <c r="K4" s="470" t="s">
        <v>2</v>
      </c>
      <c r="L4" s="562" t="s">
        <v>3</v>
      </c>
      <c r="M4" s="2572" t="s">
        <v>7</v>
      </c>
      <c r="N4" s="1130" t="s">
        <v>6</v>
      </c>
      <c r="O4" s="563" t="s">
        <v>176</v>
      </c>
      <c r="P4" s="563" t="s">
        <v>177</v>
      </c>
      <c r="Q4" s="1121" t="s">
        <v>10</v>
      </c>
    </row>
    <row r="5" spans="1:17">
      <c r="A5" s="50">
        <v>45220</v>
      </c>
      <c r="B5" s="1127">
        <v>60000</v>
      </c>
      <c r="C5" s="1127">
        <f>B5*2%</f>
        <v>1200</v>
      </c>
      <c r="D5" s="1127"/>
      <c r="E5" s="1128">
        <v>24</v>
      </c>
      <c r="F5" s="2195">
        <v>32237</v>
      </c>
      <c r="G5" s="1129">
        <f>B5/E5</f>
        <v>2500</v>
      </c>
      <c r="H5" s="1129">
        <f>B5*0.83%</f>
        <v>498</v>
      </c>
      <c r="I5" s="1131">
        <f>B5</f>
        <v>60000</v>
      </c>
      <c r="K5" s="162">
        <v>45388</v>
      </c>
      <c r="L5" s="834">
        <v>20000</v>
      </c>
      <c r="M5" s="2191">
        <v>33212</v>
      </c>
      <c r="N5" s="73">
        <v>12</v>
      </c>
      <c r="O5" s="55">
        <v>1666.67</v>
      </c>
      <c r="P5" s="55">
        <v>400</v>
      </c>
      <c r="Q5" s="55">
        <v>20000</v>
      </c>
    </row>
    <row r="6" spans="1:17">
      <c r="A6" s="50">
        <v>45258</v>
      </c>
      <c r="B6" s="151"/>
      <c r="C6" s="151"/>
      <c r="D6" s="151"/>
      <c r="E6" s="57"/>
      <c r="F6" s="2195">
        <v>81123</v>
      </c>
      <c r="G6" s="30">
        <v>2500</v>
      </c>
      <c r="H6" s="30">
        <v>498</v>
      </c>
      <c r="I6" s="43">
        <f>I5-G6</f>
        <v>57500</v>
      </c>
      <c r="K6" s="167">
        <v>45406</v>
      </c>
      <c r="L6" s="27"/>
      <c r="M6" s="2191">
        <v>82862</v>
      </c>
      <c r="N6" s="81"/>
      <c r="O6" s="30">
        <v>1666.67</v>
      </c>
      <c r="P6" s="30">
        <v>366.67</v>
      </c>
      <c r="Q6" s="43">
        <f>Q5-O6</f>
        <v>18333.330000000002</v>
      </c>
    </row>
    <row r="7" spans="1:17">
      <c r="A7" s="50">
        <v>45287</v>
      </c>
      <c r="B7" s="151"/>
      <c r="C7" s="151"/>
      <c r="D7" s="151"/>
      <c r="E7" s="151"/>
      <c r="F7" s="2195">
        <v>81480</v>
      </c>
      <c r="G7" s="30">
        <v>2500</v>
      </c>
      <c r="H7" s="30">
        <v>498</v>
      </c>
      <c r="I7" s="43">
        <f t="shared" ref="I7:I13" si="0">I6-G7</f>
        <v>55000</v>
      </c>
      <c r="K7" s="167">
        <v>45433</v>
      </c>
      <c r="L7" s="27"/>
      <c r="M7" s="2191">
        <v>83248</v>
      </c>
      <c r="N7" s="80"/>
      <c r="O7" s="30">
        <v>1666.67</v>
      </c>
      <c r="P7" s="30">
        <v>333.33</v>
      </c>
      <c r="Q7" s="43">
        <f t="shared" ref="Q7:Q15" si="1">Q6-O7</f>
        <v>16666.66</v>
      </c>
    </row>
    <row r="8" spans="1:17">
      <c r="A8" s="235">
        <v>45318</v>
      </c>
      <c r="B8" s="151"/>
      <c r="C8" s="151"/>
      <c r="D8" s="151"/>
      <c r="E8" s="151"/>
      <c r="F8" s="2195">
        <v>81834</v>
      </c>
      <c r="G8" s="47">
        <v>2500</v>
      </c>
      <c r="H8" s="47">
        <v>498</v>
      </c>
      <c r="I8" s="43">
        <f t="shared" si="0"/>
        <v>52500</v>
      </c>
      <c r="K8" s="167">
        <v>45465</v>
      </c>
      <c r="L8" s="27"/>
      <c r="M8" s="2191">
        <v>83640</v>
      </c>
      <c r="N8" s="80"/>
      <c r="O8" s="30">
        <v>1666.67</v>
      </c>
      <c r="P8" s="30">
        <v>266.67</v>
      </c>
      <c r="Q8" s="43">
        <f t="shared" si="1"/>
        <v>14999.99</v>
      </c>
    </row>
    <row r="9" spans="1:17">
      <c r="A9" s="235">
        <v>45353</v>
      </c>
      <c r="B9" s="151"/>
      <c r="C9" s="151"/>
      <c r="D9" s="151"/>
      <c r="E9" s="151"/>
      <c r="F9" s="2195">
        <v>82313</v>
      </c>
      <c r="G9" s="256">
        <v>2500</v>
      </c>
      <c r="H9" s="256">
        <v>498</v>
      </c>
      <c r="I9" s="43">
        <f t="shared" si="0"/>
        <v>50000</v>
      </c>
      <c r="K9" s="36">
        <v>45503</v>
      </c>
      <c r="L9" s="27"/>
      <c r="M9" s="2191">
        <v>84061</v>
      </c>
      <c r="N9" s="80"/>
      <c r="O9" s="43">
        <v>1666.67</v>
      </c>
      <c r="P9" s="43">
        <v>300</v>
      </c>
      <c r="Q9" s="43">
        <f t="shared" si="1"/>
        <v>13333.32</v>
      </c>
    </row>
    <row r="10" spans="1:17">
      <c r="A10" s="235">
        <v>45384</v>
      </c>
      <c r="B10" s="151"/>
      <c r="C10" s="151"/>
      <c r="D10" s="151"/>
      <c r="E10" s="151"/>
      <c r="F10" s="2195">
        <v>82626</v>
      </c>
      <c r="G10" s="256">
        <v>2500</v>
      </c>
      <c r="H10" s="256">
        <v>498</v>
      </c>
      <c r="I10" s="43">
        <f t="shared" si="0"/>
        <v>47500</v>
      </c>
      <c r="K10" s="167">
        <v>45525</v>
      </c>
      <c r="M10" s="2191">
        <v>84321</v>
      </c>
      <c r="O10" s="188">
        <v>1666.67</v>
      </c>
      <c r="P10" s="188">
        <v>233.33</v>
      </c>
      <c r="Q10" s="43">
        <f t="shared" si="1"/>
        <v>11666.65</v>
      </c>
    </row>
    <row r="11" spans="1:17">
      <c r="A11" s="235">
        <v>45416</v>
      </c>
      <c r="B11" s="151"/>
      <c r="C11" s="151"/>
      <c r="D11" s="151"/>
      <c r="E11" s="151"/>
      <c r="F11" s="2195">
        <v>83025</v>
      </c>
      <c r="G11" s="256">
        <v>2500</v>
      </c>
      <c r="H11" s="256">
        <v>498</v>
      </c>
      <c r="I11" s="43">
        <f t="shared" si="0"/>
        <v>45000</v>
      </c>
      <c r="K11" s="167">
        <v>45591</v>
      </c>
      <c r="L11" s="27"/>
      <c r="M11" s="2191">
        <v>85150</v>
      </c>
      <c r="N11" s="80"/>
      <c r="O11" s="188">
        <v>1666.67</v>
      </c>
      <c r="P11" s="188">
        <v>200</v>
      </c>
      <c r="Q11" s="43">
        <f t="shared" si="1"/>
        <v>9999.98</v>
      </c>
    </row>
    <row r="12" spans="1:17">
      <c r="A12" s="235">
        <v>45437</v>
      </c>
      <c r="B12" s="151"/>
      <c r="C12" s="151"/>
      <c r="D12" s="151"/>
      <c r="E12" s="151"/>
      <c r="F12" s="2195">
        <v>83338</v>
      </c>
      <c r="G12" s="47">
        <v>2500</v>
      </c>
      <c r="H12" s="47">
        <v>498</v>
      </c>
      <c r="I12" s="43">
        <f t="shared" si="0"/>
        <v>42500</v>
      </c>
      <c r="K12" s="167">
        <v>45617</v>
      </c>
      <c r="M12" s="2191">
        <v>85527</v>
      </c>
      <c r="O12" s="188">
        <v>1666.67</v>
      </c>
      <c r="P12" s="188">
        <v>166.67</v>
      </c>
      <c r="Q12" s="43">
        <f t="shared" si="1"/>
        <v>8333.31</v>
      </c>
    </row>
    <row r="13" spans="1:17">
      <c r="A13" s="235">
        <v>45437</v>
      </c>
      <c r="B13" s="151"/>
      <c r="C13" s="151"/>
      <c r="D13" s="151"/>
      <c r="E13" s="151"/>
      <c r="F13" s="2195">
        <v>33546</v>
      </c>
      <c r="G13" s="35">
        <v>42500</v>
      </c>
      <c r="H13" s="43"/>
      <c r="I13" s="43">
        <f t="shared" si="0"/>
        <v>0</v>
      </c>
      <c r="K13" s="50">
        <v>45647</v>
      </c>
      <c r="M13" s="2192">
        <v>85898</v>
      </c>
      <c r="O13" s="188">
        <v>1666.67</v>
      </c>
      <c r="P13" s="188">
        <v>133.33000000000001</v>
      </c>
      <c r="Q13" s="43">
        <f t="shared" si="1"/>
        <v>6666.64</v>
      </c>
    </row>
    <row r="14" spans="1:17">
      <c r="A14" s="160"/>
      <c r="B14" s="151"/>
      <c r="C14" s="151"/>
      <c r="D14" s="151"/>
      <c r="E14" s="151"/>
      <c r="F14" s="2906"/>
      <c r="G14" s="43"/>
      <c r="H14" s="43"/>
      <c r="I14" s="43"/>
      <c r="K14" s="50">
        <v>45647</v>
      </c>
      <c r="M14" s="2192">
        <v>85901</v>
      </c>
      <c r="O14" s="188">
        <v>6666.64</v>
      </c>
      <c r="P14" s="39"/>
      <c r="Q14" s="43">
        <f t="shared" si="1"/>
        <v>0</v>
      </c>
    </row>
    <row r="15" spans="1:17">
      <c r="Q15" s="43">
        <f t="shared" si="1"/>
        <v>0</v>
      </c>
    </row>
    <row r="16" spans="1:17" ht="20.399999999999999">
      <c r="A16" s="3200" t="s">
        <v>1</v>
      </c>
      <c r="B16" s="3200"/>
      <c r="C16" s="3200"/>
      <c r="D16" s="3200"/>
      <c r="E16" s="3200"/>
      <c r="F16" s="3200"/>
      <c r="G16" s="3200"/>
      <c r="H16" s="3200"/>
      <c r="I16" s="3200"/>
      <c r="K16" s="3471" t="s">
        <v>185</v>
      </c>
      <c r="L16" s="3472"/>
      <c r="M16" s="3472"/>
      <c r="N16" s="3472"/>
      <c r="O16" s="3472"/>
      <c r="P16" s="3472"/>
      <c r="Q16" s="3473"/>
    </row>
    <row r="17" spans="1:17" ht="27.6">
      <c r="A17" s="141" t="s">
        <v>2</v>
      </c>
      <c r="B17" s="142" t="s">
        <v>96</v>
      </c>
      <c r="C17" s="143" t="s">
        <v>4</v>
      </c>
      <c r="D17" s="144" t="s">
        <v>5</v>
      </c>
      <c r="E17" s="144" t="s">
        <v>6</v>
      </c>
      <c r="F17" s="2905" t="s">
        <v>36</v>
      </c>
      <c r="G17" s="146" t="s">
        <v>37</v>
      </c>
      <c r="H17" s="146" t="s">
        <v>38</v>
      </c>
      <c r="I17" s="146" t="s">
        <v>87</v>
      </c>
      <c r="K17" s="470" t="s">
        <v>2</v>
      </c>
      <c r="L17" s="562" t="s">
        <v>3</v>
      </c>
      <c r="M17" s="2572" t="s">
        <v>7</v>
      </c>
      <c r="N17" s="1130" t="s">
        <v>6</v>
      </c>
      <c r="O17" s="563" t="s">
        <v>176</v>
      </c>
      <c r="P17" s="563" t="s">
        <v>177</v>
      </c>
      <c r="Q17" s="1121" t="s">
        <v>10</v>
      </c>
    </row>
    <row r="18" spans="1:17" ht="13.2">
      <c r="A18" s="50">
        <v>45437</v>
      </c>
      <c r="B18" s="666">
        <v>100000</v>
      </c>
      <c r="C18" s="666">
        <f>B18*2%</f>
        <v>2000</v>
      </c>
      <c r="D18" s="666"/>
      <c r="E18" s="667">
        <v>24</v>
      </c>
      <c r="F18" s="2229">
        <v>33546</v>
      </c>
      <c r="G18" s="668">
        <f>B18/E18</f>
        <v>4166.6666666666697</v>
      </c>
      <c r="H18" s="668">
        <f>B18*0.83%</f>
        <v>830</v>
      </c>
      <c r="I18" s="668">
        <f>B18</f>
        <v>100000</v>
      </c>
      <c r="J18" s="133"/>
      <c r="K18" s="162">
        <v>45647</v>
      </c>
      <c r="L18" s="834">
        <v>20000</v>
      </c>
      <c r="M18" s="2193">
        <v>34794</v>
      </c>
      <c r="N18" s="73">
        <v>12</v>
      </c>
      <c r="O18" s="55">
        <v>1666.67</v>
      </c>
      <c r="P18" s="55">
        <v>400</v>
      </c>
      <c r="Q18" s="55">
        <v>20000</v>
      </c>
    </row>
    <row r="19" spans="1:17" ht="13.2">
      <c r="A19" s="50">
        <v>45472</v>
      </c>
      <c r="B19" s="57"/>
      <c r="C19" s="57"/>
      <c r="D19" s="57"/>
      <c r="E19" s="57">
        <v>1</v>
      </c>
      <c r="F19" s="2229">
        <v>83755</v>
      </c>
      <c r="G19" s="62">
        <v>4166.67</v>
      </c>
      <c r="H19" s="62">
        <v>830</v>
      </c>
      <c r="I19" s="62">
        <f>I18-G19</f>
        <v>95833.33</v>
      </c>
      <c r="J19" s="133"/>
      <c r="K19" s="50">
        <v>45688</v>
      </c>
      <c r="L19" s="57"/>
      <c r="M19" s="2192">
        <v>86466</v>
      </c>
      <c r="N19" s="538">
        <v>1</v>
      </c>
      <c r="O19" s="30">
        <v>1666.67</v>
      </c>
      <c r="P19" s="30">
        <v>366.67</v>
      </c>
      <c r="Q19" s="62">
        <f t="shared" ref="Q19:Q29" si="2">Q18-O19</f>
        <v>18333.330000000002</v>
      </c>
    </row>
    <row r="20" spans="1:17" ht="13.2">
      <c r="A20" s="50">
        <v>45506</v>
      </c>
      <c r="B20" s="57"/>
      <c r="C20" s="57"/>
      <c r="D20" s="57"/>
      <c r="E20" s="57">
        <v>2</v>
      </c>
      <c r="F20" s="2229">
        <v>84155</v>
      </c>
      <c r="G20" s="59">
        <v>4166.67</v>
      </c>
      <c r="H20" s="59">
        <v>830</v>
      </c>
      <c r="I20" s="62">
        <f t="shared" ref="I20:I27" si="3">I19-G20</f>
        <v>91666.66</v>
      </c>
      <c r="J20" s="133"/>
      <c r="K20" s="50">
        <v>45717</v>
      </c>
      <c r="M20" s="2192">
        <v>86700</v>
      </c>
      <c r="N20" s="538">
        <v>2</v>
      </c>
      <c r="O20" s="59">
        <v>1666.67</v>
      </c>
      <c r="P20" s="59">
        <v>333.33</v>
      </c>
      <c r="Q20" s="62">
        <f t="shared" si="2"/>
        <v>16666.66</v>
      </c>
    </row>
    <row r="21" spans="1:17" ht="13.2">
      <c r="A21" s="50">
        <v>45538</v>
      </c>
      <c r="B21" s="57"/>
      <c r="C21" s="57"/>
      <c r="D21" s="57"/>
      <c r="E21" s="57">
        <v>3</v>
      </c>
      <c r="F21" s="2229">
        <v>84498</v>
      </c>
      <c r="G21" s="59">
        <v>4166.67</v>
      </c>
      <c r="H21" s="59">
        <v>830</v>
      </c>
      <c r="I21" s="62">
        <f t="shared" si="3"/>
        <v>87499.99</v>
      </c>
      <c r="J21" s="133"/>
      <c r="K21" s="50">
        <v>45751</v>
      </c>
      <c r="L21" s="57"/>
      <c r="M21" s="2192">
        <v>87156</v>
      </c>
      <c r="N21" s="538">
        <v>3</v>
      </c>
      <c r="O21" s="59">
        <v>1666.67</v>
      </c>
      <c r="P21" s="59">
        <v>333.33</v>
      </c>
      <c r="Q21" s="62">
        <f t="shared" si="2"/>
        <v>14999.99</v>
      </c>
    </row>
    <row r="22" spans="1:17" ht="13.2">
      <c r="A22" s="50">
        <v>45570</v>
      </c>
      <c r="B22" s="57"/>
      <c r="C22" s="57"/>
      <c r="D22" s="57"/>
      <c r="E22" s="57">
        <v>4</v>
      </c>
      <c r="F22" s="2229">
        <v>84919</v>
      </c>
      <c r="G22" s="59">
        <v>4166.67</v>
      </c>
      <c r="H22" s="59">
        <v>830</v>
      </c>
      <c r="I22" s="62">
        <f t="shared" si="3"/>
        <v>83333.320000000007</v>
      </c>
      <c r="J22" s="133"/>
      <c r="K22" s="50">
        <v>45779</v>
      </c>
      <c r="L22" s="57"/>
      <c r="M22" s="2192">
        <v>87486</v>
      </c>
      <c r="N22" s="538">
        <v>4</v>
      </c>
      <c r="O22" s="59">
        <v>1666.67</v>
      </c>
      <c r="P22" s="59">
        <v>300</v>
      </c>
      <c r="Q22" s="62">
        <f t="shared" si="2"/>
        <v>13333.32</v>
      </c>
    </row>
    <row r="23" spans="1:17" ht="13.2">
      <c r="A23" s="50">
        <v>45595</v>
      </c>
      <c r="B23" s="57"/>
      <c r="C23" s="57"/>
      <c r="D23" s="57"/>
      <c r="E23" s="57">
        <v>5</v>
      </c>
      <c r="F23" s="2229">
        <v>85220</v>
      </c>
      <c r="G23" s="59">
        <v>4166</v>
      </c>
      <c r="H23" s="59">
        <v>830</v>
      </c>
      <c r="I23" s="62">
        <f t="shared" si="3"/>
        <v>79167.320000000007</v>
      </c>
      <c r="J23" s="133"/>
      <c r="K23" s="50">
        <v>45822</v>
      </c>
      <c r="L23" s="57"/>
      <c r="M23" s="2229" t="s">
        <v>1508</v>
      </c>
      <c r="N23" s="538">
        <v>5</v>
      </c>
      <c r="O23" s="30">
        <v>1666.67</v>
      </c>
      <c r="P23" s="30">
        <v>266.67</v>
      </c>
      <c r="Q23" s="62">
        <f t="shared" si="2"/>
        <v>11666.65</v>
      </c>
    </row>
    <row r="24" spans="1:17" ht="13.2">
      <c r="A24" s="50">
        <v>45633</v>
      </c>
      <c r="B24" s="57"/>
      <c r="C24" s="57"/>
      <c r="D24" s="57"/>
      <c r="E24" s="57">
        <v>6</v>
      </c>
      <c r="F24" s="2229">
        <v>85766</v>
      </c>
      <c r="G24" s="59">
        <v>4166.67</v>
      </c>
      <c r="H24" s="59">
        <v>830</v>
      </c>
      <c r="I24" s="62">
        <f t="shared" si="3"/>
        <v>75000.649999999994</v>
      </c>
      <c r="J24" s="133"/>
      <c r="K24" s="50">
        <v>45847</v>
      </c>
      <c r="L24" s="27"/>
      <c r="M24" s="2229" t="s">
        <v>1509</v>
      </c>
      <c r="N24" s="538">
        <v>6</v>
      </c>
      <c r="O24" s="59">
        <v>1666.67</v>
      </c>
      <c r="P24" s="59">
        <v>233.33</v>
      </c>
      <c r="Q24" s="62">
        <f t="shared" si="2"/>
        <v>9999.98</v>
      </c>
    </row>
    <row r="25" spans="1:17" ht="13.2">
      <c r="A25" s="50">
        <v>45647</v>
      </c>
      <c r="B25" s="57"/>
      <c r="C25" s="57"/>
      <c r="D25" s="57"/>
      <c r="E25" s="57">
        <v>7</v>
      </c>
      <c r="F25" s="2229">
        <v>85902</v>
      </c>
      <c r="G25" s="59">
        <v>4166.67</v>
      </c>
      <c r="H25" s="59">
        <v>830</v>
      </c>
      <c r="I25" s="62">
        <f t="shared" si="3"/>
        <v>70833.98</v>
      </c>
      <c r="J25" s="133"/>
      <c r="K25" s="50">
        <v>45878</v>
      </c>
      <c r="L25" s="57"/>
      <c r="M25" s="2253" t="s">
        <v>1510</v>
      </c>
      <c r="N25" s="538">
        <v>7</v>
      </c>
      <c r="O25" s="59">
        <v>1666.67</v>
      </c>
      <c r="P25" s="59">
        <v>200</v>
      </c>
      <c r="Q25" s="62">
        <f t="shared" si="2"/>
        <v>8333.31</v>
      </c>
    </row>
    <row r="26" spans="1:17" ht="13.2">
      <c r="A26" s="50">
        <v>45688</v>
      </c>
      <c r="B26" s="57"/>
      <c r="C26" s="57"/>
      <c r="D26" s="57"/>
      <c r="E26" s="57">
        <v>8</v>
      </c>
      <c r="F26" s="2229">
        <v>86466</v>
      </c>
      <c r="G26" s="59">
        <v>4166.67</v>
      </c>
      <c r="H26" s="59">
        <v>830</v>
      </c>
      <c r="I26" s="62">
        <f t="shared" si="3"/>
        <v>66667.31</v>
      </c>
      <c r="J26" s="133"/>
      <c r="K26" s="50">
        <v>45906</v>
      </c>
      <c r="L26" s="27"/>
      <c r="M26" s="2229" t="s">
        <v>1511</v>
      </c>
      <c r="N26" s="538">
        <v>8</v>
      </c>
      <c r="O26" s="59">
        <v>1666.67</v>
      </c>
      <c r="P26" s="59">
        <v>166.67</v>
      </c>
      <c r="Q26" s="62">
        <f t="shared" si="2"/>
        <v>6666.64</v>
      </c>
    </row>
    <row r="27" spans="1:17" ht="13.2">
      <c r="A27" s="50">
        <v>45688</v>
      </c>
      <c r="B27" s="57"/>
      <c r="C27" s="57"/>
      <c r="D27" s="57"/>
      <c r="E27" s="57"/>
      <c r="F27" s="2229">
        <v>35016</v>
      </c>
      <c r="G27" s="62">
        <v>66667.31</v>
      </c>
      <c r="H27" s="62"/>
      <c r="I27" s="62">
        <f t="shared" si="3"/>
        <v>0</v>
      </c>
      <c r="J27" s="133"/>
      <c r="K27" s="50">
        <v>45947</v>
      </c>
      <c r="L27" s="27"/>
      <c r="M27" s="2229" t="s">
        <v>1512</v>
      </c>
      <c r="N27" s="538">
        <v>9</v>
      </c>
      <c r="O27" s="30">
        <v>1666.67</v>
      </c>
      <c r="P27" s="30">
        <v>133.33000000000001</v>
      </c>
      <c r="Q27" s="62">
        <f t="shared" si="2"/>
        <v>4999.97</v>
      </c>
    </row>
    <row r="28" spans="1:17">
      <c r="J28" s="133"/>
      <c r="K28" s="50">
        <v>45975</v>
      </c>
      <c r="M28" s="2229" t="s">
        <v>1513</v>
      </c>
      <c r="N28" s="538">
        <v>10</v>
      </c>
      <c r="O28" s="30">
        <v>1666.67</v>
      </c>
      <c r="P28" s="30">
        <v>100</v>
      </c>
      <c r="Q28" s="62">
        <f t="shared" si="2"/>
        <v>3333.3</v>
      </c>
    </row>
    <row r="29" spans="1:17" ht="20.399999999999999">
      <c r="A29" s="3200" t="s">
        <v>1</v>
      </c>
      <c r="B29" s="3200"/>
      <c r="C29" s="3200"/>
      <c r="D29" s="3200"/>
      <c r="E29" s="3200"/>
      <c r="F29" s="3200"/>
      <c r="G29" s="3200"/>
      <c r="H29" s="3200"/>
      <c r="I29" s="3200"/>
      <c r="K29" s="50">
        <v>45987</v>
      </c>
      <c r="M29" s="2197" t="s">
        <v>1514</v>
      </c>
      <c r="O29" s="30">
        <v>3333.3</v>
      </c>
      <c r="Q29" s="62">
        <f t="shared" si="2"/>
        <v>0</v>
      </c>
    </row>
    <row r="30" spans="1:17" ht="27.6">
      <c r="A30" s="141" t="s">
        <v>2</v>
      </c>
      <c r="B30" s="142" t="s">
        <v>96</v>
      </c>
      <c r="C30" s="143" t="s">
        <v>4</v>
      </c>
      <c r="D30" s="144" t="s">
        <v>5</v>
      </c>
      <c r="E30" s="144" t="s">
        <v>6</v>
      </c>
      <c r="F30" s="2905" t="s">
        <v>36</v>
      </c>
      <c r="G30" s="146" t="s">
        <v>37</v>
      </c>
      <c r="H30" s="146" t="s">
        <v>38</v>
      </c>
      <c r="I30" s="146" t="s">
        <v>87</v>
      </c>
    </row>
    <row r="31" spans="1:17" ht="15">
      <c r="A31" s="50">
        <v>45688</v>
      </c>
      <c r="B31" s="666">
        <v>250000</v>
      </c>
      <c r="C31" s="666">
        <f>B31*2%</f>
        <v>5000</v>
      </c>
      <c r="D31" s="666"/>
      <c r="E31" s="667">
        <v>36</v>
      </c>
      <c r="F31" s="2248">
        <v>35016</v>
      </c>
      <c r="G31" s="668">
        <f>B31/E31</f>
        <v>6944.4444444444398</v>
      </c>
      <c r="H31" s="668">
        <f>B31*0.83%</f>
        <v>2075</v>
      </c>
      <c r="I31" s="668">
        <f>B31</f>
        <v>250000</v>
      </c>
      <c r="K31" s="3471" t="s">
        <v>185</v>
      </c>
      <c r="L31" s="3472"/>
      <c r="M31" s="3472"/>
      <c r="N31" s="3472"/>
      <c r="O31" s="3472"/>
      <c r="P31" s="3472"/>
      <c r="Q31" s="3473"/>
    </row>
    <row r="32" spans="1:17" ht="26.4">
      <c r="A32" s="50">
        <v>45717</v>
      </c>
      <c r="B32" s="167"/>
      <c r="C32" s="522"/>
      <c r="D32" s="57"/>
      <c r="E32" s="57">
        <v>1</v>
      </c>
      <c r="F32" s="2191">
        <v>86700</v>
      </c>
      <c r="G32" s="168">
        <v>6944.44</v>
      </c>
      <c r="H32" s="168">
        <v>2075</v>
      </c>
      <c r="I32" s="62">
        <f>I31-G32</f>
        <v>243055.56</v>
      </c>
      <c r="K32" s="470" t="s">
        <v>2</v>
      </c>
      <c r="L32" s="562" t="s">
        <v>3</v>
      </c>
      <c r="M32" s="2572" t="s">
        <v>7</v>
      </c>
      <c r="N32" s="1130" t="s">
        <v>6</v>
      </c>
      <c r="O32" s="563" t="s">
        <v>176</v>
      </c>
      <c r="P32" s="563" t="s">
        <v>177</v>
      </c>
      <c r="Q32" s="1121" t="s">
        <v>10</v>
      </c>
    </row>
    <row r="33" spans="1:17" ht="15">
      <c r="A33" s="50">
        <v>45745</v>
      </c>
      <c r="B33" s="167"/>
      <c r="C33" s="522"/>
      <c r="D33" s="57"/>
      <c r="E33" s="57">
        <v>2</v>
      </c>
      <c r="F33" s="2191">
        <v>87063</v>
      </c>
      <c r="G33" s="450">
        <v>6944.44</v>
      </c>
      <c r="H33" s="450">
        <v>2075</v>
      </c>
      <c r="I33" s="62">
        <f t="shared" ref="I33:I56" si="4">I32-G33</f>
        <v>236111.12</v>
      </c>
      <c r="K33" s="50">
        <v>45987</v>
      </c>
      <c r="L33" s="834">
        <v>20000</v>
      </c>
      <c r="M33" s="2194">
        <v>36848</v>
      </c>
      <c r="O33" s="55">
        <v>1666.67</v>
      </c>
      <c r="P33" s="55">
        <v>400</v>
      </c>
      <c r="Q33" s="55">
        <v>20000</v>
      </c>
    </row>
    <row r="34" spans="1:17" ht="15">
      <c r="A34" s="50">
        <v>45779</v>
      </c>
      <c r="B34" s="167"/>
      <c r="C34" s="522"/>
      <c r="D34" s="57"/>
      <c r="E34" s="57">
        <v>3</v>
      </c>
      <c r="F34" s="2191">
        <v>87486</v>
      </c>
      <c r="G34" s="168">
        <v>6944.44</v>
      </c>
      <c r="H34" s="168">
        <v>2075</v>
      </c>
      <c r="I34" s="62">
        <f t="shared" si="4"/>
        <v>229166.68</v>
      </c>
      <c r="K34" s="50">
        <v>46004</v>
      </c>
      <c r="L34" s="57"/>
      <c r="M34" s="2192">
        <v>86466</v>
      </c>
      <c r="N34" s="538">
        <v>1</v>
      </c>
      <c r="O34" s="30">
        <v>1666.67</v>
      </c>
      <c r="P34" s="654">
        <v>83.33</v>
      </c>
      <c r="Q34" s="62">
        <f t="shared" ref="Q34" si="5">Q33-O34</f>
        <v>18333.330000000002</v>
      </c>
    </row>
    <row r="35" spans="1:17" ht="15">
      <c r="A35" s="50">
        <v>45815</v>
      </c>
      <c r="B35" s="167"/>
      <c r="C35" s="522"/>
      <c r="D35" s="57"/>
      <c r="E35" s="57">
        <v>4</v>
      </c>
      <c r="F35" s="2195" t="s">
        <v>1515</v>
      </c>
      <c r="G35" s="168">
        <v>6944.44</v>
      </c>
      <c r="H35" s="168">
        <v>2075</v>
      </c>
      <c r="I35" s="62">
        <f t="shared" si="4"/>
        <v>222222.24</v>
      </c>
      <c r="K35" s="167"/>
      <c r="M35" s="2197"/>
      <c r="O35" s="450"/>
      <c r="P35" s="168"/>
      <c r="Q35" s="62"/>
    </row>
    <row r="36" spans="1:17">
      <c r="A36" s="449">
        <v>45847</v>
      </c>
      <c r="B36" s="167"/>
      <c r="E36" s="57">
        <v>5</v>
      </c>
      <c r="F36" s="2195" t="s">
        <v>1509</v>
      </c>
      <c r="G36" s="168">
        <v>6944.44</v>
      </c>
      <c r="H36" s="168">
        <v>2075</v>
      </c>
      <c r="I36" s="62">
        <f t="shared" si="4"/>
        <v>215277.8</v>
      </c>
      <c r="K36" s="36"/>
      <c r="L36" s="27"/>
      <c r="M36" s="2300"/>
      <c r="N36" s="80"/>
      <c r="O36" s="39"/>
      <c r="P36" s="39"/>
      <c r="Q36" s="62"/>
    </row>
    <row r="37" spans="1:17" ht="15">
      <c r="A37" s="50">
        <v>45864</v>
      </c>
      <c r="B37" s="167"/>
      <c r="C37" s="522"/>
      <c r="D37" s="57"/>
      <c r="E37" s="57">
        <v>6</v>
      </c>
      <c r="F37" s="2195" t="s">
        <v>1516</v>
      </c>
      <c r="G37" s="450">
        <v>6944.44</v>
      </c>
      <c r="H37" s="450">
        <v>2075</v>
      </c>
      <c r="I37" s="62">
        <f t="shared" si="4"/>
        <v>208333.36</v>
      </c>
      <c r="K37" s="50"/>
      <c r="L37" s="574"/>
      <c r="M37" s="2642"/>
      <c r="N37" s="539"/>
      <c r="O37" s="656"/>
      <c r="P37" s="39"/>
      <c r="Q37" s="62"/>
    </row>
    <row r="38" spans="1:17" ht="15">
      <c r="A38" s="167">
        <v>45906</v>
      </c>
      <c r="B38" s="167"/>
      <c r="E38" s="57">
        <v>7</v>
      </c>
      <c r="F38" s="2195" t="s">
        <v>1511</v>
      </c>
      <c r="G38" s="168">
        <v>6944.44</v>
      </c>
      <c r="H38" s="168">
        <v>2075</v>
      </c>
      <c r="I38" s="62">
        <f t="shared" si="4"/>
        <v>201388.92</v>
      </c>
      <c r="K38" s="50"/>
      <c r="L38" s="574"/>
      <c r="M38" s="2643"/>
      <c r="N38" s="654"/>
      <c r="O38" s="656"/>
      <c r="P38" s="39"/>
      <c r="Q38" s="62"/>
    </row>
    <row r="39" spans="1:17" ht="15">
      <c r="A39" s="575">
        <v>45917</v>
      </c>
      <c r="D39" s="57"/>
      <c r="E39" s="57">
        <v>8</v>
      </c>
      <c r="F39" s="2424">
        <v>36426</v>
      </c>
      <c r="G39" s="604">
        <v>201389.36</v>
      </c>
      <c r="H39" s="62"/>
      <c r="I39" s="62">
        <f t="shared" si="4"/>
        <v>-0.44000000000232797</v>
      </c>
      <c r="K39" s="50"/>
      <c r="L39" s="574"/>
      <c r="M39" s="2643"/>
      <c r="N39" s="654"/>
      <c r="O39" s="656"/>
      <c r="P39" s="39"/>
      <c r="Q39" s="62"/>
    </row>
    <row r="40" spans="1:17" ht="15">
      <c r="A40" s="50"/>
      <c r="B40" s="57"/>
      <c r="C40" s="57"/>
      <c r="D40" s="57"/>
      <c r="E40" s="57">
        <v>9</v>
      </c>
      <c r="F40" s="2229"/>
      <c r="G40" s="62"/>
      <c r="H40" s="62"/>
      <c r="I40" s="62">
        <f t="shared" si="4"/>
        <v>-0.44000000000232797</v>
      </c>
      <c r="K40" s="50"/>
      <c r="L40" s="574"/>
      <c r="M40" s="2643"/>
      <c r="N40" s="654"/>
      <c r="O40" s="656"/>
      <c r="P40" s="39"/>
      <c r="Q40" s="62"/>
    </row>
    <row r="41" spans="1:17" ht="15">
      <c r="A41" s="50"/>
      <c r="B41" s="57"/>
      <c r="C41" s="57"/>
      <c r="D41" s="57"/>
      <c r="E41" s="57">
        <v>10</v>
      </c>
      <c r="F41" s="2229"/>
      <c r="G41" s="62"/>
      <c r="H41" s="62"/>
      <c r="I41" s="62">
        <f t="shared" si="4"/>
        <v>-0.44000000000232797</v>
      </c>
      <c r="K41" s="50"/>
      <c r="L41" s="655"/>
      <c r="M41" s="2642"/>
      <c r="N41" s="539"/>
      <c r="O41" s="656"/>
      <c r="P41" s="39"/>
      <c r="Q41" s="39"/>
    </row>
    <row r="42" spans="1:17" ht="20.399999999999999">
      <c r="A42" s="3200" t="s">
        <v>1</v>
      </c>
      <c r="B42" s="3200"/>
      <c r="C42" s="3200"/>
      <c r="D42" s="3200"/>
      <c r="E42" s="3200"/>
      <c r="F42" s="3200"/>
      <c r="G42" s="3200"/>
      <c r="H42" s="3200"/>
      <c r="I42" s="3200"/>
      <c r="K42" s="228"/>
      <c r="L42" s="748"/>
      <c r="M42" s="2907"/>
      <c r="N42" s="662"/>
      <c r="O42" s="660"/>
    </row>
    <row r="43" spans="1:17" ht="27.6">
      <c r="A43" s="141" t="s">
        <v>2</v>
      </c>
      <c r="B43" s="142" t="s">
        <v>96</v>
      </c>
      <c r="C43" s="143" t="s">
        <v>4</v>
      </c>
      <c r="D43" s="144" t="s">
        <v>5</v>
      </c>
      <c r="E43" s="144" t="s">
        <v>6</v>
      </c>
      <c r="F43" s="2905" t="s">
        <v>36</v>
      </c>
      <c r="G43" s="146" t="s">
        <v>37</v>
      </c>
      <c r="H43" s="146" t="s">
        <v>38</v>
      </c>
      <c r="I43" s="146" t="s">
        <v>87</v>
      </c>
      <c r="K43" s="228"/>
      <c r="L43" s="125"/>
      <c r="M43" s="2907"/>
      <c r="N43" s="662"/>
      <c r="O43" s="660"/>
    </row>
    <row r="44" spans="1:17" ht="15">
      <c r="A44" s="167">
        <v>45917</v>
      </c>
      <c r="B44" s="666">
        <v>275000</v>
      </c>
      <c r="C44" s="666">
        <f>B44*2%</f>
        <v>5500</v>
      </c>
      <c r="D44" s="666"/>
      <c r="E44" s="667">
        <v>36</v>
      </c>
      <c r="F44" s="2248">
        <v>35016</v>
      </c>
      <c r="G44" s="668">
        <f>B44/E44</f>
        <v>7638.8888888888896</v>
      </c>
      <c r="H44" s="668">
        <f>B44*0.83%</f>
        <v>2282.5</v>
      </c>
      <c r="I44" s="668">
        <f>B44</f>
        <v>275000</v>
      </c>
      <c r="K44" s="228"/>
      <c r="L44" s="748"/>
      <c r="M44" s="2907"/>
      <c r="N44" s="662"/>
      <c r="O44" s="660"/>
    </row>
    <row r="45" spans="1:17" ht="15">
      <c r="A45" s="167">
        <v>45947</v>
      </c>
      <c r="B45" s="167"/>
      <c r="C45" s="57"/>
      <c r="D45" s="57"/>
      <c r="E45" s="57">
        <v>1</v>
      </c>
      <c r="F45" s="2195" t="s">
        <v>1512</v>
      </c>
      <c r="G45" s="450">
        <v>5729.17</v>
      </c>
      <c r="H45" s="450">
        <v>2282.5</v>
      </c>
      <c r="I45" s="62">
        <f>I44-G45</f>
        <v>269270.83</v>
      </c>
      <c r="K45" s="228"/>
      <c r="L45" s="748"/>
      <c r="M45" s="2908"/>
      <c r="N45" s="661"/>
      <c r="O45" s="660"/>
    </row>
    <row r="46" spans="1:17" ht="15">
      <c r="A46" s="167">
        <v>45975</v>
      </c>
      <c r="B46" s="57"/>
      <c r="C46" s="57"/>
      <c r="D46" s="57"/>
      <c r="E46" s="57">
        <v>15</v>
      </c>
      <c r="F46" s="2195" t="s">
        <v>1513</v>
      </c>
      <c r="G46" s="450">
        <v>5729.17</v>
      </c>
      <c r="H46" s="450">
        <v>2282.5</v>
      </c>
      <c r="I46" s="62">
        <f t="shared" si="4"/>
        <v>263541.65999999997</v>
      </c>
      <c r="K46" s="228"/>
      <c r="L46" s="748"/>
      <c r="M46" s="2908"/>
      <c r="N46" s="661"/>
      <c r="O46" s="660"/>
    </row>
    <row r="47" spans="1:17" ht="15">
      <c r="A47" s="167">
        <v>46004</v>
      </c>
      <c r="B47" s="57"/>
      <c r="C47" s="57"/>
      <c r="D47" s="57"/>
      <c r="E47" s="57">
        <v>16</v>
      </c>
      <c r="F47" s="2195" t="s">
        <v>1517</v>
      </c>
      <c r="G47" s="168">
        <v>5729.17</v>
      </c>
      <c r="H47" s="168">
        <v>2282.5</v>
      </c>
      <c r="I47" s="62">
        <f t="shared" si="4"/>
        <v>257812.49</v>
      </c>
      <c r="K47" s="228"/>
      <c r="L47" s="746"/>
      <c r="M47" s="2465"/>
      <c r="N47" s="746"/>
      <c r="O47" s="747"/>
    </row>
    <row r="48" spans="1:17" ht="15">
      <c r="A48" s="50"/>
      <c r="B48" s="57"/>
      <c r="C48" s="57"/>
      <c r="D48" s="57"/>
      <c r="E48" s="57">
        <v>17</v>
      </c>
      <c r="F48" s="2229"/>
      <c r="G48" s="62"/>
      <c r="H48" s="62"/>
      <c r="I48" s="62">
        <f t="shared" si="4"/>
        <v>257812.49</v>
      </c>
      <c r="K48" s="228"/>
      <c r="L48" s="748"/>
      <c r="M48" s="2908"/>
      <c r="N48" s="661"/>
      <c r="O48" s="660"/>
    </row>
    <row r="49" spans="1:15" ht="15">
      <c r="A49" s="50"/>
      <c r="B49" s="57"/>
      <c r="C49" s="57"/>
      <c r="D49" s="57"/>
      <c r="E49" s="57">
        <v>18</v>
      </c>
      <c r="F49" s="2229"/>
      <c r="G49" s="62"/>
      <c r="H49" s="62"/>
      <c r="I49" s="62">
        <f t="shared" si="4"/>
        <v>257812.49</v>
      </c>
      <c r="K49" s="228"/>
      <c r="L49" s="748"/>
      <c r="M49" s="2907"/>
      <c r="N49" s="662"/>
      <c r="O49" s="660"/>
    </row>
    <row r="50" spans="1:15" ht="13.2">
      <c r="A50" s="50"/>
      <c r="B50" s="57"/>
      <c r="C50" s="57"/>
      <c r="D50" s="57"/>
      <c r="E50" s="57">
        <v>19</v>
      </c>
      <c r="F50" s="2229"/>
      <c r="G50" s="62"/>
      <c r="H50" s="62"/>
      <c r="I50" s="62">
        <f t="shared" si="4"/>
        <v>257812.49</v>
      </c>
    </row>
    <row r="51" spans="1:15" ht="13.2">
      <c r="A51" s="50"/>
      <c r="B51" s="57"/>
      <c r="C51" s="57"/>
      <c r="D51" s="57"/>
      <c r="E51" s="57">
        <v>20</v>
      </c>
      <c r="F51" s="2229"/>
      <c r="G51" s="62"/>
      <c r="H51" s="62"/>
      <c r="I51" s="62">
        <f t="shared" si="4"/>
        <v>257812.49</v>
      </c>
    </row>
    <row r="52" spans="1:15" ht="13.2">
      <c r="A52" s="50"/>
      <c r="B52" s="57"/>
      <c r="C52" s="57"/>
      <c r="D52" s="57"/>
      <c r="E52" s="57">
        <v>21</v>
      </c>
      <c r="F52" s="2229"/>
      <c r="G52" s="62"/>
      <c r="H52" s="62"/>
      <c r="I52" s="62">
        <f t="shared" si="4"/>
        <v>257812.49</v>
      </c>
    </row>
    <row r="53" spans="1:15" ht="13.2">
      <c r="A53" s="50"/>
      <c r="B53" s="57"/>
      <c r="C53" s="57"/>
      <c r="D53" s="57"/>
      <c r="E53" s="57">
        <v>22</v>
      </c>
      <c r="F53" s="2229"/>
      <c r="G53" s="62"/>
      <c r="H53" s="62"/>
      <c r="I53" s="62">
        <f t="shared" si="4"/>
        <v>257812.49</v>
      </c>
    </row>
    <row r="54" spans="1:15" ht="13.2">
      <c r="A54" s="50"/>
      <c r="B54" s="57"/>
      <c r="C54" s="57"/>
      <c r="D54" s="57"/>
      <c r="E54" s="57">
        <v>23</v>
      </c>
      <c r="F54" s="2229"/>
      <c r="G54" s="62"/>
      <c r="H54" s="62"/>
      <c r="I54" s="62">
        <f t="shared" si="4"/>
        <v>257812.49</v>
      </c>
    </row>
    <row r="55" spans="1:15" ht="13.2">
      <c r="A55" s="50"/>
      <c r="B55" s="57"/>
      <c r="C55" s="57"/>
      <c r="D55" s="57"/>
      <c r="E55" s="57">
        <v>24</v>
      </c>
      <c r="F55" s="2229"/>
      <c r="G55" s="62"/>
      <c r="H55" s="62"/>
      <c r="I55" s="62">
        <f t="shared" si="4"/>
        <v>257812.49</v>
      </c>
    </row>
    <row r="56" spans="1:15" ht="13.2">
      <c r="A56" s="50"/>
      <c r="B56" s="57"/>
      <c r="C56" s="57"/>
      <c r="D56" s="57"/>
      <c r="E56" s="57">
        <v>25</v>
      </c>
      <c r="F56" s="2229"/>
      <c r="G56" s="62"/>
      <c r="H56" s="62"/>
      <c r="I56" s="62">
        <f t="shared" si="4"/>
        <v>257812.49</v>
      </c>
    </row>
    <row r="59" spans="1:15" ht="15">
      <c r="A59" s="575"/>
      <c r="B59" s="576"/>
      <c r="C59" s="125"/>
      <c r="D59" s="122"/>
      <c r="E59" s="122"/>
      <c r="F59" s="2231"/>
      <c r="G59" s="728"/>
      <c r="H59" s="728"/>
    </row>
    <row r="60" spans="1:15" ht="13.2">
      <c r="A60" s="575"/>
      <c r="B60" s="805"/>
      <c r="C60" s="161"/>
      <c r="D60" s="122"/>
      <c r="E60" s="122"/>
      <c r="F60" s="2232"/>
      <c r="G60" s="604"/>
      <c r="H60" s="604"/>
    </row>
    <row r="61" spans="1:15">
      <c r="A61" s="575"/>
      <c r="B61" s="576"/>
      <c r="C61" s="126"/>
      <c r="D61" s="577"/>
      <c r="E61" s="577"/>
      <c r="F61" s="2231"/>
      <c r="G61" s="728"/>
      <c r="H61" s="728"/>
    </row>
    <row r="62" spans="1:15">
      <c r="A62" s="575"/>
      <c r="B62" s="576"/>
      <c r="C62" s="126"/>
      <c r="D62" s="122"/>
      <c r="E62" s="122"/>
      <c r="F62" s="2232"/>
      <c r="G62" s="728"/>
      <c r="H62" s="728"/>
    </row>
    <row r="63" spans="1:15">
      <c r="A63" s="575"/>
      <c r="B63" s="576"/>
      <c r="C63" s="126"/>
      <c r="D63" s="577"/>
      <c r="E63" s="577"/>
      <c r="F63" s="2231"/>
      <c r="G63" s="728"/>
      <c r="H63" s="728"/>
    </row>
    <row r="64" spans="1:15">
      <c r="A64" s="575"/>
      <c r="B64" s="576"/>
      <c r="C64" s="120"/>
      <c r="D64" s="577"/>
      <c r="E64" s="577"/>
      <c r="F64" s="2232"/>
      <c r="G64" s="728"/>
      <c r="H64" s="728"/>
    </row>
    <row r="65" spans="1:8">
      <c r="A65" s="575"/>
      <c r="B65" s="576"/>
      <c r="C65" s="120"/>
      <c r="D65" s="577"/>
      <c r="E65" s="577"/>
      <c r="F65" s="2231"/>
      <c r="G65" s="728"/>
      <c r="H65" s="728"/>
    </row>
    <row r="66" spans="1:8">
      <c r="A66" s="575"/>
      <c r="B66" s="576"/>
      <c r="C66" s="120"/>
      <c r="D66" s="122"/>
      <c r="E66" s="122"/>
      <c r="F66" s="2232"/>
      <c r="G66" s="728"/>
      <c r="H66" s="728"/>
    </row>
    <row r="67" spans="1:8">
      <c r="A67" s="575"/>
      <c r="B67" s="576"/>
      <c r="C67" s="120"/>
      <c r="D67" s="577"/>
      <c r="E67" s="577"/>
      <c r="F67" s="2232"/>
      <c r="G67" s="728"/>
      <c r="H67" s="728"/>
    </row>
    <row r="68" spans="1:8" ht="13.2">
      <c r="A68" s="575"/>
      <c r="B68" s="805"/>
      <c r="C68" s="161"/>
      <c r="D68" s="122"/>
      <c r="E68" s="122"/>
      <c r="F68" s="2231"/>
      <c r="G68" s="806"/>
      <c r="H68" s="604"/>
    </row>
    <row r="69" spans="1:8">
      <c r="A69" s="575"/>
      <c r="B69" s="576"/>
      <c r="C69" s="120"/>
      <c r="D69" s="122"/>
      <c r="E69" s="122"/>
      <c r="F69" s="2231"/>
      <c r="G69" s="728"/>
      <c r="H69" s="728"/>
    </row>
    <row r="70" spans="1:8">
      <c r="A70" s="575"/>
      <c r="B70" s="576"/>
      <c r="C70" s="120"/>
      <c r="D70" s="122"/>
      <c r="E70" s="122"/>
      <c r="F70" s="2231"/>
      <c r="G70" s="728"/>
      <c r="H70" s="728"/>
    </row>
    <row r="71" spans="1:8">
      <c r="A71" s="575"/>
      <c r="B71" s="576"/>
      <c r="C71" s="120"/>
      <c r="D71" s="577"/>
      <c r="E71" s="577"/>
      <c r="F71" s="2231"/>
      <c r="G71" s="728"/>
      <c r="H71" s="728"/>
    </row>
  </sheetData>
  <mergeCells count="7">
    <mergeCell ref="K31:Q31"/>
    <mergeCell ref="A42:I42"/>
    <mergeCell ref="A3:I3"/>
    <mergeCell ref="K3:Q3"/>
    <mergeCell ref="A16:I16"/>
    <mergeCell ref="K16:Q16"/>
    <mergeCell ref="A29:I29"/>
  </mergeCells>
  <pageMargins left="0.7" right="0.7" top="0.75" bottom="0.75" header="0.3" footer="0.3"/>
  <pageSetup orientation="portrait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226">
    <tabColor rgb="FFFFFF00"/>
  </sheetPr>
  <dimension ref="A1:R67"/>
  <sheetViews>
    <sheetView topLeftCell="C13" zoomScale="130" zoomScaleNormal="130" workbookViewId="0">
      <selection activeCell="L31" sqref="L31"/>
    </sheetView>
  </sheetViews>
  <sheetFormatPr defaultColWidth="9.109375" defaultRowHeight="13.2"/>
  <cols>
    <col min="1" max="1" width="13.44140625" style="2" customWidth="1"/>
    <col min="2" max="2" width="12.5546875" style="3" customWidth="1"/>
    <col min="3" max="3" width="10.88671875" style="3" customWidth="1"/>
    <col min="4" max="4" width="9.109375" style="3"/>
    <col min="5" max="5" width="11.6640625" style="3" customWidth="1"/>
    <col min="6" max="6" width="11.6640625" style="2289" customWidth="1"/>
    <col min="7" max="9" width="16.88671875" style="6" customWidth="1"/>
    <col min="10" max="10" width="9.109375" style="3"/>
    <col min="11" max="11" width="13.44140625" style="2" customWidth="1"/>
    <col min="12" max="12" width="12.6640625" style="3" customWidth="1"/>
    <col min="13" max="13" width="11" style="2289" customWidth="1"/>
    <col min="14" max="14" width="11" style="3" customWidth="1"/>
    <col min="15" max="15" width="12.44140625" style="6" customWidth="1"/>
    <col min="16" max="16" width="13" style="6" customWidth="1"/>
    <col min="17" max="17" width="12.44140625" style="6" customWidth="1"/>
    <col min="18" max="16384" width="9.109375" style="3"/>
  </cols>
  <sheetData>
    <row r="1" spans="1:17" ht="33" customHeight="1">
      <c r="A1" s="1122" t="s">
        <v>1518</v>
      </c>
      <c r="B1" s="1123"/>
      <c r="C1" s="1123"/>
      <c r="D1" s="1123"/>
      <c r="F1" s="2909"/>
    </row>
    <row r="3" spans="1:17" ht="15">
      <c r="A3" s="3433" t="s">
        <v>1</v>
      </c>
      <c r="B3" s="3434"/>
      <c r="C3" s="3434"/>
      <c r="D3" s="3434"/>
      <c r="E3" s="3434"/>
      <c r="F3" s="3434"/>
      <c r="G3" s="3434"/>
      <c r="H3" s="3434"/>
      <c r="I3" s="3206"/>
      <c r="K3" s="3471" t="s">
        <v>185</v>
      </c>
      <c r="L3" s="3472"/>
      <c r="M3" s="3472"/>
      <c r="N3" s="3472"/>
      <c r="O3" s="3472"/>
      <c r="P3" s="3472"/>
      <c r="Q3" s="3473"/>
    </row>
    <row r="4" spans="1:17" ht="26.4">
      <c r="A4" s="444" t="s">
        <v>2</v>
      </c>
      <c r="B4" s="592" t="s">
        <v>3</v>
      </c>
      <c r="C4" s="446" t="s">
        <v>4</v>
      </c>
      <c r="D4" s="447" t="s">
        <v>5</v>
      </c>
      <c r="E4" s="447" t="s">
        <v>6</v>
      </c>
      <c r="F4" s="2572" t="s">
        <v>7</v>
      </c>
      <c r="G4" s="1119" t="s">
        <v>176</v>
      </c>
      <c r="H4" s="1119" t="s">
        <v>177</v>
      </c>
      <c r="I4" s="461" t="s">
        <v>10</v>
      </c>
      <c r="K4" s="470" t="s">
        <v>2</v>
      </c>
      <c r="L4" s="562" t="s">
        <v>3</v>
      </c>
      <c r="M4" s="2572" t="s">
        <v>7</v>
      </c>
      <c r="N4" s="473" t="s">
        <v>6</v>
      </c>
      <c r="O4" s="563" t="s">
        <v>176</v>
      </c>
      <c r="P4" s="563" t="s">
        <v>177</v>
      </c>
      <c r="Q4" s="1121" t="s">
        <v>10</v>
      </c>
    </row>
    <row r="5" spans="1:17">
      <c r="A5" s="147">
        <v>44891</v>
      </c>
      <c r="B5" s="21">
        <v>300000</v>
      </c>
      <c r="C5" s="21">
        <v>3000</v>
      </c>
      <c r="D5" s="23"/>
      <c r="E5" s="25">
        <v>36</v>
      </c>
      <c r="F5" s="2193">
        <v>30283</v>
      </c>
      <c r="G5" s="21">
        <f>B5/E5</f>
        <v>8333.3333333333303</v>
      </c>
      <c r="H5" s="21">
        <f>B5*0.83%</f>
        <v>2490</v>
      </c>
      <c r="I5" s="21">
        <f>B5</f>
        <v>300000</v>
      </c>
      <c r="K5" s="162">
        <v>45062</v>
      </c>
      <c r="L5" s="834">
        <v>20000</v>
      </c>
      <c r="M5" s="2193">
        <v>31244</v>
      </c>
      <c r="N5" s="25">
        <v>12</v>
      </c>
      <c r="O5" s="55">
        <v>1666.67</v>
      </c>
      <c r="P5" s="55">
        <v>400</v>
      </c>
      <c r="Q5" s="55">
        <v>20000</v>
      </c>
    </row>
    <row r="6" spans="1:17" ht="15">
      <c r="A6" s="167">
        <v>44911</v>
      </c>
      <c r="B6" s="32"/>
      <c r="C6" s="284"/>
      <c r="D6" s="284"/>
      <c r="E6" s="57">
        <v>1</v>
      </c>
      <c r="F6" s="2194">
        <v>77039</v>
      </c>
      <c r="G6" s="45">
        <v>8333.33</v>
      </c>
      <c r="H6" s="45">
        <v>2490</v>
      </c>
      <c r="I6" s="43">
        <f>I5-G6</f>
        <v>291666.67</v>
      </c>
      <c r="K6" s="50">
        <v>45065</v>
      </c>
      <c r="L6" s="151"/>
      <c r="M6" s="2191">
        <v>78749</v>
      </c>
      <c r="N6" s="57">
        <v>1</v>
      </c>
      <c r="O6" s="62">
        <v>10000</v>
      </c>
      <c r="P6" s="62"/>
      <c r="Q6" s="43">
        <f>Q5-O6</f>
        <v>10000</v>
      </c>
    </row>
    <row r="7" spans="1:17" ht="15">
      <c r="A7" s="50">
        <v>44960</v>
      </c>
      <c r="B7" s="151"/>
      <c r="C7" s="151"/>
      <c r="D7" s="151"/>
      <c r="E7" s="57">
        <v>2</v>
      </c>
      <c r="F7" s="2194">
        <v>77603</v>
      </c>
      <c r="G7" s="59">
        <v>8333.33</v>
      </c>
      <c r="H7" s="59">
        <v>2490</v>
      </c>
      <c r="I7" s="43">
        <f t="shared" ref="I7:I20" si="0">I6-G7</f>
        <v>283333.34000000003</v>
      </c>
      <c r="K7" s="160">
        <v>45111</v>
      </c>
      <c r="L7" s="151"/>
      <c r="M7" s="2192">
        <v>79402</v>
      </c>
      <c r="N7" s="57">
        <v>2</v>
      </c>
      <c r="O7" s="62">
        <v>1000</v>
      </c>
      <c r="P7" s="62">
        <v>26.67</v>
      </c>
      <c r="Q7" s="43">
        <f>Q6-O7</f>
        <v>9000</v>
      </c>
    </row>
    <row r="8" spans="1:17" ht="15">
      <c r="A8" s="50">
        <v>44986</v>
      </c>
      <c r="B8" s="151"/>
      <c r="C8" s="151"/>
      <c r="D8" s="151"/>
      <c r="E8" s="57">
        <v>3</v>
      </c>
      <c r="F8" s="2194">
        <v>77782</v>
      </c>
      <c r="G8" s="59">
        <v>8333.33</v>
      </c>
      <c r="H8" s="59">
        <v>2490</v>
      </c>
      <c r="I8" s="43">
        <f t="shared" si="0"/>
        <v>275000.01</v>
      </c>
      <c r="K8" s="160">
        <v>45141</v>
      </c>
      <c r="L8" s="151"/>
      <c r="M8" s="2192">
        <v>79758</v>
      </c>
      <c r="N8" s="57">
        <v>3</v>
      </c>
      <c r="O8" s="62">
        <v>1000</v>
      </c>
      <c r="P8" s="62">
        <v>313.33</v>
      </c>
      <c r="Q8" s="43">
        <f t="shared" ref="Q8:Q13" si="1">Q7-O8</f>
        <v>8000</v>
      </c>
    </row>
    <row r="9" spans="1:17" ht="15">
      <c r="A9" s="50">
        <v>45017</v>
      </c>
      <c r="B9" s="151"/>
      <c r="C9" s="151"/>
      <c r="D9" s="151"/>
      <c r="E9" s="57">
        <v>4</v>
      </c>
      <c r="F9" s="2194">
        <v>78186</v>
      </c>
      <c r="G9" s="59">
        <v>8333.33</v>
      </c>
      <c r="H9" s="59">
        <v>2490</v>
      </c>
      <c r="I9" s="43">
        <f t="shared" si="0"/>
        <v>266666.68</v>
      </c>
      <c r="K9" s="160">
        <v>45167</v>
      </c>
      <c r="L9" s="151"/>
      <c r="M9" s="2192">
        <v>80019</v>
      </c>
      <c r="N9" s="57">
        <v>4</v>
      </c>
      <c r="O9" s="62">
        <v>1000</v>
      </c>
      <c r="P9" s="62"/>
      <c r="Q9" s="43">
        <f t="shared" si="1"/>
        <v>7000</v>
      </c>
    </row>
    <row r="10" spans="1:17" ht="15">
      <c r="A10" s="50">
        <v>45049</v>
      </c>
      <c r="B10" s="151"/>
      <c r="C10" s="151"/>
      <c r="D10" s="151"/>
      <c r="E10" s="57">
        <v>5</v>
      </c>
      <c r="F10" s="2194">
        <v>78551</v>
      </c>
      <c r="G10" s="59">
        <v>8333.33</v>
      </c>
      <c r="H10" s="59">
        <v>2490</v>
      </c>
      <c r="I10" s="43">
        <f t="shared" si="0"/>
        <v>258333.35</v>
      </c>
      <c r="K10" s="160">
        <v>45199</v>
      </c>
      <c r="L10" s="151"/>
      <c r="M10" s="2191">
        <v>80462</v>
      </c>
      <c r="N10" s="57">
        <v>5</v>
      </c>
      <c r="O10" s="62">
        <v>1000</v>
      </c>
      <c r="P10" s="62">
        <v>260</v>
      </c>
      <c r="Q10" s="43">
        <f t="shared" si="1"/>
        <v>6000</v>
      </c>
    </row>
    <row r="11" spans="1:17" ht="15">
      <c r="A11" s="50">
        <v>45071</v>
      </c>
      <c r="B11" s="151"/>
      <c r="C11" s="151"/>
      <c r="D11" s="151"/>
      <c r="E11" s="57">
        <v>6</v>
      </c>
      <c r="F11" s="2194">
        <v>78817</v>
      </c>
      <c r="G11" s="30">
        <v>8333.33</v>
      </c>
      <c r="H11" s="30">
        <v>2490</v>
      </c>
      <c r="I11" s="43">
        <f t="shared" si="0"/>
        <v>250000.02</v>
      </c>
      <c r="K11" s="160">
        <v>45237</v>
      </c>
      <c r="L11" s="151"/>
      <c r="M11" s="2191">
        <v>80840</v>
      </c>
      <c r="N11" s="538">
        <v>6</v>
      </c>
      <c r="O11" s="62">
        <v>1000</v>
      </c>
      <c r="P11" s="62">
        <v>100</v>
      </c>
      <c r="Q11" s="43">
        <f t="shared" si="1"/>
        <v>5000</v>
      </c>
    </row>
    <row r="12" spans="1:17" ht="15">
      <c r="A12" s="50">
        <v>45112</v>
      </c>
      <c r="B12" s="151"/>
      <c r="C12" s="151"/>
      <c r="D12" s="151"/>
      <c r="E12" s="57">
        <v>7</v>
      </c>
      <c r="F12" s="2194">
        <v>79402</v>
      </c>
      <c r="G12" s="59">
        <v>8333.33</v>
      </c>
      <c r="H12" s="59">
        <v>2490</v>
      </c>
      <c r="I12" s="43">
        <f t="shared" si="0"/>
        <v>241666.69</v>
      </c>
      <c r="K12" s="160">
        <v>45269</v>
      </c>
      <c r="L12" s="151"/>
      <c r="M12" s="2192">
        <v>81325</v>
      </c>
      <c r="N12" s="57">
        <v>7</v>
      </c>
      <c r="O12" s="62">
        <v>1000</v>
      </c>
      <c r="P12" s="62">
        <v>80</v>
      </c>
      <c r="Q12" s="43">
        <f t="shared" si="1"/>
        <v>4000</v>
      </c>
    </row>
    <row r="13" spans="1:17" ht="15">
      <c r="A13" s="50">
        <v>45141</v>
      </c>
      <c r="B13" s="151"/>
      <c r="C13" s="151"/>
      <c r="D13" s="151"/>
      <c r="E13" s="57">
        <v>8</v>
      </c>
      <c r="F13" s="2194">
        <v>79758</v>
      </c>
      <c r="G13" s="59">
        <v>8333.33</v>
      </c>
      <c r="H13" s="59">
        <v>2490</v>
      </c>
      <c r="I13" s="43">
        <f t="shared" si="0"/>
        <v>233333.36</v>
      </c>
      <c r="K13" s="160">
        <v>45282</v>
      </c>
      <c r="L13" s="151"/>
      <c r="M13" s="2192">
        <v>81467</v>
      </c>
      <c r="N13" s="57">
        <v>8</v>
      </c>
      <c r="O13" s="62">
        <v>4000</v>
      </c>
      <c r="P13" s="62"/>
      <c r="Q13" s="43">
        <f t="shared" si="1"/>
        <v>0</v>
      </c>
    </row>
    <row r="14" spans="1:17" ht="15">
      <c r="A14" s="50">
        <v>45167</v>
      </c>
      <c r="B14" s="151"/>
      <c r="C14" s="151"/>
      <c r="D14" s="151"/>
      <c r="E14" s="57">
        <v>9</v>
      </c>
      <c r="F14" s="2194">
        <v>80019</v>
      </c>
      <c r="G14" s="30">
        <v>8333.33</v>
      </c>
      <c r="H14" s="30">
        <v>2490</v>
      </c>
      <c r="I14" s="43">
        <f t="shared" si="0"/>
        <v>225000.03</v>
      </c>
      <c r="K14" s="160"/>
      <c r="L14" s="151"/>
      <c r="M14" s="2192"/>
      <c r="N14" s="57"/>
      <c r="O14" s="62"/>
      <c r="P14" s="62"/>
      <c r="Q14" s="43"/>
    </row>
    <row r="15" spans="1:17" ht="15">
      <c r="A15" s="50">
        <v>45199</v>
      </c>
      <c r="B15" s="151"/>
      <c r="C15" s="151"/>
      <c r="D15" s="151"/>
      <c r="E15" s="57">
        <v>10</v>
      </c>
      <c r="F15" s="2194">
        <v>80462</v>
      </c>
      <c r="G15" s="30">
        <v>8333.33</v>
      </c>
      <c r="H15" s="30">
        <v>2490</v>
      </c>
      <c r="I15" s="43">
        <f t="shared" si="0"/>
        <v>216666.7</v>
      </c>
      <c r="K15" s="160"/>
      <c r="L15" s="151"/>
      <c r="M15" s="2285"/>
      <c r="N15" s="151"/>
      <c r="O15" s="43"/>
      <c r="P15" s="43"/>
      <c r="Q15" s="43"/>
    </row>
    <row r="16" spans="1:17" ht="15">
      <c r="A16" s="50">
        <v>45237</v>
      </c>
      <c r="B16" s="151"/>
      <c r="C16" s="151"/>
      <c r="D16" s="151"/>
      <c r="E16" s="57">
        <v>11</v>
      </c>
      <c r="F16" s="2194">
        <v>80840</v>
      </c>
      <c r="G16" s="43">
        <v>8333.33</v>
      </c>
      <c r="H16" s="43">
        <v>2490</v>
      </c>
      <c r="I16" s="43">
        <f t="shared" si="0"/>
        <v>208333.37</v>
      </c>
      <c r="K16" s="160"/>
      <c r="L16" s="151"/>
      <c r="M16" s="2285"/>
      <c r="N16" s="151"/>
      <c r="O16" s="43"/>
      <c r="P16" s="43"/>
      <c r="Q16" s="43"/>
    </row>
    <row r="17" spans="1:17" ht="15">
      <c r="A17" s="160">
        <v>45282</v>
      </c>
      <c r="B17" s="151"/>
      <c r="C17" s="151"/>
      <c r="D17" s="151"/>
      <c r="E17" s="151"/>
      <c r="F17" s="2194">
        <v>81467</v>
      </c>
      <c r="G17" s="43"/>
      <c r="H17" s="43">
        <v>4980</v>
      </c>
      <c r="I17" s="43">
        <f t="shared" si="0"/>
        <v>208333.37</v>
      </c>
      <c r="K17" s="160"/>
      <c r="L17" s="151"/>
      <c r="M17" s="2285"/>
      <c r="N17" s="151"/>
      <c r="O17" s="43"/>
      <c r="P17" s="43"/>
      <c r="Q17" s="43"/>
    </row>
    <row r="18" spans="1:17" ht="15">
      <c r="A18" s="160">
        <v>45282</v>
      </c>
      <c r="B18" s="178"/>
      <c r="C18" s="151"/>
      <c r="D18" s="151"/>
      <c r="E18" s="151"/>
      <c r="F18" s="2194">
        <v>32594</v>
      </c>
      <c r="G18" s="43">
        <v>208333.37</v>
      </c>
      <c r="H18" s="43"/>
      <c r="I18" s="43">
        <f t="shared" si="0"/>
        <v>0</v>
      </c>
      <c r="K18" s="160"/>
      <c r="L18" s="151"/>
      <c r="M18" s="2285"/>
      <c r="N18" s="151"/>
      <c r="O18" s="43"/>
      <c r="P18" s="43"/>
      <c r="Q18" s="43"/>
    </row>
    <row r="19" spans="1:17" ht="15">
      <c r="A19" s="160"/>
      <c r="B19" s="151"/>
      <c r="C19" s="151"/>
      <c r="D19" s="151"/>
      <c r="E19" s="151"/>
      <c r="F19" s="2194"/>
      <c r="G19" s="43"/>
      <c r="H19" s="43"/>
      <c r="I19" s="43">
        <f t="shared" si="0"/>
        <v>0</v>
      </c>
    </row>
    <row r="20" spans="1:17" ht="15">
      <c r="A20" s="160"/>
      <c r="B20" s="151"/>
      <c r="C20" s="151"/>
      <c r="D20" s="151"/>
      <c r="E20" s="151"/>
      <c r="F20" s="2194"/>
      <c r="G20" s="43"/>
      <c r="H20" s="43"/>
      <c r="I20" s="43">
        <f t="shared" si="0"/>
        <v>0</v>
      </c>
    </row>
    <row r="21" spans="1:17">
      <c r="A21" s="160"/>
      <c r="B21" s="151"/>
      <c r="C21" s="151"/>
      <c r="D21" s="151"/>
      <c r="E21" s="151"/>
      <c r="F21" s="2285"/>
      <c r="G21" s="43"/>
      <c r="H21" s="43"/>
      <c r="I21" s="43"/>
    </row>
    <row r="22" spans="1:17" ht="15">
      <c r="A22" s="3474" t="s">
        <v>1</v>
      </c>
      <c r="B22" s="3474"/>
      <c r="C22" s="3474"/>
      <c r="D22" s="3474"/>
      <c r="E22" s="3474"/>
      <c r="F22" s="3474"/>
      <c r="G22" s="3474"/>
      <c r="H22" s="3474"/>
      <c r="I22" s="3474"/>
      <c r="K22" s="3471" t="s">
        <v>185</v>
      </c>
      <c r="L22" s="3472"/>
      <c r="M22" s="3472"/>
      <c r="N22" s="3472"/>
      <c r="O22" s="3472"/>
      <c r="P22" s="3472"/>
      <c r="Q22" s="3473"/>
    </row>
    <row r="23" spans="1:17" ht="16.5" customHeight="1">
      <c r="A23" s="141" t="s">
        <v>2</v>
      </c>
      <c r="B23" s="509" t="s">
        <v>3</v>
      </c>
      <c r="C23" s="231" t="s">
        <v>4</v>
      </c>
      <c r="D23" s="232" t="s">
        <v>5</v>
      </c>
      <c r="E23" s="232" t="s">
        <v>6</v>
      </c>
      <c r="F23" s="2572" t="s">
        <v>7</v>
      </c>
      <c r="G23" s="68" t="s">
        <v>176</v>
      </c>
      <c r="H23" s="68" t="s">
        <v>177</v>
      </c>
      <c r="I23" s="68" t="s">
        <v>10</v>
      </c>
      <c r="K23" s="470" t="s">
        <v>2</v>
      </c>
      <c r="L23" s="562" t="s">
        <v>3</v>
      </c>
      <c r="M23" s="2572" t="s">
        <v>7</v>
      </c>
      <c r="N23" s="473" t="s">
        <v>6</v>
      </c>
      <c r="O23" s="563" t="s">
        <v>176</v>
      </c>
      <c r="P23" s="563" t="s">
        <v>177</v>
      </c>
      <c r="Q23" s="1121" t="s">
        <v>10</v>
      </c>
    </row>
    <row r="24" spans="1:17">
      <c r="A24" s="147">
        <v>45282</v>
      </c>
      <c r="B24" s="21">
        <v>350000</v>
      </c>
      <c r="C24" s="21">
        <v>3000</v>
      </c>
      <c r="D24" s="23"/>
      <c r="E24" s="25">
        <v>36</v>
      </c>
      <c r="F24" s="2193">
        <v>32594</v>
      </c>
      <c r="G24" s="21">
        <f>B24/E24</f>
        <v>9722.2222222222208</v>
      </c>
      <c r="H24" s="21">
        <f>B24*0.83%</f>
        <v>2905</v>
      </c>
      <c r="I24" s="21">
        <f>B24</f>
        <v>350000</v>
      </c>
      <c r="K24" s="162">
        <v>45772</v>
      </c>
      <c r="L24" s="834">
        <v>20000</v>
      </c>
      <c r="M24" s="2193">
        <v>35486</v>
      </c>
      <c r="N24" s="25">
        <v>12</v>
      </c>
      <c r="O24" s="55">
        <v>1666.67</v>
      </c>
      <c r="P24" s="55">
        <v>400</v>
      </c>
      <c r="Q24" s="55">
        <v>20000</v>
      </c>
    </row>
    <row r="25" spans="1:17" ht="15">
      <c r="A25" s="235">
        <v>45325</v>
      </c>
      <c r="B25" s="151"/>
      <c r="C25" s="151"/>
      <c r="D25" s="151"/>
      <c r="E25" s="57">
        <v>1</v>
      </c>
      <c r="F25" s="2191">
        <v>81988</v>
      </c>
      <c r="G25" s="256">
        <v>9722.2199999999993</v>
      </c>
      <c r="H25" s="256">
        <v>2905</v>
      </c>
      <c r="I25" s="43">
        <f>I24-G25</f>
        <v>340277.78</v>
      </c>
      <c r="K25" s="50">
        <v>45822</v>
      </c>
      <c r="L25" s="151"/>
      <c r="M25" s="2197" t="s">
        <v>1519</v>
      </c>
      <c r="N25" s="57">
        <v>1</v>
      </c>
      <c r="O25" s="47">
        <v>1666.67</v>
      </c>
      <c r="P25" s="47">
        <v>366.67</v>
      </c>
      <c r="Q25" s="43">
        <f>Q24-O25</f>
        <v>18333.330000000002</v>
      </c>
    </row>
    <row r="26" spans="1:17" ht="15">
      <c r="A26" s="235">
        <v>45357</v>
      </c>
      <c r="B26" s="151"/>
      <c r="C26" s="151"/>
      <c r="D26" s="151"/>
      <c r="E26" s="57">
        <v>2</v>
      </c>
      <c r="F26" s="2191">
        <v>82335</v>
      </c>
      <c r="G26" s="256">
        <v>9722.2199999999993</v>
      </c>
      <c r="H26" s="256">
        <v>2905</v>
      </c>
      <c r="I26" s="43">
        <f t="shared" ref="I26:I34" si="2">I25-G26</f>
        <v>330555.56</v>
      </c>
      <c r="K26" s="50">
        <v>45849</v>
      </c>
      <c r="M26" s="2197" t="s">
        <v>1520</v>
      </c>
      <c r="N26" s="57">
        <v>2</v>
      </c>
      <c r="O26" s="47">
        <v>1666.67</v>
      </c>
      <c r="P26" s="47">
        <v>333.33</v>
      </c>
      <c r="Q26" s="43">
        <f>Q25-O26</f>
        <v>16666.66</v>
      </c>
    </row>
    <row r="27" spans="1:17" ht="15">
      <c r="A27" s="235">
        <v>45385</v>
      </c>
      <c r="B27" s="151"/>
      <c r="C27" s="151"/>
      <c r="D27" s="151"/>
      <c r="E27" s="57">
        <v>3</v>
      </c>
      <c r="F27" s="2191">
        <v>82660</v>
      </c>
      <c r="G27" s="256">
        <v>9722.2199999999993</v>
      </c>
      <c r="H27" s="256">
        <v>2905</v>
      </c>
      <c r="I27" s="43">
        <f t="shared" si="2"/>
        <v>320833.34000000003</v>
      </c>
      <c r="K27" s="50">
        <v>45882</v>
      </c>
      <c r="L27" s="151"/>
      <c r="M27" s="2524" t="s">
        <v>1521</v>
      </c>
      <c r="N27" s="57">
        <v>3</v>
      </c>
      <c r="O27" s="47">
        <v>1666.67</v>
      </c>
      <c r="P27" s="47">
        <v>300</v>
      </c>
      <c r="Q27" s="43">
        <f t="shared" ref="Q27:Q34" si="3">Q26-O27</f>
        <v>14999.99</v>
      </c>
    </row>
    <row r="28" spans="1:17" ht="15">
      <c r="A28" s="235">
        <v>45416</v>
      </c>
      <c r="B28" s="151"/>
      <c r="C28" s="151"/>
      <c r="D28" s="151"/>
      <c r="E28" s="57">
        <v>4</v>
      </c>
      <c r="F28" s="2191">
        <v>83031</v>
      </c>
      <c r="G28" s="256">
        <v>9722.2199999999993</v>
      </c>
      <c r="H28" s="256">
        <v>2905</v>
      </c>
      <c r="I28" s="43">
        <f t="shared" si="2"/>
        <v>311111.12</v>
      </c>
      <c r="K28" s="50">
        <v>45919</v>
      </c>
      <c r="L28" s="57"/>
      <c r="M28" s="2197" t="s">
        <v>1522</v>
      </c>
      <c r="N28" s="538">
        <v>8</v>
      </c>
      <c r="O28" s="47">
        <v>1666.67</v>
      </c>
      <c r="P28" s="47">
        <v>266.67</v>
      </c>
      <c r="Q28" s="43">
        <f t="shared" si="3"/>
        <v>13333.32</v>
      </c>
    </row>
    <row r="29" spans="1:17" ht="15">
      <c r="A29" s="235">
        <v>45448</v>
      </c>
      <c r="B29" s="151"/>
      <c r="C29" s="151"/>
      <c r="D29" s="151"/>
      <c r="E29" s="57">
        <v>5</v>
      </c>
      <c r="F29" s="2191">
        <v>83498</v>
      </c>
      <c r="G29" s="256">
        <v>9722.2199999999993</v>
      </c>
      <c r="H29" s="256">
        <v>2905</v>
      </c>
      <c r="I29" s="43">
        <f t="shared" si="2"/>
        <v>301388.90000000002</v>
      </c>
      <c r="K29" s="50">
        <v>45934</v>
      </c>
      <c r="L29" s="151"/>
      <c r="M29" s="2197" t="s">
        <v>1523</v>
      </c>
      <c r="N29" s="57">
        <v>5</v>
      </c>
      <c r="O29" s="47">
        <v>1666.67</v>
      </c>
      <c r="P29" s="47">
        <v>233.33</v>
      </c>
      <c r="Q29" s="43">
        <f t="shared" si="3"/>
        <v>11666.65</v>
      </c>
    </row>
    <row r="30" spans="1:17" ht="15">
      <c r="A30" s="50">
        <v>45472</v>
      </c>
      <c r="B30" s="151"/>
      <c r="C30" s="151"/>
      <c r="D30" s="151"/>
      <c r="E30" s="57">
        <v>6</v>
      </c>
      <c r="F30" s="2192">
        <v>83756</v>
      </c>
      <c r="G30" s="43">
        <v>9722.2199999999993</v>
      </c>
      <c r="H30" s="43">
        <v>2905</v>
      </c>
      <c r="I30" s="43">
        <f t="shared" si="2"/>
        <v>291666.68</v>
      </c>
      <c r="K30" s="50">
        <v>45947</v>
      </c>
      <c r="L30" s="151"/>
      <c r="M30" s="2197" t="s">
        <v>1524</v>
      </c>
      <c r="N30" s="538">
        <v>6</v>
      </c>
      <c r="O30" s="47">
        <v>11666.65</v>
      </c>
      <c r="P30" s="47"/>
      <c r="Q30" s="43">
        <f t="shared" si="3"/>
        <v>0</v>
      </c>
    </row>
    <row r="31" spans="1:17" ht="15">
      <c r="A31" s="50">
        <v>45507</v>
      </c>
      <c r="B31" s="151"/>
      <c r="C31" s="151"/>
      <c r="D31" s="151"/>
      <c r="E31" s="57">
        <v>7</v>
      </c>
      <c r="F31" s="2191">
        <v>84166</v>
      </c>
      <c r="G31" s="43">
        <v>9722.2199999999993</v>
      </c>
      <c r="H31" s="43">
        <v>2905</v>
      </c>
      <c r="I31" s="43">
        <f t="shared" si="2"/>
        <v>281944.46000000002</v>
      </c>
      <c r="K31" s="160"/>
      <c r="L31" s="151"/>
      <c r="M31" s="2197"/>
      <c r="N31" s="57">
        <v>7</v>
      </c>
      <c r="O31" s="62"/>
      <c r="P31" s="62"/>
      <c r="Q31" s="43">
        <f t="shared" si="3"/>
        <v>0</v>
      </c>
    </row>
    <row r="32" spans="1:17">
      <c r="A32" s="26">
        <v>45539</v>
      </c>
      <c r="B32" s="27"/>
      <c r="C32" s="27"/>
      <c r="D32" s="27"/>
      <c r="E32" s="57">
        <v>8</v>
      </c>
      <c r="F32" s="2192">
        <v>84512</v>
      </c>
      <c r="G32" s="43">
        <v>9722.2199999999993</v>
      </c>
      <c r="H32" s="43">
        <v>2905</v>
      </c>
      <c r="I32" s="43">
        <f t="shared" si="2"/>
        <v>272222.24</v>
      </c>
      <c r="K32" s="160"/>
      <c r="L32" s="151"/>
      <c r="M32" s="2192"/>
      <c r="N32" s="57">
        <v>8</v>
      </c>
      <c r="O32" s="62"/>
      <c r="P32" s="62"/>
      <c r="Q32" s="43">
        <f t="shared" si="3"/>
        <v>0</v>
      </c>
    </row>
    <row r="33" spans="1:18" ht="13.8">
      <c r="A33" s="53">
        <v>45542</v>
      </c>
      <c r="B33" s="27"/>
      <c r="C33" s="27"/>
      <c r="D33" s="27"/>
      <c r="E33" s="27"/>
      <c r="F33" s="2191">
        <v>34166</v>
      </c>
      <c r="G33" s="54">
        <v>272222.24</v>
      </c>
      <c r="H33" s="43"/>
      <c r="I33" s="43">
        <f t="shared" si="2"/>
        <v>0</v>
      </c>
      <c r="K33" s="160"/>
      <c r="L33" s="151"/>
      <c r="M33" s="2192"/>
      <c r="N33" s="57">
        <v>9</v>
      </c>
      <c r="O33" s="62"/>
      <c r="P33" s="62"/>
      <c r="Q33" s="43">
        <f t="shared" si="3"/>
        <v>0</v>
      </c>
    </row>
    <row r="34" spans="1:18" ht="13.8">
      <c r="A34" s="53"/>
      <c r="B34" s="78"/>
      <c r="C34" s="670"/>
      <c r="D34" s="670"/>
      <c r="E34" s="27"/>
      <c r="F34" s="2300"/>
      <c r="G34" s="43"/>
      <c r="H34" s="43"/>
      <c r="I34" s="43">
        <f t="shared" si="2"/>
        <v>0</v>
      </c>
      <c r="K34" s="160"/>
      <c r="L34" s="151"/>
      <c r="M34" s="2285"/>
      <c r="N34" s="57">
        <v>10</v>
      </c>
      <c r="O34" s="43"/>
      <c r="P34" s="43"/>
      <c r="Q34" s="43">
        <f t="shared" si="3"/>
        <v>0</v>
      </c>
    </row>
    <row r="35" spans="1:18" ht="15">
      <c r="A35" s="3474" t="s">
        <v>1</v>
      </c>
      <c r="B35" s="3474"/>
      <c r="C35" s="3474"/>
      <c r="D35" s="3474"/>
      <c r="E35" s="3474"/>
      <c r="F35" s="3474"/>
      <c r="G35" s="3474"/>
      <c r="H35" s="3474"/>
      <c r="I35" s="3474"/>
      <c r="K35" s="160"/>
      <c r="L35" s="151"/>
      <c r="M35" s="2285"/>
      <c r="N35" s="57">
        <v>11</v>
      </c>
      <c r="O35" s="43"/>
      <c r="P35" s="43"/>
      <c r="Q35" s="43"/>
    </row>
    <row r="36" spans="1:18" ht="15" customHeight="1">
      <c r="A36" s="141" t="s">
        <v>2</v>
      </c>
      <c r="B36" s="509" t="s">
        <v>3</v>
      </c>
      <c r="C36" s="231" t="s">
        <v>4</v>
      </c>
      <c r="D36" s="232" t="s">
        <v>5</v>
      </c>
      <c r="E36" s="232" t="s">
        <v>6</v>
      </c>
      <c r="F36" s="2572" t="s">
        <v>7</v>
      </c>
      <c r="G36" s="68" t="s">
        <v>176</v>
      </c>
      <c r="H36" s="68" t="s">
        <v>177</v>
      </c>
      <c r="I36" s="68" t="s">
        <v>10</v>
      </c>
      <c r="K36" s="160"/>
      <c r="L36" s="151"/>
      <c r="M36" s="2285"/>
      <c r="N36" s="57">
        <v>12</v>
      </c>
      <c r="O36" s="43"/>
      <c r="P36" s="43"/>
      <c r="Q36" s="43"/>
    </row>
    <row r="37" spans="1:18">
      <c r="A37" s="162">
        <v>45542</v>
      </c>
      <c r="B37" s="55">
        <v>350000</v>
      </c>
      <c r="C37" s="55">
        <v>3000</v>
      </c>
      <c r="D37" s="25"/>
      <c r="E37" s="25">
        <v>36</v>
      </c>
      <c r="F37" s="2193">
        <v>32594</v>
      </c>
      <c r="G37" s="55">
        <f>B37/E37</f>
        <v>9722.2222222222208</v>
      </c>
      <c r="H37" s="55">
        <f>B37*0.83%</f>
        <v>2905</v>
      </c>
      <c r="I37" s="55">
        <f>B37</f>
        <v>350000</v>
      </c>
    </row>
    <row r="38" spans="1:18">
      <c r="A38" s="50">
        <v>45573</v>
      </c>
      <c r="B38" s="57"/>
      <c r="C38" s="57"/>
      <c r="D38" s="57"/>
      <c r="E38" s="57">
        <v>1</v>
      </c>
      <c r="F38" s="2192">
        <v>84933</v>
      </c>
      <c r="G38" s="59">
        <v>9722.2199999999993</v>
      </c>
      <c r="H38" s="59">
        <v>2905</v>
      </c>
      <c r="I38" s="62">
        <f>I37-G38</f>
        <v>340277.78</v>
      </c>
    </row>
    <row r="39" spans="1:18">
      <c r="A39" s="50">
        <v>45601</v>
      </c>
      <c r="B39" s="57"/>
      <c r="C39" s="57"/>
      <c r="D39" s="57"/>
      <c r="E39" s="57">
        <v>2</v>
      </c>
      <c r="F39" s="2192">
        <v>85256</v>
      </c>
      <c r="G39" s="59">
        <v>9722.2199999999993</v>
      </c>
      <c r="H39" s="59">
        <v>2905</v>
      </c>
      <c r="I39" s="62">
        <f t="shared" ref="I39:I45" si="4">I38-G39</f>
        <v>330555.56</v>
      </c>
    </row>
    <row r="40" spans="1:18" ht="15">
      <c r="A40" s="50">
        <v>45638</v>
      </c>
      <c r="B40" s="57"/>
      <c r="C40" s="57"/>
      <c r="D40" s="57"/>
      <c r="E40" s="57">
        <v>3</v>
      </c>
      <c r="F40" s="2192">
        <v>85802</v>
      </c>
      <c r="G40" s="59">
        <v>9722.2199999999993</v>
      </c>
      <c r="H40" s="59">
        <v>2905</v>
      </c>
      <c r="I40" s="62">
        <f t="shared" si="4"/>
        <v>320833.34000000003</v>
      </c>
      <c r="K40" s="50"/>
      <c r="L40" s="1099"/>
      <c r="M40" s="2194"/>
      <c r="N40" s="255"/>
      <c r="O40" s="255"/>
      <c r="P40" s="747"/>
    </row>
    <row r="41" spans="1:18" ht="15">
      <c r="A41" s="50">
        <v>45660</v>
      </c>
      <c r="B41" s="57"/>
      <c r="C41" s="57"/>
      <c r="D41" s="57"/>
      <c r="E41" s="57">
        <v>4</v>
      </c>
      <c r="F41" s="2192">
        <v>86080</v>
      </c>
      <c r="G41" s="62">
        <v>9722.2199999999993</v>
      </c>
      <c r="H41" s="62">
        <v>2905</v>
      </c>
      <c r="I41" s="62">
        <f t="shared" si="4"/>
        <v>311111.12</v>
      </c>
      <c r="K41" s="575"/>
      <c r="L41" s="576"/>
      <c r="M41" s="2465"/>
      <c r="N41" s="577"/>
      <c r="O41" s="577"/>
      <c r="P41" s="122"/>
      <c r="Q41" s="728"/>
      <c r="R41" s="728"/>
    </row>
    <row r="42" spans="1:18" ht="15">
      <c r="A42" s="50">
        <v>45695</v>
      </c>
      <c r="B42" s="57"/>
      <c r="C42" s="57"/>
      <c r="D42" s="57"/>
      <c r="E42" s="57">
        <v>5</v>
      </c>
      <c r="F42" s="2192">
        <v>86371</v>
      </c>
      <c r="G42" s="62">
        <v>9722.2199999999993</v>
      </c>
      <c r="H42" s="62">
        <v>2905</v>
      </c>
      <c r="I42" s="62">
        <f t="shared" si="4"/>
        <v>301388.90000000002</v>
      </c>
      <c r="K42" s="575"/>
      <c r="L42" s="576"/>
      <c r="M42" s="2465"/>
      <c r="N42" s="577"/>
      <c r="O42" s="577"/>
      <c r="P42" s="577"/>
      <c r="Q42" s="728"/>
      <c r="R42" s="728"/>
    </row>
    <row r="43" spans="1:18" ht="13.8">
      <c r="A43" s="50">
        <v>45717</v>
      </c>
      <c r="B43" s="57"/>
      <c r="C43" s="57"/>
      <c r="D43" s="57"/>
      <c r="E43" s="57">
        <v>6</v>
      </c>
      <c r="F43" s="2192">
        <v>86699</v>
      </c>
      <c r="G43" s="62">
        <v>9722.2199999999993</v>
      </c>
      <c r="H43" s="62">
        <v>2905</v>
      </c>
      <c r="I43" s="62">
        <f t="shared" si="4"/>
        <v>291666.68</v>
      </c>
      <c r="K43" s="575"/>
      <c r="L43" s="576"/>
      <c r="M43" s="2188"/>
      <c r="N43" s="577"/>
      <c r="O43" s="577"/>
      <c r="P43" s="577"/>
      <c r="Q43" s="728"/>
      <c r="R43" s="728"/>
    </row>
    <row r="44" spans="1:18" ht="13.8">
      <c r="A44" s="50">
        <v>45752</v>
      </c>
      <c r="B44" s="57"/>
      <c r="C44" s="57"/>
      <c r="D44" s="57"/>
      <c r="E44" s="57">
        <v>7</v>
      </c>
      <c r="F44" s="2192">
        <v>87157</v>
      </c>
      <c r="G44" s="62">
        <v>9722.2199999999993</v>
      </c>
      <c r="H44" s="62">
        <v>2905</v>
      </c>
      <c r="I44" s="62">
        <f t="shared" si="4"/>
        <v>281944.46000000002</v>
      </c>
      <c r="K44" s="575"/>
      <c r="L44" s="576"/>
      <c r="M44" s="2188"/>
      <c r="N44" s="577"/>
      <c r="O44" s="577"/>
      <c r="P44" s="577"/>
      <c r="Q44" s="728"/>
      <c r="R44" s="728"/>
    </row>
    <row r="45" spans="1:18">
      <c r="A45" s="50">
        <v>45759</v>
      </c>
      <c r="B45" s="57"/>
      <c r="C45" s="57"/>
      <c r="D45" s="57"/>
      <c r="E45" s="57">
        <v>8</v>
      </c>
      <c r="F45" s="2192">
        <v>35424</v>
      </c>
      <c r="G45" s="62">
        <v>281944.46000000002</v>
      </c>
      <c r="H45" s="62"/>
      <c r="I45" s="62">
        <f t="shared" si="4"/>
        <v>0</v>
      </c>
      <c r="K45" s="575"/>
      <c r="L45" s="805"/>
      <c r="M45" s="2424"/>
      <c r="N45" s="122"/>
      <c r="O45" s="122"/>
      <c r="P45" s="122"/>
      <c r="Q45" s="604">
        <v>400000</v>
      </c>
      <c r="R45" s="604">
        <v>281944.46000000002</v>
      </c>
    </row>
    <row r="46" spans="1:18" ht="13.8">
      <c r="K46" s="575"/>
      <c r="L46" s="576"/>
      <c r="M46" s="2188"/>
      <c r="N46" s="577"/>
      <c r="O46" s="577"/>
      <c r="P46" s="577"/>
      <c r="Q46" s="728"/>
      <c r="R46" s="728"/>
    </row>
    <row r="47" spans="1:18" ht="15">
      <c r="A47" s="3474" t="s">
        <v>1</v>
      </c>
      <c r="B47" s="3474"/>
      <c r="C47" s="3474"/>
      <c r="D47" s="3474"/>
      <c r="E47" s="3474"/>
      <c r="F47" s="3474"/>
      <c r="G47" s="3474"/>
      <c r="H47" s="3474"/>
      <c r="I47" s="3474"/>
      <c r="K47" s="575"/>
      <c r="L47" s="576"/>
      <c r="M47" s="2466"/>
      <c r="N47" s="122"/>
      <c r="O47" s="122"/>
      <c r="P47" s="577"/>
      <c r="Q47" s="728"/>
      <c r="R47" s="728"/>
    </row>
    <row r="48" spans="1:18" ht="25.2">
      <c r="A48" s="141" t="s">
        <v>2</v>
      </c>
      <c r="B48" s="509" t="s">
        <v>3</v>
      </c>
      <c r="C48" s="231" t="s">
        <v>4</v>
      </c>
      <c r="D48" s="232" t="s">
        <v>5</v>
      </c>
      <c r="E48" s="232" t="s">
        <v>6</v>
      </c>
      <c r="F48" s="2572" t="s">
        <v>7</v>
      </c>
      <c r="G48" s="68" t="s">
        <v>176</v>
      </c>
      <c r="H48" s="68" t="s">
        <v>177</v>
      </c>
      <c r="I48" s="68" t="s">
        <v>10</v>
      </c>
      <c r="K48" s="575"/>
      <c r="L48" s="576"/>
      <c r="M48" s="2466"/>
      <c r="N48" s="122"/>
      <c r="O48" s="122"/>
      <c r="P48" s="122"/>
      <c r="Q48" s="728"/>
      <c r="R48" s="728"/>
    </row>
    <row r="49" spans="1:18" ht="13.8">
      <c r="A49" s="162">
        <v>45759</v>
      </c>
      <c r="B49" s="55">
        <v>400000</v>
      </c>
      <c r="C49" s="55">
        <v>3000</v>
      </c>
      <c r="D49" s="25"/>
      <c r="E49" s="25">
        <v>36</v>
      </c>
      <c r="F49" s="2193">
        <v>35424</v>
      </c>
      <c r="G49" s="55">
        <f>B49/E49</f>
        <v>11111.1111111111</v>
      </c>
      <c r="H49" s="55">
        <f>B49*0.83%</f>
        <v>3320</v>
      </c>
      <c r="I49" s="55">
        <f>B49</f>
        <v>400000</v>
      </c>
      <c r="K49" s="575"/>
      <c r="L49" s="576"/>
      <c r="M49" s="2188"/>
      <c r="N49" s="122"/>
      <c r="O49" s="122"/>
      <c r="P49" s="122"/>
      <c r="Q49" s="728"/>
      <c r="R49" s="728"/>
    </row>
    <row r="50" spans="1:18" ht="13.8">
      <c r="A50" s="167">
        <v>45779</v>
      </c>
      <c r="B50" s="522"/>
      <c r="C50" s="57"/>
      <c r="D50" s="57"/>
      <c r="E50" s="57">
        <v>1</v>
      </c>
      <c r="F50" s="2191">
        <v>87485</v>
      </c>
      <c r="G50" s="168">
        <v>11111.11</v>
      </c>
      <c r="H50" s="168">
        <v>3320</v>
      </c>
      <c r="I50" s="62">
        <f>I49-G50</f>
        <v>388888.89</v>
      </c>
      <c r="K50" s="575"/>
      <c r="L50" s="576"/>
      <c r="M50" s="2466"/>
      <c r="N50" s="122"/>
      <c r="O50" s="122"/>
      <c r="P50" s="122"/>
      <c r="Q50" s="728"/>
      <c r="R50" s="728"/>
    </row>
    <row r="51" spans="1:18" ht="13.8">
      <c r="A51" s="167">
        <v>45822</v>
      </c>
      <c r="B51" s="522"/>
      <c r="C51" s="57"/>
      <c r="D51" s="57"/>
      <c r="E51" s="57">
        <v>2</v>
      </c>
      <c r="F51" s="2195" t="s">
        <v>1519</v>
      </c>
      <c r="G51" s="450">
        <v>11111.11</v>
      </c>
      <c r="H51" s="450">
        <v>3320</v>
      </c>
      <c r="I51" s="62">
        <f t="shared" ref="I51:I57" si="5">I50-G51</f>
        <v>377777.78</v>
      </c>
      <c r="K51" s="575"/>
      <c r="L51" s="576"/>
      <c r="M51" s="2466"/>
      <c r="N51" s="122"/>
      <c r="O51" s="122"/>
      <c r="P51" s="122"/>
      <c r="Q51" s="728"/>
      <c r="R51" s="728"/>
    </row>
    <row r="52" spans="1:18" ht="13.8">
      <c r="A52" s="167">
        <v>45849</v>
      </c>
      <c r="E52" s="57">
        <v>3</v>
      </c>
      <c r="F52" s="2195" t="s">
        <v>1520</v>
      </c>
      <c r="G52" s="450">
        <v>11111.11</v>
      </c>
      <c r="H52" s="450">
        <v>3320</v>
      </c>
      <c r="I52" s="62">
        <f t="shared" si="5"/>
        <v>366666.67</v>
      </c>
      <c r="K52" s="575"/>
      <c r="L52" s="805"/>
      <c r="M52" s="2424"/>
      <c r="N52" s="122"/>
      <c r="O52" s="122"/>
      <c r="P52" s="122"/>
      <c r="Q52" s="604">
        <v>450000</v>
      </c>
      <c r="R52" s="604">
        <v>333333.34000000003</v>
      </c>
    </row>
    <row r="53" spans="1:18" ht="13.8">
      <c r="A53" s="167">
        <v>45882</v>
      </c>
      <c r="B53" s="522"/>
      <c r="C53" s="57"/>
      <c r="D53" s="57"/>
      <c r="E53" s="57">
        <v>4</v>
      </c>
      <c r="F53" s="2196" t="s">
        <v>1521</v>
      </c>
      <c r="G53" s="450">
        <v>11111.11</v>
      </c>
      <c r="H53" s="450">
        <v>3320</v>
      </c>
      <c r="I53" s="62">
        <f t="shared" si="5"/>
        <v>355555.56</v>
      </c>
      <c r="K53" s="575"/>
      <c r="L53" s="576"/>
      <c r="M53" s="2466"/>
      <c r="N53" s="122"/>
      <c r="O53" s="122"/>
      <c r="P53" s="122"/>
      <c r="Q53" s="728"/>
      <c r="R53" s="728"/>
    </row>
    <row r="54" spans="1:18" ht="13.8">
      <c r="A54" s="167">
        <v>45919</v>
      </c>
      <c r="E54" s="57">
        <v>5</v>
      </c>
      <c r="F54" s="2195" t="s">
        <v>1522</v>
      </c>
      <c r="G54" s="450">
        <v>11111.11</v>
      </c>
      <c r="H54" s="450">
        <v>3320</v>
      </c>
      <c r="I54" s="62">
        <f t="shared" si="5"/>
        <v>344444.45</v>
      </c>
      <c r="K54" s="575"/>
      <c r="L54" s="576"/>
      <c r="M54" s="2466"/>
      <c r="N54" s="122"/>
      <c r="O54" s="122"/>
      <c r="P54" s="122"/>
      <c r="Q54" s="728"/>
      <c r="R54" s="728"/>
    </row>
    <row r="55" spans="1:18" ht="13.8">
      <c r="A55" s="167">
        <v>45934</v>
      </c>
      <c r="B55" s="522"/>
      <c r="C55" s="57"/>
      <c r="D55" s="57"/>
      <c r="E55" s="57">
        <v>6</v>
      </c>
      <c r="F55" s="2195" t="s">
        <v>1523</v>
      </c>
      <c r="G55" s="450">
        <v>11111.11</v>
      </c>
      <c r="H55" s="450">
        <v>3320</v>
      </c>
      <c r="I55" s="62">
        <f t="shared" si="5"/>
        <v>333333.34000000003</v>
      </c>
    </row>
    <row r="56" spans="1:18">
      <c r="A56" s="575">
        <v>45947</v>
      </c>
      <c r="C56" s="57"/>
      <c r="D56" s="57"/>
      <c r="E56" s="57">
        <v>7</v>
      </c>
      <c r="F56" s="2424">
        <v>36603</v>
      </c>
      <c r="G56" s="604">
        <v>333333.34000000003</v>
      </c>
      <c r="H56" s="62"/>
      <c r="I56" s="62">
        <f t="shared" si="5"/>
        <v>0</v>
      </c>
    </row>
    <row r="57" spans="1:18">
      <c r="A57" s="50"/>
      <c r="B57" s="57"/>
      <c r="C57" s="57"/>
      <c r="D57" s="57"/>
      <c r="E57" s="57">
        <v>8</v>
      </c>
      <c r="F57" s="2192"/>
      <c r="G57" s="62"/>
      <c r="H57" s="62"/>
      <c r="I57" s="62">
        <f t="shared" si="5"/>
        <v>0</v>
      </c>
    </row>
    <row r="58" spans="1:18" ht="15">
      <c r="A58" s="3474" t="s">
        <v>1</v>
      </c>
      <c r="B58" s="3474"/>
      <c r="C58" s="3474"/>
      <c r="D58" s="3474"/>
      <c r="E58" s="3474"/>
      <c r="F58" s="3474"/>
      <c r="G58" s="3474"/>
      <c r="H58" s="3474"/>
      <c r="I58" s="3474"/>
    </row>
    <row r="59" spans="1:18" ht="25.2">
      <c r="A59" s="141" t="s">
        <v>2</v>
      </c>
      <c r="B59" s="509" t="s">
        <v>3</v>
      </c>
      <c r="C59" s="231" t="s">
        <v>4</v>
      </c>
      <c r="D59" s="232" t="s">
        <v>5</v>
      </c>
      <c r="E59" s="232" t="s">
        <v>6</v>
      </c>
      <c r="F59" s="2572" t="s">
        <v>7</v>
      </c>
      <c r="G59" s="68" t="s">
        <v>176</v>
      </c>
      <c r="H59" s="68" t="s">
        <v>177</v>
      </c>
      <c r="I59" s="68" t="s">
        <v>10</v>
      </c>
    </row>
    <row r="60" spans="1:18">
      <c r="A60" s="162">
        <v>45947</v>
      </c>
      <c r="B60" s="55">
        <v>450000</v>
      </c>
      <c r="C60" s="55">
        <v>3000</v>
      </c>
      <c r="D60" s="25"/>
      <c r="E60" s="25">
        <v>60</v>
      </c>
      <c r="F60" s="2193">
        <v>36603</v>
      </c>
      <c r="G60" s="55">
        <f>B60/E60</f>
        <v>7500</v>
      </c>
      <c r="H60" s="55">
        <f>B60*0.83%</f>
        <v>3735</v>
      </c>
      <c r="I60" s="55">
        <f>B60</f>
        <v>450000</v>
      </c>
    </row>
    <row r="61" spans="1:18" ht="13.8">
      <c r="A61" s="167">
        <v>45975</v>
      </c>
      <c r="B61" s="57"/>
      <c r="C61" s="57"/>
      <c r="D61" s="57"/>
      <c r="E61" s="57">
        <v>1</v>
      </c>
      <c r="F61" s="2195" t="s">
        <v>1525</v>
      </c>
      <c r="G61" s="450">
        <v>7500</v>
      </c>
      <c r="H61" s="450">
        <v>3735</v>
      </c>
      <c r="I61" s="62">
        <f t="shared" ref="I61:I66" si="6">I60-G61</f>
        <v>442500</v>
      </c>
    </row>
    <row r="62" spans="1:18" ht="13.8">
      <c r="A62" s="167">
        <v>46010</v>
      </c>
      <c r="B62" s="27"/>
      <c r="C62" s="27"/>
      <c r="D62" s="27"/>
      <c r="E62" s="27"/>
      <c r="F62" s="2195" t="s">
        <v>1526</v>
      </c>
      <c r="G62" s="450">
        <v>7500</v>
      </c>
      <c r="H62" s="450">
        <v>3735</v>
      </c>
      <c r="I62" s="62">
        <f t="shared" si="6"/>
        <v>435000</v>
      </c>
    </row>
    <row r="63" spans="1:18">
      <c r="A63" s="36"/>
      <c r="B63" s="27"/>
      <c r="C63" s="27"/>
      <c r="D63" s="27"/>
      <c r="E63" s="27"/>
      <c r="F63" s="2300"/>
      <c r="G63" s="39"/>
      <c r="H63" s="39"/>
      <c r="I63" s="62">
        <f t="shared" si="6"/>
        <v>435000</v>
      </c>
    </row>
    <row r="64" spans="1:18">
      <c r="A64" s="36"/>
      <c r="B64" s="27"/>
      <c r="C64" s="27"/>
      <c r="D64" s="27"/>
      <c r="E64" s="27"/>
      <c r="F64" s="2300"/>
      <c r="G64" s="39"/>
      <c r="H64" s="39"/>
      <c r="I64" s="62">
        <f t="shared" si="6"/>
        <v>435000</v>
      </c>
    </row>
    <row r="65" spans="1:9">
      <c r="A65" s="36"/>
      <c r="B65" s="27"/>
      <c r="C65" s="27"/>
      <c r="D65" s="27"/>
      <c r="E65" s="27"/>
      <c r="F65" s="2300"/>
      <c r="G65" s="39"/>
      <c r="H65" s="39"/>
      <c r="I65" s="62">
        <f t="shared" si="6"/>
        <v>435000</v>
      </c>
    </row>
    <row r="66" spans="1:9">
      <c r="A66" s="36"/>
      <c r="B66" s="27"/>
      <c r="C66" s="27"/>
      <c r="D66" s="27"/>
      <c r="E66" s="27"/>
      <c r="F66" s="2300"/>
      <c r="G66" s="39"/>
      <c r="H66" s="39"/>
      <c r="I66" s="62">
        <f t="shared" si="6"/>
        <v>435000</v>
      </c>
    </row>
    <row r="67" spans="1:9">
      <c r="A67" s="36"/>
      <c r="B67" s="27"/>
      <c r="C67" s="27"/>
      <c r="D67" s="27"/>
      <c r="E67" s="27"/>
      <c r="F67" s="2300"/>
      <c r="G67" s="39"/>
      <c r="H67" s="39"/>
      <c r="I67" s="39"/>
    </row>
  </sheetData>
  <mergeCells count="7">
    <mergeCell ref="A47:I47"/>
    <mergeCell ref="A58:I58"/>
    <mergeCell ref="A3:I3"/>
    <mergeCell ref="K3:Q3"/>
    <mergeCell ref="A22:I22"/>
    <mergeCell ref="K22:Q22"/>
    <mergeCell ref="A35:I35"/>
  </mergeCells>
  <pageMargins left="0.7" right="0.7" top="0.75" bottom="0.75" header="0.3" footer="0.3"/>
  <pageSetup orientation="portrait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46">
    <tabColor rgb="FFFFFF00"/>
  </sheetPr>
  <dimension ref="A1:I118"/>
  <sheetViews>
    <sheetView topLeftCell="A40" zoomScale="130" zoomScaleNormal="130" workbookViewId="0">
      <selection activeCell="H61" sqref="H61"/>
    </sheetView>
  </sheetViews>
  <sheetFormatPr defaultColWidth="9.109375" defaultRowHeight="13.2"/>
  <cols>
    <col min="1" max="1" width="14" style="228" customWidth="1"/>
    <col min="2" max="2" width="18" style="133" customWidth="1"/>
    <col min="3" max="3" width="11.33203125" style="133" customWidth="1"/>
    <col min="4" max="4" width="9.109375" style="133"/>
    <col min="5" max="5" width="9.33203125" style="2308" customWidth="1"/>
    <col min="6" max="6" width="9.33203125" style="133" customWidth="1"/>
    <col min="7" max="7" width="11.6640625" style="135" customWidth="1"/>
    <col min="8" max="8" width="10.6640625" style="135" customWidth="1"/>
    <col min="9" max="9" width="13.88671875" style="135" customWidth="1"/>
    <col min="10" max="16384" width="9.109375" style="3"/>
  </cols>
  <sheetData>
    <row r="1" spans="1:9" ht="27.6">
      <c r="A1" s="3475" t="s">
        <v>1527</v>
      </c>
      <c r="B1" s="3475"/>
      <c r="C1" s="3475"/>
    </row>
    <row r="3" spans="1:9" s="1" customFormat="1" ht="15">
      <c r="A3" s="3476" t="s">
        <v>1</v>
      </c>
      <c r="B3" s="3477"/>
      <c r="C3" s="3477"/>
      <c r="D3" s="3477"/>
      <c r="E3" s="3478"/>
      <c r="F3" s="3477"/>
      <c r="G3" s="3477"/>
      <c r="H3" s="3477"/>
      <c r="I3" s="3479"/>
    </row>
    <row r="4" spans="1:9" ht="29.1" customHeight="1">
      <c r="A4" s="444" t="s">
        <v>2</v>
      </c>
      <c r="B4" s="592" t="s">
        <v>3</v>
      </c>
      <c r="C4" s="446" t="s">
        <v>4</v>
      </c>
      <c r="D4" s="447" t="s">
        <v>5</v>
      </c>
      <c r="E4" s="2228" t="s">
        <v>7</v>
      </c>
      <c r="F4" s="447" t="s">
        <v>6</v>
      </c>
      <c r="G4" s="1119" t="s">
        <v>176</v>
      </c>
      <c r="H4" s="1119" t="s">
        <v>177</v>
      </c>
      <c r="I4" s="461" t="s">
        <v>10</v>
      </c>
    </row>
    <row r="5" spans="1:9" ht="15" customHeight="1">
      <c r="A5" s="162">
        <v>44791</v>
      </c>
      <c r="B5" s="55">
        <v>250000</v>
      </c>
      <c r="C5" s="55">
        <f>B5*0.02</f>
        <v>5000</v>
      </c>
      <c r="D5" s="25"/>
      <c r="E5" s="2248">
        <v>29673</v>
      </c>
      <c r="F5" s="25">
        <v>24</v>
      </c>
      <c r="G5" s="55">
        <f>+B5/F5</f>
        <v>10416.666666666701</v>
      </c>
      <c r="H5" s="55">
        <f>B5*0.83%</f>
        <v>2075</v>
      </c>
      <c r="I5" s="55">
        <f>B5</f>
        <v>250000</v>
      </c>
    </row>
    <row r="6" spans="1:9" ht="15" customHeight="1">
      <c r="A6" s="50">
        <v>44833</v>
      </c>
      <c r="B6" s="148"/>
      <c r="C6" s="329"/>
      <c r="D6" s="329"/>
      <c r="E6" s="2229">
        <v>76183</v>
      </c>
      <c r="F6" s="148">
        <v>1</v>
      </c>
      <c r="G6" s="59">
        <v>10416.75</v>
      </c>
      <c r="H6" s="59">
        <v>2075</v>
      </c>
      <c r="I6" s="62">
        <f>I5-G6</f>
        <v>239583.25</v>
      </c>
    </row>
    <row r="7" spans="1:9" ht="15" customHeight="1">
      <c r="A7" s="50">
        <v>44868</v>
      </c>
      <c r="B7" s="148"/>
      <c r="C7" s="329"/>
      <c r="D7" s="329"/>
      <c r="E7" s="2229">
        <v>76550</v>
      </c>
      <c r="F7" s="148">
        <v>2</v>
      </c>
      <c r="G7" s="59">
        <v>10416.67</v>
      </c>
      <c r="H7" s="59">
        <v>2075</v>
      </c>
      <c r="I7" s="62">
        <f t="shared" ref="I7:I31" si="0">I6-G7</f>
        <v>229166.58</v>
      </c>
    </row>
    <row r="8" spans="1:9" ht="15" customHeight="1">
      <c r="A8" s="50">
        <v>44896</v>
      </c>
      <c r="B8" s="148"/>
      <c r="C8" s="329"/>
      <c r="D8" s="329"/>
      <c r="E8" s="2229">
        <v>76942</v>
      </c>
      <c r="F8" s="148">
        <v>3</v>
      </c>
      <c r="G8" s="59">
        <v>10416.67</v>
      </c>
      <c r="H8" s="59">
        <v>2075</v>
      </c>
      <c r="I8" s="62">
        <f t="shared" si="0"/>
        <v>218749.91</v>
      </c>
    </row>
    <row r="9" spans="1:9" ht="15" customHeight="1">
      <c r="A9" s="50">
        <v>44922</v>
      </c>
      <c r="B9" s="148"/>
      <c r="C9" s="329"/>
      <c r="D9" s="329"/>
      <c r="E9" s="2229">
        <v>77209</v>
      </c>
      <c r="F9" s="148">
        <v>4</v>
      </c>
      <c r="G9" s="59">
        <v>10416.67</v>
      </c>
      <c r="H9" s="59">
        <v>2075</v>
      </c>
      <c r="I9" s="62">
        <f t="shared" si="0"/>
        <v>208333.24</v>
      </c>
    </row>
    <row r="10" spans="1:9" ht="15" customHeight="1">
      <c r="A10" s="50">
        <v>44959</v>
      </c>
      <c r="B10" s="57"/>
      <c r="C10" s="57"/>
      <c r="D10" s="57"/>
      <c r="E10" s="2229">
        <v>77571</v>
      </c>
      <c r="F10" s="148">
        <v>5</v>
      </c>
      <c r="G10" s="59">
        <v>10416.67</v>
      </c>
      <c r="H10" s="59">
        <v>2075</v>
      </c>
      <c r="I10" s="62">
        <f t="shared" si="0"/>
        <v>197916.57</v>
      </c>
    </row>
    <row r="11" spans="1:9" ht="15" customHeight="1">
      <c r="A11" s="50">
        <v>44986</v>
      </c>
      <c r="B11" s="57"/>
      <c r="C11" s="57"/>
      <c r="D11" s="57"/>
      <c r="E11" s="2229">
        <v>77795</v>
      </c>
      <c r="F11" s="148">
        <v>6</v>
      </c>
      <c r="G11" s="59">
        <v>10416.67</v>
      </c>
      <c r="H11" s="59">
        <v>2075</v>
      </c>
      <c r="I11" s="62">
        <f t="shared" si="0"/>
        <v>187499.9</v>
      </c>
    </row>
    <row r="12" spans="1:9" ht="15" customHeight="1">
      <c r="A12" s="50">
        <v>45007</v>
      </c>
      <c r="B12" s="57"/>
      <c r="C12" s="57"/>
      <c r="D12" s="57"/>
      <c r="E12" s="2229">
        <v>78019</v>
      </c>
      <c r="F12" s="148">
        <v>7</v>
      </c>
      <c r="G12" s="59">
        <v>10416.67</v>
      </c>
      <c r="H12" s="59">
        <v>2075</v>
      </c>
      <c r="I12" s="62">
        <f t="shared" si="0"/>
        <v>177083.23</v>
      </c>
    </row>
    <row r="13" spans="1:9" ht="15" customHeight="1">
      <c r="A13" s="50">
        <v>45050</v>
      </c>
      <c r="B13" s="57"/>
      <c r="C13" s="57"/>
      <c r="D13" s="57"/>
      <c r="E13" s="2229">
        <v>78558</v>
      </c>
      <c r="F13" s="148">
        <v>8</v>
      </c>
      <c r="G13" s="59">
        <v>10416.67</v>
      </c>
      <c r="H13" s="59">
        <v>2075</v>
      </c>
      <c r="I13" s="62">
        <f t="shared" si="0"/>
        <v>166666.56</v>
      </c>
    </row>
    <row r="14" spans="1:9" ht="15" customHeight="1">
      <c r="A14" s="50">
        <v>45071</v>
      </c>
      <c r="B14" s="57"/>
      <c r="C14" s="57"/>
      <c r="D14" s="57"/>
      <c r="E14" s="2229">
        <v>78820</v>
      </c>
      <c r="F14" s="148">
        <v>9</v>
      </c>
      <c r="G14" s="59">
        <v>10416.67</v>
      </c>
      <c r="H14" s="59">
        <v>2075</v>
      </c>
      <c r="I14" s="62">
        <f t="shared" si="0"/>
        <v>156249.89000000001</v>
      </c>
    </row>
    <row r="15" spans="1:9" ht="15" customHeight="1">
      <c r="A15" s="50">
        <v>45111</v>
      </c>
      <c r="B15" s="57"/>
      <c r="C15" s="57"/>
      <c r="D15" s="57"/>
      <c r="E15" s="2229">
        <v>79396</v>
      </c>
      <c r="F15" s="148">
        <v>10</v>
      </c>
      <c r="G15" s="59">
        <v>10416.67</v>
      </c>
      <c r="H15" s="59">
        <v>2075</v>
      </c>
      <c r="I15" s="62">
        <f t="shared" si="0"/>
        <v>145833.22</v>
      </c>
    </row>
    <row r="16" spans="1:9" ht="15" customHeight="1">
      <c r="A16" s="50">
        <v>45139</v>
      </c>
      <c r="B16" s="178"/>
      <c r="C16" s="59"/>
      <c r="D16" s="59"/>
      <c r="E16" s="2229">
        <v>79733</v>
      </c>
      <c r="F16" s="148">
        <v>11</v>
      </c>
      <c r="G16" s="59">
        <v>10416.67</v>
      </c>
      <c r="H16" s="59">
        <v>2075</v>
      </c>
      <c r="I16" s="62">
        <f t="shared" si="0"/>
        <v>135416.54999999999</v>
      </c>
    </row>
    <row r="17" spans="1:9" ht="15" customHeight="1">
      <c r="A17" s="50">
        <v>45175</v>
      </c>
      <c r="B17" s="178"/>
      <c r="C17" s="59"/>
      <c r="D17" s="59"/>
      <c r="E17" s="2229">
        <v>80146</v>
      </c>
      <c r="F17" s="148">
        <v>12</v>
      </c>
      <c r="G17" s="59">
        <v>10416.67</v>
      </c>
      <c r="H17" s="59">
        <v>2075</v>
      </c>
      <c r="I17" s="62">
        <f t="shared" si="0"/>
        <v>124999.88</v>
      </c>
    </row>
    <row r="18" spans="1:9" ht="15" customHeight="1">
      <c r="A18" s="50">
        <v>45202</v>
      </c>
      <c r="B18" s="57"/>
      <c r="C18" s="59"/>
      <c r="D18" s="59"/>
      <c r="E18" s="2229">
        <v>80480</v>
      </c>
      <c r="F18" s="148">
        <v>13</v>
      </c>
      <c r="G18" s="59">
        <v>10416.67</v>
      </c>
      <c r="H18" s="59">
        <v>2075</v>
      </c>
      <c r="I18" s="62">
        <f t="shared" si="0"/>
        <v>114583.21</v>
      </c>
    </row>
    <row r="19" spans="1:9" ht="15" customHeight="1">
      <c r="A19" s="50">
        <v>45238</v>
      </c>
      <c r="B19" s="178"/>
      <c r="C19" s="59"/>
      <c r="D19" s="59"/>
      <c r="E19" s="2229">
        <v>80856</v>
      </c>
      <c r="F19" s="57">
        <v>14</v>
      </c>
      <c r="G19" s="62">
        <v>10416.67</v>
      </c>
      <c r="H19" s="62">
        <v>2075</v>
      </c>
      <c r="I19" s="62">
        <f t="shared" si="0"/>
        <v>104166.54</v>
      </c>
    </row>
    <row r="20" spans="1:9" ht="15" customHeight="1">
      <c r="A20" s="50">
        <v>45266</v>
      </c>
      <c r="B20" s="178"/>
      <c r="C20" s="59"/>
      <c r="D20" s="59"/>
      <c r="E20" s="2229">
        <v>81285</v>
      </c>
      <c r="F20" s="57">
        <v>15</v>
      </c>
      <c r="G20" s="62">
        <v>10416.67</v>
      </c>
      <c r="H20" s="62">
        <v>2075</v>
      </c>
      <c r="I20" s="62">
        <f t="shared" si="0"/>
        <v>93749.869999999893</v>
      </c>
    </row>
    <row r="21" spans="1:9" ht="15" customHeight="1">
      <c r="A21" s="50">
        <v>45294</v>
      </c>
      <c r="B21" s="57"/>
      <c r="C21" s="59"/>
      <c r="D21" s="59"/>
      <c r="E21" s="2229">
        <v>81642</v>
      </c>
      <c r="F21" s="57">
        <v>16</v>
      </c>
      <c r="G21" s="62">
        <v>10416.67</v>
      </c>
      <c r="H21" s="62">
        <v>2075</v>
      </c>
      <c r="I21" s="62">
        <f t="shared" si="0"/>
        <v>83333.199999999895</v>
      </c>
    </row>
    <row r="22" spans="1:9" ht="15" customHeight="1">
      <c r="A22" s="50">
        <v>45329</v>
      </c>
      <c r="B22" s="57"/>
      <c r="C22" s="57"/>
      <c r="D22" s="57"/>
      <c r="E22" s="2229">
        <v>82006</v>
      </c>
      <c r="F22" s="57">
        <v>17</v>
      </c>
      <c r="G22" s="59">
        <v>10416.67</v>
      </c>
      <c r="H22" s="59">
        <v>2075</v>
      </c>
      <c r="I22" s="62">
        <f t="shared" si="0"/>
        <v>72916.529999999897</v>
      </c>
    </row>
    <row r="23" spans="1:9" ht="15" customHeight="1">
      <c r="A23" s="50">
        <v>45352</v>
      </c>
      <c r="B23" s="57"/>
      <c r="C23" s="57"/>
      <c r="D23" s="57"/>
      <c r="E23" s="2229">
        <v>82277</v>
      </c>
      <c r="F23" s="57">
        <v>18</v>
      </c>
      <c r="G23" s="59">
        <v>10416.67</v>
      </c>
      <c r="H23" s="59">
        <v>2075</v>
      </c>
      <c r="I23" s="62">
        <f t="shared" si="0"/>
        <v>62499.859999999899</v>
      </c>
    </row>
    <row r="24" spans="1:9" ht="15" customHeight="1">
      <c r="A24" s="50">
        <v>45385</v>
      </c>
      <c r="B24" s="57"/>
      <c r="C24" s="57"/>
      <c r="D24" s="57"/>
      <c r="E24" s="2229">
        <v>82687</v>
      </c>
      <c r="F24" s="57">
        <v>19</v>
      </c>
      <c r="G24" s="59">
        <v>10416.67</v>
      </c>
      <c r="H24" s="59">
        <v>2075</v>
      </c>
      <c r="I24" s="62">
        <f t="shared" si="0"/>
        <v>52083.1899999999</v>
      </c>
    </row>
    <row r="25" spans="1:9" ht="15" customHeight="1">
      <c r="A25" s="50">
        <v>45419</v>
      </c>
      <c r="B25" s="57"/>
      <c r="C25" s="57"/>
      <c r="D25" s="57"/>
      <c r="E25" s="2229">
        <v>83044</v>
      </c>
      <c r="F25" s="57">
        <v>20</v>
      </c>
      <c r="G25" s="59">
        <v>10416.67</v>
      </c>
      <c r="H25" s="59">
        <v>2075</v>
      </c>
      <c r="I25" s="62">
        <f t="shared" si="0"/>
        <v>41666.519999999902</v>
      </c>
    </row>
    <row r="26" spans="1:9" ht="15" customHeight="1">
      <c r="A26" s="50">
        <v>45443</v>
      </c>
      <c r="B26" s="57"/>
      <c r="C26" s="57"/>
      <c r="D26" s="57"/>
      <c r="E26" s="2229">
        <v>83437</v>
      </c>
      <c r="F26" s="57">
        <v>21</v>
      </c>
      <c r="G26" s="59">
        <v>10416.67</v>
      </c>
      <c r="H26" s="59">
        <v>2075</v>
      </c>
      <c r="I26" s="62">
        <f t="shared" si="0"/>
        <v>31249.8499999999</v>
      </c>
    </row>
    <row r="27" spans="1:9" ht="15" customHeight="1">
      <c r="A27" s="50">
        <v>45477</v>
      </c>
      <c r="B27" s="57"/>
      <c r="C27" s="57"/>
      <c r="D27" s="57"/>
      <c r="E27" s="2229">
        <v>83827</v>
      </c>
      <c r="F27" s="57">
        <v>22</v>
      </c>
      <c r="G27" s="62">
        <v>10416.67</v>
      </c>
      <c r="H27" s="62">
        <v>2075</v>
      </c>
      <c r="I27" s="62">
        <f t="shared" si="0"/>
        <v>20833.179999999898</v>
      </c>
    </row>
    <row r="28" spans="1:9" ht="15" customHeight="1">
      <c r="A28" s="50">
        <v>45510</v>
      </c>
      <c r="B28" s="57"/>
      <c r="C28" s="57"/>
      <c r="D28" s="57"/>
      <c r="E28" s="2229">
        <v>84188</v>
      </c>
      <c r="F28" s="57">
        <v>23</v>
      </c>
      <c r="G28" s="59">
        <v>10416.67</v>
      </c>
      <c r="H28" s="59">
        <v>2075</v>
      </c>
      <c r="I28" s="62">
        <f t="shared" si="0"/>
        <v>10416.5099999999</v>
      </c>
    </row>
    <row r="29" spans="1:9" ht="15" customHeight="1">
      <c r="A29" s="50">
        <v>45539</v>
      </c>
      <c r="B29" s="57"/>
      <c r="C29" s="57"/>
      <c r="D29" s="57"/>
      <c r="E29" s="2229">
        <v>84515</v>
      </c>
      <c r="F29" s="57">
        <v>24</v>
      </c>
      <c r="G29" s="59">
        <v>10416.67</v>
      </c>
      <c r="H29" s="59">
        <v>2075</v>
      </c>
      <c r="I29" s="62">
        <f t="shared" si="0"/>
        <v>-0.16000000010899401</v>
      </c>
    </row>
    <row r="30" spans="1:9" ht="15" customHeight="1">
      <c r="A30" s="50"/>
      <c r="B30" s="57"/>
      <c r="C30" s="57"/>
      <c r="D30" s="57"/>
      <c r="E30" s="2229"/>
      <c r="F30" s="57">
        <v>25</v>
      </c>
      <c r="G30" s="62"/>
      <c r="H30" s="62"/>
      <c r="I30" s="62">
        <f t="shared" si="0"/>
        <v>-0.16000000010899401</v>
      </c>
    </row>
    <row r="31" spans="1:9" ht="15" customHeight="1">
      <c r="A31" s="50"/>
      <c r="B31" s="57"/>
      <c r="C31" s="57"/>
      <c r="D31" s="57"/>
      <c r="E31" s="2229"/>
      <c r="F31" s="57">
        <v>26</v>
      </c>
      <c r="G31" s="62"/>
      <c r="H31" s="62"/>
      <c r="I31" s="62">
        <f t="shared" si="0"/>
        <v>-0.16000000010899401</v>
      </c>
    </row>
    <row r="32" spans="1:9" ht="15" customHeight="1"/>
    <row r="33" spans="1:9" ht="15" customHeight="1">
      <c r="A33" s="3476" t="s">
        <v>1</v>
      </c>
      <c r="B33" s="3477"/>
      <c r="C33" s="3477"/>
      <c r="D33" s="3477"/>
      <c r="E33" s="3478"/>
      <c r="F33" s="3477"/>
      <c r="G33" s="3477"/>
      <c r="H33" s="3477"/>
      <c r="I33" s="3479"/>
    </row>
    <row r="34" spans="1:9" ht="15" customHeight="1">
      <c r="A34" s="444" t="s">
        <v>2</v>
      </c>
      <c r="B34" s="592" t="s">
        <v>3</v>
      </c>
      <c r="C34" s="446" t="s">
        <v>4</v>
      </c>
      <c r="D34" s="447" t="s">
        <v>5</v>
      </c>
      <c r="E34" s="2228" t="s">
        <v>7</v>
      </c>
      <c r="F34" s="447" t="s">
        <v>6</v>
      </c>
      <c r="G34" s="1119" t="s">
        <v>176</v>
      </c>
      <c r="H34" s="1119" t="s">
        <v>177</v>
      </c>
      <c r="I34" s="461" t="s">
        <v>10</v>
      </c>
    </row>
    <row r="35" spans="1:9" ht="22.5" customHeight="1">
      <c r="A35" s="50">
        <v>45583</v>
      </c>
      <c r="B35" s="55">
        <v>150000</v>
      </c>
      <c r="C35" s="55">
        <f>B35*0.02</f>
        <v>3000</v>
      </c>
      <c r="D35" s="25"/>
      <c r="E35" s="2248">
        <v>34394</v>
      </c>
      <c r="F35" s="25">
        <v>24</v>
      </c>
      <c r="G35" s="55">
        <f>+B35/F35</f>
        <v>6250</v>
      </c>
      <c r="H35" s="55">
        <f>B35*0.83%</f>
        <v>1245</v>
      </c>
      <c r="I35" s="55">
        <f>B35</f>
        <v>150000</v>
      </c>
    </row>
    <row r="36" spans="1:9" ht="15" customHeight="1">
      <c r="A36" s="50">
        <v>45625</v>
      </c>
      <c r="B36" s="148"/>
      <c r="C36" s="329"/>
      <c r="D36" s="329"/>
      <c r="E36" s="2229">
        <v>85688</v>
      </c>
      <c r="F36" s="57">
        <v>1</v>
      </c>
      <c r="G36" s="59">
        <v>6250</v>
      </c>
      <c r="H36" s="59">
        <v>1245</v>
      </c>
      <c r="I36" s="62">
        <f>I35-G36</f>
        <v>143750</v>
      </c>
    </row>
    <row r="37" spans="1:9" ht="15" customHeight="1">
      <c r="A37" s="50">
        <v>45664</v>
      </c>
      <c r="B37" s="167"/>
      <c r="C37" s="574"/>
      <c r="D37" s="168"/>
      <c r="E37" s="2194">
        <v>86094</v>
      </c>
      <c r="F37" s="57">
        <v>2</v>
      </c>
      <c r="G37" s="59">
        <v>6250</v>
      </c>
      <c r="H37" s="59">
        <v>1245</v>
      </c>
      <c r="I37" s="62">
        <f t="shared" ref="I37:I47" si="1">I36-G37</f>
        <v>137500</v>
      </c>
    </row>
    <row r="38" spans="1:9" ht="15" customHeight="1">
      <c r="A38" s="50">
        <v>45692</v>
      </c>
      <c r="B38" s="167"/>
      <c r="C38" s="574"/>
      <c r="D38" s="168"/>
      <c r="E38" s="2194">
        <v>86491</v>
      </c>
      <c r="F38" s="57">
        <v>3</v>
      </c>
      <c r="G38" s="59">
        <v>6250</v>
      </c>
      <c r="H38" s="59">
        <v>1245</v>
      </c>
      <c r="I38" s="62">
        <f t="shared" si="1"/>
        <v>131250</v>
      </c>
    </row>
    <row r="39" spans="1:9" ht="15" customHeight="1">
      <c r="A39" s="50">
        <v>45715</v>
      </c>
      <c r="B39" s="167"/>
      <c r="C39" s="574"/>
      <c r="D39" s="450"/>
      <c r="E39" s="2194">
        <v>86609</v>
      </c>
      <c r="F39" s="57">
        <v>4</v>
      </c>
      <c r="G39" s="59">
        <v>6250</v>
      </c>
      <c r="H39" s="59">
        <v>1245</v>
      </c>
      <c r="I39" s="62">
        <f t="shared" si="1"/>
        <v>125000</v>
      </c>
    </row>
    <row r="40" spans="1:9" ht="15" customHeight="1">
      <c r="A40" s="50">
        <v>45755</v>
      </c>
      <c r="B40" s="167"/>
      <c r="C40" s="358"/>
      <c r="D40" s="168"/>
      <c r="E40" s="2191">
        <v>87176</v>
      </c>
      <c r="F40" s="57">
        <v>5</v>
      </c>
      <c r="G40" s="62">
        <v>6250</v>
      </c>
      <c r="H40" s="62">
        <v>1245</v>
      </c>
      <c r="I40" s="62">
        <f t="shared" si="1"/>
        <v>118750</v>
      </c>
    </row>
    <row r="41" spans="1:9" ht="15" customHeight="1">
      <c r="A41" s="50">
        <v>45783</v>
      </c>
      <c r="B41" s="167"/>
      <c r="C41" s="52"/>
      <c r="D41" s="168"/>
      <c r="E41" s="2195" t="s">
        <v>1528</v>
      </c>
      <c r="F41" s="57">
        <v>6</v>
      </c>
      <c r="G41" s="62">
        <v>6250</v>
      </c>
      <c r="H41" s="62">
        <v>1245</v>
      </c>
      <c r="I41" s="62">
        <f t="shared" si="1"/>
        <v>112500</v>
      </c>
    </row>
    <row r="42" spans="1:9" ht="15" customHeight="1">
      <c r="A42" s="50">
        <v>45811</v>
      </c>
      <c r="B42" s="167"/>
      <c r="C42" s="52"/>
      <c r="D42" s="168"/>
      <c r="E42" s="2195" t="s">
        <v>1529</v>
      </c>
      <c r="F42" s="57">
        <v>7</v>
      </c>
      <c r="G42" s="62">
        <v>6250</v>
      </c>
      <c r="H42" s="62">
        <v>1245</v>
      </c>
      <c r="I42" s="62">
        <f t="shared" si="1"/>
        <v>106250</v>
      </c>
    </row>
    <row r="43" spans="1:9" ht="15" customHeight="1">
      <c r="A43" s="50">
        <v>45839</v>
      </c>
      <c r="B43" s="167"/>
      <c r="C43" s="52"/>
      <c r="D43" s="168"/>
      <c r="E43" s="2195" t="s">
        <v>1530</v>
      </c>
      <c r="F43" s="57">
        <v>8</v>
      </c>
      <c r="G43" s="62">
        <v>6250</v>
      </c>
      <c r="H43" s="62">
        <v>1245</v>
      </c>
      <c r="I43" s="62">
        <f t="shared" si="1"/>
        <v>100000</v>
      </c>
    </row>
    <row r="44" spans="1:9" ht="15" customHeight="1">
      <c r="A44" s="50">
        <v>45874</v>
      </c>
      <c r="B44" s="167"/>
      <c r="C44" s="358"/>
      <c r="D44" s="168"/>
      <c r="E44" s="2196" t="s">
        <v>1531</v>
      </c>
      <c r="F44" s="57">
        <v>9</v>
      </c>
      <c r="G44" s="62">
        <v>6250</v>
      </c>
      <c r="H44" s="62">
        <v>1245</v>
      </c>
      <c r="I44" s="62">
        <f t="shared" si="1"/>
        <v>93750</v>
      </c>
    </row>
    <row r="45" spans="1:9" ht="15" customHeight="1">
      <c r="A45" s="167">
        <v>45905</v>
      </c>
      <c r="B45" s="167"/>
      <c r="C45" s="52"/>
      <c r="D45" s="168"/>
      <c r="E45" s="2195" t="s">
        <v>1532</v>
      </c>
      <c r="F45" s="57">
        <v>10</v>
      </c>
      <c r="G45" s="62">
        <v>6250</v>
      </c>
      <c r="H45" s="62">
        <v>1245</v>
      </c>
      <c r="I45" s="62">
        <f t="shared" si="1"/>
        <v>87500</v>
      </c>
    </row>
    <row r="46" spans="1:9" ht="15" customHeight="1">
      <c r="A46" s="167">
        <v>45934</v>
      </c>
      <c r="B46" s="57"/>
      <c r="C46" s="52"/>
      <c r="D46" s="168"/>
      <c r="E46" s="2195" t="s">
        <v>1533</v>
      </c>
      <c r="F46" s="57">
        <v>11</v>
      </c>
      <c r="G46" s="62">
        <v>6250</v>
      </c>
      <c r="H46" s="62">
        <v>1245</v>
      </c>
      <c r="I46" s="62">
        <f t="shared" si="1"/>
        <v>81250</v>
      </c>
    </row>
    <row r="47" spans="1:9" ht="15" customHeight="1">
      <c r="A47" s="167">
        <v>45968</v>
      </c>
      <c r="B47" s="57"/>
      <c r="C47" s="52"/>
      <c r="D47" s="168"/>
      <c r="E47" s="2195" t="s">
        <v>1534</v>
      </c>
      <c r="F47" s="57">
        <v>12</v>
      </c>
      <c r="G47" s="62">
        <v>6250</v>
      </c>
      <c r="H47" s="62">
        <v>1245</v>
      </c>
      <c r="I47" s="62">
        <f t="shared" si="1"/>
        <v>75000</v>
      </c>
    </row>
    <row r="48" spans="1:9" ht="15" customHeight="1">
      <c r="A48" s="167">
        <v>46007</v>
      </c>
      <c r="B48" s="57"/>
      <c r="C48" s="52"/>
      <c r="D48" s="450"/>
      <c r="E48" s="2195" t="s">
        <v>1535</v>
      </c>
      <c r="F48" s="57">
        <v>13</v>
      </c>
      <c r="G48" s="62">
        <v>6250</v>
      </c>
      <c r="H48" s="62">
        <v>1245</v>
      </c>
      <c r="I48" s="62">
        <f>I47-G48</f>
        <v>68750</v>
      </c>
    </row>
    <row r="49" spans="1:9" ht="15" customHeight="1">
      <c r="A49" s="50"/>
      <c r="B49" s="57"/>
      <c r="C49" s="57"/>
      <c r="D49" s="57"/>
      <c r="E49" s="2229"/>
      <c r="F49" s="57"/>
      <c r="G49" s="62"/>
      <c r="H49" s="62"/>
      <c r="I49" s="62"/>
    </row>
    <row r="50" spans="1:9" ht="15" customHeight="1">
      <c r="A50" s="50"/>
      <c r="B50" s="57"/>
      <c r="C50" s="57"/>
      <c r="D50" s="57"/>
      <c r="E50" s="2229"/>
      <c r="F50" s="57"/>
      <c r="G50" s="62"/>
      <c r="H50" s="62"/>
      <c r="I50" s="62"/>
    </row>
    <row r="51" spans="1:9" ht="15" customHeight="1">
      <c r="A51" s="50"/>
      <c r="B51" s="57"/>
      <c r="C51" s="57"/>
      <c r="D51" s="57"/>
      <c r="E51" s="2229"/>
      <c r="F51" s="57"/>
      <c r="G51" s="62"/>
      <c r="H51" s="62"/>
      <c r="I51" s="62"/>
    </row>
    <row r="52" spans="1:9" ht="15" customHeight="1">
      <c r="A52" s="50"/>
      <c r="B52" s="57"/>
      <c r="C52" s="57"/>
      <c r="D52" s="57"/>
      <c r="E52" s="2229"/>
      <c r="F52" s="57"/>
      <c r="G52" s="62"/>
      <c r="H52" s="62"/>
      <c r="I52" s="62"/>
    </row>
    <row r="53" spans="1:9" ht="15" customHeight="1">
      <c r="A53" s="50"/>
      <c r="B53" s="57"/>
      <c r="C53" s="57"/>
      <c r="D53" s="57"/>
      <c r="E53" s="2229"/>
      <c r="F53" s="57"/>
      <c r="G53" s="62"/>
      <c r="H53" s="62"/>
      <c r="I53" s="62"/>
    </row>
    <row r="54" spans="1:9" ht="15" customHeight="1"/>
    <row r="55" spans="1:9" ht="15" customHeight="1"/>
    <row r="56" spans="1:9" ht="15" customHeight="1"/>
    <row r="57" spans="1:9" ht="15" customHeight="1"/>
    <row r="58" spans="1:9" ht="15" customHeight="1"/>
    <row r="59" spans="1:9" ht="15" customHeight="1"/>
    <row r="60" spans="1:9" ht="15" customHeight="1"/>
    <row r="61" spans="1:9" ht="15" customHeight="1"/>
    <row r="62" spans="1:9" ht="15" customHeight="1"/>
    <row r="63" spans="1:9" ht="15" customHeight="1"/>
    <row r="64" spans="1:9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</sheetData>
  <mergeCells count="3">
    <mergeCell ref="A1:C1"/>
    <mergeCell ref="A3:I3"/>
    <mergeCell ref="A33:I33"/>
  </mergeCells>
  <pageMargins left="0.5" right="0.5" top="1" bottom="1" header="0.5" footer="0.5"/>
  <pageSetup paperSize="5" orientation="landscape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227">
    <tabColor rgb="FFFFFF00"/>
  </sheetPr>
  <dimension ref="A1:M59"/>
  <sheetViews>
    <sheetView topLeftCell="B1" zoomScale="130" zoomScaleNormal="130" workbookViewId="0">
      <selection activeCell="L29" sqref="L29"/>
    </sheetView>
  </sheetViews>
  <sheetFormatPr defaultColWidth="9.109375" defaultRowHeight="13.2"/>
  <cols>
    <col min="1" max="1" width="9.109375" style="276"/>
    <col min="2" max="2" width="13.88671875" style="2301" customWidth="1"/>
    <col min="3" max="3" width="15.44140625" style="2271" customWidth="1"/>
    <col min="4" max="5" width="11.33203125" style="2271" customWidth="1"/>
    <col min="6" max="6" width="11.33203125" style="2394" customWidth="1"/>
    <col min="7" max="7" width="11.33203125" style="2318" customWidth="1"/>
    <col min="8" max="8" width="15.109375" style="2242" customWidth="1"/>
    <col min="9" max="9" width="11.33203125" style="2242" customWidth="1"/>
    <col min="10" max="10" width="13.5546875" style="2242" customWidth="1"/>
    <col min="11" max="16384" width="9.109375" style="3"/>
  </cols>
  <sheetData>
    <row r="1" spans="2:10" ht="24">
      <c r="B1" s="2317" t="s">
        <v>1536</v>
      </c>
    </row>
    <row r="3" spans="2:10" hidden="1"/>
    <row r="4" spans="2:10" ht="15" hidden="1">
      <c r="B4" s="3464" t="s">
        <v>1</v>
      </c>
      <c r="C4" s="3465"/>
      <c r="D4" s="3465"/>
      <c r="E4" s="3465"/>
      <c r="F4" s="3466"/>
      <c r="G4" s="3465"/>
      <c r="H4" s="3465"/>
      <c r="I4" s="3465"/>
      <c r="J4" s="3467"/>
    </row>
    <row r="5" spans="2:10" ht="25.2" hidden="1">
      <c r="B5" s="2821" t="s">
        <v>2</v>
      </c>
      <c r="C5" s="2822" t="s">
        <v>3</v>
      </c>
      <c r="D5" s="2823" t="s">
        <v>4</v>
      </c>
      <c r="E5" s="2824" t="s">
        <v>5</v>
      </c>
      <c r="F5" s="2572" t="s">
        <v>7</v>
      </c>
      <c r="G5" s="2824" t="s">
        <v>6</v>
      </c>
      <c r="H5" s="2495" t="s">
        <v>176</v>
      </c>
      <c r="I5" s="2495" t="s">
        <v>177</v>
      </c>
      <c r="J5" s="2493" t="s">
        <v>10</v>
      </c>
    </row>
    <row r="6" spans="2:10" hidden="1">
      <c r="B6" s="2303">
        <v>44523</v>
      </c>
      <c r="C6" s="2352">
        <v>100000</v>
      </c>
      <c r="D6" s="2352">
        <v>3000</v>
      </c>
      <c r="E6" s="2753"/>
      <c r="F6" s="2689">
        <v>27853</v>
      </c>
      <c r="G6" s="2331">
        <v>10</v>
      </c>
      <c r="H6" s="2352">
        <f>+C6/G6</f>
        <v>10000</v>
      </c>
      <c r="I6" s="2352">
        <f>C6*0.83%</f>
        <v>830</v>
      </c>
      <c r="J6" s="2352">
        <f>C6</f>
        <v>100000</v>
      </c>
    </row>
    <row r="7" spans="2:10" hidden="1">
      <c r="B7" s="2304">
        <v>44558</v>
      </c>
      <c r="C7" s="2224"/>
      <c r="D7" s="2224"/>
      <c r="E7" s="2224"/>
      <c r="F7" s="2192">
        <v>73084</v>
      </c>
      <c r="G7" s="2225">
        <v>1</v>
      </c>
      <c r="H7" s="2219">
        <v>10000</v>
      </c>
      <c r="I7" s="2219">
        <v>830</v>
      </c>
      <c r="J7" s="2219">
        <f>J6-H7</f>
        <v>90000</v>
      </c>
    </row>
    <row r="8" spans="2:10" hidden="1">
      <c r="B8" s="2304">
        <v>44594</v>
      </c>
      <c r="C8" s="2224"/>
      <c r="D8" s="2224"/>
      <c r="E8" s="2224"/>
      <c r="F8" s="2192">
        <v>73474</v>
      </c>
      <c r="G8" s="2225">
        <v>2</v>
      </c>
      <c r="H8" s="2219">
        <v>10000</v>
      </c>
      <c r="I8" s="2219">
        <v>830</v>
      </c>
      <c r="J8" s="2219">
        <f t="shared" ref="J8:J16" si="0">J7-H8</f>
        <v>80000</v>
      </c>
    </row>
    <row r="9" spans="2:10" hidden="1">
      <c r="B9" s="2304">
        <v>44621</v>
      </c>
      <c r="C9" s="2224"/>
      <c r="D9" s="2224"/>
      <c r="E9" s="2224"/>
      <c r="F9" s="2192">
        <v>73758</v>
      </c>
      <c r="G9" s="2225">
        <v>3</v>
      </c>
      <c r="H9" s="2219">
        <v>10000</v>
      </c>
      <c r="I9" s="2219">
        <v>830</v>
      </c>
      <c r="J9" s="2219">
        <f t="shared" si="0"/>
        <v>70000</v>
      </c>
    </row>
    <row r="10" spans="2:10" hidden="1">
      <c r="B10" s="2304">
        <v>44651</v>
      </c>
      <c r="C10" s="2224"/>
      <c r="D10" s="2224"/>
      <c r="E10" s="2224"/>
      <c r="F10" s="2192">
        <v>74098</v>
      </c>
      <c r="G10" s="2225">
        <v>4</v>
      </c>
      <c r="H10" s="2219">
        <v>10000</v>
      </c>
      <c r="I10" s="2219">
        <v>830</v>
      </c>
      <c r="J10" s="2219">
        <f t="shared" si="0"/>
        <v>60000</v>
      </c>
    </row>
    <row r="11" spans="2:10" hidden="1">
      <c r="B11" s="2304">
        <v>44681</v>
      </c>
      <c r="C11" s="2224"/>
      <c r="D11" s="2224"/>
      <c r="E11" s="2224"/>
      <c r="F11" s="2192">
        <v>74423</v>
      </c>
      <c r="G11" s="2225">
        <v>5</v>
      </c>
      <c r="H11" s="2219">
        <v>10000</v>
      </c>
      <c r="I11" s="2219">
        <v>830</v>
      </c>
      <c r="J11" s="2219">
        <f t="shared" si="0"/>
        <v>50000</v>
      </c>
    </row>
    <row r="12" spans="2:10" hidden="1">
      <c r="B12" s="2304">
        <v>44712</v>
      </c>
      <c r="C12" s="2224"/>
      <c r="D12" s="2224"/>
      <c r="E12" s="2224"/>
      <c r="F12" s="2192">
        <v>74850</v>
      </c>
      <c r="G12" s="2225">
        <v>6</v>
      </c>
      <c r="H12" s="2219">
        <v>10000</v>
      </c>
      <c r="I12" s="2219">
        <v>830</v>
      </c>
      <c r="J12" s="2219">
        <f t="shared" si="0"/>
        <v>40000</v>
      </c>
    </row>
    <row r="13" spans="2:10" hidden="1">
      <c r="B13" s="2304">
        <v>44742</v>
      </c>
      <c r="C13" s="2224"/>
      <c r="D13" s="2224"/>
      <c r="E13" s="2224"/>
      <c r="F13" s="2192">
        <v>75199</v>
      </c>
      <c r="G13" s="2225">
        <v>7</v>
      </c>
      <c r="H13" s="2219">
        <v>10000</v>
      </c>
      <c r="I13" s="2219">
        <v>830</v>
      </c>
      <c r="J13" s="2219">
        <f t="shared" si="0"/>
        <v>30000</v>
      </c>
    </row>
    <row r="14" spans="2:10" hidden="1">
      <c r="B14" s="2304">
        <v>44775</v>
      </c>
      <c r="C14" s="2224"/>
      <c r="D14" s="2224"/>
      <c r="E14" s="2224"/>
      <c r="F14" s="2192">
        <v>75578</v>
      </c>
      <c r="G14" s="2225">
        <v>8</v>
      </c>
      <c r="H14" s="2219">
        <v>10000</v>
      </c>
      <c r="I14" s="2219">
        <v>830</v>
      </c>
      <c r="J14" s="2219">
        <f t="shared" si="0"/>
        <v>20000</v>
      </c>
    </row>
    <row r="15" spans="2:10" hidden="1">
      <c r="B15" s="2304">
        <v>44804</v>
      </c>
      <c r="C15" s="2224"/>
      <c r="D15" s="2224"/>
      <c r="E15" s="2224"/>
      <c r="F15" s="2192">
        <v>75896</v>
      </c>
      <c r="G15" s="2225">
        <v>9</v>
      </c>
      <c r="H15" s="2219">
        <v>10000</v>
      </c>
      <c r="I15" s="2219">
        <v>830</v>
      </c>
      <c r="J15" s="2219">
        <f t="shared" si="0"/>
        <v>10000</v>
      </c>
    </row>
    <row r="16" spans="2:10" hidden="1">
      <c r="B16" s="2221">
        <v>44834</v>
      </c>
      <c r="C16" s="2224"/>
      <c r="D16" s="2224"/>
      <c r="E16" s="2224"/>
      <c r="F16" s="2192">
        <v>76206</v>
      </c>
      <c r="G16" s="2225">
        <v>10</v>
      </c>
      <c r="H16" s="2219">
        <v>10000</v>
      </c>
      <c r="I16" s="2219">
        <v>830</v>
      </c>
      <c r="J16" s="2219">
        <f t="shared" si="0"/>
        <v>0</v>
      </c>
    </row>
    <row r="17" spans="2:10" hidden="1"/>
    <row r="18" spans="2:10" hidden="1"/>
    <row r="19" spans="2:10" ht="15">
      <c r="B19" s="3464" t="s">
        <v>1</v>
      </c>
      <c r="C19" s="3465"/>
      <c r="D19" s="3465"/>
      <c r="E19" s="3465"/>
      <c r="F19" s="3466"/>
      <c r="G19" s="3465"/>
      <c r="H19" s="3465"/>
      <c r="I19" s="3465"/>
      <c r="J19" s="3467"/>
    </row>
    <row r="20" spans="2:10" ht="25.2">
      <c r="B20" s="2821" t="s">
        <v>2</v>
      </c>
      <c r="C20" s="2822" t="s">
        <v>3</v>
      </c>
      <c r="D20" s="2823" t="s">
        <v>4</v>
      </c>
      <c r="E20" s="2824" t="s">
        <v>5</v>
      </c>
      <c r="F20" s="2572" t="s">
        <v>7</v>
      </c>
      <c r="G20" s="2824" t="s">
        <v>6</v>
      </c>
      <c r="H20" s="2495" t="s">
        <v>176</v>
      </c>
      <c r="I20" s="2495" t="s">
        <v>177</v>
      </c>
      <c r="J20" s="2493" t="s">
        <v>10</v>
      </c>
    </row>
    <row r="21" spans="2:10">
      <c r="B21" s="2303">
        <v>44839</v>
      </c>
      <c r="C21" s="2352">
        <v>200000</v>
      </c>
      <c r="D21" s="2352">
        <v>3000</v>
      </c>
      <c r="E21" s="2753"/>
      <c r="F21" s="2193">
        <v>29942</v>
      </c>
      <c r="G21" s="2331">
        <v>10</v>
      </c>
      <c r="H21" s="2352">
        <f>+C21/G21</f>
        <v>20000</v>
      </c>
      <c r="I21" s="2352">
        <f>C21*0.83%</f>
        <v>1660</v>
      </c>
      <c r="J21" s="2352">
        <f>C21</f>
        <v>200000</v>
      </c>
    </row>
    <row r="22" spans="2:10" ht="18.75" customHeight="1">
      <c r="B22" s="2223">
        <v>44896</v>
      </c>
      <c r="C22" s="2224"/>
      <c r="D22" s="2224"/>
      <c r="E22" s="2224"/>
      <c r="F22" s="2192">
        <v>76935</v>
      </c>
      <c r="G22" s="2225">
        <v>1</v>
      </c>
      <c r="H22" s="2277">
        <v>20000</v>
      </c>
      <c r="I22" s="2277">
        <v>1660</v>
      </c>
      <c r="J22" s="2219">
        <f>J21-H22</f>
        <v>180000</v>
      </c>
    </row>
    <row r="23" spans="2:10" ht="18.75" customHeight="1">
      <c r="B23" s="2223">
        <v>44929</v>
      </c>
      <c r="C23" s="2194"/>
      <c r="D23" s="2473"/>
      <c r="E23" s="2473"/>
      <c r="F23" s="2192">
        <v>77277</v>
      </c>
      <c r="G23" s="2225">
        <v>2</v>
      </c>
      <c r="H23" s="2277">
        <v>20000</v>
      </c>
      <c r="I23" s="2277">
        <v>1660</v>
      </c>
      <c r="J23" s="2219">
        <f t="shared" ref="J23:J28" si="1">J22-H23</f>
        <v>160000</v>
      </c>
    </row>
    <row r="24" spans="2:10" ht="18.75" customHeight="1">
      <c r="B24" s="2223">
        <v>44960</v>
      </c>
      <c r="C24" s="2224"/>
      <c r="D24" s="2224"/>
      <c r="E24" s="2224"/>
      <c r="F24" s="2192">
        <v>77601</v>
      </c>
      <c r="G24" s="2225">
        <v>3</v>
      </c>
      <c r="H24" s="2219">
        <v>20000</v>
      </c>
      <c r="I24" s="2219">
        <v>1660</v>
      </c>
      <c r="J24" s="2219">
        <f t="shared" si="1"/>
        <v>140000</v>
      </c>
    </row>
    <row r="25" spans="2:10" ht="18.75" customHeight="1">
      <c r="B25" s="2223">
        <v>44988</v>
      </c>
      <c r="C25" s="2224"/>
      <c r="D25" s="2224"/>
      <c r="E25" s="2224"/>
      <c r="F25" s="2192">
        <v>77816</v>
      </c>
      <c r="G25" s="2225">
        <v>4</v>
      </c>
      <c r="H25" s="2219">
        <v>126000</v>
      </c>
      <c r="I25" s="2219"/>
      <c r="J25" s="2219">
        <f t="shared" si="1"/>
        <v>14000</v>
      </c>
    </row>
    <row r="26" spans="2:10" ht="15" customHeight="1">
      <c r="B26" s="2223">
        <v>44989</v>
      </c>
      <c r="C26" s="2224"/>
      <c r="D26" s="2224"/>
      <c r="E26" s="2224"/>
      <c r="F26" s="2192">
        <v>77842</v>
      </c>
      <c r="G26" s="2225">
        <v>5</v>
      </c>
      <c r="H26" s="2219">
        <v>14000</v>
      </c>
      <c r="I26" s="2219">
        <v>3320</v>
      </c>
      <c r="J26" s="2219">
        <f t="shared" si="1"/>
        <v>0</v>
      </c>
    </row>
    <row r="27" spans="2:10" ht="15" customHeight="1">
      <c r="J27" s="2219">
        <f t="shared" si="1"/>
        <v>0</v>
      </c>
    </row>
    <row r="28" spans="2:10" ht="15" customHeight="1">
      <c r="J28" s="2219">
        <f t="shared" si="1"/>
        <v>0</v>
      </c>
    </row>
    <row r="29" spans="2:10" ht="15" customHeight="1"/>
    <row r="31" spans="2:10" ht="15">
      <c r="B31" s="3464" t="s">
        <v>1</v>
      </c>
      <c r="C31" s="3465"/>
      <c r="D31" s="3465"/>
      <c r="E31" s="3465"/>
      <c r="F31" s="3466"/>
      <c r="G31" s="3465"/>
      <c r="H31" s="3465"/>
      <c r="I31" s="3465"/>
      <c r="J31" s="3467"/>
    </row>
    <row r="32" spans="2:10" ht="25.2">
      <c r="B32" s="2821" t="s">
        <v>2</v>
      </c>
      <c r="C32" s="2822" t="s">
        <v>3</v>
      </c>
      <c r="D32" s="2823" t="s">
        <v>4</v>
      </c>
      <c r="E32" s="2824" t="s">
        <v>5</v>
      </c>
      <c r="F32" s="2572" t="s">
        <v>7</v>
      </c>
      <c r="G32" s="2824" t="s">
        <v>6</v>
      </c>
      <c r="H32" s="2495" t="s">
        <v>176</v>
      </c>
      <c r="I32" s="2495" t="s">
        <v>177</v>
      </c>
      <c r="J32" s="2493" t="s">
        <v>10</v>
      </c>
    </row>
    <row r="33" spans="1:13">
      <c r="A33" s="1120">
        <v>45017</v>
      </c>
      <c r="B33" s="2304">
        <v>45017</v>
      </c>
      <c r="C33" s="2329">
        <v>400000</v>
      </c>
      <c r="D33" s="2329">
        <f>C33*0.02</f>
        <v>8000</v>
      </c>
      <c r="E33" s="2331"/>
      <c r="F33" s="2192">
        <v>31013</v>
      </c>
      <c r="G33" s="2318">
        <v>24</v>
      </c>
      <c r="H33" s="2329">
        <f>C33/G33</f>
        <v>16666.666666666701</v>
      </c>
      <c r="I33" s="2329">
        <f>C33*0.83%</f>
        <v>3320</v>
      </c>
      <c r="J33" s="2329">
        <f>C33</f>
        <v>400000</v>
      </c>
    </row>
    <row r="34" spans="1:13">
      <c r="A34" s="1120">
        <v>45047</v>
      </c>
      <c r="B34" s="2304">
        <v>45056</v>
      </c>
      <c r="C34" s="2225"/>
      <c r="D34" s="2225"/>
      <c r="E34" s="2225"/>
      <c r="F34" s="2192">
        <v>78616</v>
      </c>
      <c r="G34" s="2225">
        <v>1</v>
      </c>
      <c r="H34" s="2274">
        <v>16666.669999999998</v>
      </c>
      <c r="I34" s="2274">
        <v>3320</v>
      </c>
      <c r="J34" s="2226">
        <f>J33-H34</f>
        <v>383333.33</v>
      </c>
    </row>
    <row r="35" spans="1:13">
      <c r="A35" s="1120">
        <v>45078</v>
      </c>
      <c r="B35" s="2304">
        <v>45098</v>
      </c>
      <c r="C35" s="2225"/>
      <c r="D35" s="2225"/>
      <c r="E35" s="2225"/>
      <c r="F35" s="2192">
        <v>79199</v>
      </c>
      <c r="G35" s="2225">
        <v>2</v>
      </c>
      <c r="H35" s="2274">
        <v>16666.669999999998</v>
      </c>
      <c r="I35" s="2274">
        <v>3320</v>
      </c>
      <c r="J35" s="2226">
        <f t="shared" ref="J35:J44" si="2">J34-H35</f>
        <v>366666.66</v>
      </c>
    </row>
    <row r="36" spans="1:13">
      <c r="A36" s="1120">
        <v>45108</v>
      </c>
      <c r="B36" s="2304">
        <v>45132</v>
      </c>
      <c r="C36" s="2225"/>
      <c r="D36" s="2225"/>
      <c r="E36" s="2225"/>
      <c r="F36" s="2192">
        <v>79583</v>
      </c>
      <c r="G36" s="2225">
        <v>3</v>
      </c>
      <c r="H36" s="2274">
        <v>16666.669999999998</v>
      </c>
      <c r="I36" s="2274">
        <v>3320</v>
      </c>
      <c r="J36" s="2226">
        <f t="shared" si="2"/>
        <v>349999.99</v>
      </c>
    </row>
    <row r="37" spans="1:13">
      <c r="A37" s="1120">
        <v>45139</v>
      </c>
      <c r="B37" s="2304">
        <v>45160</v>
      </c>
      <c r="C37" s="2225"/>
      <c r="D37" s="2225"/>
      <c r="E37" s="2225"/>
      <c r="F37" s="2192">
        <v>79939</v>
      </c>
      <c r="G37" s="2225">
        <v>4</v>
      </c>
      <c r="H37" s="2274">
        <v>16666.669999999998</v>
      </c>
      <c r="I37" s="2274">
        <v>3320</v>
      </c>
      <c r="J37" s="2226">
        <f t="shared" si="2"/>
        <v>333333.32</v>
      </c>
    </row>
    <row r="38" spans="1:13">
      <c r="A38" s="1120">
        <v>45170</v>
      </c>
      <c r="B38" s="2304">
        <v>45199</v>
      </c>
      <c r="C38" s="2225"/>
      <c r="D38" s="2225"/>
      <c r="E38" s="2225"/>
      <c r="F38" s="2192">
        <v>80443</v>
      </c>
      <c r="G38" s="2225">
        <v>5</v>
      </c>
      <c r="H38" s="2274">
        <v>16666.669999999998</v>
      </c>
      <c r="I38" s="2274">
        <v>3320</v>
      </c>
      <c r="J38" s="2226">
        <f t="shared" si="2"/>
        <v>316666.65000000002</v>
      </c>
    </row>
    <row r="39" spans="1:13">
      <c r="A39" s="1120">
        <v>45200</v>
      </c>
      <c r="B39" s="2304">
        <v>45234</v>
      </c>
      <c r="C39" s="2225"/>
      <c r="D39" s="2225"/>
      <c r="E39" s="2225"/>
      <c r="F39" s="2192">
        <v>80831</v>
      </c>
      <c r="G39" s="2225">
        <v>6</v>
      </c>
      <c r="H39" s="2226">
        <v>16666.669999999998</v>
      </c>
      <c r="I39" s="2274">
        <v>3320</v>
      </c>
      <c r="J39" s="2226">
        <f t="shared" si="2"/>
        <v>299999.98</v>
      </c>
      <c r="M39" s="6"/>
    </row>
    <row r="40" spans="1:13">
      <c r="A40" s="1120">
        <v>45231</v>
      </c>
      <c r="B40" s="2304">
        <v>45267</v>
      </c>
      <c r="C40" s="2225"/>
      <c r="D40" s="2225"/>
      <c r="E40" s="2225"/>
      <c r="F40" s="2192">
        <v>81294</v>
      </c>
      <c r="G40" s="2225">
        <v>7</v>
      </c>
      <c r="H40" s="2226">
        <v>16666.669999999998</v>
      </c>
      <c r="I40" s="2274">
        <v>3320</v>
      </c>
      <c r="J40" s="2226">
        <f t="shared" si="2"/>
        <v>283333.31</v>
      </c>
    </row>
    <row r="41" spans="1:13">
      <c r="A41" s="1120">
        <v>45261</v>
      </c>
      <c r="B41" s="2304">
        <v>45301</v>
      </c>
      <c r="C41" s="2225"/>
      <c r="D41" s="2225"/>
      <c r="E41" s="2225"/>
      <c r="F41" s="2192">
        <v>81726</v>
      </c>
      <c r="G41" s="2225">
        <v>8</v>
      </c>
      <c r="H41" s="2274">
        <v>16666.669999999998</v>
      </c>
      <c r="I41" s="2274">
        <v>3320</v>
      </c>
      <c r="J41" s="2226">
        <f t="shared" si="2"/>
        <v>266666.64</v>
      </c>
    </row>
    <row r="42" spans="1:13">
      <c r="A42" s="1120">
        <v>45292</v>
      </c>
      <c r="B42" s="2304">
        <v>45350</v>
      </c>
      <c r="C42" s="2225"/>
      <c r="D42" s="2225"/>
      <c r="E42" s="2225"/>
      <c r="F42" s="2192">
        <v>82223</v>
      </c>
      <c r="G42" s="2225">
        <v>9</v>
      </c>
      <c r="H42" s="2274">
        <v>16666.669999999998</v>
      </c>
      <c r="I42" s="2274">
        <v>3320</v>
      </c>
      <c r="J42" s="2226">
        <f t="shared" si="2"/>
        <v>249999.97</v>
      </c>
    </row>
    <row r="43" spans="1:13">
      <c r="A43" s="276" t="s">
        <v>1537</v>
      </c>
      <c r="B43" s="2304">
        <v>45447</v>
      </c>
      <c r="C43" s="2225"/>
      <c r="D43" s="2225"/>
      <c r="E43" s="2225"/>
      <c r="F43" s="2192">
        <v>83484</v>
      </c>
      <c r="G43" s="2225">
        <v>10</v>
      </c>
      <c r="H43" s="2274">
        <v>50000.01</v>
      </c>
      <c r="I43" s="2274">
        <v>9960</v>
      </c>
      <c r="J43" s="2226">
        <f t="shared" si="2"/>
        <v>199999.96</v>
      </c>
    </row>
    <row r="44" spans="1:13">
      <c r="B44" s="2304">
        <v>45653</v>
      </c>
      <c r="C44" s="2225"/>
      <c r="D44" s="2225"/>
      <c r="E44" s="2225"/>
      <c r="F44" s="2192">
        <v>85972</v>
      </c>
      <c r="G44" s="2225"/>
      <c r="H44" s="2226">
        <v>199999.96</v>
      </c>
      <c r="I44" s="2226"/>
      <c r="J44" s="2226">
        <f t="shared" si="2"/>
        <v>0</v>
      </c>
    </row>
    <row r="45" spans="1:13">
      <c r="J45" s="2242">
        <f>3320*8</f>
        <v>26560</v>
      </c>
    </row>
    <row r="46" spans="1:13" ht="15">
      <c r="B46" s="3464" t="s">
        <v>1</v>
      </c>
      <c r="C46" s="3465"/>
      <c r="D46" s="3465"/>
      <c r="E46" s="3465"/>
      <c r="F46" s="3466"/>
      <c r="G46" s="3465"/>
      <c r="H46" s="3465"/>
      <c r="I46" s="3465"/>
      <c r="J46" s="3467"/>
    </row>
    <row r="47" spans="1:13" ht="25.2">
      <c r="B47" s="2821" t="s">
        <v>2</v>
      </c>
      <c r="C47" s="2822" t="s">
        <v>3</v>
      </c>
      <c r="D47" s="2823" t="s">
        <v>4</v>
      </c>
      <c r="E47" s="2824" t="s">
        <v>5</v>
      </c>
      <c r="F47" s="2572" t="s">
        <v>7</v>
      </c>
      <c r="G47" s="2824" t="s">
        <v>6</v>
      </c>
      <c r="H47" s="2495" t="s">
        <v>176</v>
      </c>
      <c r="I47" s="2495" t="s">
        <v>177</v>
      </c>
      <c r="J47" s="2493" t="s">
        <v>10</v>
      </c>
    </row>
    <row r="48" spans="1:13">
      <c r="B48" s="2440">
        <v>45682</v>
      </c>
      <c r="C48" s="2911">
        <v>300000</v>
      </c>
      <c r="D48" s="2911">
        <f>C48*0.02</f>
        <v>6000</v>
      </c>
      <c r="E48" s="2912"/>
      <c r="F48" s="2910">
        <v>34980</v>
      </c>
      <c r="G48" s="2318">
        <v>24</v>
      </c>
      <c r="H48" s="2911">
        <f>C48/G48</f>
        <v>12500</v>
      </c>
      <c r="I48" s="2911">
        <f>C48*0.83%</f>
        <v>2490</v>
      </c>
      <c r="J48" s="2911">
        <f>C48</f>
        <v>300000</v>
      </c>
    </row>
    <row r="49" spans="2:10">
      <c r="B49" s="2304">
        <v>45772</v>
      </c>
      <c r="C49" s="2225"/>
      <c r="D49" s="2225"/>
      <c r="E49" s="2225"/>
      <c r="F49" s="2192">
        <v>87315</v>
      </c>
      <c r="G49" s="2225">
        <v>1</v>
      </c>
      <c r="H49" s="2226">
        <v>25000</v>
      </c>
      <c r="I49" s="2226">
        <v>4980</v>
      </c>
      <c r="J49" s="2226">
        <f>J48-H49</f>
        <v>275000</v>
      </c>
    </row>
    <row r="50" spans="2:10">
      <c r="B50" s="2304"/>
      <c r="C50" s="2225"/>
      <c r="D50" s="2225"/>
      <c r="E50" s="2225"/>
      <c r="F50" s="2192"/>
      <c r="G50" s="2225">
        <v>2</v>
      </c>
      <c r="H50" s="2226"/>
      <c r="I50" s="2226"/>
      <c r="J50" s="2226">
        <f t="shared" ref="J50:J59" si="3">J49-H50</f>
        <v>275000</v>
      </c>
    </row>
    <row r="51" spans="2:10">
      <c r="B51" s="2304"/>
      <c r="C51" s="2225"/>
      <c r="D51" s="2225"/>
      <c r="E51" s="2225"/>
      <c r="F51" s="2192"/>
      <c r="G51" s="2225">
        <v>3</v>
      </c>
      <c r="H51" s="2226"/>
      <c r="I51" s="2226"/>
      <c r="J51" s="2226">
        <f t="shared" si="3"/>
        <v>275000</v>
      </c>
    </row>
    <row r="52" spans="2:10">
      <c r="B52" s="2304"/>
      <c r="C52" s="2225"/>
      <c r="D52" s="2225"/>
      <c r="E52" s="2225"/>
      <c r="F52" s="2192"/>
      <c r="G52" s="2225">
        <v>4</v>
      </c>
      <c r="H52" s="2226"/>
      <c r="I52" s="2226"/>
      <c r="J52" s="2226">
        <f t="shared" si="3"/>
        <v>275000</v>
      </c>
    </row>
    <row r="53" spans="2:10">
      <c r="B53" s="2304"/>
      <c r="C53" s="2225"/>
      <c r="D53" s="2225"/>
      <c r="E53" s="2225"/>
      <c r="F53" s="2192"/>
      <c r="G53" s="2225">
        <v>5</v>
      </c>
      <c r="H53" s="2226"/>
      <c r="I53" s="2226"/>
      <c r="J53" s="2226">
        <f t="shared" si="3"/>
        <v>275000</v>
      </c>
    </row>
    <row r="54" spans="2:10">
      <c r="B54" s="2304"/>
      <c r="C54" s="2225"/>
      <c r="D54" s="2225"/>
      <c r="E54" s="2225"/>
      <c r="F54" s="2192"/>
      <c r="G54" s="2225">
        <v>6</v>
      </c>
      <c r="H54" s="2226"/>
      <c r="I54" s="2226"/>
      <c r="J54" s="2226">
        <f t="shared" si="3"/>
        <v>275000</v>
      </c>
    </row>
    <row r="55" spans="2:10">
      <c r="B55" s="2304"/>
      <c r="C55" s="2225"/>
      <c r="D55" s="2225"/>
      <c r="E55" s="2225"/>
      <c r="F55" s="2192"/>
      <c r="G55" s="2225">
        <v>7</v>
      </c>
      <c r="H55" s="2226"/>
      <c r="I55" s="2226"/>
      <c r="J55" s="2226">
        <f t="shared" si="3"/>
        <v>275000</v>
      </c>
    </row>
    <row r="56" spans="2:10">
      <c r="B56" s="2304"/>
      <c r="C56" s="2225"/>
      <c r="D56" s="2225"/>
      <c r="E56" s="2225"/>
      <c r="F56" s="2192"/>
      <c r="G56" s="2225">
        <v>8</v>
      </c>
      <c r="H56" s="2226"/>
      <c r="I56" s="2226"/>
      <c r="J56" s="2226">
        <f t="shared" si="3"/>
        <v>275000</v>
      </c>
    </row>
    <row r="57" spans="2:10">
      <c r="B57" s="2304"/>
      <c r="C57" s="2225"/>
      <c r="D57" s="2225"/>
      <c r="E57" s="2225"/>
      <c r="F57" s="2192"/>
      <c r="G57" s="2225">
        <v>9</v>
      </c>
      <c r="H57" s="2226"/>
      <c r="I57" s="2226"/>
      <c r="J57" s="2226">
        <f t="shared" si="3"/>
        <v>275000</v>
      </c>
    </row>
    <row r="58" spans="2:10">
      <c r="B58" s="2304"/>
      <c r="C58" s="2225"/>
      <c r="D58" s="2225"/>
      <c r="E58" s="2225"/>
      <c r="F58" s="2192"/>
      <c r="G58" s="2225">
        <v>10</v>
      </c>
      <c r="H58" s="2226"/>
      <c r="I58" s="2226"/>
      <c r="J58" s="2226">
        <f t="shared" si="3"/>
        <v>275000</v>
      </c>
    </row>
    <row r="59" spans="2:10">
      <c r="B59" s="2304"/>
      <c r="C59" s="2225"/>
      <c r="D59" s="2225"/>
      <c r="E59" s="2225"/>
      <c r="F59" s="2192"/>
      <c r="G59" s="2225">
        <v>11</v>
      </c>
      <c r="H59" s="2226"/>
      <c r="I59" s="2226"/>
      <c r="J59" s="2226">
        <f t="shared" si="3"/>
        <v>275000</v>
      </c>
    </row>
  </sheetData>
  <mergeCells count="4">
    <mergeCell ref="B4:J4"/>
    <mergeCell ref="B19:J19"/>
    <mergeCell ref="B31:J31"/>
    <mergeCell ref="B46:J46"/>
  </mergeCells>
  <pageMargins left="0.12" right="0.12" top="0.75" bottom="0.75" header="0.3" footer="0.3"/>
  <pageSetup paperSize="256" orientation="portrait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228">
    <tabColor rgb="FFFFFF00"/>
  </sheetPr>
  <dimension ref="A1:T48"/>
  <sheetViews>
    <sheetView topLeftCell="C1" zoomScale="130" zoomScaleNormal="130" workbookViewId="0">
      <selection activeCell="H39" sqref="H39:H40"/>
    </sheetView>
  </sheetViews>
  <sheetFormatPr defaultColWidth="9.109375" defaultRowHeight="13.2"/>
  <cols>
    <col min="1" max="1" width="9.109375" style="2"/>
    <col min="2" max="2" width="14" style="228" customWidth="1"/>
    <col min="3" max="3" width="13.33203125" style="132" customWidth="1"/>
    <col min="4" max="4" width="10.5546875" style="132" customWidth="1"/>
    <col min="5" max="5" width="10.33203125" style="132" customWidth="1"/>
    <col min="6" max="6" width="9.6640625" style="134" customWidth="1"/>
    <col min="7" max="7" width="16.88671875" style="2280" customWidth="1"/>
    <col min="8" max="8" width="15.88671875" style="7" customWidth="1"/>
    <col min="9" max="9" width="10" style="7" customWidth="1"/>
    <col min="10" max="10" width="13.33203125" style="7" customWidth="1"/>
    <col min="11" max="11" width="9.109375" style="132"/>
    <col min="12" max="18" width="12.33203125" style="132" customWidth="1"/>
    <col min="19" max="19" width="9.109375" style="3"/>
    <col min="20" max="20" width="9.33203125" style="3" customWidth="1"/>
    <col min="21" max="16384" width="9.109375" style="3"/>
  </cols>
  <sheetData>
    <row r="1" spans="2:20" ht="24">
      <c r="B1" s="3220" t="s">
        <v>1538</v>
      </c>
      <c r="C1" s="3220"/>
      <c r="D1" s="3220"/>
      <c r="E1" s="3220"/>
      <c r="F1" s="3220"/>
    </row>
    <row r="3" spans="2:20" ht="21.75" customHeight="1">
      <c r="B3" s="3480" t="s">
        <v>1</v>
      </c>
      <c r="C3" s="3481"/>
      <c r="D3" s="3481"/>
      <c r="E3" s="3481"/>
      <c r="F3" s="3481"/>
      <c r="G3" s="3481"/>
      <c r="H3" s="3481"/>
      <c r="I3" s="3481"/>
      <c r="J3" s="3482"/>
      <c r="L3" s="3471" t="s">
        <v>185</v>
      </c>
      <c r="M3" s="3472"/>
      <c r="N3" s="3472"/>
      <c r="O3" s="3472"/>
      <c r="P3" s="3472"/>
      <c r="Q3" s="3472"/>
      <c r="R3" s="3473"/>
    </row>
    <row r="4" spans="2:20" ht="23.25" customHeight="1">
      <c r="B4" s="493" t="s">
        <v>2</v>
      </c>
      <c r="C4" s="1109" t="s">
        <v>3</v>
      </c>
      <c r="D4" s="1110" t="s">
        <v>4</v>
      </c>
      <c r="E4" s="1109" t="s">
        <v>362</v>
      </c>
      <c r="F4" s="570" t="s">
        <v>6</v>
      </c>
      <c r="G4" s="2658" t="s">
        <v>7</v>
      </c>
      <c r="H4" s="1111" t="s">
        <v>176</v>
      </c>
      <c r="I4" s="1111" t="s">
        <v>177</v>
      </c>
      <c r="J4" s="1113" t="s">
        <v>10</v>
      </c>
      <c r="L4" s="1114" t="s">
        <v>2</v>
      </c>
      <c r="M4" s="1115" t="s">
        <v>3</v>
      </c>
      <c r="N4" s="315" t="s">
        <v>7</v>
      </c>
      <c r="O4" s="1116" t="s">
        <v>6</v>
      </c>
      <c r="P4" s="1117" t="s">
        <v>176</v>
      </c>
      <c r="Q4" s="1117" t="s">
        <v>177</v>
      </c>
      <c r="R4" s="1118" t="s">
        <v>10</v>
      </c>
    </row>
    <row r="5" spans="2:20" ht="21.75" customHeight="1">
      <c r="B5" s="162">
        <v>44373</v>
      </c>
      <c r="C5" s="1112">
        <v>70000</v>
      </c>
      <c r="D5" s="1112">
        <f>C5*0.02</f>
        <v>1400</v>
      </c>
      <c r="E5" s="1112"/>
      <c r="F5" s="24">
        <v>36</v>
      </c>
      <c r="G5" s="2284">
        <v>26960</v>
      </c>
      <c r="H5" s="1112">
        <f>C5/F5</f>
        <v>1944.44444444444</v>
      </c>
      <c r="I5" s="1112">
        <v>581</v>
      </c>
      <c r="J5" s="1112">
        <v>70000</v>
      </c>
      <c r="L5" s="871">
        <v>45162</v>
      </c>
      <c r="M5" s="843">
        <v>10000</v>
      </c>
      <c r="N5" s="25">
        <v>79952</v>
      </c>
      <c r="O5" s="23">
        <v>12</v>
      </c>
      <c r="P5" s="1112">
        <v>833.33</v>
      </c>
      <c r="Q5" s="1112">
        <v>200</v>
      </c>
      <c r="R5" s="843">
        <v>10000</v>
      </c>
    </row>
    <row r="6" spans="2:20" ht="21.75" customHeight="1">
      <c r="B6" s="50">
        <v>44394</v>
      </c>
      <c r="C6" s="151"/>
      <c r="D6" s="151"/>
      <c r="E6" s="151"/>
      <c r="F6" s="61" t="s">
        <v>1539</v>
      </c>
      <c r="G6" s="2192">
        <v>71362</v>
      </c>
      <c r="H6" s="43">
        <v>1000</v>
      </c>
      <c r="I6" s="43"/>
      <c r="J6" s="43">
        <f>J5-H6</f>
        <v>69000</v>
      </c>
      <c r="L6" s="865">
        <v>45234</v>
      </c>
      <c r="M6" s="151"/>
      <c r="N6" s="32">
        <v>80814</v>
      </c>
      <c r="O6" s="57">
        <v>1</v>
      </c>
      <c r="P6" s="755">
        <v>4500</v>
      </c>
      <c r="Q6" s="755">
        <v>500</v>
      </c>
      <c r="R6" s="755">
        <f>R5-P6</f>
        <v>5500</v>
      </c>
    </row>
    <row r="7" spans="2:20" ht="21.75" customHeight="1">
      <c r="B7" s="50">
        <v>44398</v>
      </c>
      <c r="C7" s="151"/>
      <c r="D7" s="151"/>
      <c r="E7" s="151"/>
      <c r="F7" s="61"/>
      <c r="G7" s="2192">
        <v>71370</v>
      </c>
      <c r="H7" s="43">
        <v>1000</v>
      </c>
      <c r="I7" s="43"/>
      <c r="J7" s="43">
        <f t="shared" ref="J7:J20" si="0">J6-H7</f>
        <v>68000</v>
      </c>
      <c r="L7" s="865">
        <v>45295</v>
      </c>
      <c r="M7" s="151"/>
      <c r="N7" s="57">
        <v>81648</v>
      </c>
      <c r="O7" s="57">
        <v>2</v>
      </c>
      <c r="P7" s="755">
        <v>1666.67</v>
      </c>
      <c r="Q7" s="755">
        <v>56.67</v>
      </c>
      <c r="R7" s="755">
        <f>R6-P7</f>
        <v>3833.33</v>
      </c>
    </row>
    <row r="8" spans="2:20" ht="21.75" customHeight="1">
      <c r="B8" s="50">
        <v>44419</v>
      </c>
      <c r="C8" s="151"/>
      <c r="D8" s="151"/>
      <c r="E8" s="151"/>
      <c r="F8" s="61"/>
      <c r="G8" s="2192">
        <v>71613</v>
      </c>
      <c r="H8" s="43"/>
      <c r="I8" s="43">
        <v>530</v>
      </c>
      <c r="J8" s="43">
        <f t="shared" si="0"/>
        <v>68000</v>
      </c>
      <c r="L8" s="60">
        <v>45321</v>
      </c>
      <c r="N8" s="178">
        <v>81863</v>
      </c>
      <c r="O8" s="133"/>
      <c r="P8" s="188">
        <v>3833.33</v>
      </c>
      <c r="Q8" s="188">
        <v>140</v>
      </c>
      <c r="R8" s="755">
        <f>R7-P8</f>
        <v>0</v>
      </c>
    </row>
    <row r="9" spans="2:20" ht="21.75" customHeight="1">
      <c r="B9" s="50">
        <v>44495</v>
      </c>
      <c r="C9" s="151"/>
      <c r="D9" s="151"/>
      <c r="E9" s="151"/>
      <c r="F9" s="61" t="s">
        <v>1540</v>
      </c>
      <c r="G9" s="2192">
        <v>72329</v>
      </c>
      <c r="H9" s="43">
        <v>1944.44</v>
      </c>
      <c r="I9" s="43">
        <v>581</v>
      </c>
      <c r="J9" s="43">
        <f t="shared" si="0"/>
        <v>66055.56</v>
      </c>
      <c r="L9" s="151"/>
      <c r="M9" s="151"/>
      <c r="N9" s="151"/>
      <c r="O9" s="151"/>
      <c r="P9" s="755"/>
      <c r="Q9" s="755"/>
      <c r="R9" s="755">
        <f>R8-P9</f>
        <v>0</v>
      </c>
    </row>
    <row r="10" spans="2:20" ht="21.75" customHeight="1">
      <c r="B10" s="50">
        <v>44553</v>
      </c>
      <c r="C10" s="151"/>
      <c r="D10" s="151"/>
      <c r="E10" s="151"/>
      <c r="F10" s="61" t="s">
        <v>1541</v>
      </c>
      <c r="G10" s="2192">
        <v>73042</v>
      </c>
      <c r="H10" s="43">
        <v>1944.44</v>
      </c>
      <c r="I10" s="43">
        <v>581</v>
      </c>
      <c r="J10" s="43">
        <f t="shared" si="0"/>
        <v>64111.12</v>
      </c>
      <c r="R10" s="755">
        <f>R9-P10</f>
        <v>0</v>
      </c>
    </row>
    <row r="11" spans="2:20" ht="21.75" customHeight="1">
      <c r="B11" s="50">
        <v>44582</v>
      </c>
      <c r="C11" s="151"/>
      <c r="D11" s="151"/>
      <c r="E11" s="151"/>
      <c r="F11" s="61" t="s">
        <v>1542</v>
      </c>
      <c r="G11" s="2192">
        <v>73332</v>
      </c>
      <c r="H11" s="43">
        <v>1944.44</v>
      </c>
      <c r="I11" s="43">
        <v>581</v>
      </c>
      <c r="J11" s="43">
        <f t="shared" si="0"/>
        <v>62166.68</v>
      </c>
    </row>
    <row r="12" spans="2:20" ht="21.75" customHeight="1">
      <c r="B12" s="50">
        <v>44629</v>
      </c>
      <c r="C12" s="151"/>
      <c r="D12" s="151"/>
      <c r="E12" s="151"/>
      <c r="F12" s="61" t="s">
        <v>1543</v>
      </c>
      <c r="G12" s="2192">
        <v>73887</v>
      </c>
      <c r="H12" s="43">
        <v>1944.44</v>
      </c>
      <c r="I12" s="43">
        <v>581</v>
      </c>
      <c r="J12" s="43">
        <f t="shared" si="0"/>
        <v>60222.239999999998</v>
      </c>
    </row>
    <row r="13" spans="2:20" ht="21.75" customHeight="1">
      <c r="B13" s="50">
        <v>44674</v>
      </c>
      <c r="C13" s="151"/>
      <c r="D13" s="151"/>
      <c r="E13" s="151"/>
      <c r="F13" s="61" t="s">
        <v>1544</v>
      </c>
      <c r="G13" s="2192">
        <v>74296</v>
      </c>
      <c r="H13" s="43">
        <v>1944.44</v>
      </c>
      <c r="I13" s="43">
        <v>581</v>
      </c>
      <c r="J13" s="43">
        <f t="shared" si="0"/>
        <v>58277.8</v>
      </c>
      <c r="T13" s="99"/>
    </row>
    <row r="14" spans="2:20" ht="21.75" customHeight="1">
      <c r="B14" s="50">
        <v>44719</v>
      </c>
      <c r="C14" s="151"/>
      <c r="D14" s="151"/>
      <c r="E14" s="151"/>
      <c r="F14" s="61" t="s">
        <v>1305</v>
      </c>
      <c r="G14" s="2192">
        <v>74926</v>
      </c>
      <c r="H14" s="43">
        <v>1944.44</v>
      </c>
      <c r="I14" s="43">
        <v>581</v>
      </c>
      <c r="J14" s="43">
        <f t="shared" si="0"/>
        <v>56333.36</v>
      </c>
    </row>
    <row r="15" spans="2:20" ht="21.75" customHeight="1">
      <c r="B15" s="50">
        <v>44783</v>
      </c>
      <c r="C15" s="151"/>
      <c r="D15" s="151"/>
      <c r="E15" s="151"/>
      <c r="F15" s="61" t="s">
        <v>1306</v>
      </c>
      <c r="G15" s="2192">
        <v>75651</v>
      </c>
      <c r="H15" s="43">
        <v>1944.44</v>
      </c>
      <c r="I15" s="43">
        <v>581</v>
      </c>
      <c r="J15" s="43">
        <f t="shared" si="0"/>
        <v>54388.92</v>
      </c>
    </row>
    <row r="16" spans="2:20" ht="16.5" customHeight="1">
      <c r="B16" s="167">
        <v>44883</v>
      </c>
      <c r="C16" s="151"/>
      <c r="D16" s="151"/>
      <c r="E16" s="151"/>
      <c r="F16" s="61" t="s">
        <v>1307</v>
      </c>
      <c r="G16" s="2192">
        <v>76742</v>
      </c>
      <c r="H16" s="756">
        <v>1944</v>
      </c>
      <c r="I16" s="756">
        <v>581</v>
      </c>
      <c r="J16" s="43">
        <f t="shared" si="0"/>
        <v>52444.92</v>
      </c>
    </row>
    <row r="17" spans="2:10">
      <c r="B17" s="50">
        <v>44965</v>
      </c>
      <c r="C17" s="151"/>
      <c r="D17" s="151"/>
      <c r="E17" s="151"/>
      <c r="F17" s="61" t="s">
        <v>306</v>
      </c>
      <c r="G17" s="2192">
        <v>77624</v>
      </c>
      <c r="H17" s="43">
        <v>1944.44</v>
      </c>
      <c r="I17" s="43">
        <v>581</v>
      </c>
      <c r="J17" s="43">
        <f t="shared" si="0"/>
        <v>50500.480000000003</v>
      </c>
    </row>
    <row r="18" spans="2:10">
      <c r="B18" s="50">
        <v>45014</v>
      </c>
      <c r="C18" s="151"/>
      <c r="D18" s="151"/>
      <c r="E18" s="151"/>
      <c r="F18" s="61" t="s">
        <v>1545</v>
      </c>
      <c r="G18" s="2192">
        <v>78086</v>
      </c>
      <c r="H18" s="43">
        <v>1944.44</v>
      </c>
      <c r="I18" s="43">
        <v>581</v>
      </c>
      <c r="J18" s="43">
        <f t="shared" si="0"/>
        <v>48556.04</v>
      </c>
    </row>
    <row r="19" spans="2:10">
      <c r="B19" s="50">
        <v>45078</v>
      </c>
      <c r="C19" s="151"/>
      <c r="D19" s="151"/>
      <c r="E19" s="151"/>
      <c r="F19" s="61"/>
      <c r="G19" s="2192">
        <v>78980</v>
      </c>
      <c r="H19" s="43">
        <v>3888.88</v>
      </c>
      <c r="I19" s="43">
        <v>1162</v>
      </c>
      <c r="J19" s="43">
        <f t="shared" si="0"/>
        <v>44667.16</v>
      </c>
    </row>
    <row r="20" spans="2:10">
      <c r="B20" s="50">
        <v>45107</v>
      </c>
      <c r="E20" s="151"/>
      <c r="F20" s="61"/>
      <c r="G20" s="2192">
        <v>79361</v>
      </c>
      <c r="H20" s="43"/>
      <c r="I20" s="756">
        <v>6391</v>
      </c>
      <c r="J20" s="43">
        <f t="shared" si="0"/>
        <v>44667.16</v>
      </c>
    </row>
    <row r="21" spans="2:10">
      <c r="B21" s="50">
        <v>45107</v>
      </c>
      <c r="G21" s="2431"/>
    </row>
    <row r="23" spans="2:10">
      <c r="E23" s="64"/>
    </row>
    <row r="24" spans="2:10">
      <c r="E24" s="64"/>
    </row>
    <row r="25" spans="2:10" ht="20.399999999999999">
      <c r="B25" s="3480" t="s">
        <v>1</v>
      </c>
      <c r="C25" s="3481"/>
      <c r="D25" s="3481"/>
      <c r="E25" s="3481"/>
      <c r="F25" s="3481"/>
      <c r="G25" s="3481"/>
      <c r="H25" s="3481"/>
      <c r="I25" s="3481"/>
      <c r="J25" s="3482"/>
    </row>
    <row r="26" spans="2:10" ht="25.2">
      <c r="B26" s="493" t="s">
        <v>2</v>
      </c>
      <c r="C26" s="1109" t="s">
        <v>3</v>
      </c>
      <c r="D26" s="1110" t="s">
        <v>4</v>
      </c>
      <c r="E26" s="1109" t="s">
        <v>362</v>
      </c>
      <c r="F26" s="570" t="s">
        <v>6</v>
      </c>
      <c r="G26" s="2658" t="s">
        <v>7</v>
      </c>
      <c r="H26" s="1111" t="s">
        <v>176</v>
      </c>
      <c r="I26" s="1111" t="s">
        <v>177</v>
      </c>
      <c r="J26" s="1113" t="s">
        <v>10</v>
      </c>
    </row>
    <row r="27" spans="2:10">
      <c r="B27" s="50">
        <v>45107</v>
      </c>
      <c r="C27" s="55">
        <v>105000</v>
      </c>
      <c r="D27" s="55">
        <f>C27*0.02</f>
        <v>2100</v>
      </c>
      <c r="E27" s="55"/>
      <c r="F27" s="24" t="s">
        <v>1546</v>
      </c>
      <c r="G27" s="2284">
        <v>31545</v>
      </c>
      <c r="H27" s="55">
        <f>C27/F27</f>
        <v>2187.5</v>
      </c>
      <c r="I27" s="55">
        <f>C27*0.83%</f>
        <v>871.5</v>
      </c>
      <c r="J27" s="55">
        <f>C27</f>
        <v>105000</v>
      </c>
    </row>
    <row r="28" spans="2:10">
      <c r="B28" s="50">
        <v>45136</v>
      </c>
      <c r="C28" s="57"/>
      <c r="D28" s="57"/>
      <c r="E28" s="57"/>
      <c r="F28" s="61" t="s">
        <v>1539</v>
      </c>
      <c r="G28" s="2192">
        <v>79670</v>
      </c>
      <c r="H28" s="59">
        <v>2187.5</v>
      </c>
      <c r="I28" s="59">
        <v>871.5</v>
      </c>
      <c r="J28" s="62">
        <f>J27-H28</f>
        <v>102812.5</v>
      </c>
    </row>
    <row r="29" spans="2:10">
      <c r="B29" s="50" t="s">
        <v>112</v>
      </c>
      <c r="C29" s="57"/>
      <c r="D29" s="57"/>
      <c r="E29" s="57"/>
      <c r="F29" s="61" t="s">
        <v>1540</v>
      </c>
      <c r="G29" s="2192" t="s">
        <v>57</v>
      </c>
      <c r="H29" s="59"/>
      <c r="I29" s="59"/>
      <c r="J29" s="62">
        <f t="shared" ref="J29:J46" si="1">J28-H29</f>
        <v>102812.5</v>
      </c>
    </row>
    <row r="30" spans="2:10">
      <c r="B30" s="50">
        <v>45184</v>
      </c>
      <c r="C30" s="57"/>
      <c r="D30" s="57"/>
      <c r="E30" s="57"/>
      <c r="F30" s="61" t="s">
        <v>1541</v>
      </c>
      <c r="G30" s="2192">
        <v>80229</v>
      </c>
      <c r="H30" s="59">
        <v>1029</v>
      </c>
      <c r="I30" s="59">
        <v>871</v>
      </c>
      <c r="J30" s="62">
        <f t="shared" si="1"/>
        <v>101783.5</v>
      </c>
    </row>
    <row r="31" spans="2:10">
      <c r="B31" s="894" t="s">
        <v>736</v>
      </c>
      <c r="C31" s="57"/>
      <c r="D31" s="57"/>
      <c r="E31" s="57"/>
      <c r="F31" s="61" t="s">
        <v>1542</v>
      </c>
      <c r="G31" s="2192" t="s">
        <v>57</v>
      </c>
      <c r="H31" s="62"/>
      <c r="I31" s="62"/>
      <c r="J31" s="62">
        <f t="shared" si="1"/>
        <v>101783.5</v>
      </c>
    </row>
    <row r="32" spans="2:10">
      <c r="B32" s="50">
        <v>45237</v>
      </c>
      <c r="C32" s="57"/>
      <c r="D32" s="57"/>
      <c r="E32" s="57"/>
      <c r="F32" s="61" t="s">
        <v>1543</v>
      </c>
      <c r="G32" s="2192">
        <v>80839</v>
      </c>
      <c r="H32" s="59">
        <v>2187.5</v>
      </c>
      <c r="I32" s="59">
        <v>871.5</v>
      </c>
      <c r="J32" s="62">
        <f t="shared" si="1"/>
        <v>99596</v>
      </c>
    </row>
    <row r="33" spans="2:10">
      <c r="B33" s="50">
        <v>45282</v>
      </c>
      <c r="C33" s="57"/>
      <c r="D33" s="57"/>
      <c r="E33" s="57"/>
      <c r="F33" s="61" t="s">
        <v>1544</v>
      </c>
      <c r="G33" s="2192">
        <v>81468</v>
      </c>
      <c r="H33" s="59">
        <v>2128.5</v>
      </c>
      <c r="I33" s="59">
        <v>871.5</v>
      </c>
      <c r="J33" s="62">
        <f t="shared" si="1"/>
        <v>97467.5</v>
      </c>
    </row>
    <row r="34" spans="2:10">
      <c r="B34" s="50">
        <v>45315</v>
      </c>
      <c r="C34" s="57"/>
      <c r="D34" s="57"/>
      <c r="E34" s="57"/>
      <c r="F34" s="61" t="s">
        <v>1305</v>
      </c>
      <c r="G34" s="2192">
        <v>81811</v>
      </c>
      <c r="H34" s="59">
        <v>2128.5</v>
      </c>
      <c r="I34" s="59">
        <v>871.5</v>
      </c>
      <c r="J34" s="62">
        <f t="shared" si="1"/>
        <v>95339</v>
      </c>
    </row>
    <row r="35" spans="2:10">
      <c r="B35" s="894" t="s">
        <v>1547</v>
      </c>
      <c r="C35" s="57"/>
      <c r="D35" s="57"/>
      <c r="E35" s="57"/>
      <c r="F35" s="61" t="s">
        <v>1306</v>
      </c>
      <c r="G35" s="2192" t="s">
        <v>57</v>
      </c>
      <c r="H35" s="62"/>
      <c r="I35" s="62"/>
      <c r="J35" s="62">
        <f t="shared" si="1"/>
        <v>95339</v>
      </c>
    </row>
    <row r="36" spans="2:10">
      <c r="B36" s="894" t="s">
        <v>109</v>
      </c>
      <c r="C36" s="57"/>
      <c r="D36" s="57"/>
      <c r="E36" s="57"/>
      <c r="F36" s="61" t="s">
        <v>1307</v>
      </c>
      <c r="G36" s="2192" t="s">
        <v>57</v>
      </c>
      <c r="H36" s="62"/>
      <c r="I36" s="62"/>
      <c r="J36" s="62">
        <f t="shared" si="1"/>
        <v>95339</v>
      </c>
    </row>
    <row r="37" spans="2:10">
      <c r="B37" s="50">
        <v>45395</v>
      </c>
      <c r="C37" s="57"/>
      <c r="D37" s="57"/>
      <c r="E37" s="57"/>
      <c r="F37" s="61" t="s">
        <v>306</v>
      </c>
      <c r="G37" s="2192">
        <v>82778</v>
      </c>
      <c r="H37" s="59">
        <v>1128.5</v>
      </c>
      <c r="I37" s="59">
        <v>871.5</v>
      </c>
      <c r="J37" s="62">
        <f t="shared" si="1"/>
        <v>94210.5</v>
      </c>
    </row>
    <row r="38" spans="2:10">
      <c r="B38" s="50">
        <v>45437</v>
      </c>
      <c r="C38" s="57"/>
      <c r="D38" s="57"/>
      <c r="E38" s="57"/>
      <c r="F38" s="61" t="s">
        <v>1545</v>
      </c>
      <c r="G38" s="2192">
        <v>83333</v>
      </c>
      <c r="H38" s="59">
        <v>2187.5</v>
      </c>
      <c r="I38" s="59">
        <v>871.5</v>
      </c>
      <c r="J38" s="62">
        <f t="shared" si="1"/>
        <v>92023</v>
      </c>
    </row>
    <row r="39" spans="2:10">
      <c r="B39" s="50" t="s">
        <v>119</v>
      </c>
      <c r="C39" s="57"/>
      <c r="D39" s="57"/>
      <c r="E39" s="57"/>
      <c r="F39" s="61" t="s">
        <v>1208</v>
      </c>
      <c r="G39" s="2192"/>
      <c r="H39" s="59"/>
      <c r="I39" s="59"/>
      <c r="J39" s="62">
        <f t="shared" si="1"/>
        <v>92023</v>
      </c>
    </row>
    <row r="40" spans="2:10">
      <c r="B40" s="50">
        <v>45493</v>
      </c>
      <c r="C40" s="57"/>
      <c r="D40" s="57"/>
      <c r="E40" s="57"/>
      <c r="F40" s="61" t="s">
        <v>946</v>
      </c>
      <c r="G40" s="2192">
        <v>83989</v>
      </c>
      <c r="H40" s="62">
        <v>1128.5</v>
      </c>
      <c r="I40" s="62">
        <v>871.5</v>
      </c>
      <c r="J40" s="62">
        <f t="shared" si="1"/>
        <v>90894.5</v>
      </c>
    </row>
    <row r="41" spans="2:10">
      <c r="B41" s="50">
        <v>45527</v>
      </c>
      <c r="C41" s="57"/>
      <c r="D41" s="57"/>
      <c r="E41" s="57"/>
      <c r="F41" s="61" t="s">
        <v>948</v>
      </c>
      <c r="G41" s="2192">
        <v>84346</v>
      </c>
      <c r="H41" s="59">
        <v>2187.5</v>
      </c>
      <c r="I41" s="59">
        <v>871.5</v>
      </c>
      <c r="J41" s="62">
        <f t="shared" si="1"/>
        <v>88707</v>
      </c>
    </row>
    <row r="42" spans="2:10">
      <c r="B42" s="50">
        <v>45542</v>
      </c>
      <c r="C42" s="57"/>
      <c r="D42" s="57"/>
      <c r="E42" s="57"/>
      <c r="F42" s="61" t="s">
        <v>950</v>
      </c>
      <c r="G42" s="2192">
        <v>84540</v>
      </c>
      <c r="H42" s="59">
        <v>1000</v>
      </c>
      <c r="I42" s="59"/>
      <c r="J42" s="62">
        <f t="shared" si="1"/>
        <v>87707</v>
      </c>
    </row>
    <row r="43" spans="2:10" ht="15">
      <c r="B43" s="167">
        <v>45694</v>
      </c>
      <c r="C43" s="167"/>
      <c r="D43" s="574"/>
      <c r="E43" s="168"/>
      <c r="F43" s="61" t="s">
        <v>952</v>
      </c>
      <c r="G43" s="2194">
        <v>86367</v>
      </c>
      <c r="H43" s="168">
        <v>2000</v>
      </c>
      <c r="I43" s="168"/>
      <c r="J43" s="62">
        <f t="shared" si="1"/>
        <v>85707</v>
      </c>
    </row>
    <row r="44" spans="2:10" ht="13.8">
      <c r="B44" s="167">
        <v>45847</v>
      </c>
      <c r="C44" s="167"/>
      <c r="D44" s="52"/>
      <c r="E44" s="168"/>
      <c r="F44" s="61" t="s">
        <v>1548</v>
      </c>
      <c r="G44" s="2195" t="s">
        <v>1549</v>
      </c>
      <c r="H44" s="168">
        <v>1000</v>
      </c>
      <c r="I44" s="168"/>
      <c r="J44" s="62">
        <f t="shared" si="1"/>
        <v>84707</v>
      </c>
    </row>
    <row r="45" spans="2:10" ht="13.8">
      <c r="B45" s="167">
        <v>45940</v>
      </c>
      <c r="C45" s="167"/>
      <c r="D45" s="52"/>
      <c r="E45" s="450"/>
      <c r="F45" s="61" t="s">
        <v>1550</v>
      </c>
      <c r="G45" s="2195" t="s">
        <v>1551</v>
      </c>
      <c r="H45" s="450">
        <v>1000</v>
      </c>
      <c r="I45" s="450"/>
      <c r="J45" s="62">
        <f t="shared" si="1"/>
        <v>83707</v>
      </c>
    </row>
    <row r="46" spans="2:10" ht="13.8">
      <c r="B46" s="167">
        <v>45966</v>
      </c>
      <c r="C46" s="167"/>
      <c r="D46" s="52"/>
      <c r="E46" s="168"/>
      <c r="F46" s="61" t="s">
        <v>1552</v>
      </c>
      <c r="G46" s="2195" t="s">
        <v>1553</v>
      </c>
      <c r="H46" s="168">
        <v>2187.5</v>
      </c>
      <c r="I46" s="168">
        <v>871.5</v>
      </c>
      <c r="J46" s="62">
        <f t="shared" si="1"/>
        <v>81519.5</v>
      </c>
    </row>
    <row r="47" spans="2:10">
      <c r="B47" s="50"/>
      <c r="C47" s="57"/>
      <c r="D47" s="57"/>
      <c r="E47" s="57"/>
      <c r="F47" s="61" t="s">
        <v>1554</v>
      </c>
      <c r="G47" s="2192"/>
      <c r="H47" s="62"/>
      <c r="I47" s="62"/>
      <c r="J47" s="62"/>
    </row>
    <row r="48" spans="2:10">
      <c r="F48" s="61" t="s">
        <v>1555</v>
      </c>
    </row>
  </sheetData>
  <mergeCells count="4">
    <mergeCell ref="B1:F1"/>
    <mergeCell ref="B3:J3"/>
    <mergeCell ref="L3:R3"/>
    <mergeCell ref="B25:J25"/>
  </mergeCells>
  <pageMargins left="0.7" right="0.7" top="0.75" bottom="0.75" header="0.3" footer="0.3"/>
  <pageSetup orientation="portrait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tabColor rgb="FFFFFF00"/>
  </sheetPr>
  <dimension ref="A1:Q17"/>
  <sheetViews>
    <sheetView zoomScale="120" zoomScaleNormal="120" workbookViewId="0">
      <selection activeCell="J26" sqref="J26"/>
    </sheetView>
  </sheetViews>
  <sheetFormatPr defaultColWidth="9" defaultRowHeight="13.2"/>
  <cols>
    <col min="1" max="1" width="11.5546875" customWidth="1"/>
    <col min="2" max="2" width="13.33203125" customWidth="1"/>
    <col min="3" max="5" width="11.5546875" customWidth="1"/>
    <col min="6" max="6" width="11.5546875" style="2362" customWidth="1"/>
    <col min="7" max="8" width="11.5546875" customWidth="1"/>
    <col min="9" max="9" width="13.109375" customWidth="1"/>
  </cols>
  <sheetData>
    <row r="1" spans="1:17" ht="24">
      <c r="A1" s="11" t="s">
        <v>1556</v>
      </c>
      <c r="B1" s="3"/>
      <c r="C1" s="3"/>
      <c r="D1" s="3"/>
      <c r="E1" s="5"/>
      <c r="F1" s="2233"/>
      <c r="G1" s="135"/>
      <c r="H1" s="135"/>
      <c r="I1" s="7"/>
    </row>
    <row r="2" spans="1:17">
      <c r="A2" s="2"/>
      <c r="B2" s="3"/>
      <c r="C2" s="3"/>
      <c r="D2" s="3"/>
      <c r="E2" s="5"/>
      <c r="F2" s="2233"/>
      <c r="G2" s="135"/>
      <c r="H2" s="135"/>
      <c r="I2" s="7"/>
    </row>
    <row r="3" spans="1:17" ht="20.399999999999999">
      <c r="A3" s="3240" t="s">
        <v>1</v>
      </c>
      <c r="B3" s="3240"/>
      <c r="C3" s="3240"/>
      <c r="D3" s="3240"/>
      <c r="E3" s="3240"/>
      <c r="F3" s="3240"/>
      <c r="G3" s="3240"/>
      <c r="H3" s="3240"/>
      <c r="I3" s="3241"/>
    </row>
    <row r="4" spans="1:17" ht="25.2">
      <c r="A4" s="14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504" t="s">
        <v>36</v>
      </c>
      <c r="G4" s="146" t="s">
        <v>37</v>
      </c>
      <c r="H4" s="146" t="s">
        <v>38</v>
      </c>
      <c r="I4" s="146" t="s">
        <v>87</v>
      </c>
    </row>
    <row r="5" spans="1:17">
      <c r="A5" s="162">
        <v>45772</v>
      </c>
      <c r="B5" s="55">
        <v>50000</v>
      </c>
      <c r="C5" s="55">
        <f>B5*0.02</f>
        <v>1000</v>
      </c>
      <c r="D5" s="25"/>
      <c r="E5" s="25">
        <v>12</v>
      </c>
      <c r="F5" s="2248" t="s">
        <v>1557</v>
      </c>
      <c r="G5" s="55">
        <f>B5/E5</f>
        <v>4166.6666666666697</v>
      </c>
      <c r="H5" s="55">
        <f>+B5*0.0083</f>
        <v>415</v>
      </c>
      <c r="I5" s="55">
        <f>B5</f>
        <v>50000</v>
      </c>
      <c r="K5" s="575"/>
      <c r="L5" s="805"/>
      <c r="M5" s="161"/>
      <c r="N5" s="122"/>
      <c r="O5" s="122"/>
      <c r="P5" s="577"/>
      <c r="Q5" s="604"/>
    </row>
    <row r="6" spans="1:17" ht="13.8">
      <c r="A6" s="167">
        <v>45799</v>
      </c>
      <c r="B6" s="865"/>
      <c r="C6" s="865"/>
      <c r="D6" s="865"/>
      <c r="E6" s="57">
        <v>1</v>
      </c>
      <c r="F6" s="2195" t="s">
        <v>1558</v>
      </c>
      <c r="G6" s="450">
        <v>4166.67</v>
      </c>
      <c r="H6" s="450">
        <v>415</v>
      </c>
      <c r="I6" s="43">
        <f>I5-G6</f>
        <v>45833.33</v>
      </c>
      <c r="K6" s="575"/>
      <c r="L6" s="576"/>
      <c r="M6" s="120"/>
      <c r="N6" s="122"/>
      <c r="O6" s="122"/>
      <c r="P6" s="122"/>
      <c r="Q6" s="728"/>
    </row>
    <row r="7" spans="1:17" ht="13.8">
      <c r="A7" s="167">
        <v>45836</v>
      </c>
      <c r="B7" s="865"/>
      <c r="C7" s="865"/>
      <c r="D7" s="865"/>
      <c r="E7" s="57">
        <v>2</v>
      </c>
      <c r="F7" s="2195" t="s">
        <v>1559</v>
      </c>
      <c r="G7" s="450">
        <v>4166.67</v>
      </c>
      <c r="H7" s="450">
        <v>415</v>
      </c>
      <c r="I7" s="43">
        <f t="shared" ref="I7:I17" si="0">I6-G7</f>
        <v>41666.660000000003</v>
      </c>
      <c r="K7" s="575"/>
      <c r="L7" s="576"/>
      <c r="M7" s="120"/>
      <c r="N7" s="122"/>
      <c r="O7" s="122"/>
      <c r="P7" s="122"/>
      <c r="Q7" s="728"/>
    </row>
    <row r="8" spans="1:17" ht="13.8">
      <c r="A8" s="167">
        <v>45867</v>
      </c>
      <c r="B8" s="151"/>
      <c r="C8" s="151"/>
      <c r="D8" s="151"/>
      <c r="E8" s="57">
        <v>3</v>
      </c>
      <c r="F8" s="2195" t="s">
        <v>1560</v>
      </c>
      <c r="G8" s="450">
        <v>4166.67</v>
      </c>
      <c r="H8" s="450">
        <v>415</v>
      </c>
      <c r="I8" s="43">
        <f t="shared" si="0"/>
        <v>37499.99</v>
      </c>
      <c r="K8" s="575"/>
      <c r="L8" s="576"/>
      <c r="M8" s="120"/>
      <c r="N8" s="122"/>
      <c r="O8" s="122"/>
      <c r="P8" s="122"/>
      <c r="Q8" s="728"/>
    </row>
    <row r="9" spans="1:17" ht="13.8">
      <c r="A9" s="167">
        <v>45889</v>
      </c>
      <c r="B9" s="151"/>
      <c r="C9" s="151"/>
      <c r="D9" s="151"/>
      <c r="E9" s="57">
        <v>4</v>
      </c>
      <c r="F9" s="2196" t="s">
        <v>1561</v>
      </c>
      <c r="G9" s="450">
        <v>4166.67</v>
      </c>
      <c r="H9" s="450">
        <v>415</v>
      </c>
      <c r="I9" s="43">
        <f t="shared" si="0"/>
        <v>33333.32</v>
      </c>
      <c r="K9" s="575"/>
      <c r="L9" s="576"/>
      <c r="M9" s="126"/>
      <c r="N9" s="122"/>
      <c r="O9" s="122"/>
      <c r="P9" s="122"/>
      <c r="Q9" s="728"/>
    </row>
    <row r="10" spans="1:17" ht="13.8">
      <c r="A10" s="167">
        <v>45925</v>
      </c>
      <c r="B10" s="148"/>
      <c r="C10" s="149"/>
      <c r="D10" s="149"/>
      <c r="E10" s="57">
        <v>5</v>
      </c>
      <c r="F10" s="2195" t="s">
        <v>1562</v>
      </c>
      <c r="G10" s="450">
        <v>4166.67</v>
      </c>
      <c r="H10" s="450">
        <v>415</v>
      </c>
      <c r="I10" s="43">
        <f t="shared" si="0"/>
        <v>29166.65</v>
      </c>
      <c r="K10" s="575"/>
      <c r="L10" s="576"/>
      <c r="M10" s="120"/>
      <c r="N10" s="122"/>
      <c r="O10" s="122"/>
      <c r="P10" s="122"/>
      <c r="Q10" s="728"/>
    </row>
    <row r="11" spans="1:17" ht="13.8">
      <c r="A11" s="167">
        <v>45958</v>
      </c>
      <c r="B11" s="148"/>
      <c r="C11" s="149"/>
      <c r="D11" s="149"/>
      <c r="E11" s="57">
        <v>6</v>
      </c>
      <c r="F11" s="2195" t="s">
        <v>1563</v>
      </c>
      <c r="G11" s="450">
        <v>4166.67</v>
      </c>
      <c r="H11" s="450">
        <v>415</v>
      </c>
      <c r="I11" s="43">
        <f t="shared" si="0"/>
        <v>24999.98</v>
      </c>
      <c r="K11" s="575"/>
      <c r="L11" s="576"/>
      <c r="M11" s="120"/>
      <c r="N11" s="122"/>
      <c r="O11" s="122"/>
      <c r="P11" s="122"/>
      <c r="Q11" s="728"/>
    </row>
    <row r="12" spans="1:17" ht="13.8">
      <c r="A12" s="167">
        <v>45987</v>
      </c>
      <c r="B12" s="148"/>
      <c r="C12" s="149"/>
      <c r="D12" s="149"/>
      <c r="E12" s="57">
        <v>7</v>
      </c>
      <c r="F12" s="2195" t="s">
        <v>1564</v>
      </c>
      <c r="G12" s="450">
        <v>4166.67</v>
      </c>
      <c r="H12" s="450">
        <v>415</v>
      </c>
      <c r="I12" s="43">
        <f t="shared" si="0"/>
        <v>20833.310000000001</v>
      </c>
      <c r="K12" s="575"/>
      <c r="L12" s="576"/>
      <c r="M12" s="120"/>
      <c r="N12" s="122"/>
      <c r="O12" s="122"/>
      <c r="P12" s="122"/>
      <c r="Q12" s="728"/>
    </row>
    <row r="13" spans="1:17" ht="13.8">
      <c r="A13" s="167">
        <v>46017</v>
      </c>
      <c r="B13" s="148"/>
      <c r="C13" s="149"/>
      <c r="D13" s="149"/>
      <c r="E13" s="57">
        <v>8</v>
      </c>
      <c r="F13" s="2195" t="s">
        <v>1565</v>
      </c>
      <c r="G13" s="450">
        <v>4166.67</v>
      </c>
      <c r="H13" s="450">
        <v>415</v>
      </c>
      <c r="I13" s="43">
        <f t="shared" si="0"/>
        <v>16666.64</v>
      </c>
      <c r="K13" s="575"/>
      <c r="L13" s="576"/>
      <c r="M13" s="120"/>
      <c r="N13" s="122"/>
      <c r="O13" s="122"/>
      <c r="P13" s="122"/>
      <c r="Q13" s="728"/>
    </row>
    <row r="14" spans="1:17">
      <c r="A14" s="50"/>
      <c r="B14" s="151"/>
      <c r="C14" s="151"/>
      <c r="D14" s="151"/>
      <c r="E14" s="57">
        <v>9</v>
      </c>
      <c r="F14" s="2229"/>
      <c r="G14" s="30"/>
      <c r="H14" s="30"/>
      <c r="I14" s="43">
        <f t="shared" si="0"/>
        <v>16666.64</v>
      </c>
    </row>
    <row r="15" spans="1:17">
      <c r="A15" s="50"/>
      <c r="B15" s="151"/>
      <c r="C15" s="151"/>
      <c r="D15" s="151"/>
      <c r="E15" s="57">
        <v>10</v>
      </c>
      <c r="F15" s="2229"/>
      <c r="G15" s="30"/>
      <c r="H15" s="30"/>
      <c r="I15" s="43">
        <f t="shared" si="0"/>
        <v>16666.64</v>
      </c>
    </row>
    <row r="16" spans="1:17">
      <c r="A16" s="50"/>
      <c r="B16" s="151"/>
      <c r="C16" s="151"/>
      <c r="D16" s="151"/>
      <c r="E16" s="57">
        <v>11</v>
      </c>
      <c r="F16" s="2229"/>
      <c r="G16" s="30"/>
      <c r="H16" s="30"/>
      <c r="I16" s="43">
        <f t="shared" si="0"/>
        <v>16666.64</v>
      </c>
    </row>
    <row r="17" spans="1:9">
      <c r="A17" s="50"/>
      <c r="B17" s="151"/>
      <c r="C17" s="30"/>
      <c r="D17" s="30"/>
      <c r="E17" s="57">
        <v>12</v>
      </c>
      <c r="F17" s="2229"/>
      <c r="G17" s="30"/>
      <c r="H17" s="30"/>
      <c r="I17" s="43">
        <f t="shared" si="0"/>
        <v>16666.64</v>
      </c>
    </row>
  </sheetData>
  <mergeCells count="1">
    <mergeCell ref="A3:I3"/>
  </mergeCells>
  <pageMargins left="0.7" right="0.7" top="0.75" bottom="0.75" header="0.3" footer="0.3"/>
  <pageSetup orientation="portrait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89">
    <tabColor rgb="FFFFFF00"/>
  </sheetPr>
  <dimension ref="A1:R115"/>
  <sheetViews>
    <sheetView topLeftCell="A52" zoomScale="130" zoomScaleNormal="130" workbookViewId="0">
      <selection activeCell="F1" sqref="F1:F1048576"/>
    </sheetView>
  </sheetViews>
  <sheetFormatPr defaultColWidth="9.109375" defaultRowHeight="13.2"/>
  <cols>
    <col min="1" max="1" width="13.5546875" style="2301" customWidth="1"/>
    <col min="2" max="2" width="12.44140625" style="3" customWidth="1"/>
    <col min="3" max="3" width="10.33203125" style="3" customWidth="1"/>
    <col min="4" max="4" width="9.109375" style="3"/>
    <col min="5" max="5" width="10.109375" style="5" customWidth="1"/>
    <col min="6" max="6" width="12" style="2233" customWidth="1"/>
    <col min="7" max="7" width="13.109375" style="135" customWidth="1"/>
    <col min="8" max="8" width="12.88671875" style="135" customWidth="1"/>
    <col min="9" max="9" width="17.33203125" style="7" customWidth="1"/>
    <col min="10" max="10" width="11.33203125" style="1101" customWidth="1"/>
    <col min="11" max="11" width="12" style="6" customWidth="1"/>
    <col min="12" max="13" width="12" style="9" customWidth="1"/>
    <col min="14" max="14" width="13.88671875" style="6" customWidth="1"/>
    <col min="15" max="15" width="11" style="6" customWidth="1"/>
    <col min="16" max="16" width="15.88671875" style="6" customWidth="1"/>
    <col min="17" max="18" width="11.6640625" style="3" customWidth="1"/>
    <col min="19" max="16384" width="9.109375" style="3"/>
  </cols>
  <sheetData>
    <row r="1" spans="1:16" ht="24">
      <c r="A1" s="2317" t="s">
        <v>1566</v>
      </c>
      <c r="J1" s="1102"/>
      <c r="K1" s="64"/>
      <c r="L1" s="65"/>
      <c r="M1" s="65"/>
      <c r="N1" s="64"/>
      <c r="O1" s="64"/>
      <c r="P1" s="64"/>
    </row>
    <row r="3" spans="1:16" s="1" customFormat="1" ht="28.5" customHeight="1">
      <c r="A3" s="3240" t="s">
        <v>1</v>
      </c>
      <c r="B3" s="3240"/>
      <c r="C3" s="3240"/>
      <c r="D3" s="3240"/>
      <c r="E3" s="3240"/>
      <c r="F3" s="3240"/>
      <c r="G3" s="3240"/>
      <c r="H3" s="3240"/>
      <c r="I3" s="3241"/>
      <c r="J3" s="3483" t="s">
        <v>20</v>
      </c>
      <c r="K3" s="3484"/>
      <c r="L3" s="3484"/>
      <c r="M3" s="3484"/>
      <c r="N3" s="3484"/>
      <c r="O3" s="3484"/>
      <c r="P3" s="3485"/>
    </row>
    <row r="4" spans="1:16" s="1100" customFormat="1" ht="29.1" customHeight="1">
      <c r="A4" s="2439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503" t="s">
        <v>36</v>
      </c>
      <c r="G4" s="146" t="s">
        <v>37</v>
      </c>
      <c r="H4" s="146" t="s">
        <v>38</v>
      </c>
      <c r="I4" s="146" t="s">
        <v>87</v>
      </c>
      <c r="J4" s="860" t="s">
        <v>21</v>
      </c>
      <c r="K4" s="278" t="s">
        <v>552</v>
      </c>
      <c r="L4" s="889"/>
      <c r="M4" s="858"/>
      <c r="N4" s="862" t="s">
        <v>1567</v>
      </c>
      <c r="O4" s="857" t="s">
        <v>177</v>
      </c>
      <c r="P4" s="875" t="s">
        <v>10</v>
      </c>
    </row>
    <row r="5" spans="1:16" ht="19.5" customHeight="1">
      <c r="A5" s="2303">
        <v>44693</v>
      </c>
      <c r="B5" s="55">
        <v>130000</v>
      </c>
      <c r="C5" s="55">
        <f>B5*0.02</f>
        <v>2600</v>
      </c>
      <c r="D5" s="25"/>
      <c r="E5" s="25">
        <v>12</v>
      </c>
      <c r="F5" s="2248" t="s">
        <v>1568</v>
      </c>
      <c r="G5" s="55">
        <f>B5/E5</f>
        <v>10833.333333333299</v>
      </c>
      <c r="H5" s="55">
        <f>+B5*0.0083</f>
        <v>1079</v>
      </c>
      <c r="I5" s="55">
        <f>B5</f>
        <v>130000</v>
      </c>
      <c r="J5" s="1103">
        <v>44840</v>
      </c>
      <c r="K5" s="21">
        <v>20000</v>
      </c>
      <c r="L5" s="856">
        <v>29946</v>
      </c>
      <c r="M5" s="73">
        <v>12</v>
      </c>
      <c r="N5" s="21">
        <v>1666.67</v>
      </c>
      <c r="O5" s="21">
        <v>400</v>
      </c>
      <c r="P5" s="21">
        <v>20000</v>
      </c>
    </row>
    <row r="6" spans="1:16" ht="15" customHeight="1">
      <c r="A6" s="2304">
        <v>44708</v>
      </c>
      <c r="B6" s="352"/>
      <c r="C6" s="352"/>
      <c r="D6" s="352"/>
      <c r="E6" s="29">
        <v>1</v>
      </c>
      <c r="F6" s="2192">
        <v>74775</v>
      </c>
      <c r="G6" s="62">
        <v>10833.33</v>
      </c>
      <c r="H6" s="62">
        <v>1079</v>
      </c>
      <c r="I6" s="43">
        <f>I5-G6</f>
        <v>119166.67</v>
      </c>
      <c r="J6" s="167">
        <v>44862</v>
      </c>
      <c r="K6" s="32"/>
      <c r="L6" s="32">
        <v>76438</v>
      </c>
      <c r="M6" s="81">
        <v>1</v>
      </c>
      <c r="N6" s="149">
        <v>1666.67</v>
      </c>
      <c r="O6" s="149">
        <v>366.67</v>
      </c>
      <c r="P6" s="39">
        <f>P5-N6</f>
        <v>18333.330000000002</v>
      </c>
    </row>
    <row r="7" spans="1:16" ht="15" customHeight="1">
      <c r="A7" s="2304">
        <v>44740</v>
      </c>
      <c r="B7" s="352"/>
      <c r="C7" s="352"/>
      <c r="D7" s="352"/>
      <c r="E7" s="29">
        <v>2</v>
      </c>
      <c r="F7" s="2192">
        <v>75102</v>
      </c>
      <c r="G7" s="62">
        <v>10833.33</v>
      </c>
      <c r="H7" s="62">
        <v>1079</v>
      </c>
      <c r="I7" s="87">
        <f t="shared" ref="I7:I17" si="0">I6-G7</f>
        <v>108333.34</v>
      </c>
      <c r="J7" s="167">
        <v>44891</v>
      </c>
      <c r="K7" s="32"/>
      <c r="L7" s="32">
        <v>76875</v>
      </c>
      <c r="M7" s="538">
        <v>2</v>
      </c>
      <c r="N7" s="149">
        <v>1666.67</v>
      </c>
      <c r="O7" s="149">
        <v>333.33</v>
      </c>
      <c r="P7" s="43">
        <f t="shared" ref="P7:P19" si="1">P6-N7</f>
        <v>16666.66</v>
      </c>
    </row>
    <row r="8" spans="1:16" ht="15" customHeight="1">
      <c r="A8" s="2304">
        <v>44769</v>
      </c>
      <c r="B8" s="27"/>
      <c r="C8" s="27"/>
      <c r="D8" s="27"/>
      <c r="E8" s="29">
        <v>3</v>
      </c>
      <c r="F8" s="2192">
        <v>75455</v>
      </c>
      <c r="G8" s="62">
        <v>10833.33</v>
      </c>
      <c r="H8" s="62">
        <v>1079</v>
      </c>
      <c r="I8" s="87">
        <f t="shared" si="0"/>
        <v>97500.01</v>
      </c>
      <c r="J8" s="167">
        <v>44921</v>
      </c>
      <c r="K8" s="32"/>
      <c r="L8" s="32">
        <v>77168</v>
      </c>
      <c r="M8" s="538">
        <v>3</v>
      </c>
      <c r="N8" s="149">
        <v>1666.67</v>
      </c>
      <c r="O8" s="149">
        <v>300</v>
      </c>
      <c r="P8" s="43">
        <f t="shared" si="1"/>
        <v>14999.99</v>
      </c>
    </row>
    <row r="9" spans="1:16" ht="15" customHeight="1">
      <c r="A9" s="2304">
        <v>44800</v>
      </c>
      <c r="B9" s="27"/>
      <c r="C9" s="27"/>
      <c r="D9" s="27"/>
      <c r="E9" s="29">
        <v>4</v>
      </c>
      <c r="F9" s="2192">
        <v>75822</v>
      </c>
      <c r="G9" s="62">
        <v>10833.33</v>
      </c>
      <c r="H9" s="62">
        <v>1079</v>
      </c>
      <c r="I9" s="87">
        <f t="shared" si="0"/>
        <v>86666.68</v>
      </c>
      <c r="J9" s="1040">
        <v>44954</v>
      </c>
      <c r="K9" s="43"/>
      <c r="L9" s="868">
        <v>77484</v>
      </c>
      <c r="M9" s="538">
        <v>4</v>
      </c>
      <c r="N9" s="149">
        <v>1666.67</v>
      </c>
      <c r="O9" s="43">
        <v>266.67</v>
      </c>
      <c r="P9" s="43">
        <f t="shared" si="1"/>
        <v>13333.32</v>
      </c>
    </row>
    <row r="10" spans="1:16" ht="15" customHeight="1">
      <c r="A10" s="2221">
        <v>44832</v>
      </c>
      <c r="B10" s="32"/>
      <c r="C10" s="33"/>
      <c r="D10" s="33"/>
      <c r="E10" s="29">
        <v>5</v>
      </c>
      <c r="F10" s="2191">
        <v>76146</v>
      </c>
      <c r="G10" s="30">
        <v>10833.3</v>
      </c>
      <c r="H10" s="30">
        <v>1079</v>
      </c>
      <c r="I10" s="87">
        <f t="shared" si="0"/>
        <v>75833.38</v>
      </c>
      <c r="J10" s="1040">
        <v>44982</v>
      </c>
      <c r="K10" s="43"/>
      <c r="L10" s="868">
        <v>77880</v>
      </c>
      <c r="M10" s="538">
        <v>5</v>
      </c>
      <c r="N10" s="149">
        <v>1666.67</v>
      </c>
      <c r="O10" s="43">
        <v>233.33</v>
      </c>
      <c r="P10" s="43">
        <f t="shared" si="1"/>
        <v>11666.65</v>
      </c>
    </row>
    <row r="11" spans="1:16" ht="15" customHeight="1">
      <c r="A11" s="2221">
        <v>44862</v>
      </c>
      <c r="B11" s="32"/>
      <c r="C11" s="33"/>
      <c r="D11" s="33"/>
      <c r="E11" s="29">
        <v>6</v>
      </c>
      <c r="F11" s="2191">
        <v>76438</v>
      </c>
      <c r="G11" s="30">
        <v>10833.33</v>
      </c>
      <c r="H11" s="30">
        <v>1079</v>
      </c>
      <c r="I11" s="87">
        <f t="shared" si="0"/>
        <v>65000.05</v>
      </c>
      <c r="J11" s="1040">
        <v>45014</v>
      </c>
      <c r="K11" s="43"/>
      <c r="L11" s="78">
        <v>78095</v>
      </c>
      <c r="M11" s="538">
        <v>6</v>
      </c>
      <c r="N11" s="149">
        <v>1666.67</v>
      </c>
      <c r="O11" s="43">
        <v>200</v>
      </c>
      <c r="P11" s="43">
        <f t="shared" si="1"/>
        <v>9999.98</v>
      </c>
    </row>
    <row r="12" spans="1:16" ht="15" customHeight="1">
      <c r="A12" s="2221">
        <v>44891</v>
      </c>
      <c r="B12" s="32"/>
      <c r="C12" s="33"/>
      <c r="D12" s="33"/>
      <c r="E12" s="29">
        <v>7</v>
      </c>
      <c r="F12" s="2191">
        <v>76875</v>
      </c>
      <c r="G12" s="30">
        <v>10833.33</v>
      </c>
      <c r="H12" s="30">
        <v>1079</v>
      </c>
      <c r="I12" s="87">
        <f t="shared" si="0"/>
        <v>54166.720000000001</v>
      </c>
      <c r="J12" s="1104">
        <v>45042</v>
      </c>
      <c r="K12" s="43"/>
      <c r="L12" s="32">
        <v>78441</v>
      </c>
      <c r="M12" s="538">
        <v>7</v>
      </c>
      <c r="N12" s="149">
        <v>1666.67</v>
      </c>
      <c r="O12" s="43">
        <v>166.67</v>
      </c>
      <c r="P12" s="43">
        <f t="shared" si="1"/>
        <v>8333.31</v>
      </c>
    </row>
    <row r="13" spans="1:16" ht="15" customHeight="1">
      <c r="A13" s="2221">
        <v>44921</v>
      </c>
      <c r="B13" s="32"/>
      <c r="C13" s="33"/>
      <c r="D13" s="33"/>
      <c r="E13" s="29">
        <v>8</v>
      </c>
      <c r="F13" s="2191">
        <v>77168</v>
      </c>
      <c r="G13" s="30">
        <v>10833.33</v>
      </c>
      <c r="H13" s="30">
        <v>1079</v>
      </c>
      <c r="I13" s="87">
        <f t="shared" si="0"/>
        <v>43333.39</v>
      </c>
      <c r="J13" s="1104">
        <v>45076</v>
      </c>
      <c r="K13" s="43"/>
      <c r="L13" s="32">
        <v>78896</v>
      </c>
      <c r="M13" s="538">
        <v>8</v>
      </c>
      <c r="N13" s="43">
        <v>1666.67</v>
      </c>
      <c r="O13" s="43">
        <v>133.33000000000001</v>
      </c>
      <c r="P13" s="43">
        <f t="shared" si="1"/>
        <v>6666.64</v>
      </c>
    </row>
    <row r="14" spans="1:16" ht="15" customHeight="1">
      <c r="A14" s="2304">
        <v>44954</v>
      </c>
      <c r="B14" s="27"/>
      <c r="C14" s="27"/>
      <c r="D14" s="27"/>
      <c r="E14" s="29">
        <v>9</v>
      </c>
      <c r="F14" s="2194">
        <v>77484</v>
      </c>
      <c r="G14" s="30">
        <v>10833.33</v>
      </c>
      <c r="H14" s="30">
        <v>1079</v>
      </c>
      <c r="I14" s="87">
        <f t="shared" si="0"/>
        <v>32500.06</v>
      </c>
      <c r="J14" s="1104">
        <v>45107</v>
      </c>
      <c r="K14" s="43"/>
      <c r="L14" s="32">
        <v>79296</v>
      </c>
      <c r="M14" s="538">
        <v>9</v>
      </c>
      <c r="N14" s="43">
        <v>1666.67</v>
      </c>
      <c r="O14" s="43">
        <v>100</v>
      </c>
      <c r="P14" s="43">
        <f t="shared" si="1"/>
        <v>4999.97</v>
      </c>
    </row>
    <row r="15" spans="1:16" ht="15" customHeight="1">
      <c r="A15" s="2304">
        <v>44982</v>
      </c>
      <c r="B15" s="27"/>
      <c r="C15" s="27"/>
      <c r="D15" s="27"/>
      <c r="E15" s="29">
        <v>10</v>
      </c>
      <c r="F15" s="2194">
        <v>77880</v>
      </c>
      <c r="G15" s="30">
        <v>10833.33</v>
      </c>
      <c r="H15" s="30">
        <v>1079</v>
      </c>
      <c r="I15" s="87">
        <f t="shared" si="0"/>
        <v>21666.73</v>
      </c>
      <c r="J15" s="1104">
        <v>45134</v>
      </c>
      <c r="K15" s="43"/>
      <c r="L15" s="32">
        <v>79625</v>
      </c>
      <c r="M15" s="538">
        <v>10</v>
      </c>
      <c r="N15" s="43">
        <v>1666.67</v>
      </c>
      <c r="O15" s="43">
        <v>66.67</v>
      </c>
      <c r="P15" s="43">
        <f t="shared" si="1"/>
        <v>3333.3</v>
      </c>
    </row>
    <row r="16" spans="1:16" ht="15" customHeight="1">
      <c r="A16" s="2304">
        <v>45014</v>
      </c>
      <c r="B16" s="27"/>
      <c r="C16" s="27"/>
      <c r="D16" s="27"/>
      <c r="E16" s="29">
        <v>11</v>
      </c>
      <c r="F16" s="2191">
        <v>78095</v>
      </c>
      <c r="G16" s="30">
        <v>10833.33</v>
      </c>
      <c r="H16" s="30">
        <v>1079</v>
      </c>
      <c r="I16" s="87">
        <f t="shared" si="0"/>
        <v>10833.4</v>
      </c>
      <c r="J16" s="1104">
        <v>45168</v>
      </c>
      <c r="K16" s="43"/>
      <c r="L16" s="538">
        <v>80027</v>
      </c>
      <c r="M16" s="538">
        <v>11</v>
      </c>
      <c r="N16" s="43">
        <v>1666.67</v>
      </c>
      <c r="O16" s="43">
        <v>33.33</v>
      </c>
      <c r="P16" s="43">
        <f t="shared" si="1"/>
        <v>1666.63</v>
      </c>
    </row>
    <row r="17" spans="1:16" ht="15" customHeight="1">
      <c r="A17" s="2304">
        <v>45042</v>
      </c>
      <c r="C17" s="35"/>
      <c r="D17" s="35"/>
      <c r="E17" s="29">
        <v>12</v>
      </c>
      <c r="F17" s="2192">
        <v>78441</v>
      </c>
      <c r="G17" s="30">
        <v>10833.33</v>
      </c>
      <c r="H17" s="30">
        <v>1079</v>
      </c>
      <c r="I17" s="87">
        <f t="shared" si="0"/>
        <v>6.9999999981519095E-2</v>
      </c>
      <c r="J17" s="1104">
        <v>45198</v>
      </c>
      <c r="K17" s="43"/>
      <c r="L17" s="538">
        <v>80409</v>
      </c>
      <c r="M17" s="209">
        <v>12</v>
      </c>
      <c r="N17" s="43">
        <v>1666.63</v>
      </c>
      <c r="O17" s="43"/>
      <c r="P17" s="43">
        <f t="shared" si="1"/>
        <v>2.7284841053187799E-12</v>
      </c>
    </row>
    <row r="18" spans="1:16" ht="15" customHeight="1">
      <c r="J18" s="1104"/>
      <c r="K18" s="43"/>
      <c r="L18" s="209"/>
      <c r="M18" s="209"/>
      <c r="N18" s="43"/>
      <c r="O18" s="43"/>
      <c r="P18" s="43">
        <f t="shared" si="1"/>
        <v>2.7284841053187799E-12</v>
      </c>
    </row>
    <row r="19" spans="1:16" ht="25.5" customHeight="1">
      <c r="J19" s="1104"/>
      <c r="K19" s="43"/>
      <c r="L19" s="209"/>
      <c r="M19" s="209"/>
      <c r="N19" s="43"/>
      <c r="O19" s="43"/>
      <c r="P19" s="43">
        <f t="shared" si="1"/>
        <v>2.7284841053187799E-12</v>
      </c>
    </row>
    <row r="20" spans="1:16" ht="15" customHeight="1">
      <c r="A20" s="3240" t="s">
        <v>1</v>
      </c>
      <c r="B20" s="3240"/>
      <c r="C20" s="3240"/>
      <c r="D20" s="3240"/>
      <c r="E20" s="3240"/>
      <c r="F20" s="3240"/>
      <c r="G20" s="3240"/>
      <c r="H20" s="3240"/>
      <c r="I20" s="3240"/>
      <c r="J20" s="1104"/>
      <c r="K20" s="43"/>
      <c r="L20" s="209"/>
      <c r="M20" s="209"/>
      <c r="N20" s="43"/>
      <c r="O20" s="43"/>
      <c r="P20" s="43"/>
    </row>
    <row r="21" spans="1:16" ht="15" customHeight="1">
      <c r="A21" s="2439" t="s">
        <v>2</v>
      </c>
      <c r="B21" s="142" t="s">
        <v>96</v>
      </c>
      <c r="C21" s="143" t="s">
        <v>4</v>
      </c>
      <c r="D21" s="144" t="s">
        <v>5</v>
      </c>
      <c r="E21" s="144" t="s">
        <v>6</v>
      </c>
      <c r="F21" s="2503" t="s">
        <v>36</v>
      </c>
      <c r="G21" s="146" t="s">
        <v>37</v>
      </c>
      <c r="H21" s="146" t="s">
        <v>38</v>
      </c>
      <c r="I21" s="171" t="s">
        <v>87</v>
      </c>
      <c r="J21" s="1104"/>
      <c r="K21" s="43"/>
      <c r="L21" s="209"/>
      <c r="M21" s="209"/>
      <c r="N21" s="43"/>
      <c r="O21" s="43"/>
      <c r="P21" s="43"/>
    </row>
    <row r="22" spans="1:16" ht="15" customHeight="1">
      <c r="A22" s="2304">
        <v>45156</v>
      </c>
      <c r="B22" s="55">
        <v>300000</v>
      </c>
      <c r="C22" s="55">
        <f>B22*0.02</f>
        <v>6000</v>
      </c>
      <c r="D22" s="25"/>
      <c r="E22" s="25">
        <v>36</v>
      </c>
      <c r="F22" s="2192">
        <v>31836</v>
      </c>
      <c r="G22" s="55">
        <f>B22/E22</f>
        <v>8333.3333333333303</v>
      </c>
      <c r="H22" s="55">
        <f>+B22*0.0083</f>
        <v>2490</v>
      </c>
      <c r="I22" s="55">
        <f>B22</f>
        <v>300000</v>
      </c>
    </row>
    <row r="23" spans="1:16" ht="15" customHeight="1">
      <c r="A23" s="2204">
        <v>45171</v>
      </c>
      <c r="B23" s="1099"/>
      <c r="C23" s="1099"/>
      <c r="D23" s="1099"/>
      <c r="E23" s="594">
        <v>1</v>
      </c>
      <c r="F23" s="2191">
        <v>80123</v>
      </c>
      <c r="G23" s="59">
        <v>8333.33</v>
      </c>
      <c r="H23" s="59">
        <v>2490</v>
      </c>
      <c r="I23" s="43">
        <f>I22-G23</f>
        <v>291666.67</v>
      </c>
    </row>
    <row r="24" spans="1:16" ht="15" customHeight="1">
      <c r="A24" s="2204">
        <v>45198</v>
      </c>
      <c r="B24" s="1099"/>
      <c r="C24" s="1099"/>
      <c r="D24" s="1099"/>
      <c r="E24" s="594">
        <v>2</v>
      </c>
      <c r="F24" s="2191">
        <v>80409</v>
      </c>
      <c r="G24" s="30">
        <v>8333.33</v>
      </c>
      <c r="H24" s="30">
        <v>2490</v>
      </c>
      <c r="I24" s="43">
        <f t="shared" ref="I24:I36" si="2">I23-G24</f>
        <v>283333.34000000003</v>
      </c>
    </row>
    <row r="25" spans="1:16" ht="15" customHeight="1">
      <c r="A25" s="2204">
        <v>45226</v>
      </c>
      <c r="B25" s="1099"/>
      <c r="C25" s="1099"/>
      <c r="D25" s="1099"/>
      <c r="E25" s="594">
        <v>3</v>
      </c>
      <c r="F25" s="2191">
        <v>80705</v>
      </c>
      <c r="G25" s="30">
        <v>8333.33</v>
      </c>
      <c r="H25" s="30">
        <v>2490</v>
      </c>
      <c r="I25" s="43">
        <f t="shared" si="2"/>
        <v>275000.01</v>
      </c>
    </row>
    <row r="26" spans="1:16" ht="15" customHeight="1">
      <c r="A26" s="2204">
        <v>45260</v>
      </c>
      <c r="B26" s="1099"/>
      <c r="C26" s="1099"/>
      <c r="D26" s="1099"/>
      <c r="E26" s="594">
        <v>4</v>
      </c>
      <c r="F26" s="2191">
        <v>81191</v>
      </c>
      <c r="G26" s="30">
        <v>8333.33</v>
      </c>
      <c r="H26" s="30">
        <v>2490</v>
      </c>
      <c r="I26" s="43">
        <f t="shared" si="2"/>
        <v>266666.68</v>
      </c>
    </row>
    <row r="27" spans="1:16" ht="24.75" customHeight="1">
      <c r="A27" s="2204">
        <v>45289</v>
      </c>
      <c r="B27" s="1099"/>
      <c r="C27" s="1099"/>
      <c r="D27" s="1099"/>
      <c r="E27" s="594">
        <v>5</v>
      </c>
      <c r="F27" s="2191">
        <v>81582</v>
      </c>
      <c r="G27" s="30">
        <v>8333.33</v>
      </c>
      <c r="H27" s="30">
        <v>2490</v>
      </c>
      <c r="I27" s="43">
        <f t="shared" si="2"/>
        <v>258333.35</v>
      </c>
      <c r="J27" s="1105"/>
      <c r="K27" s="1106"/>
      <c r="L27" s="1107"/>
      <c r="M27" s="1107"/>
      <c r="N27" s="1106"/>
      <c r="O27" s="1106"/>
      <c r="P27" s="1106"/>
    </row>
    <row r="28" spans="1:16" ht="15" customHeight="1">
      <c r="A28" s="2204">
        <v>45322</v>
      </c>
      <c r="B28" s="1099"/>
      <c r="C28" s="1099"/>
      <c r="D28" s="1099"/>
      <c r="E28" s="594">
        <v>6</v>
      </c>
      <c r="F28" s="2191">
        <v>81892</v>
      </c>
      <c r="G28" s="30">
        <v>8333.33</v>
      </c>
      <c r="H28" s="30">
        <v>2490</v>
      </c>
      <c r="I28" s="43">
        <f t="shared" si="2"/>
        <v>250000.02</v>
      </c>
      <c r="J28" s="1105"/>
      <c r="K28" s="1106"/>
      <c r="L28" s="1107"/>
      <c r="M28" s="1107"/>
      <c r="N28" s="1106"/>
      <c r="O28" s="1106"/>
      <c r="P28" s="1106"/>
    </row>
    <row r="29" spans="1:16" ht="15" customHeight="1">
      <c r="A29" s="2204">
        <v>45351</v>
      </c>
      <c r="B29" s="1099"/>
      <c r="C29" s="1099"/>
      <c r="D29" s="1099"/>
      <c r="E29" s="594">
        <v>7</v>
      </c>
      <c r="F29" s="2191">
        <v>82242</v>
      </c>
      <c r="G29" s="30">
        <v>8333.33</v>
      </c>
      <c r="H29" s="30">
        <v>2490</v>
      </c>
      <c r="I29" s="43">
        <f t="shared" si="2"/>
        <v>241666.69</v>
      </c>
      <c r="J29" s="1105"/>
      <c r="K29" s="1106"/>
      <c r="L29" s="1107"/>
      <c r="M29" s="1107"/>
      <c r="N29" s="1106"/>
      <c r="O29" s="1106"/>
      <c r="P29" s="1106"/>
    </row>
    <row r="30" spans="1:16" ht="15" customHeight="1">
      <c r="A30" s="2204">
        <v>45384</v>
      </c>
      <c r="B30" s="1099"/>
      <c r="C30" s="1099"/>
      <c r="D30" s="1099"/>
      <c r="E30" s="594">
        <v>8</v>
      </c>
      <c r="F30" s="2191">
        <v>82647</v>
      </c>
      <c r="G30" s="59">
        <v>8333.33</v>
      </c>
      <c r="H30" s="59">
        <v>2490</v>
      </c>
      <c r="I30" s="43">
        <f t="shared" si="2"/>
        <v>233333.36</v>
      </c>
      <c r="J30" s="1105"/>
      <c r="K30" s="1106"/>
      <c r="L30" s="1107"/>
      <c r="M30" s="1107"/>
      <c r="N30" s="1106"/>
      <c r="O30" s="1106"/>
      <c r="P30" s="1106"/>
    </row>
    <row r="31" spans="1:16" ht="15" customHeight="1">
      <c r="A31" s="2204">
        <v>45412</v>
      </c>
      <c r="B31" s="1099"/>
      <c r="C31" s="1099"/>
      <c r="D31" s="1099"/>
      <c r="E31" s="594">
        <v>9</v>
      </c>
      <c r="F31" s="2191">
        <v>82954</v>
      </c>
      <c r="G31" s="30">
        <v>8333.33</v>
      </c>
      <c r="H31" s="30">
        <v>2490</v>
      </c>
      <c r="I31" s="43">
        <f t="shared" si="2"/>
        <v>225000.03</v>
      </c>
      <c r="J31" s="1105"/>
      <c r="K31" s="1106"/>
      <c r="L31" s="1107"/>
      <c r="M31" s="1107"/>
      <c r="N31" s="1106"/>
      <c r="O31" s="1106"/>
      <c r="P31" s="1106"/>
    </row>
    <row r="32" spans="1:16" ht="15" customHeight="1">
      <c r="A32" s="2204">
        <v>45443</v>
      </c>
      <c r="B32" s="151"/>
      <c r="C32" s="151"/>
      <c r="D32" s="151"/>
      <c r="E32" s="57">
        <v>10</v>
      </c>
      <c r="F32" s="2191">
        <v>83426</v>
      </c>
      <c r="G32" s="30">
        <v>8333.33</v>
      </c>
      <c r="H32" s="30">
        <v>2490</v>
      </c>
      <c r="I32" s="43">
        <f t="shared" si="2"/>
        <v>216666.7</v>
      </c>
      <c r="J32" s="1105"/>
      <c r="K32" s="1106"/>
      <c r="L32" s="1107"/>
      <c r="M32" s="1107"/>
      <c r="N32" s="1106"/>
      <c r="O32" s="1106"/>
      <c r="P32" s="1106"/>
    </row>
    <row r="33" spans="1:18" ht="15" customHeight="1">
      <c r="A33" s="2223">
        <v>45476</v>
      </c>
      <c r="B33" s="151"/>
      <c r="C33" s="151"/>
      <c r="D33" s="151"/>
      <c r="E33" s="57">
        <v>11</v>
      </c>
      <c r="F33" s="2191">
        <v>83807</v>
      </c>
      <c r="G33" s="62">
        <v>8333.33</v>
      </c>
      <c r="H33" s="62">
        <v>2490</v>
      </c>
      <c r="I33" s="43">
        <f t="shared" si="2"/>
        <v>208333.37</v>
      </c>
      <c r="J33" s="1105"/>
      <c r="K33" s="1106"/>
      <c r="L33" s="1107"/>
      <c r="M33" s="1107"/>
      <c r="N33" s="1106"/>
      <c r="O33" s="1106"/>
      <c r="P33" s="1106"/>
    </row>
    <row r="34" spans="1:18" ht="15" customHeight="1">
      <c r="A34" s="2223">
        <v>45504</v>
      </c>
      <c r="B34" s="151"/>
      <c r="C34" s="151"/>
      <c r="D34" s="151"/>
      <c r="E34" s="57">
        <v>12</v>
      </c>
      <c r="F34" s="2191">
        <v>84110</v>
      </c>
      <c r="G34" s="62">
        <v>8333.33</v>
      </c>
      <c r="H34" s="62">
        <v>2490</v>
      </c>
      <c r="I34" s="43">
        <f t="shared" si="2"/>
        <v>200000.04</v>
      </c>
      <c r="J34" s="1105"/>
      <c r="K34" s="1106"/>
      <c r="L34" s="1107"/>
      <c r="M34" s="1107"/>
      <c r="N34" s="1106"/>
      <c r="O34" s="1106"/>
      <c r="P34" s="1106"/>
    </row>
    <row r="35" spans="1:18" ht="15" customHeight="1">
      <c r="A35" s="2213">
        <v>45518</v>
      </c>
      <c r="D35" s="670"/>
      <c r="E35" s="57"/>
      <c r="F35" s="2191">
        <v>34014</v>
      </c>
      <c r="G35" s="566">
        <v>200000.04</v>
      </c>
      <c r="H35" s="62"/>
      <c r="I35" s="43">
        <f t="shared" si="2"/>
        <v>0</v>
      </c>
      <c r="J35" s="1105"/>
      <c r="K35" s="1106"/>
      <c r="L35" s="1107"/>
      <c r="M35" s="1107"/>
      <c r="N35" s="1106"/>
      <c r="O35" s="1106"/>
      <c r="P35" s="1106"/>
    </row>
    <row r="36" spans="1:18" ht="15" customHeight="1">
      <c r="A36" s="2213"/>
      <c r="C36" s="327"/>
      <c r="D36" s="327"/>
      <c r="E36" s="57"/>
      <c r="F36" s="2229"/>
      <c r="G36" s="62"/>
      <c r="H36" s="62"/>
      <c r="I36" s="43">
        <f t="shared" si="2"/>
        <v>0</v>
      </c>
    </row>
    <row r="37" spans="1:18" ht="15" customHeight="1">
      <c r="A37" s="2223"/>
      <c r="B37" s="151"/>
      <c r="C37" s="151"/>
      <c r="D37" s="151"/>
      <c r="E37" s="57"/>
      <c r="F37" s="2229"/>
      <c r="G37" s="62"/>
      <c r="H37" s="62"/>
      <c r="I37" s="43"/>
    </row>
    <row r="38" spans="1:18" ht="15" customHeight="1">
      <c r="A38" s="2223"/>
      <c r="B38" s="151"/>
      <c r="C38" s="151"/>
      <c r="D38" s="151"/>
      <c r="E38" s="57"/>
      <c r="F38" s="2229"/>
      <c r="G38" s="62"/>
      <c r="H38" s="62"/>
      <c r="I38" s="43"/>
    </row>
    <row r="39" spans="1:18" ht="15" customHeight="1">
      <c r="A39" s="3240" t="s">
        <v>1</v>
      </c>
      <c r="B39" s="3240"/>
      <c r="C39" s="3240"/>
      <c r="D39" s="3240"/>
      <c r="E39" s="3240"/>
      <c r="F39" s="3240"/>
      <c r="G39" s="3240"/>
      <c r="H39" s="3240"/>
      <c r="I39" s="3240"/>
    </row>
    <row r="40" spans="1:18" ht="15" customHeight="1">
      <c r="A40" s="2439" t="s">
        <v>2</v>
      </c>
      <c r="B40" s="142" t="s">
        <v>96</v>
      </c>
      <c r="C40" s="143" t="s">
        <v>4</v>
      </c>
      <c r="D40" s="144" t="s">
        <v>5</v>
      </c>
      <c r="E40" s="144" t="s">
        <v>6</v>
      </c>
      <c r="F40" s="2503" t="s">
        <v>36</v>
      </c>
      <c r="G40" s="146" t="s">
        <v>37</v>
      </c>
      <c r="H40" s="146" t="s">
        <v>38</v>
      </c>
      <c r="I40" s="171" t="s">
        <v>87</v>
      </c>
    </row>
    <row r="41" spans="1:18" ht="15" customHeight="1">
      <c r="A41" s="2304">
        <v>45518</v>
      </c>
      <c r="B41" s="55">
        <v>250000</v>
      </c>
      <c r="C41" s="55">
        <f>B41*0.02</f>
        <v>5000</v>
      </c>
      <c r="D41" s="25"/>
      <c r="E41" s="25">
        <v>30</v>
      </c>
      <c r="F41" s="2192">
        <v>34014</v>
      </c>
      <c r="G41" s="55">
        <f>B41/E41</f>
        <v>8333.3333333333303</v>
      </c>
      <c r="H41" s="55">
        <f>+B41*0.0083</f>
        <v>2075</v>
      </c>
      <c r="I41" s="55">
        <f>B41</f>
        <v>250000</v>
      </c>
    </row>
    <row r="42" spans="1:18" ht="15" customHeight="1">
      <c r="A42" s="2304">
        <v>45534</v>
      </c>
      <c r="B42" s="57"/>
      <c r="C42" s="57"/>
      <c r="D42" s="57"/>
      <c r="E42" s="57">
        <v>1</v>
      </c>
      <c r="F42" s="2192">
        <v>84431</v>
      </c>
      <c r="G42" s="59">
        <v>8333.33</v>
      </c>
      <c r="H42" s="59">
        <v>2075</v>
      </c>
      <c r="I42" s="62">
        <f>I41-G42</f>
        <v>241666.67</v>
      </c>
    </row>
    <row r="43" spans="1:18" ht="15" customHeight="1">
      <c r="A43" s="2304">
        <v>45562</v>
      </c>
      <c r="B43" s="57"/>
      <c r="C43" s="57"/>
      <c r="D43" s="57"/>
      <c r="E43" s="57">
        <v>2</v>
      </c>
      <c r="F43" s="2192">
        <v>84784</v>
      </c>
      <c r="G43" s="59">
        <v>8333.33</v>
      </c>
      <c r="H43" s="59">
        <v>2075</v>
      </c>
      <c r="I43" s="62">
        <f t="shared" ref="I43:I54" si="3">I42-G43</f>
        <v>233333.34</v>
      </c>
    </row>
    <row r="44" spans="1:18" ht="15" customHeight="1">
      <c r="A44" s="2304">
        <v>45594</v>
      </c>
      <c r="B44" s="57"/>
      <c r="C44" s="57"/>
      <c r="D44" s="57"/>
      <c r="E44" s="57">
        <v>3</v>
      </c>
      <c r="F44" s="2192">
        <v>85193</v>
      </c>
      <c r="G44" s="59">
        <v>8333.33</v>
      </c>
      <c r="H44" s="59">
        <v>2075</v>
      </c>
      <c r="I44" s="62">
        <f t="shared" si="3"/>
        <v>225000.01</v>
      </c>
    </row>
    <row r="45" spans="1:18" ht="15" customHeight="1">
      <c r="A45" s="2304">
        <v>45623</v>
      </c>
      <c r="B45" s="57"/>
      <c r="C45" s="57"/>
      <c r="D45" s="57"/>
      <c r="E45" s="57">
        <v>4</v>
      </c>
      <c r="F45" s="2192">
        <v>85610</v>
      </c>
      <c r="G45" s="59">
        <v>8333.33</v>
      </c>
      <c r="H45" s="59">
        <v>2075</v>
      </c>
      <c r="I45" s="62">
        <f t="shared" si="3"/>
        <v>216666.68</v>
      </c>
    </row>
    <row r="46" spans="1:18" ht="15" customHeight="1">
      <c r="A46" s="2304">
        <v>45654</v>
      </c>
      <c r="B46" s="57"/>
      <c r="C46" s="57"/>
      <c r="D46" s="57"/>
      <c r="E46" s="57">
        <v>5</v>
      </c>
      <c r="F46" s="2192">
        <v>86023</v>
      </c>
      <c r="G46" s="59">
        <v>8333.33</v>
      </c>
      <c r="H46" s="59">
        <v>2075</v>
      </c>
      <c r="I46" s="62">
        <f t="shared" si="3"/>
        <v>208333.35</v>
      </c>
    </row>
    <row r="47" spans="1:18" ht="15" customHeight="1">
      <c r="A47" s="2304">
        <v>45685</v>
      </c>
      <c r="B47" s="57"/>
      <c r="C47" s="57"/>
      <c r="D47" s="57"/>
      <c r="E47" s="57">
        <v>6</v>
      </c>
      <c r="F47" s="2192">
        <v>86301</v>
      </c>
      <c r="G47" s="59">
        <v>8333.33</v>
      </c>
      <c r="H47" s="59">
        <v>2075</v>
      </c>
      <c r="I47" s="62">
        <f t="shared" si="3"/>
        <v>200000.02</v>
      </c>
      <c r="K47" s="575"/>
      <c r="L47" s="576"/>
      <c r="M47" s="125"/>
      <c r="N47" s="122"/>
      <c r="O47" s="122"/>
      <c r="P47" s="122"/>
      <c r="Q47" s="728"/>
      <c r="R47" s="728"/>
    </row>
    <row r="48" spans="1:18" ht="15" customHeight="1">
      <c r="A48" s="2304">
        <v>45715</v>
      </c>
      <c r="B48" s="57"/>
      <c r="C48" s="57"/>
      <c r="D48" s="57"/>
      <c r="E48" s="57">
        <v>7</v>
      </c>
      <c r="F48" s="2229" t="s">
        <v>1569</v>
      </c>
      <c r="G48" s="59">
        <v>8333.33</v>
      </c>
      <c r="H48" s="59">
        <v>2075</v>
      </c>
      <c r="I48" s="62">
        <f t="shared" si="3"/>
        <v>191666.69</v>
      </c>
      <c r="K48" s="575"/>
      <c r="L48" s="576"/>
      <c r="M48" s="125"/>
      <c r="N48" s="122"/>
      <c r="O48" s="122"/>
      <c r="P48" s="122"/>
      <c r="Q48" s="728"/>
      <c r="R48" s="728"/>
    </row>
    <row r="49" spans="1:18" ht="15" customHeight="1">
      <c r="A49" s="2304">
        <v>45744</v>
      </c>
      <c r="B49" s="57"/>
      <c r="C49" s="57"/>
      <c r="D49" s="57"/>
      <c r="E49" s="57">
        <v>8</v>
      </c>
      <c r="F49" s="2229" t="s">
        <v>1570</v>
      </c>
      <c r="G49" s="62">
        <v>8333.33</v>
      </c>
      <c r="H49" s="62">
        <v>2075</v>
      </c>
      <c r="I49" s="62">
        <f t="shared" si="3"/>
        <v>183333.36</v>
      </c>
      <c r="K49" s="575"/>
      <c r="L49" s="576"/>
      <c r="M49" s="126"/>
      <c r="N49" s="122"/>
      <c r="O49" s="122"/>
      <c r="P49" s="122"/>
      <c r="Q49" s="728"/>
      <c r="R49" s="728"/>
    </row>
    <row r="50" spans="1:18" ht="15" customHeight="1">
      <c r="A50" s="2304">
        <v>45776</v>
      </c>
      <c r="B50" s="57"/>
      <c r="C50" s="57"/>
      <c r="D50" s="57"/>
      <c r="E50" s="57">
        <v>9</v>
      </c>
      <c r="F50" s="2229" t="s">
        <v>1571</v>
      </c>
      <c r="G50" s="62">
        <v>8333.33</v>
      </c>
      <c r="H50" s="62">
        <v>2075</v>
      </c>
      <c r="I50" s="62">
        <f t="shared" si="3"/>
        <v>175000.03</v>
      </c>
      <c r="K50" s="575"/>
      <c r="L50" s="576"/>
      <c r="M50" s="126"/>
      <c r="N50" s="122"/>
      <c r="O50" s="122"/>
      <c r="P50" s="122"/>
      <c r="Q50" s="728"/>
      <c r="R50" s="728"/>
    </row>
    <row r="51" spans="1:18" ht="15" customHeight="1">
      <c r="A51" s="2304">
        <v>45805</v>
      </c>
      <c r="B51" s="57"/>
      <c r="C51" s="57"/>
      <c r="D51" s="57"/>
      <c r="E51" s="57">
        <v>10</v>
      </c>
      <c r="F51" s="2229" t="s">
        <v>1572</v>
      </c>
      <c r="G51" s="62">
        <v>8333.33</v>
      </c>
      <c r="H51" s="62">
        <v>2075</v>
      </c>
      <c r="I51" s="62">
        <f t="shared" si="3"/>
        <v>166666.70000000001</v>
      </c>
      <c r="K51" s="575"/>
      <c r="L51" s="576"/>
      <c r="M51" s="120"/>
      <c r="N51" s="122"/>
      <c r="O51" s="122"/>
      <c r="P51" s="122"/>
      <c r="Q51" s="728"/>
      <c r="R51" s="728"/>
    </row>
    <row r="52" spans="1:18" ht="15" customHeight="1">
      <c r="A52" s="2304">
        <v>45835</v>
      </c>
      <c r="B52" s="57"/>
      <c r="C52" s="57"/>
      <c r="D52" s="57"/>
      <c r="E52" s="57">
        <v>11</v>
      </c>
      <c r="F52" s="2229" t="s">
        <v>1573</v>
      </c>
      <c r="G52" s="62">
        <v>8333.33</v>
      </c>
      <c r="H52" s="62">
        <v>2075</v>
      </c>
      <c r="I52" s="62">
        <f t="shared" si="3"/>
        <v>158333.37</v>
      </c>
      <c r="K52" s="575"/>
      <c r="L52" s="576"/>
      <c r="M52" s="120"/>
      <c r="N52" s="122"/>
      <c r="O52" s="122"/>
      <c r="P52" s="122"/>
      <c r="Q52" s="728"/>
      <c r="R52" s="728"/>
    </row>
    <row r="53" spans="1:18" s="100" customFormat="1" ht="15" customHeight="1">
      <c r="A53" s="2304">
        <v>45867</v>
      </c>
      <c r="B53" s="57"/>
      <c r="C53" s="57"/>
      <c r="D53" s="57"/>
      <c r="E53" s="57">
        <v>12</v>
      </c>
      <c r="F53" s="2229" t="s">
        <v>1574</v>
      </c>
      <c r="G53" s="62">
        <v>8333.33</v>
      </c>
      <c r="H53" s="62">
        <v>2075</v>
      </c>
      <c r="I53" s="62">
        <f t="shared" si="3"/>
        <v>150000.04</v>
      </c>
      <c r="J53" s="1101"/>
      <c r="K53" s="575"/>
      <c r="L53" s="576"/>
      <c r="M53" s="120"/>
      <c r="N53" s="122"/>
      <c r="O53" s="122"/>
      <c r="P53" s="122"/>
      <c r="Q53" s="728"/>
      <c r="R53" s="728"/>
    </row>
    <row r="54" spans="1:18" s="100" customFormat="1" ht="15" customHeight="1">
      <c r="A54" s="2221">
        <v>45889</v>
      </c>
      <c r="B54" s="352"/>
      <c r="C54" s="352"/>
      <c r="D54" s="27"/>
      <c r="E54" s="29"/>
      <c r="F54" s="2288">
        <v>36252</v>
      </c>
      <c r="G54" s="608">
        <v>150000.04</v>
      </c>
      <c r="H54" s="62"/>
      <c r="I54" s="62">
        <f t="shared" si="3"/>
        <v>0</v>
      </c>
      <c r="J54" s="1101"/>
      <c r="K54" s="575"/>
      <c r="L54" s="805"/>
      <c r="M54" s="161"/>
      <c r="N54" s="122"/>
      <c r="O54" s="122"/>
      <c r="P54" s="122"/>
      <c r="Q54" s="604"/>
      <c r="R54" s="604"/>
    </row>
    <row r="55" spans="1:18" s="100" customFormat="1" ht="15" customHeight="1">
      <c r="A55" s="2223"/>
      <c r="B55" s="27"/>
      <c r="C55" s="27"/>
      <c r="D55" s="27"/>
      <c r="E55" s="29"/>
      <c r="F55" s="2250"/>
      <c r="G55" s="62"/>
      <c r="H55" s="62"/>
      <c r="I55" s="43"/>
      <c r="J55" s="1101"/>
      <c r="K55" s="575"/>
      <c r="L55" s="576"/>
      <c r="M55" s="126"/>
      <c r="N55" s="122"/>
      <c r="O55" s="122"/>
      <c r="P55" s="122"/>
      <c r="Q55" s="728"/>
      <c r="R55" s="728"/>
    </row>
    <row r="56" spans="1:18" ht="13.8">
      <c r="K56" s="575"/>
      <c r="L56" s="576"/>
      <c r="M56" s="120"/>
      <c r="N56" s="577"/>
      <c r="O56" s="577"/>
      <c r="P56" s="122"/>
      <c r="Q56" s="728"/>
      <c r="R56" s="728"/>
    </row>
    <row r="57" spans="1:18" ht="20.399999999999999">
      <c r="A57" s="3240" t="s">
        <v>1</v>
      </c>
      <c r="B57" s="3240"/>
      <c r="C57" s="3240"/>
      <c r="D57" s="3240"/>
      <c r="E57" s="3240"/>
      <c r="F57" s="3240"/>
      <c r="G57" s="3240"/>
      <c r="H57" s="3240"/>
      <c r="I57" s="3240"/>
      <c r="K57" s="575"/>
      <c r="L57" s="576"/>
      <c r="M57" s="120"/>
      <c r="N57" s="122"/>
      <c r="O57" s="122"/>
      <c r="P57" s="577"/>
      <c r="Q57" s="728"/>
      <c r="R57" s="728"/>
    </row>
    <row r="58" spans="1:18" ht="25.2">
      <c r="A58" s="2439" t="s">
        <v>2</v>
      </c>
      <c r="B58" s="142" t="s">
        <v>96</v>
      </c>
      <c r="C58" s="143" t="s">
        <v>4</v>
      </c>
      <c r="D58" s="144" t="s">
        <v>5</v>
      </c>
      <c r="E58" s="144" t="s">
        <v>6</v>
      </c>
      <c r="F58" s="2503" t="s">
        <v>36</v>
      </c>
      <c r="G58" s="146" t="s">
        <v>37</v>
      </c>
      <c r="H58" s="146" t="s">
        <v>38</v>
      </c>
      <c r="I58" s="171" t="s">
        <v>87</v>
      </c>
      <c r="K58" s="575"/>
      <c r="L58" s="576"/>
      <c r="M58" s="120"/>
      <c r="N58" s="122"/>
      <c r="O58" s="122"/>
      <c r="P58" s="122"/>
      <c r="Q58" s="728"/>
      <c r="R58" s="728"/>
    </row>
    <row r="59" spans="1:18" ht="13.8">
      <c r="A59" s="2304">
        <v>45889</v>
      </c>
      <c r="B59" s="55">
        <v>425000</v>
      </c>
      <c r="C59" s="55">
        <f>B59*0.02</f>
        <v>8500</v>
      </c>
      <c r="D59" s="25"/>
      <c r="E59" s="25">
        <v>48</v>
      </c>
      <c r="F59" s="2192">
        <v>34014</v>
      </c>
      <c r="G59" s="55">
        <f>B59/E59</f>
        <v>8854.1666666666697</v>
      </c>
      <c r="H59" s="55">
        <f>+B59*0.0083</f>
        <v>3527.5</v>
      </c>
      <c r="I59" s="55">
        <f>B59</f>
        <v>425000</v>
      </c>
      <c r="K59" s="575"/>
      <c r="L59" s="576"/>
      <c r="M59" s="120"/>
      <c r="N59" s="122"/>
      <c r="O59" s="122"/>
      <c r="P59" s="122"/>
      <c r="Q59" s="728"/>
      <c r="R59" s="728"/>
    </row>
    <row r="60" spans="1:18" ht="13.8">
      <c r="A60" s="2221">
        <v>45897</v>
      </c>
      <c r="B60" s="358"/>
      <c r="C60" s="450"/>
      <c r="D60" s="450"/>
      <c r="E60" s="57">
        <v>1</v>
      </c>
      <c r="F60" s="2196" t="s">
        <v>1575</v>
      </c>
      <c r="G60" s="450">
        <v>8854.16</v>
      </c>
      <c r="H60" s="450">
        <v>3527.5</v>
      </c>
      <c r="I60" s="62">
        <f>I59-G60</f>
        <v>416145.84</v>
      </c>
      <c r="K60" s="575"/>
      <c r="L60" s="576"/>
      <c r="M60" s="120"/>
      <c r="N60" s="122"/>
      <c r="O60" s="122"/>
      <c r="P60" s="122"/>
      <c r="Q60" s="728"/>
      <c r="R60" s="728"/>
    </row>
    <row r="61" spans="1:18" ht="13.8">
      <c r="A61" s="2221">
        <v>45932</v>
      </c>
      <c r="B61" s="52"/>
      <c r="C61" s="168"/>
      <c r="D61" s="168"/>
      <c r="E61" s="29"/>
      <c r="F61" s="2195" t="s">
        <v>1576</v>
      </c>
      <c r="G61" s="168">
        <v>8854.16</v>
      </c>
      <c r="H61" s="168">
        <v>3527.5</v>
      </c>
      <c r="I61" s="62">
        <f t="shared" ref="I61:I66" si="4">I60-G61</f>
        <v>407291.68</v>
      </c>
    </row>
    <row r="62" spans="1:18" ht="13.8">
      <c r="A62" s="2221">
        <v>45959</v>
      </c>
      <c r="B62" s="52"/>
      <c r="C62" s="450"/>
      <c r="D62" s="450"/>
      <c r="E62" s="29"/>
      <c r="F62" s="2195" t="s">
        <v>1577</v>
      </c>
      <c r="G62" s="450">
        <v>8854.16</v>
      </c>
      <c r="H62" s="450">
        <v>3527.5</v>
      </c>
      <c r="I62" s="62">
        <f t="shared" si="4"/>
        <v>398437.52</v>
      </c>
    </row>
    <row r="63" spans="1:18" ht="13.8">
      <c r="A63" s="2221">
        <v>45988</v>
      </c>
      <c r="B63" s="52"/>
      <c r="C63" s="450"/>
      <c r="D63" s="450"/>
      <c r="E63" s="29"/>
      <c r="F63" s="2195" t="s">
        <v>1578</v>
      </c>
      <c r="G63" s="450">
        <v>8854.16</v>
      </c>
      <c r="H63" s="450">
        <v>3527.5</v>
      </c>
      <c r="I63" s="62">
        <f t="shared" si="4"/>
        <v>389583.35999999999</v>
      </c>
    </row>
    <row r="64" spans="1:18" ht="13.8">
      <c r="A64" s="2221">
        <v>46018</v>
      </c>
      <c r="B64" s="52"/>
      <c r="C64" s="450"/>
      <c r="D64" s="450"/>
      <c r="E64" s="29"/>
      <c r="F64" s="2195" t="s">
        <v>1579</v>
      </c>
      <c r="G64" s="450">
        <v>7673</v>
      </c>
      <c r="H64" s="450">
        <v>3527</v>
      </c>
      <c r="I64" s="62">
        <f t="shared" si="4"/>
        <v>381910.36</v>
      </c>
    </row>
    <row r="65" spans="1:9" ht="13.8">
      <c r="A65" s="2221">
        <v>46020</v>
      </c>
      <c r="B65" s="52"/>
      <c r="C65" s="450"/>
      <c r="D65" s="450"/>
      <c r="E65" s="29"/>
      <c r="F65" s="2195" t="s">
        <v>1580</v>
      </c>
      <c r="G65" s="450">
        <v>1181.1600000000001</v>
      </c>
      <c r="H65" s="450"/>
      <c r="I65" s="62">
        <f t="shared" si="4"/>
        <v>380729.2</v>
      </c>
    </row>
    <row r="66" spans="1:9">
      <c r="A66" s="2223"/>
      <c r="B66" s="27"/>
      <c r="C66" s="27"/>
      <c r="D66" s="27"/>
      <c r="E66" s="29"/>
      <c r="F66" s="2250"/>
      <c r="G66" s="62"/>
      <c r="H66" s="62"/>
      <c r="I66" s="62">
        <f t="shared" si="4"/>
        <v>380729.2</v>
      </c>
    </row>
    <row r="107" spans="1:16" s="817" customFormat="1" ht="18" customHeight="1">
      <c r="A107" s="2301"/>
      <c r="B107" s="3"/>
      <c r="C107" s="3"/>
      <c r="D107" s="3"/>
      <c r="E107" s="5"/>
      <c r="F107" s="2233"/>
      <c r="G107" s="135"/>
      <c r="H107" s="135"/>
      <c r="I107" s="7"/>
      <c r="J107" s="1101"/>
      <c r="K107" s="6"/>
      <c r="L107" s="9"/>
      <c r="M107" s="9"/>
      <c r="N107" s="6"/>
      <c r="O107" s="6"/>
      <c r="P107" s="6"/>
    </row>
    <row r="108" spans="1:16" s="817" customFormat="1" ht="18" customHeight="1">
      <c r="A108" s="2301"/>
      <c r="B108" s="3"/>
      <c r="C108" s="3"/>
      <c r="D108" s="3"/>
      <c r="E108" s="5"/>
      <c r="F108" s="2233"/>
      <c r="G108" s="135"/>
      <c r="H108" s="135"/>
      <c r="I108" s="7"/>
      <c r="J108" s="1101"/>
      <c r="K108" s="6"/>
      <c r="L108" s="9"/>
      <c r="M108" s="9"/>
      <c r="N108" s="6"/>
      <c r="O108" s="6"/>
      <c r="P108" s="6"/>
    </row>
    <row r="109" spans="1:16" s="817" customFormat="1" ht="18" customHeight="1">
      <c r="A109" s="2301"/>
      <c r="B109" s="3"/>
      <c r="C109" s="3"/>
      <c r="D109" s="3"/>
      <c r="E109" s="5"/>
      <c r="F109" s="2233"/>
      <c r="G109" s="135"/>
      <c r="H109" s="135"/>
      <c r="I109" s="7"/>
      <c r="J109" s="1101"/>
      <c r="K109" s="6"/>
      <c r="L109" s="9"/>
      <c r="M109" s="9"/>
      <c r="N109" s="6"/>
      <c r="O109" s="6"/>
      <c r="P109" s="6"/>
    </row>
    <row r="110" spans="1:16" s="817" customFormat="1" ht="18" customHeight="1">
      <c r="A110" s="2301"/>
      <c r="B110" s="3"/>
      <c r="C110" s="3"/>
      <c r="D110" s="3"/>
      <c r="E110" s="5"/>
      <c r="F110" s="2233"/>
      <c r="G110" s="135"/>
      <c r="H110" s="135"/>
      <c r="I110" s="7"/>
      <c r="J110" s="1101"/>
      <c r="K110" s="6"/>
      <c r="L110" s="9"/>
      <c r="M110" s="9"/>
      <c r="N110" s="6"/>
      <c r="O110" s="6"/>
      <c r="P110" s="6"/>
    </row>
    <row r="111" spans="1:16" s="817" customFormat="1" ht="18" customHeight="1">
      <c r="A111" s="2301"/>
      <c r="B111" s="3"/>
      <c r="C111" s="3"/>
      <c r="D111" s="3"/>
      <c r="E111" s="5"/>
      <c r="F111" s="2233"/>
      <c r="G111" s="135"/>
      <c r="H111" s="135"/>
      <c r="I111" s="7"/>
      <c r="J111" s="1101"/>
      <c r="K111" s="6"/>
      <c r="L111" s="9"/>
      <c r="M111" s="9"/>
      <c r="N111" s="6"/>
      <c r="O111" s="6"/>
      <c r="P111" s="6"/>
    </row>
    <row r="112" spans="1:16" s="817" customFormat="1" ht="18" customHeight="1">
      <c r="A112" s="2301"/>
      <c r="B112" s="3"/>
      <c r="C112" s="3"/>
      <c r="D112" s="3"/>
      <c r="E112" s="5"/>
      <c r="F112" s="2233"/>
      <c r="G112" s="135"/>
      <c r="H112" s="135"/>
      <c r="I112" s="7"/>
      <c r="J112" s="1101"/>
      <c r="K112" s="6"/>
      <c r="L112" s="9"/>
      <c r="M112" s="9"/>
      <c r="N112" s="6"/>
      <c r="O112" s="6"/>
      <c r="P112" s="6"/>
    </row>
    <row r="113" spans="1:16" s="817" customFormat="1" ht="18" customHeight="1">
      <c r="A113" s="2301"/>
      <c r="B113" s="3"/>
      <c r="C113" s="3"/>
      <c r="D113" s="3"/>
      <c r="E113" s="5"/>
      <c r="F113" s="2233"/>
      <c r="G113" s="135"/>
      <c r="H113" s="135"/>
      <c r="I113" s="7"/>
      <c r="J113" s="1101"/>
      <c r="K113" s="6"/>
      <c r="L113" s="9"/>
      <c r="M113" s="9"/>
      <c r="N113" s="6"/>
      <c r="O113" s="6"/>
      <c r="P113" s="6"/>
    </row>
    <row r="114" spans="1:16" s="817" customFormat="1" ht="18" customHeight="1">
      <c r="A114" s="2301"/>
      <c r="B114" s="3"/>
      <c r="C114" s="3"/>
      <c r="D114" s="3"/>
      <c r="E114" s="5"/>
      <c r="F114" s="2233"/>
      <c r="G114" s="135"/>
      <c r="H114" s="135"/>
      <c r="I114" s="7"/>
      <c r="J114" s="1101"/>
      <c r="K114" s="6"/>
      <c r="L114" s="9"/>
      <c r="M114" s="9"/>
      <c r="N114" s="6"/>
      <c r="O114" s="6"/>
      <c r="P114" s="6"/>
    </row>
    <row r="115" spans="1:16" s="817" customFormat="1" ht="18" customHeight="1">
      <c r="A115" s="2301"/>
      <c r="B115" s="3"/>
      <c r="C115" s="3"/>
      <c r="D115" s="3"/>
      <c r="E115" s="5"/>
      <c r="F115" s="2233"/>
      <c r="G115" s="135"/>
      <c r="H115" s="135"/>
      <c r="I115" s="7"/>
      <c r="J115" s="1101"/>
      <c r="K115" s="6"/>
      <c r="L115" s="9"/>
      <c r="M115" s="9"/>
      <c r="N115" s="6"/>
      <c r="O115" s="6"/>
      <c r="P115" s="6"/>
    </row>
  </sheetData>
  <mergeCells count="5">
    <mergeCell ref="A3:I3"/>
    <mergeCell ref="J3:P3"/>
    <mergeCell ref="A20:I20"/>
    <mergeCell ref="A39:I39"/>
    <mergeCell ref="A57:I57"/>
  </mergeCells>
  <pageMargins left="0.5" right="0.5" top="1" bottom="1" header="0.5" footer="0.5"/>
  <pageSetup paperSize="5" orientation="landscape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tabColor rgb="FFFFFF00"/>
  </sheetPr>
  <dimension ref="A1:N19"/>
  <sheetViews>
    <sheetView zoomScale="120" zoomScaleNormal="120" workbookViewId="0">
      <selection activeCell="I25" sqref="I25"/>
    </sheetView>
  </sheetViews>
  <sheetFormatPr defaultColWidth="9" defaultRowHeight="13.2"/>
  <cols>
    <col min="1" max="9" width="11.33203125" customWidth="1"/>
  </cols>
  <sheetData>
    <row r="1" spans="1:14" ht="29.4">
      <c r="A1" s="443" t="s">
        <v>1581</v>
      </c>
      <c r="B1" s="3"/>
      <c r="C1" s="3"/>
      <c r="D1" s="3"/>
      <c r="E1" s="5"/>
      <c r="F1" s="4"/>
      <c r="G1" s="135"/>
      <c r="H1" s="135"/>
      <c r="I1" s="7"/>
    </row>
    <row r="2" spans="1:14">
      <c r="A2" s="2"/>
      <c r="B2" s="3"/>
      <c r="C2" s="3"/>
      <c r="D2" s="3"/>
      <c r="E2" s="5"/>
      <c r="F2" s="4"/>
      <c r="G2" s="135"/>
      <c r="H2" s="135"/>
      <c r="I2" s="7"/>
    </row>
    <row r="3" spans="1:14" ht="20.399999999999999">
      <c r="A3" s="3240" t="s">
        <v>1</v>
      </c>
      <c r="B3" s="3240"/>
      <c r="C3" s="3240"/>
      <c r="D3" s="3240"/>
      <c r="E3" s="3240"/>
      <c r="F3" s="3240"/>
      <c r="G3" s="3240"/>
      <c r="H3" s="3240"/>
      <c r="I3" s="3241"/>
    </row>
    <row r="4" spans="1:14" ht="25.2">
      <c r="A4" s="14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144" t="s">
        <v>36</v>
      </c>
      <c r="G4" s="146" t="s">
        <v>37</v>
      </c>
      <c r="H4" s="146" t="s">
        <v>38</v>
      </c>
      <c r="I4" s="146" t="s">
        <v>87</v>
      </c>
    </row>
    <row r="5" spans="1:14">
      <c r="A5" s="162">
        <v>45759</v>
      </c>
      <c r="B5" s="55">
        <v>50000</v>
      </c>
      <c r="C5" s="55">
        <f>B5*0.02</f>
        <v>1000</v>
      </c>
      <c r="D5" s="25"/>
      <c r="E5" s="25">
        <v>12</v>
      </c>
      <c r="F5" s="24" t="s">
        <v>1582</v>
      </c>
      <c r="G5" s="55">
        <f>B5/E5</f>
        <v>4166.6666666666697</v>
      </c>
      <c r="H5" s="55">
        <f>+B5*0.0083</f>
        <v>415</v>
      </c>
      <c r="I5" s="55">
        <f>B5</f>
        <v>50000</v>
      </c>
    </row>
    <row r="6" spans="1:14">
      <c r="A6" s="194">
        <v>45779</v>
      </c>
      <c r="B6" s="865"/>
      <c r="C6" s="865"/>
      <c r="D6" s="865"/>
      <c r="E6" s="57">
        <v>1</v>
      </c>
      <c r="F6" s="187">
        <v>87463</v>
      </c>
      <c r="G6" s="158">
        <v>4166.67</v>
      </c>
      <c r="H6" s="158">
        <v>415</v>
      </c>
      <c r="I6" s="43">
        <f>I5-G6</f>
        <v>45833.33</v>
      </c>
      <c r="K6" s="339"/>
      <c r="L6" s="464"/>
      <c r="M6" s="614"/>
      <c r="N6" s="614"/>
    </row>
    <row r="7" spans="1:14">
      <c r="A7" s="194">
        <v>45808</v>
      </c>
      <c r="B7" s="865"/>
      <c r="C7" s="865"/>
      <c r="D7" s="865"/>
      <c r="E7" s="57">
        <v>2</v>
      </c>
      <c r="F7" s="58" t="s">
        <v>1583</v>
      </c>
      <c r="G7" s="188">
        <v>4166.67</v>
      </c>
      <c r="H7" s="188">
        <v>415</v>
      </c>
      <c r="I7" s="43">
        <f t="shared" ref="I7:I17" si="0">I6-G7</f>
        <v>41666.660000000003</v>
      </c>
      <c r="K7" s="339"/>
      <c r="L7" s="340"/>
      <c r="M7" s="615"/>
      <c r="N7" s="615"/>
    </row>
    <row r="8" spans="1:14">
      <c r="A8" s="194">
        <v>45839</v>
      </c>
      <c r="B8" s="151"/>
      <c r="C8" s="151"/>
      <c r="D8" s="151"/>
      <c r="E8" s="57">
        <v>3</v>
      </c>
      <c r="F8" s="58" t="s">
        <v>1584</v>
      </c>
      <c r="G8" s="158">
        <v>4166.67</v>
      </c>
      <c r="H8" s="158">
        <v>415</v>
      </c>
      <c r="I8" s="43">
        <f t="shared" si="0"/>
        <v>37499.99</v>
      </c>
      <c r="K8" s="339"/>
      <c r="L8" s="340"/>
      <c r="M8" s="614"/>
      <c r="N8" s="614"/>
    </row>
    <row r="9" spans="1:14">
      <c r="A9" s="194">
        <v>45870</v>
      </c>
      <c r="B9" s="151"/>
      <c r="C9" s="151"/>
      <c r="D9" s="151"/>
      <c r="E9" s="57">
        <v>4</v>
      </c>
      <c r="F9" s="2183" t="s">
        <v>1585</v>
      </c>
      <c r="G9" s="158">
        <v>4166.67</v>
      </c>
      <c r="H9" s="158">
        <v>415</v>
      </c>
      <c r="I9" s="43">
        <f t="shared" si="0"/>
        <v>33333.32</v>
      </c>
      <c r="K9" s="339"/>
      <c r="L9" s="464"/>
      <c r="M9" s="614"/>
      <c r="N9" s="614"/>
    </row>
    <row r="10" spans="1:14" ht="13.8">
      <c r="A10" s="194">
        <v>45902</v>
      </c>
      <c r="B10" s="32"/>
      <c r="C10" s="33"/>
      <c r="D10" s="33"/>
      <c r="E10" s="57">
        <v>5</v>
      </c>
      <c r="F10" s="58" t="s">
        <v>1586</v>
      </c>
      <c r="G10" s="158">
        <v>4166.67</v>
      </c>
      <c r="H10" s="158">
        <v>415</v>
      </c>
      <c r="I10" s="43">
        <f t="shared" si="0"/>
        <v>29166.65</v>
      </c>
      <c r="K10" s="339"/>
      <c r="L10" s="340"/>
      <c r="M10" s="614"/>
      <c r="N10" s="614"/>
    </row>
    <row r="11" spans="1:14" ht="13.8">
      <c r="A11" s="194">
        <v>45931</v>
      </c>
      <c r="B11" s="32"/>
      <c r="C11" s="33"/>
      <c r="D11" s="33"/>
      <c r="E11" s="57">
        <v>6</v>
      </c>
      <c r="F11" s="58" t="s">
        <v>1587</v>
      </c>
      <c r="G11" s="158">
        <v>4166.67</v>
      </c>
      <c r="H11" s="158">
        <v>415</v>
      </c>
      <c r="I11" s="43">
        <f t="shared" si="0"/>
        <v>24999.98</v>
      </c>
      <c r="K11" s="339"/>
      <c r="L11" s="340"/>
      <c r="M11" s="614"/>
      <c r="N11" s="614"/>
    </row>
    <row r="12" spans="1:14" ht="13.8">
      <c r="A12" s="194">
        <v>45966</v>
      </c>
      <c r="B12" s="32"/>
      <c r="C12" s="33"/>
      <c r="D12" s="33"/>
      <c r="E12" s="57">
        <v>7</v>
      </c>
      <c r="F12" s="58" t="s">
        <v>1588</v>
      </c>
      <c r="G12" s="158">
        <v>4166.67</v>
      </c>
      <c r="H12" s="158">
        <v>415</v>
      </c>
      <c r="I12" s="43">
        <f t="shared" si="0"/>
        <v>20833.310000000001</v>
      </c>
      <c r="K12" s="339"/>
      <c r="L12" s="340"/>
      <c r="M12" s="614"/>
      <c r="N12" s="614"/>
    </row>
    <row r="13" spans="1:14" ht="13.8">
      <c r="A13" s="194">
        <v>45993</v>
      </c>
      <c r="B13" s="32"/>
      <c r="C13" s="33"/>
      <c r="D13" s="33"/>
      <c r="E13" s="57">
        <v>8</v>
      </c>
      <c r="F13" s="58" t="s">
        <v>1589</v>
      </c>
      <c r="G13" s="158">
        <v>4166.67</v>
      </c>
      <c r="H13" s="158">
        <v>415</v>
      </c>
      <c r="I13" s="43">
        <f t="shared" si="0"/>
        <v>16666.64</v>
      </c>
      <c r="K13" s="339"/>
      <c r="L13" s="340"/>
      <c r="M13" s="614"/>
      <c r="N13" s="614"/>
    </row>
    <row r="14" spans="1:14">
      <c r="A14" s="194">
        <v>46003</v>
      </c>
      <c r="B14" s="151"/>
      <c r="C14" s="151"/>
      <c r="D14" s="151"/>
      <c r="E14" s="57">
        <v>9</v>
      </c>
      <c r="F14" s="58" t="s">
        <v>1590</v>
      </c>
      <c r="G14" s="188">
        <v>4166.67</v>
      </c>
      <c r="H14" s="188">
        <v>415</v>
      </c>
      <c r="I14" s="43">
        <f t="shared" si="0"/>
        <v>12499.97</v>
      </c>
      <c r="K14" s="339"/>
      <c r="L14" s="340"/>
      <c r="M14" s="615"/>
      <c r="N14" s="615"/>
    </row>
    <row r="15" spans="1:14">
      <c r="A15" s="50"/>
      <c r="B15" s="151"/>
      <c r="C15" s="151"/>
      <c r="D15" s="151"/>
      <c r="E15" s="57">
        <v>10</v>
      </c>
      <c r="F15" s="178"/>
      <c r="G15" s="30"/>
      <c r="H15" s="30"/>
      <c r="I15" s="43">
        <f t="shared" si="0"/>
        <v>12499.97</v>
      </c>
    </row>
    <row r="16" spans="1:14" ht="13.8">
      <c r="A16" s="50"/>
      <c r="B16" s="151"/>
      <c r="C16" s="151"/>
      <c r="D16" s="151"/>
      <c r="E16" s="57">
        <v>11</v>
      </c>
      <c r="F16" s="78"/>
      <c r="G16" s="30"/>
      <c r="H16" s="30"/>
      <c r="I16" s="43">
        <f t="shared" si="0"/>
        <v>12499.97</v>
      </c>
    </row>
    <row r="17" spans="1:9">
      <c r="A17" s="50"/>
      <c r="B17" s="151"/>
      <c r="C17" s="35"/>
      <c r="D17" s="35"/>
      <c r="E17" s="57">
        <v>12</v>
      </c>
      <c r="F17" s="178"/>
      <c r="G17" s="30"/>
      <c r="H17" s="30"/>
      <c r="I17" s="43">
        <f t="shared" si="0"/>
        <v>12499.97</v>
      </c>
    </row>
    <row r="18" spans="1:9">
      <c r="A18" s="2"/>
      <c r="B18" s="3"/>
      <c r="C18" s="3"/>
      <c r="D18" s="3"/>
      <c r="E18" s="5"/>
      <c r="F18" s="4"/>
      <c r="G18" s="135"/>
      <c r="H18" s="135"/>
      <c r="I18" s="7"/>
    </row>
    <row r="19" spans="1:9">
      <c r="A19" s="2"/>
      <c r="B19" s="3"/>
      <c r="C19" s="3"/>
      <c r="D19" s="3"/>
      <c r="E19" s="5"/>
      <c r="F19" s="4"/>
      <c r="G19" s="135"/>
      <c r="H19" s="135"/>
      <c r="I19" s="7"/>
    </row>
  </sheetData>
  <mergeCells count="1">
    <mergeCell ref="A3:I3"/>
  </mergeCells>
  <pageMargins left="0.7" right="0.7" top="0.75" bottom="0.75" header="0.3" footer="0.3"/>
  <pageSetup orientation="portrait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11">
    <tabColor rgb="FFFFFF00"/>
  </sheetPr>
  <dimension ref="A1:R128"/>
  <sheetViews>
    <sheetView topLeftCell="B1" zoomScale="130" zoomScaleNormal="130" workbookViewId="0">
      <selection activeCell="O25" sqref="O25:Q30"/>
    </sheetView>
  </sheetViews>
  <sheetFormatPr defaultColWidth="9.109375" defaultRowHeight="13.2"/>
  <cols>
    <col min="1" max="1" width="14.6640625" style="2" customWidth="1"/>
    <col min="2" max="2" width="13.88671875" style="3" customWidth="1"/>
    <col min="3" max="3" width="10" style="3" customWidth="1"/>
    <col min="4" max="4" width="11.44140625" style="3" customWidth="1"/>
    <col min="5" max="5" width="10.44140625" style="2314" customWidth="1"/>
    <col min="6" max="6" width="8" style="5" customWidth="1"/>
    <col min="7" max="7" width="13.88671875" style="7" customWidth="1"/>
    <col min="8" max="8" width="12.88671875" style="7" customWidth="1"/>
    <col min="9" max="9" width="14" style="7" customWidth="1"/>
    <col min="10" max="10" width="14.33203125" style="132" customWidth="1"/>
    <col min="11" max="11" width="11.5546875" style="3" customWidth="1"/>
    <col min="12" max="12" width="8.44140625" style="3" customWidth="1"/>
    <col min="13" max="13" width="9.109375" style="3" customWidth="1"/>
    <col min="14" max="14" width="14.33203125" style="551" customWidth="1"/>
    <col min="15" max="17" width="14.33203125" style="3" customWidth="1"/>
    <col min="18" max="16384" width="9.109375" style="3"/>
  </cols>
  <sheetData>
    <row r="1" spans="1:17" ht="24">
      <c r="A1" s="230" t="s">
        <v>1591</v>
      </c>
      <c r="E1" s="2308"/>
      <c r="F1" s="133"/>
      <c r="G1" s="135"/>
      <c r="H1" s="135"/>
      <c r="I1" s="132"/>
    </row>
    <row r="2" spans="1:17">
      <c r="E2" s="2308"/>
      <c r="F2" s="133"/>
      <c r="G2" s="135"/>
      <c r="H2" s="135"/>
      <c r="I2" s="132"/>
    </row>
    <row r="3" spans="1:17" s="1" customFormat="1" ht="17.399999999999999">
      <c r="A3" s="3487" t="s">
        <v>1</v>
      </c>
      <c r="B3" s="3488"/>
      <c r="C3" s="3488"/>
      <c r="D3" s="3488"/>
      <c r="E3" s="3488"/>
      <c r="F3" s="3488"/>
      <c r="G3" s="3488"/>
      <c r="H3" s="3488"/>
      <c r="I3" s="3489"/>
      <c r="J3" s="3483" t="s">
        <v>20</v>
      </c>
      <c r="K3" s="3484"/>
      <c r="L3" s="3484"/>
      <c r="M3" s="3484"/>
      <c r="N3" s="3484"/>
      <c r="O3" s="3484"/>
      <c r="P3" s="3484"/>
      <c r="Q3" s="3485"/>
    </row>
    <row r="4" spans="1:17" ht="29.1" customHeight="1">
      <c r="A4" s="277" t="s">
        <v>2</v>
      </c>
      <c r="B4" s="278" t="s">
        <v>3</v>
      </c>
      <c r="C4" s="279" t="s">
        <v>4</v>
      </c>
      <c r="D4" s="278" t="s">
        <v>362</v>
      </c>
      <c r="E4" s="2421" t="s">
        <v>7</v>
      </c>
      <c r="F4" s="497" t="s">
        <v>6</v>
      </c>
      <c r="G4" s="498" t="s">
        <v>176</v>
      </c>
      <c r="H4" s="498" t="s">
        <v>177</v>
      </c>
      <c r="I4" s="688" t="s">
        <v>10</v>
      </c>
      <c r="J4" s="1094" t="s">
        <v>21</v>
      </c>
      <c r="K4" s="278" t="s">
        <v>552</v>
      </c>
      <c r="L4" s="889" t="s">
        <v>1592</v>
      </c>
      <c r="M4" s="858" t="s">
        <v>52</v>
      </c>
      <c r="N4" s="1095" t="s">
        <v>7</v>
      </c>
      <c r="O4" s="862" t="s">
        <v>1567</v>
      </c>
      <c r="P4" s="857" t="s">
        <v>177</v>
      </c>
      <c r="Q4" s="875" t="s">
        <v>10</v>
      </c>
    </row>
    <row r="5" spans="1:17" ht="15" customHeight="1">
      <c r="A5" s="147">
        <v>44924</v>
      </c>
      <c r="B5" s="21">
        <v>250000</v>
      </c>
      <c r="C5" s="21">
        <f>B5*0.02</f>
        <v>5000</v>
      </c>
      <c r="D5" s="23"/>
      <c r="E5" s="2422">
        <v>30490</v>
      </c>
      <c r="F5" s="25">
        <v>36</v>
      </c>
      <c r="G5" s="55">
        <f>B5/F5</f>
        <v>6944.4444444444398</v>
      </c>
      <c r="H5" s="55">
        <f>B5*0.83%</f>
        <v>2075</v>
      </c>
      <c r="I5" s="55">
        <v>250000</v>
      </c>
      <c r="J5" s="1096">
        <v>44810</v>
      </c>
      <c r="K5" s="21">
        <v>20000</v>
      </c>
      <c r="L5" s="72"/>
      <c r="M5" s="73">
        <v>12</v>
      </c>
      <c r="N5" s="1097">
        <v>29776</v>
      </c>
      <c r="O5" s="21">
        <v>1666.67</v>
      </c>
      <c r="P5" s="21">
        <v>400</v>
      </c>
      <c r="Q5" s="108">
        <v>20000</v>
      </c>
    </row>
    <row r="6" spans="1:17" ht="15" customHeight="1">
      <c r="A6" s="285">
        <v>44953</v>
      </c>
      <c r="B6" s="27"/>
      <c r="C6" s="27"/>
      <c r="D6" s="27"/>
      <c r="E6" s="2229">
        <v>77461</v>
      </c>
      <c r="F6" s="29">
        <v>1</v>
      </c>
      <c r="G6" s="43">
        <v>6944.44</v>
      </c>
      <c r="H6" s="43">
        <v>2075</v>
      </c>
      <c r="I6" s="43">
        <f>I5-G6</f>
        <v>243055.56</v>
      </c>
      <c r="J6" s="167">
        <v>44831</v>
      </c>
      <c r="K6" s="32"/>
      <c r="L6" s="27"/>
      <c r="M6" s="27"/>
      <c r="N6" s="78">
        <v>76097</v>
      </c>
      <c r="O6" s="149">
        <v>1666.67</v>
      </c>
      <c r="P6" s="149">
        <v>366.67</v>
      </c>
      <c r="Q6" s="479">
        <f>Q5-O6</f>
        <v>18333.330000000002</v>
      </c>
    </row>
    <row r="7" spans="1:17" ht="15" customHeight="1">
      <c r="A7" s="285">
        <v>45006</v>
      </c>
      <c r="B7" s="27"/>
      <c r="C7" s="27"/>
      <c r="D7" s="27"/>
      <c r="E7" s="2229">
        <v>78010</v>
      </c>
      <c r="F7" s="29">
        <v>2</v>
      </c>
      <c r="G7" s="43">
        <v>6944.44</v>
      </c>
      <c r="H7" s="43">
        <v>2075</v>
      </c>
      <c r="I7" s="43">
        <f t="shared" ref="I7:I15" si="0">I6-G7</f>
        <v>236111.12</v>
      </c>
      <c r="J7" s="167">
        <v>44868</v>
      </c>
      <c r="K7" s="32"/>
      <c r="L7" s="27"/>
      <c r="M7" s="27"/>
      <c r="N7" s="78">
        <v>76551</v>
      </c>
      <c r="O7" s="329">
        <v>1666.67</v>
      </c>
      <c r="P7" s="329">
        <v>333.33</v>
      </c>
      <c r="Q7" s="478">
        <f t="shared" ref="Q7:Q18" si="1">Q6-O7</f>
        <v>16666.66</v>
      </c>
    </row>
    <row r="8" spans="1:17" ht="15" customHeight="1">
      <c r="A8" s="285">
        <v>45043</v>
      </c>
      <c r="B8" s="27"/>
      <c r="C8" s="27"/>
      <c r="D8" s="27"/>
      <c r="E8" s="2229">
        <v>78445</v>
      </c>
      <c r="F8" s="29">
        <v>3</v>
      </c>
      <c r="G8" s="43">
        <v>6944.44</v>
      </c>
      <c r="H8" s="43">
        <v>2075</v>
      </c>
      <c r="I8" s="43">
        <f t="shared" si="0"/>
        <v>229166.68</v>
      </c>
      <c r="J8" s="167">
        <v>44888</v>
      </c>
      <c r="K8" s="32"/>
      <c r="L8" s="27"/>
      <c r="M8" s="27"/>
      <c r="N8" s="78">
        <v>76814</v>
      </c>
      <c r="O8" s="149">
        <v>1666.67</v>
      </c>
      <c r="P8" s="149">
        <v>333.33</v>
      </c>
      <c r="Q8" s="478">
        <f t="shared" si="1"/>
        <v>14999.99</v>
      </c>
    </row>
    <row r="9" spans="1:17" ht="15" customHeight="1">
      <c r="A9" s="285">
        <v>45072</v>
      </c>
      <c r="B9" s="27"/>
      <c r="C9" s="27"/>
      <c r="D9" s="27"/>
      <c r="E9" s="2229">
        <v>78838</v>
      </c>
      <c r="F9" s="29">
        <v>4</v>
      </c>
      <c r="G9" s="43">
        <v>6944.44</v>
      </c>
      <c r="H9" s="43">
        <v>2075</v>
      </c>
      <c r="I9" s="43">
        <f t="shared" si="0"/>
        <v>222222.24</v>
      </c>
      <c r="J9" s="167">
        <v>44922</v>
      </c>
      <c r="K9" s="32"/>
      <c r="L9" s="27"/>
      <c r="M9" s="27"/>
      <c r="N9" s="78">
        <v>77199</v>
      </c>
      <c r="O9" s="149">
        <v>1666.67</v>
      </c>
      <c r="P9" s="30">
        <v>266.67</v>
      </c>
      <c r="Q9" s="478">
        <f t="shared" si="1"/>
        <v>13333.32</v>
      </c>
    </row>
    <row r="10" spans="1:17" ht="15" customHeight="1">
      <c r="A10" s="50">
        <v>45111</v>
      </c>
      <c r="B10" s="27"/>
      <c r="C10" s="27"/>
      <c r="D10" s="27"/>
      <c r="E10" s="2229">
        <v>79389</v>
      </c>
      <c r="F10" s="29">
        <v>5</v>
      </c>
      <c r="G10" s="43">
        <v>6944.44</v>
      </c>
      <c r="H10" s="43">
        <v>2075</v>
      </c>
      <c r="I10" s="43">
        <f t="shared" si="0"/>
        <v>215277.8</v>
      </c>
      <c r="J10" s="50">
        <v>44953</v>
      </c>
      <c r="K10" s="27"/>
      <c r="L10" s="27"/>
      <c r="M10" s="27"/>
      <c r="N10" s="78">
        <v>77461</v>
      </c>
      <c r="O10" s="149">
        <v>1666.67</v>
      </c>
      <c r="P10" s="43">
        <v>233.33</v>
      </c>
      <c r="Q10" s="478">
        <f t="shared" si="1"/>
        <v>11666.65</v>
      </c>
    </row>
    <row r="11" spans="1:17" ht="15" customHeight="1">
      <c r="A11" s="50">
        <v>45135</v>
      </c>
      <c r="B11" s="27"/>
      <c r="C11" s="27"/>
      <c r="D11" s="27"/>
      <c r="E11" s="2229">
        <v>79656</v>
      </c>
      <c r="F11" s="29">
        <v>6</v>
      </c>
      <c r="G11" s="43">
        <v>6944.44</v>
      </c>
      <c r="H11" s="43">
        <v>2075</v>
      </c>
      <c r="I11" s="43">
        <f t="shared" si="0"/>
        <v>208333.36</v>
      </c>
      <c r="J11" s="50">
        <v>45006</v>
      </c>
      <c r="K11" s="27"/>
      <c r="L11" s="27"/>
      <c r="M11" s="27"/>
      <c r="N11" s="78">
        <v>78010</v>
      </c>
      <c r="O11" s="149">
        <v>1666.67</v>
      </c>
      <c r="P11" s="43">
        <v>166.67</v>
      </c>
      <c r="Q11" s="478">
        <f t="shared" si="1"/>
        <v>9999.98</v>
      </c>
    </row>
    <row r="12" spans="1:17" ht="15" customHeight="1">
      <c r="A12" s="50">
        <v>45191</v>
      </c>
      <c r="B12" s="27"/>
      <c r="C12" s="27"/>
      <c r="D12" s="27"/>
      <c r="E12" s="2229">
        <v>80293</v>
      </c>
      <c r="F12" s="29">
        <v>7</v>
      </c>
      <c r="G12" s="43">
        <v>6944.44</v>
      </c>
      <c r="H12" s="43">
        <v>6225</v>
      </c>
      <c r="I12" s="43">
        <f t="shared" si="0"/>
        <v>201388.92</v>
      </c>
      <c r="J12" s="50">
        <v>45043</v>
      </c>
      <c r="K12" s="27"/>
      <c r="L12" s="27"/>
      <c r="M12" s="27"/>
      <c r="N12" s="78">
        <v>78445</v>
      </c>
      <c r="O12" s="149">
        <v>1666.67</v>
      </c>
      <c r="P12" s="43">
        <v>133.33000000000001</v>
      </c>
      <c r="Q12" s="478">
        <f t="shared" si="1"/>
        <v>8333.31</v>
      </c>
    </row>
    <row r="13" spans="1:17" ht="15" customHeight="1">
      <c r="A13" s="160">
        <v>45191</v>
      </c>
      <c r="B13" s="27"/>
      <c r="C13" s="27"/>
      <c r="D13" s="27"/>
      <c r="E13" s="2229">
        <v>32052</v>
      </c>
      <c r="F13" s="29">
        <v>8</v>
      </c>
      <c r="G13" s="30">
        <v>201388.92</v>
      </c>
      <c r="H13" s="43"/>
      <c r="I13" s="43">
        <f t="shared" si="0"/>
        <v>0</v>
      </c>
      <c r="J13" s="50">
        <v>45072</v>
      </c>
      <c r="K13" s="27"/>
      <c r="L13" s="27"/>
      <c r="M13" s="27"/>
      <c r="N13" s="78">
        <v>78838</v>
      </c>
      <c r="O13" s="149">
        <v>1666.67</v>
      </c>
      <c r="P13" s="43">
        <v>100</v>
      </c>
      <c r="Q13" s="478">
        <f t="shared" si="1"/>
        <v>6666.64</v>
      </c>
    </row>
    <row r="14" spans="1:17" ht="15" customHeight="1">
      <c r="A14" s="160"/>
      <c r="B14" s="27"/>
      <c r="C14" s="27"/>
      <c r="D14" s="27"/>
      <c r="E14" s="2230"/>
      <c r="F14" s="29">
        <v>9</v>
      </c>
      <c r="G14" s="43"/>
      <c r="H14" s="43"/>
      <c r="I14" s="43">
        <f t="shared" si="0"/>
        <v>0</v>
      </c>
      <c r="J14" s="50">
        <v>45111</v>
      </c>
      <c r="K14" s="27"/>
      <c r="L14" s="27"/>
      <c r="M14" s="27"/>
      <c r="N14" s="78">
        <v>79389</v>
      </c>
      <c r="O14" s="149">
        <v>1666.67</v>
      </c>
      <c r="P14" s="30">
        <v>100</v>
      </c>
      <c r="Q14" s="478">
        <f t="shared" si="1"/>
        <v>4999.97</v>
      </c>
    </row>
    <row r="15" spans="1:17" ht="15" customHeight="1">
      <c r="A15" s="36"/>
      <c r="B15" s="27"/>
      <c r="C15" s="27"/>
      <c r="D15" s="27"/>
      <c r="E15" s="2230"/>
      <c r="F15" s="29">
        <v>10</v>
      </c>
      <c r="G15" s="43"/>
      <c r="H15" s="43"/>
      <c r="I15" s="43">
        <f t="shared" si="0"/>
        <v>0</v>
      </c>
      <c r="J15" s="50">
        <v>45135</v>
      </c>
      <c r="K15" s="27"/>
      <c r="L15" s="27"/>
      <c r="M15" s="27"/>
      <c r="N15" s="78">
        <v>79656</v>
      </c>
      <c r="O15" s="149">
        <v>1666.67</v>
      </c>
      <c r="P15" s="30">
        <v>66.67</v>
      </c>
      <c r="Q15" s="478">
        <f t="shared" si="1"/>
        <v>3333.3</v>
      </c>
    </row>
    <row r="16" spans="1:17" ht="21" customHeight="1">
      <c r="F16" s="1077">
        <v>11</v>
      </c>
      <c r="J16" s="865">
        <v>45191</v>
      </c>
      <c r="K16" s="27"/>
      <c r="L16" s="27"/>
      <c r="M16" s="27"/>
      <c r="N16" s="178">
        <v>80293</v>
      </c>
      <c r="O16" s="43">
        <v>1666.63</v>
      </c>
      <c r="P16" s="151">
        <v>33.33</v>
      </c>
      <c r="Q16" s="478">
        <f t="shared" si="1"/>
        <v>1666.67</v>
      </c>
    </row>
    <row r="17" spans="1:17" ht="15" customHeight="1">
      <c r="F17" s="29">
        <v>12</v>
      </c>
      <c r="J17" s="167">
        <v>45322</v>
      </c>
      <c r="M17" s="27"/>
      <c r="N17" s="868">
        <v>81902</v>
      </c>
      <c r="O17" s="47">
        <v>1666.67</v>
      </c>
      <c r="P17" s="151"/>
      <c r="Q17" s="478">
        <f t="shared" si="1"/>
        <v>2.7284841053187799E-12</v>
      </c>
    </row>
    <row r="18" spans="1:17" ht="15" customHeight="1">
      <c r="A18" s="3487" t="s">
        <v>1</v>
      </c>
      <c r="B18" s="3488"/>
      <c r="C18" s="3488"/>
      <c r="D18" s="3488"/>
      <c r="E18" s="3488"/>
      <c r="F18" s="3488"/>
      <c r="G18" s="3488"/>
      <c r="H18" s="3488"/>
      <c r="I18" s="3489"/>
      <c r="J18" s="151"/>
      <c r="K18" s="27"/>
      <c r="L18" s="27"/>
      <c r="M18" s="27"/>
      <c r="N18" s="178"/>
      <c r="O18" s="478"/>
      <c r="P18" s="151"/>
      <c r="Q18" s="478">
        <f t="shared" si="1"/>
        <v>2.7284841053187799E-12</v>
      </c>
    </row>
    <row r="19" spans="1:17" ht="15" customHeight="1">
      <c r="A19" s="277" t="s">
        <v>2</v>
      </c>
      <c r="B19" s="278" t="s">
        <v>3</v>
      </c>
      <c r="C19" s="279" t="s">
        <v>4</v>
      </c>
      <c r="D19" s="278" t="s">
        <v>362</v>
      </c>
      <c r="E19" s="2421" t="s">
        <v>7</v>
      </c>
      <c r="F19" s="497" t="s">
        <v>6</v>
      </c>
      <c r="G19" s="498" t="s">
        <v>176</v>
      </c>
      <c r="H19" s="498" t="s">
        <v>177</v>
      </c>
      <c r="I19" s="688" t="s">
        <v>10</v>
      </c>
      <c r="O19" s="132"/>
      <c r="P19" s="132"/>
      <c r="Q19" s="132"/>
    </row>
    <row r="20" spans="1:17" ht="15" customHeight="1">
      <c r="A20" s="50">
        <v>45191</v>
      </c>
      <c r="B20" s="1091">
        <v>250000</v>
      </c>
      <c r="C20" s="21">
        <f>B20*0.02</f>
        <v>5000</v>
      </c>
      <c r="D20" s="23"/>
      <c r="E20" s="2422">
        <v>32052</v>
      </c>
      <c r="F20" s="25">
        <v>36</v>
      </c>
      <c r="G20" s="55">
        <f>B20/F20</f>
        <v>6944.4444444444398</v>
      </c>
      <c r="H20" s="55">
        <f>B20*0.83%</f>
        <v>2075</v>
      </c>
      <c r="I20" s="55">
        <v>250000</v>
      </c>
      <c r="J20" s="3483" t="s">
        <v>20</v>
      </c>
      <c r="K20" s="3484"/>
      <c r="L20" s="3484"/>
      <c r="M20" s="3484"/>
      <c r="N20" s="3484"/>
      <c r="O20" s="3484"/>
      <c r="P20" s="3484"/>
      <c r="Q20" s="3485"/>
    </row>
    <row r="21" spans="1:17" ht="15" customHeight="1">
      <c r="A21" s="167">
        <v>45233</v>
      </c>
      <c r="B21" s="151"/>
      <c r="C21" s="151"/>
      <c r="D21" s="151"/>
      <c r="E21" s="2229">
        <v>80795</v>
      </c>
      <c r="F21" s="57">
        <v>1</v>
      </c>
      <c r="G21" s="59">
        <v>6944.44</v>
      </c>
      <c r="H21" s="59">
        <v>2075</v>
      </c>
      <c r="I21" s="43">
        <f>I20-G21</f>
        <v>243055.56</v>
      </c>
      <c r="J21" s="1094" t="s">
        <v>21</v>
      </c>
      <c r="K21" s="278" t="s">
        <v>552</v>
      </c>
      <c r="L21" s="889" t="s">
        <v>1592</v>
      </c>
      <c r="M21" s="858" t="s">
        <v>52</v>
      </c>
      <c r="N21" s="1095" t="s">
        <v>7</v>
      </c>
      <c r="O21" s="862" t="s">
        <v>1567</v>
      </c>
      <c r="P21" s="857" t="s">
        <v>177</v>
      </c>
      <c r="Q21" s="875" t="s">
        <v>10</v>
      </c>
    </row>
    <row r="22" spans="1:17" ht="15" customHeight="1">
      <c r="A22" s="167">
        <v>45267</v>
      </c>
      <c r="B22" s="151"/>
      <c r="C22" s="151"/>
      <c r="D22" s="151"/>
      <c r="E22" s="2229">
        <v>81307</v>
      </c>
      <c r="F22" s="57">
        <v>2</v>
      </c>
      <c r="G22" s="59">
        <v>6944.44</v>
      </c>
      <c r="H22" s="59">
        <v>2075</v>
      </c>
      <c r="I22" s="43">
        <f t="shared" ref="I22:I31" si="2">I21-G22</f>
        <v>236111.12</v>
      </c>
      <c r="J22" s="162">
        <v>45953</v>
      </c>
      <c r="K22" s="21">
        <v>10000</v>
      </c>
      <c r="L22" s="72"/>
      <c r="M22" s="73">
        <v>12</v>
      </c>
      <c r="N22" s="1098">
        <v>36641</v>
      </c>
      <c r="O22" s="21">
        <f>K22/M22</f>
        <v>833.33333333333303</v>
      </c>
      <c r="P22" s="21">
        <v>200</v>
      </c>
      <c r="Q22" s="108">
        <f>K22</f>
        <v>10000</v>
      </c>
    </row>
    <row r="23" spans="1:17" ht="15" customHeight="1">
      <c r="A23" s="235">
        <v>45310</v>
      </c>
      <c r="B23" s="151"/>
      <c r="C23" s="151"/>
      <c r="D23" s="151"/>
      <c r="E23" s="2229">
        <v>81772</v>
      </c>
      <c r="F23" s="57">
        <v>3</v>
      </c>
      <c r="G23" s="30">
        <v>6944.44</v>
      </c>
      <c r="H23" s="30">
        <v>2075</v>
      </c>
      <c r="I23" s="43">
        <f t="shared" si="2"/>
        <v>229166.68</v>
      </c>
      <c r="J23" s="50">
        <v>46000</v>
      </c>
      <c r="K23" s="32"/>
      <c r="L23" s="27"/>
      <c r="M23" s="27"/>
      <c r="N23" s="655" t="s">
        <v>1593</v>
      </c>
      <c r="O23" s="654">
        <v>833.33</v>
      </c>
      <c r="P23" s="654">
        <v>183.33</v>
      </c>
      <c r="Q23" s="478">
        <f t="shared" ref="Q23:Q24" si="3">Q22-O23</f>
        <v>9166.67</v>
      </c>
    </row>
    <row r="24" spans="1:17" ht="15" customHeight="1">
      <c r="A24" s="235">
        <v>45322</v>
      </c>
      <c r="B24" s="151"/>
      <c r="C24" s="151"/>
      <c r="D24" s="151"/>
      <c r="E24" s="2229">
        <v>81902</v>
      </c>
      <c r="F24" s="57">
        <v>4</v>
      </c>
      <c r="G24" s="30">
        <v>6944.44</v>
      </c>
      <c r="H24" s="30">
        <v>2075</v>
      </c>
      <c r="I24" s="43">
        <f t="shared" si="2"/>
        <v>222222.24</v>
      </c>
      <c r="J24" s="50">
        <v>46020</v>
      </c>
      <c r="K24" s="27"/>
      <c r="L24" s="27"/>
      <c r="M24" s="27"/>
      <c r="N24" s="655" t="s">
        <v>1594</v>
      </c>
      <c r="O24" s="539">
        <v>833.33</v>
      </c>
      <c r="P24" s="539">
        <v>166.67</v>
      </c>
      <c r="Q24" s="478">
        <f t="shared" si="3"/>
        <v>8333.34</v>
      </c>
    </row>
    <row r="25" spans="1:17" ht="15" customHeight="1">
      <c r="A25" s="235">
        <v>45357</v>
      </c>
      <c r="B25" s="151"/>
      <c r="C25" s="151"/>
      <c r="D25" s="151"/>
      <c r="E25" s="2229">
        <v>82344</v>
      </c>
      <c r="F25" s="57">
        <v>5</v>
      </c>
      <c r="G25" s="59">
        <v>6944.44</v>
      </c>
      <c r="H25" s="59">
        <v>2075</v>
      </c>
      <c r="I25" s="43">
        <f t="shared" si="2"/>
        <v>215277.8</v>
      </c>
      <c r="J25" s="151"/>
      <c r="K25" s="27"/>
      <c r="L25" s="27"/>
      <c r="M25" s="27"/>
      <c r="N25" s="178"/>
      <c r="O25" s="539"/>
      <c r="P25" s="27"/>
      <c r="Q25" s="478"/>
    </row>
    <row r="26" spans="1:17" ht="15" customHeight="1">
      <c r="A26" s="235">
        <v>45384</v>
      </c>
      <c r="B26" s="151"/>
      <c r="C26" s="151"/>
      <c r="D26" s="151"/>
      <c r="E26" s="2229">
        <v>82630</v>
      </c>
      <c r="F26" s="57">
        <v>6</v>
      </c>
      <c r="G26" s="59">
        <v>6944.44</v>
      </c>
      <c r="H26" s="59">
        <v>2075</v>
      </c>
      <c r="I26" s="43">
        <f t="shared" si="2"/>
        <v>208333.36</v>
      </c>
      <c r="J26" s="151"/>
      <c r="K26" s="1099"/>
      <c r="L26" s="27"/>
      <c r="M26" s="255"/>
      <c r="N26" s="255"/>
      <c r="O26" s="539"/>
      <c r="P26" s="27"/>
      <c r="Q26" s="478"/>
    </row>
    <row r="27" spans="1:17" ht="15" customHeight="1">
      <c r="A27" s="235">
        <v>45422</v>
      </c>
      <c r="B27" s="151"/>
      <c r="C27" s="151"/>
      <c r="D27" s="151"/>
      <c r="E27" s="2229">
        <v>83083</v>
      </c>
      <c r="F27" s="57"/>
      <c r="G27" s="59">
        <v>6944.44</v>
      </c>
      <c r="H27" s="59">
        <v>2075</v>
      </c>
      <c r="I27" s="43">
        <f t="shared" si="2"/>
        <v>201388.92</v>
      </c>
      <c r="J27" s="50"/>
      <c r="K27" s="1022"/>
      <c r="L27" s="655"/>
      <c r="M27" s="654"/>
      <c r="N27" s="539"/>
      <c r="O27" s="656"/>
      <c r="P27" s="27"/>
      <c r="Q27" s="478"/>
    </row>
    <row r="28" spans="1:17" ht="24.75" customHeight="1">
      <c r="A28" s="235">
        <v>45422</v>
      </c>
      <c r="B28" s="151"/>
      <c r="C28" s="151"/>
      <c r="D28" s="151"/>
      <c r="E28" s="2229">
        <v>33411</v>
      </c>
      <c r="F28" s="57"/>
      <c r="G28" s="30">
        <v>201388.92</v>
      </c>
      <c r="H28" s="43"/>
      <c r="I28" s="43">
        <f t="shared" si="2"/>
        <v>0</v>
      </c>
      <c r="J28" s="151"/>
      <c r="K28" s="1022"/>
      <c r="L28" s="27"/>
      <c r="M28" s="27"/>
      <c r="N28" s="178"/>
      <c r="O28" s="656"/>
      <c r="P28" s="27"/>
      <c r="Q28" s="478"/>
    </row>
    <row r="29" spans="1:17" ht="26.25" customHeight="1">
      <c r="A29" s="160"/>
      <c r="B29" s="151"/>
      <c r="C29" s="151"/>
      <c r="D29" s="151"/>
      <c r="E29" s="2230"/>
      <c r="F29" s="57"/>
      <c r="G29" s="43"/>
      <c r="H29" s="43"/>
      <c r="I29" s="43">
        <f t="shared" si="2"/>
        <v>0</v>
      </c>
      <c r="J29" s="151"/>
      <c r="K29" s="1022"/>
      <c r="L29" s="27"/>
      <c r="M29" s="27"/>
      <c r="N29" s="178"/>
      <c r="O29" s="656"/>
      <c r="P29" s="27"/>
      <c r="Q29" s="27"/>
    </row>
    <row r="30" spans="1:17" ht="15" customHeight="1">
      <c r="A30" s="160"/>
      <c r="B30" s="151"/>
      <c r="C30" s="151"/>
      <c r="D30" s="151"/>
      <c r="E30" s="2230"/>
      <c r="F30" s="57"/>
      <c r="G30" s="43"/>
      <c r="H30" s="43"/>
      <c r="I30" s="43">
        <f t="shared" si="2"/>
        <v>0</v>
      </c>
      <c r="J30" s="151"/>
      <c r="K30" s="27"/>
      <c r="L30" s="27"/>
      <c r="M30" s="27"/>
      <c r="N30" s="178"/>
      <c r="O30" s="27"/>
      <c r="P30" s="27"/>
      <c r="Q30" s="27"/>
    </row>
    <row r="31" spans="1:17" ht="15" customHeight="1">
      <c r="A31" s="160"/>
      <c r="B31" s="151"/>
      <c r="C31" s="151"/>
      <c r="D31" s="151"/>
      <c r="E31" s="2230"/>
      <c r="F31" s="57"/>
      <c r="G31" s="43"/>
      <c r="H31" s="43"/>
      <c r="I31" s="43">
        <f t="shared" si="2"/>
        <v>0</v>
      </c>
    </row>
    <row r="32" spans="1:17" ht="15" customHeight="1">
      <c r="A32" s="160"/>
      <c r="B32" s="151"/>
      <c r="C32" s="151"/>
      <c r="D32" s="151"/>
      <c r="E32" s="2230"/>
      <c r="F32" s="57"/>
      <c r="G32" s="43"/>
      <c r="H32" s="43"/>
      <c r="I32" s="43"/>
    </row>
    <row r="33" spans="1:18" ht="15" customHeight="1">
      <c r="A33" s="3486" t="s">
        <v>1</v>
      </c>
      <c r="B33" s="3486"/>
      <c r="C33" s="3486"/>
      <c r="D33" s="3486"/>
      <c r="E33" s="3486"/>
      <c r="F33" s="3486"/>
      <c r="G33" s="3486"/>
      <c r="H33" s="3486"/>
      <c r="I33" s="3486"/>
    </row>
    <row r="34" spans="1:18" ht="15" customHeight="1">
      <c r="A34" s="277" t="s">
        <v>2</v>
      </c>
      <c r="B34" s="278" t="s">
        <v>3</v>
      </c>
      <c r="C34" s="279" t="s">
        <v>4</v>
      </c>
      <c r="D34" s="278" t="s">
        <v>362</v>
      </c>
      <c r="E34" s="2421" t="s">
        <v>7</v>
      </c>
      <c r="F34" s="497" t="s">
        <v>6</v>
      </c>
      <c r="G34" s="498" t="s">
        <v>176</v>
      </c>
      <c r="H34" s="498" t="s">
        <v>177</v>
      </c>
      <c r="I34" s="908" t="s">
        <v>10</v>
      </c>
    </row>
    <row r="35" spans="1:18" ht="15" customHeight="1">
      <c r="A35" s="50">
        <v>45422</v>
      </c>
      <c r="B35" s="1092">
        <v>250000</v>
      </c>
      <c r="C35" s="55">
        <f>B35*0.02</f>
        <v>5000</v>
      </c>
      <c r="D35" s="25"/>
      <c r="E35" s="2248">
        <v>33411</v>
      </c>
      <c r="F35" s="25">
        <v>36</v>
      </c>
      <c r="G35" s="55">
        <f>B35/F35</f>
        <v>6944.4444444444398</v>
      </c>
      <c r="H35" s="55">
        <f>B35*0.83%</f>
        <v>2075</v>
      </c>
      <c r="I35" s="55">
        <v>250000</v>
      </c>
    </row>
    <row r="36" spans="1:18" ht="15" customHeight="1">
      <c r="A36" s="50">
        <v>45443</v>
      </c>
      <c r="B36" s="57"/>
      <c r="C36" s="57"/>
      <c r="D36" s="57"/>
      <c r="E36" s="2229">
        <v>83439</v>
      </c>
      <c r="F36" s="57">
        <v>1</v>
      </c>
      <c r="G36" s="59">
        <v>6944.44</v>
      </c>
      <c r="H36" s="59">
        <v>2075</v>
      </c>
      <c r="I36" s="62">
        <f>I35-G36</f>
        <v>243055.56</v>
      </c>
    </row>
    <row r="37" spans="1:18" ht="15" customHeight="1">
      <c r="A37" s="50">
        <v>45461</v>
      </c>
      <c r="B37" s="57"/>
      <c r="C37" s="57"/>
      <c r="D37" s="57"/>
      <c r="E37" s="2229">
        <v>83587</v>
      </c>
      <c r="F37" s="57">
        <v>2</v>
      </c>
      <c r="G37" s="59">
        <v>6944.44</v>
      </c>
      <c r="H37" s="59">
        <v>2075</v>
      </c>
      <c r="I37" s="62">
        <f t="shared" ref="I37:I46" si="4">I36-G37</f>
        <v>236111.12</v>
      </c>
    </row>
    <row r="38" spans="1:18" ht="15" customHeight="1">
      <c r="A38" s="50">
        <v>45503</v>
      </c>
      <c r="B38" s="57"/>
      <c r="C38" s="57"/>
      <c r="D38" s="57"/>
      <c r="E38" s="2229">
        <v>84057</v>
      </c>
      <c r="F38" s="57">
        <v>3</v>
      </c>
      <c r="G38" s="329">
        <v>6944.44</v>
      </c>
      <c r="H38" s="329">
        <v>2075</v>
      </c>
      <c r="I38" s="62">
        <f t="shared" si="4"/>
        <v>229166.68</v>
      </c>
    </row>
    <row r="39" spans="1:18" ht="15" customHeight="1">
      <c r="A39" s="50">
        <v>45533</v>
      </c>
      <c r="B39" s="57"/>
      <c r="C39" s="57"/>
      <c r="D39" s="57"/>
      <c r="E39" s="2229">
        <v>84392</v>
      </c>
      <c r="F39" s="57">
        <v>4</v>
      </c>
      <c r="G39" s="329">
        <v>6944.44</v>
      </c>
      <c r="H39" s="329">
        <v>2075</v>
      </c>
      <c r="I39" s="62">
        <f t="shared" si="4"/>
        <v>222222.24</v>
      </c>
    </row>
    <row r="40" spans="1:18" ht="17.25" customHeight="1">
      <c r="A40" s="50">
        <v>45573</v>
      </c>
      <c r="B40" s="57"/>
      <c r="C40" s="57"/>
      <c r="D40" s="57"/>
      <c r="E40" s="2229">
        <v>84931</v>
      </c>
      <c r="F40" s="57">
        <v>5</v>
      </c>
      <c r="G40" s="329">
        <v>6944.44</v>
      </c>
      <c r="H40" s="329">
        <v>2075</v>
      </c>
      <c r="I40" s="62">
        <f t="shared" si="4"/>
        <v>215277.8</v>
      </c>
    </row>
    <row r="41" spans="1:18" ht="15" customHeight="1">
      <c r="A41" s="50">
        <v>45610</v>
      </c>
      <c r="B41" s="57"/>
      <c r="C41" s="57"/>
      <c r="D41" s="57"/>
      <c r="E41" s="2229">
        <v>85414</v>
      </c>
      <c r="F41" s="57">
        <v>6</v>
      </c>
      <c r="G41" s="59">
        <v>6944.44</v>
      </c>
      <c r="H41" s="59">
        <v>2075</v>
      </c>
      <c r="I41" s="62">
        <f t="shared" si="4"/>
        <v>208333.36</v>
      </c>
    </row>
    <row r="42" spans="1:18" ht="15" customHeight="1">
      <c r="A42" s="50">
        <v>45631</v>
      </c>
      <c r="B42" s="57"/>
      <c r="C42" s="57"/>
      <c r="D42" s="133"/>
      <c r="E42" s="2229">
        <v>85740</v>
      </c>
      <c r="F42" s="57">
        <v>7</v>
      </c>
      <c r="G42" s="59">
        <v>6944.44</v>
      </c>
      <c r="H42" s="59">
        <v>2075</v>
      </c>
      <c r="I42" s="62">
        <f t="shared" si="4"/>
        <v>201388.92</v>
      </c>
    </row>
    <row r="43" spans="1:18" ht="15" customHeight="1">
      <c r="A43" s="50">
        <v>45659</v>
      </c>
      <c r="B43" s="57"/>
      <c r="C43" s="57"/>
      <c r="D43" s="57"/>
      <c r="E43" s="2229">
        <v>86043</v>
      </c>
      <c r="F43" s="57">
        <v>8</v>
      </c>
      <c r="G43" s="62">
        <v>6944.44</v>
      </c>
      <c r="H43" s="62">
        <v>2075</v>
      </c>
      <c r="I43" s="62">
        <f t="shared" si="4"/>
        <v>194444.48</v>
      </c>
      <c r="K43" s="575"/>
      <c r="L43" s="576"/>
      <c r="M43" s="125"/>
      <c r="N43" s="577"/>
      <c r="O43" s="577"/>
      <c r="P43" s="122"/>
      <c r="Q43" s="728"/>
      <c r="R43" s="728"/>
    </row>
    <row r="44" spans="1:18" ht="15" customHeight="1">
      <c r="A44" s="50">
        <v>45692</v>
      </c>
      <c r="B44" s="57"/>
      <c r="C44" s="57"/>
      <c r="D44" s="57"/>
      <c r="E44" s="2229">
        <v>86355</v>
      </c>
      <c r="F44" s="57">
        <v>9</v>
      </c>
      <c r="G44" s="62">
        <v>6944.44</v>
      </c>
      <c r="H44" s="62">
        <v>2075</v>
      </c>
      <c r="I44" s="62">
        <f t="shared" si="4"/>
        <v>187500.04</v>
      </c>
      <c r="K44" s="575"/>
      <c r="L44" s="576"/>
      <c r="M44" s="125"/>
      <c r="N44" s="577"/>
      <c r="O44" s="577"/>
      <c r="P44" s="577"/>
      <c r="Q44" s="728"/>
      <c r="R44" s="728"/>
    </row>
    <row r="45" spans="1:18" ht="15" customHeight="1">
      <c r="A45" s="50">
        <v>45713</v>
      </c>
      <c r="B45" s="57"/>
      <c r="C45" s="57"/>
      <c r="D45" s="57"/>
      <c r="E45" s="2229">
        <v>86580</v>
      </c>
      <c r="F45" s="57">
        <v>10</v>
      </c>
      <c r="G45" s="62">
        <v>6944.44</v>
      </c>
      <c r="H45" s="62">
        <v>2075</v>
      </c>
      <c r="I45" s="62">
        <f t="shared" si="4"/>
        <v>180555.6</v>
      </c>
      <c r="K45" s="575"/>
      <c r="L45" s="576"/>
      <c r="M45" s="125"/>
      <c r="N45" s="122"/>
      <c r="O45" s="122"/>
      <c r="P45" s="577"/>
      <c r="Q45" s="728"/>
      <c r="R45" s="728"/>
    </row>
    <row r="46" spans="1:18">
      <c r="A46" s="50">
        <v>45724</v>
      </c>
      <c r="B46" s="57"/>
      <c r="C46" s="57"/>
      <c r="D46" s="57"/>
      <c r="E46" s="2229">
        <v>35198</v>
      </c>
      <c r="F46" s="57"/>
      <c r="G46" s="62">
        <v>180555.6</v>
      </c>
      <c r="H46" s="62"/>
      <c r="I46" s="62">
        <f t="shared" si="4"/>
        <v>0</v>
      </c>
      <c r="K46" s="575"/>
      <c r="L46" s="805"/>
      <c r="M46" s="161"/>
      <c r="N46" s="122"/>
      <c r="O46" s="122"/>
      <c r="P46" s="122"/>
      <c r="Q46" s="604"/>
      <c r="R46" s="604"/>
    </row>
    <row r="47" spans="1:18" ht="13.8">
      <c r="A47" s="50"/>
      <c r="B47" s="57"/>
      <c r="C47" s="57"/>
      <c r="D47" s="57"/>
      <c r="E47" s="2229"/>
      <c r="F47" s="57"/>
      <c r="G47" s="62"/>
      <c r="H47" s="62"/>
      <c r="I47" s="62"/>
      <c r="K47" s="575"/>
      <c r="L47" s="576"/>
      <c r="M47" s="126"/>
      <c r="N47" s="577"/>
      <c r="O47" s="577"/>
      <c r="P47" s="122"/>
      <c r="Q47" s="728"/>
      <c r="R47" s="728"/>
    </row>
    <row r="48" spans="1:18" ht="13.8">
      <c r="K48" s="575"/>
      <c r="L48" s="576"/>
      <c r="M48" s="126"/>
      <c r="N48" s="577"/>
      <c r="O48" s="577"/>
      <c r="P48" s="577"/>
      <c r="Q48" s="728"/>
      <c r="R48" s="728"/>
    </row>
    <row r="49" spans="1:18" ht="17.399999999999999">
      <c r="A49" s="3486" t="s">
        <v>1</v>
      </c>
      <c r="B49" s="3486"/>
      <c r="C49" s="3486"/>
      <c r="D49" s="3486"/>
      <c r="E49" s="3486"/>
      <c r="F49" s="3486"/>
      <c r="G49" s="3486"/>
      <c r="H49" s="3486"/>
      <c r="I49" s="3486"/>
      <c r="K49" s="575"/>
      <c r="L49" s="576"/>
      <c r="M49" s="120"/>
      <c r="N49" s="577"/>
      <c r="O49" s="577"/>
      <c r="P49" s="577"/>
      <c r="Q49" s="728"/>
      <c r="R49" s="728"/>
    </row>
    <row r="50" spans="1:18" ht="13.5" customHeight="1">
      <c r="A50" s="277" t="s">
        <v>2</v>
      </c>
      <c r="B50" s="278" t="s">
        <v>3</v>
      </c>
      <c r="C50" s="279" t="s">
        <v>4</v>
      </c>
      <c r="D50" s="278" t="s">
        <v>362</v>
      </c>
      <c r="E50" s="2421" t="s">
        <v>7</v>
      </c>
      <c r="F50" s="497" t="s">
        <v>6</v>
      </c>
      <c r="G50" s="498" t="s">
        <v>176</v>
      </c>
      <c r="H50" s="498" t="s">
        <v>177</v>
      </c>
      <c r="I50" s="908" t="s">
        <v>10</v>
      </c>
      <c r="K50" s="575"/>
      <c r="L50" s="576"/>
      <c r="M50" s="120"/>
      <c r="N50" s="122"/>
      <c r="O50" s="122"/>
      <c r="P50" s="577"/>
      <c r="Q50" s="728"/>
      <c r="R50" s="728"/>
    </row>
    <row r="51" spans="1:18" ht="13.5" customHeight="1">
      <c r="A51" s="50">
        <v>45724</v>
      </c>
      <c r="B51" s="1092">
        <v>250000</v>
      </c>
      <c r="C51" s="55">
        <f>B51*0.02</f>
        <v>5000</v>
      </c>
      <c r="D51" s="25"/>
      <c r="E51" s="2248">
        <v>35198</v>
      </c>
      <c r="F51" s="25">
        <v>36</v>
      </c>
      <c r="G51" s="55">
        <f>B51/F51</f>
        <v>6944.4444444444398</v>
      </c>
      <c r="H51" s="55">
        <f>B51*0.83%</f>
        <v>2075</v>
      </c>
      <c r="I51" s="55">
        <v>250000</v>
      </c>
      <c r="K51" s="575"/>
      <c r="L51" s="576"/>
      <c r="M51" s="120"/>
      <c r="N51" s="122"/>
      <c r="O51" s="122"/>
      <c r="P51" s="122"/>
      <c r="Q51" s="728"/>
      <c r="R51" s="728"/>
    </row>
    <row r="52" spans="1:18" ht="13.5" customHeight="1">
      <c r="A52" s="1093">
        <v>45750</v>
      </c>
      <c r="B52" s="358"/>
      <c r="C52" s="168"/>
      <c r="D52" s="168"/>
      <c r="E52" s="2229">
        <v>87121</v>
      </c>
      <c r="F52" s="57">
        <v>1</v>
      </c>
      <c r="G52" s="59">
        <v>6944.44</v>
      </c>
      <c r="H52" s="59">
        <v>2075</v>
      </c>
      <c r="I52" s="62">
        <f>I51-G52</f>
        <v>243055.56</v>
      </c>
      <c r="K52" s="575"/>
      <c r="L52" s="576"/>
      <c r="M52" s="126"/>
      <c r="N52" s="122"/>
      <c r="O52" s="122"/>
      <c r="P52" s="122"/>
      <c r="Q52" s="728"/>
      <c r="R52" s="728"/>
    </row>
    <row r="53" spans="1:18" ht="13.5" customHeight="1">
      <c r="A53" s="1093">
        <v>45779</v>
      </c>
      <c r="B53" s="358"/>
      <c r="C53" s="168"/>
      <c r="D53" s="168"/>
      <c r="E53" s="2229">
        <v>87478</v>
      </c>
      <c r="F53" s="57">
        <v>2</v>
      </c>
      <c r="G53" s="59">
        <v>6944.44</v>
      </c>
      <c r="H53" s="59">
        <v>2075</v>
      </c>
      <c r="I53" s="62">
        <f t="shared" ref="I53:I59" si="5">I52-G53</f>
        <v>236111.12</v>
      </c>
      <c r="K53" s="575"/>
      <c r="L53" s="805"/>
      <c r="M53" s="161"/>
      <c r="N53" s="122"/>
      <c r="O53" s="122"/>
      <c r="P53" s="122"/>
      <c r="Q53" s="604"/>
      <c r="R53" s="604"/>
    </row>
    <row r="54" spans="1:18" ht="13.5" customHeight="1">
      <c r="A54" s="1093">
        <v>45812</v>
      </c>
      <c r="B54" s="52"/>
      <c r="C54" s="168"/>
      <c r="D54" s="168"/>
      <c r="E54" s="2229" t="s">
        <v>1595</v>
      </c>
      <c r="F54" s="57">
        <v>3</v>
      </c>
      <c r="G54" s="59">
        <v>6944.44</v>
      </c>
      <c r="H54" s="59">
        <v>2075</v>
      </c>
      <c r="I54" s="62">
        <f t="shared" si="5"/>
        <v>229166.68</v>
      </c>
      <c r="K54" s="575"/>
      <c r="L54" s="576"/>
      <c r="M54" s="120"/>
      <c r="N54" s="577"/>
      <c r="O54" s="577"/>
      <c r="P54" s="122"/>
      <c r="Q54" s="728"/>
      <c r="R54" s="728"/>
    </row>
    <row r="55" spans="1:18" ht="13.5" customHeight="1">
      <c r="A55" s="1093">
        <v>45835</v>
      </c>
      <c r="B55" s="52"/>
      <c r="C55" s="450"/>
      <c r="D55" s="450"/>
      <c r="E55" s="2229" t="s">
        <v>1596</v>
      </c>
      <c r="F55" s="57">
        <v>4</v>
      </c>
      <c r="G55" s="329">
        <v>6944.44</v>
      </c>
      <c r="H55" s="329">
        <v>2075</v>
      </c>
      <c r="I55" s="62">
        <f t="shared" si="5"/>
        <v>222222.24</v>
      </c>
      <c r="K55" s="575"/>
      <c r="L55" s="576"/>
      <c r="M55" s="120"/>
      <c r="N55" s="577"/>
      <c r="O55" s="577"/>
      <c r="P55" s="577"/>
      <c r="Q55" s="728"/>
      <c r="R55" s="728"/>
    </row>
    <row r="56" spans="1:18" ht="13.5" customHeight="1">
      <c r="A56" s="1093">
        <v>45867</v>
      </c>
      <c r="B56" s="52"/>
      <c r="C56" s="450"/>
      <c r="D56" s="450"/>
      <c r="E56" s="2229" t="s">
        <v>1597</v>
      </c>
      <c r="F56" s="57">
        <v>5</v>
      </c>
      <c r="G56" s="329">
        <v>6944.44</v>
      </c>
      <c r="H56" s="329">
        <v>2075</v>
      </c>
      <c r="I56" s="62">
        <f t="shared" si="5"/>
        <v>215277.8</v>
      </c>
      <c r="K56" s="575"/>
      <c r="L56" s="576"/>
      <c r="M56" s="120"/>
      <c r="N56" s="577"/>
      <c r="O56" s="577"/>
      <c r="P56" s="577"/>
      <c r="Q56" s="728"/>
      <c r="R56" s="728"/>
    </row>
    <row r="57" spans="1:18" ht="13.5" customHeight="1">
      <c r="A57" s="1093">
        <v>45898</v>
      </c>
      <c r="B57" s="358"/>
      <c r="C57" s="450"/>
      <c r="D57" s="450"/>
      <c r="E57" s="2196" t="s">
        <v>1598</v>
      </c>
      <c r="F57" s="57">
        <v>6</v>
      </c>
      <c r="G57" s="555">
        <v>6944.44</v>
      </c>
      <c r="H57" s="555">
        <v>2075</v>
      </c>
      <c r="I57" s="62">
        <f t="shared" si="5"/>
        <v>208333.36</v>
      </c>
      <c r="K57" s="575"/>
      <c r="L57" s="576"/>
      <c r="M57" s="120"/>
      <c r="N57" s="122"/>
      <c r="O57" s="122"/>
      <c r="P57" s="577"/>
      <c r="Q57" s="728"/>
      <c r="R57" s="728"/>
    </row>
    <row r="58" spans="1:18" ht="13.5" customHeight="1">
      <c r="A58" s="575">
        <v>45917</v>
      </c>
      <c r="B58" s="27"/>
      <c r="C58" s="27"/>
      <c r="D58" s="57"/>
      <c r="E58" s="2424">
        <v>36422</v>
      </c>
      <c r="F58" s="57">
        <v>7</v>
      </c>
      <c r="G58" s="604">
        <v>208333.36</v>
      </c>
      <c r="H58" s="59"/>
      <c r="I58" s="62">
        <f t="shared" si="5"/>
        <v>0</v>
      </c>
    </row>
    <row r="59" spans="1:18" ht="13.5" customHeight="1">
      <c r="A59" s="50"/>
      <c r="B59" s="57"/>
      <c r="C59" s="57"/>
      <c r="D59" s="57"/>
      <c r="E59" s="2229"/>
      <c r="F59" s="57">
        <v>8</v>
      </c>
      <c r="G59" s="62"/>
      <c r="H59" s="62"/>
      <c r="I59" s="62">
        <f t="shared" si="5"/>
        <v>0</v>
      </c>
    </row>
    <row r="60" spans="1:18" ht="13.5" customHeight="1">
      <c r="A60" s="3486" t="s">
        <v>1</v>
      </c>
      <c r="B60" s="3486"/>
      <c r="C60" s="3486"/>
      <c r="D60" s="3486"/>
      <c r="E60" s="3486"/>
      <c r="F60" s="3486"/>
      <c r="G60" s="3486"/>
      <c r="H60" s="3486"/>
      <c r="I60" s="3486"/>
    </row>
    <row r="61" spans="1:18" ht="13.5" customHeight="1">
      <c r="A61" s="277" t="s">
        <v>2</v>
      </c>
      <c r="B61" s="278" t="s">
        <v>3</v>
      </c>
      <c r="C61" s="279" t="s">
        <v>4</v>
      </c>
      <c r="D61" s="278" t="s">
        <v>362</v>
      </c>
      <c r="E61" s="2421" t="s">
        <v>7</v>
      </c>
      <c r="F61" s="497" t="s">
        <v>6</v>
      </c>
      <c r="G61" s="498" t="s">
        <v>176</v>
      </c>
      <c r="H61" s="498" t="s">
        <v>177</v>
      </c>
      <c r="I61" s="908" t="s">
        <v>10</v>
      </c>
    </row>
    <row r="62" spans="1:18" ht="13.5" customHeight="1">
      <c r="A62" s="50">
        <v>45917</v>
      </c>
      <c r="B62" s="1092">
        <v>250000</v>
      </c>
      <c r="C62" s="55">
        <f>B62*0.02</f>
        <v>5000</v>
      </c>
      <c r="D62" s="25"/>
      <c r="E62" s="2248" t="s">
        <v>1599</v>
      </c>
      <c r="F62" s="25">
        <v>36</v>
      </c>
      <c r="G62" s="55">
        <f>B62/F62</f>
        <v>6944.4444444444398</v>
      </c>
      <c r="H62" s="55">
        <f>B62*0.83%</f>
        <v>2075</v>
      </c>
      <c r="I62" s="55">
        <v>250000</v>
      </c>
    </row>
    <row r="63" spans="1:18" ht="13.8">
      <c r="A63" s="167">
        <v>45932</v>
      </c>
      <c r="B63" s="27"/>
      <c r="C63" s="168"/>
      <c r="D63" s="168"/>
      <c r="E63" s="2195" t="s">
        <v>1600</v>
      </c>
      <c r="F63" s="57">
        <v>1</v>
      </c>
      <c r="G63" s="168">
        <v>6944.44</v>
      </c>
      <c r="H63" s="168">
        <v>2075</v>
      </c>
      <c r="I63" s="62">
        <f>I62-G63</f>
        <v>243055.56</v>
      </c>
    </row>
    <row r="64" spans="1:18" ht="13.8">
      <c r="A64" s="167">
        <v>45969</v>
      </c>
      <c r="B64" s="27"/>
      <c r="C64" s="168"/>
      <c r="D64" s="168"/>
      <c r="E64" s="2195" t="s">
        <v>1601</v>
      </c>
      <c r="F64" s="29"/>
      <c r="G64" s="168">
        <v>6944.44</v>
      </c>
      <c r="H64" s="168">
        <v>2075</v>
      </c>
      <c r="I64" s="62">
        <f t="shared" ref="I64:I70" si="6">I63-G64</f>
        <v>236111.12</v>
      </c>
    </row>
    <row r="65" spans="1:9" ht="13.8">
      <c r="A65" s="167">
        <v>46000</v>
      </c>
      <c r="B65" s="27"/>
      <c r="C65" s="168"/>
      <c r="D65" s="168"/>
      <c r="E65" s="2195" t="s">
        <v>1593</v>
      </c>
      <c r="F65" s="29"/>
      <c r="G65" s="168">
        <v>6944.44</v>
      </c>
      <c r="H65" s="168">
        <v>2075</v>
      </c>
      <c r="I65" s="62">
        <f t="shared" si="6"/>
        <v>229166.68</v>
      </c>
    </row>
    <row r="66" spans="1:9" ht="13.8">
      <c r="A66" s="167">
        <v>46020</v>
      </c>
      <c r="B66" s="27"/>
      <c r="C66" s="450"/>
      <c r="D66" s="450"/>
      <c r="E66" s="2195" t="s">
        <v>1594</v>
      </c>
      <c r="F66" s="29"/>
      <c r="G66" s="450">
        <v>6944.44</v>
      </c>
      <c r="H66" s="450">
        <v>2075</v>
      </c>
      <c r="I66" s="62">
        <f t="shared" si="6"/>
        <v>222222.24</v>
      </c>
    </row>
    <row r="67" spans="1:9">
      <c r="A67" s="36"/>
      <c r="B67" s="27"/>
      <c r="C67" s="27"/>
      <c r="D67" s="27"/>
      <c r="E67" s="2230"/>
      <c r="F67" s="29"/>
      <c r="G67" s="43"/>
      <c r="H67" s="43"/>
      <c r="I67" s="62">
        <f t="shared" si="6"/>
        <v>222222.24</v>
      </c>
    </row>
    <row r="68" spans="1:9">
      <c r="A68" s="36"/>
      <c r="B68" s="27"/>
      <c r="C68" s="27"/>
      <c r="D68" s="27"/>
      <c r="E68" s="2230"/>
      <c r="F68" s="29"/>
      <c r="G68" s="43"/>
      <c r="H68" s="43"/>
      <c r="I68" s="62">
        <f t="shared" si="6"/>
        <v>222222.24</v>
      </c>
    </row>
    <row r="69" spans="1:9">
      <c r="A69" s="36"/>
      <c r="B69" s="27"/>
      <c r="C69" s="27"/>
      <c r="D69" s="27"/>
      <c r="E69" s="2230"/>
      <c r="F69" s="29"/>
      <c r="G69" s="43"/>
      <c r="H69" s="43"/>
      <c r="I69" s="62">
        <f t="shared" si="6"/>
        <v>222222.24</v>
      </c>
    </row>
    <row r="70" spans="1:9">
      <c r="I70" s="62">
        <f t="shared" si="6"/>
        <v>222222.24</v>
      </c>
    </row>
    <row r="117" spans="10:10" ht="18.75" customHeight="1"/>
    <row r="118" spans="10:10" ht="18.75" customHeight="1"/>
    <row r="119" spans="10:10" ht="18.75" customHeight="1"/>
    <row r="120" spans="10:10" ht="18.75" customHeight="1"/>
    <row r="121" spans="10:10" ht="18.75" customHeight="1"/>
    <row r="128" spans="10:10">
      <c r="J128" s="132">
        <f>38961.08-19720.74</f>
        <v>19240.34</v>
      </c>
    </row>
  </sheetData>
  <mergeCells count="7">
    <mergeCell ref="A49:I49"/>
    <mergeCell ref="A60:I60"/>
    <mergeCell ref="A3:I3"/>
    <mergeCell ref="J3:Q3"/>
    <mergeCell ref="A18:I18"/>
    <mergeCell ref="J20:Q20"/>
    <mergeCell ref="A33:I33"/>
  </mergeCells>
  <pageMargins left="0.5" right="0.5" top="1" bottom="1" header="0.5" footer="0.5"/>
  <pageSetup paperSize="5" orientation="landscape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229">
    <tabColor rgb="FFFFFF00"/>
  </sheetPr>
  <dimension ref="A1:N39"/>
  <sheetViews>
    <sheetView zoomScale="130" zoomScaleNormal="130" workbookViewId="0">
      <selection sqref="A1:A1048576"/>
    </sheetView>
  </sheetViews>
  <sheetFormatPr defaultColWidth="9.109375" defaultRowHeight="13.2"/>
  <cols>
    <col min="1" max="1" width="12.88671875" style="2301" customWidth="1"/>
    <col min="2" max="2" width="13.88671875" style="3" customWidth="1"/>
    <col min="3" max="3" width="10" style="3" customWidth="1"/>
    <col min="4" max="4" width="11.44140625" style="3" customWidth="1"/>
    <col min="5" max="5" width="8" style="5" customWidth="1"/>
    <col min="6" max="6" width="7.88671875" style="2227" customWidth="1"/>
    <col min="7" max="7" width="13.88671875" style="7" customWidth="1"/>
    <col min="8" max="8" width="12.88671875" style="7" customWidth="1"/>
    <col min="9" max="9" width="14" style="7" customWidth="1"/>
    <col min="10" max="10" width="12.33203125" style="3" customWidth="1"/>
    <col min="11" max="16384" width="9.109375" style="3"/>
  </cols>
  <sheetData>
    <row r="1" spans="1:9" ht="27.6">
      <c r="A1" s="2913" t="s">
        <v>1602</v>
      </c>
      <c r="E1" s="133"/>
      <c r="F1" s="2233"/>
      <c r="G1" s="135"/>
      <c r="H1" s="135"/>
    </row>
    <row r="2" spans="1:9" ht="15">
      <c r="A2" s="3334" t="s">
        <v>1</v>
      </c>
      <c r="B2" s="3335"/>
      <c r="C2" s="3335"/>
      <c r="D2" s="3335"/>
      <c r="E2" s="3335"/>
      <c r="F2" s="3335"/>
      <c r="G2" s="3335"/>
      <c r="H2" s="3335"/>
      <c r="I2" s="3346"/>
    </row>
    <row r="3" spans="1:9" ht="26.4">
      <c r="A3" s="2782" t="s">
        <v>2</v>
      </c>
      <c r="B3" s="278" t="s">
        <v>3</v>
      </c>
      <c r="C3" s="279" t="s">
        <v>4</v>
      </c>
      <c r="D3" s="278" t="s">
        <v>362</v>
      </c>
      <c r="E3" s="497" t="s">
        <v>6</v>
      </c>
      <c r="F3" s="2775" t="s">
        <v>7</v>
      </c>
      <c r="G3" s="498" t="s">
        <v>176</v>
      </c>
      <c r="H3" s="498" t="s">
        <v>177</v>
      </c>
      <c r="I3" s="838" t="s">
        <v>10</v>
      </c>
    </row>
    <row r="4" spans="1:9">
      <c r="A4" s="2914">
        <v>44807</v>
      </c>
      <c r="B4" s="282">
        <v>100000</v>
      </c>
      <c r="C4" s="282">
        <f>B4*0.02</f>
        <v>2000</v>
      </c>
      <c r="D4" s="1088"/>
      <c r="E4" s="283">
        <v>24</v>
      </c>
      <c r="F4" s="2452">
        <v>29762</v>
      </c>
      <c r="G4" s="1050">
        <f>B4/E4</f>
        <v>4166.6666666666697</v>
      </c>
      <c r="H4" s="1050">
        <f>B4*0.83%</f>
        <v>830</v>
      </c>
      <c r="I4" s="1089">
        <v>100000</v>
      </c>
    </row>
    <row r="5" spans="1:9" ht="13.8">
      <c r="A5" s="2304">
        <v>44853</v>
      </c>
      <c r="B5" s="32"/>
      <c r="C5" s="33"/>
      <c r="D5" s="33"/>
      <c r="E5" s="29">
        <v>1</v>
      </c>
      <c r="F5" s="2195">
        <v>76355</v>
      </c>
      <c r="G5" s="30">
        <v>4166.67</v>
      </c>
      <c r="H5" s="30">
        <v>830</v>
      </c>
      <c r="I5" s="210">
        <f>I4-G5</f>
        <v>95833.33</v>
      </c>
    </row>
    <row r="6" spans="1:9" ht="13.8">
      <c r="A6" s="2304">
        <v>44877</v>
      </c>
      <c r="B6" s="32"/>
      <c r="C6" s="284"/>
      <c r="D6" s="284"/>
      <c r="E6" s="29">
        <v>2</v>
      </c>
      <c r="F6" s="2195">
        <v>76637</v>
      </c>
      <c r="G6" s="59">
        <v>4166.67</v>
      </c>
      <c r="H6" s="59">
        <v>830</v>
      </c>
      <c r="I6" s="210">
        <f t="shared" ref="I6:I12" si="0">I5-G6</f>
        <v>91666.66</v>
      </c>
    </row>
    <row r="7" spans="1:9" ht="13.8">
      <c r="A7" s="2304">
        <v>44910</v>
      </c>
      <c r="B7" s="32"/>
      <c r="C7" s="33"/>
      <c r="D7" s="33"/>
      <c r="E7" s="29">
        <v>3</v>
      </c>
      <c r="F7" s="2195">
        <v>77030</v>
      </c>
      <c r="G7" s="30">
        <v>4166.67</v>
      </c>
      <c r="H7" s="30">
        <v>830</v>
      </c>
      <c r="I7" s="210">
        <f t="shared" si="0"/>
        <v>87499.99</v>
      </c>
    </row>
    <row r="8" spans="1:9" ht="13.8">
      <c r="A8" s="2304">
        <v>44945</v>
      </c>
      <c r="B8" s="27"/>
      <c r="C8" s="27"/>
      <c r="D8" s="27"/>
      <c r="E8" s="29">
        <v>4</v>
      </c>
      <c r="F8" s="2195">
        <v>77401</v>
      </c>
      <c r="G8" s="30">
        <v>4166.67</v>
      </c>
      <c r="H8" s="30">
        <v>830</v>
      </c>
      <c r="I8" s="210">
        <f t="shared" si="0"/>
        <v>83333.320000000007</v>
      </c>
    </row>
    <row r="9" spans="1:9" ht="13.8">
      <c r="A9" s="2304">
        <v>44975</v>
      </c>
      <c r="B9" s="27"/>
      <c r="C9" s="27"/>
      <c r="D9" s="27"/>
      <c r="E9" s="29">
        <v>5</v>
      </c>
      <c r="F9" s="2195">
        <v>77688</v>
      </c>
      <c r="G9" s="30">
        <v>4166.67</v>
      </c>
      <c r="H9" s="30">
        <v>830</v>
      </c>
      <c r="I9" s="210">
        <f t="shared" si="0"/>
        <v>79166.649999999994</v>
      </c>
    </row>
    <row r="10" spans="1:9" ht="13.8">
      <c r="A10" s="2304">
        <v>45000</v>
      </c>
      <c r="B10" s="27"/>
      <c r="C10" s="27"/>
      <c r="D10" s="27"/>
      <c r="E10" s="29">
        <v>6</v>
      </c>
      <c r="F10" s="2195">
        <v>77959</v>
      </c>
      <c r="G10" s="30">
        <v>4166.67</v>
      </c>
      <c r="H10" s="30">
        <v>830</v>
      </c>
      <c r="I10" s="43">
        <f t="shared" si="0"/>
        <v>74999.98</v>
      </c>
    </row>
    <row r="11" spans="1:9" ht="13.8">
      <c r="A11" s="2304">
        <v>45028</v>
      </c>
      <c r="B11" s="27"/>
      <c r="C11" s="27"/>
      <c r="D11" s="27"/>
      <c r="E11" s="29">
        <v>7</v>
      </c>
      <c r="F11" s="2195">
        <v>78286</v>
      </c>
      <c r="G11" s="30">
        <v>4166.67</v>
      </c>
      <c r="H11" s="30">
        <v>830</v>
      </c>
      <c r="I11" s="43">
        <f t="shared" si="0"/>
        <v>70833.31</v>
      </c>
    </row>
    <row r="12" spans="1:9">
      <c r="A12" s="2304">
        <v>45034</v>
      </c>
      <c r="F12" s="2229">
        <v>31062</v>
      </c>
      <c r="G12" s="7">
        <v>70833.31</v>
      </c>
      <c r="I12" s="43">
        <f t="shared" si="0"/>
        <v>0</v>
      </c>
    </row>
    <row r="15" spans="1:9" ht="15">
      <c r="A15" s="3334" t="s">
        <v>1</v>
      </c>
      <c r="B15" s="3335"/>
      <c r="C15" s="3335"/>
      <c r="D15" s="3335"/>
      <c r="E15" s="3335"/>
      <c r="F15" s="3335"/>
      <c r="G15" s="3335"/>
      <c r="H15" s="3335"/>
      <c r="I15" s="3346"/>
    </row>
    <row r="16" spans="1:9" ht="26.4">
      <c r="A16" s="2782" t="s">
        <v>2</v>
      </c>
      <c r="B16" s="278" t="s">
        <v>3</v>
      </c>
      <c r="C16" s="279" t="s">
        <v>4</v>
      </c>
      <c r="D16" s="278" t="s">
        <v>362</v>
      </c>
      <c r="E16" s="497" t="s">
        <v>6</v>
      </c>
      <c r="F16" s="2775" t="s">
        <v>7</v>
      </c>
      <c r="G16" s="498" t="s">
        <v>176</v>
      </c>
      <c r="H16" s="498" t="s">
        <v>177</v>
      </c>
      <c r="I16" s="838" t="s">
        <v>10</v>
      </c>
    </row>
    <row r="17" spans="1:9">
      <c r="A17" s="2851">
        <v>45034</v>
      </c>
      <c r="B17" s="1050">
        <v>170000</v>
      </c>
      <c r="C17" s="1050">
        <f>B17*0.02</f>
        <v>3400</v>
      </c>
      <c r="D17" s="283"/>
      <c r="E17" s="283">
        <v>24</v>
      </c>
      <c r="F17" s="2452">
        <v>31062</v>
      </c>
      <c r="G17" s="1050">
        <f>B17/E17</f>
        <v>7083.3333333333303</v>
      </c>
      <c r="H17" s="1050">
        <f>B17*0.83%</f>
        <v>1411</v>
      </c>
      <c r="I17" s="1050">
        <f>B17</f>
        <v>170000</v>
      </c>
    </row>
    <row r="18" spans="1:9">
      <c r="A18" s="2304">
        <v>45058</v>
      </c>
      <c r="B18" s="57"/>
      <c r="C18" s="57"/>
      <c r="D18" s="57"/>
      <c r="E18" s="57">
        <v>1</v>
      </c>
      <c r="F18" s="2229">
        <v>78630</v>
      </c>
      <c r="G18" s="59">
        <v>7083.33</v>
      </c>
      <c r="H18" s="59">
        <v>1411</v>
      </c>
      <c r="I18" s="62">
        <f>I17-G18</f>
        <v>162916.67000000001</v>
      </c>
    </row>
    <row r="19" spans="1:9">
      <c r="A19" s="2304">
        <v>45085</v>
      </c>
      <c r="B19" s="57"/>
      <c r="C19" s="57"/>
      <c r="D19" s="57"/>
      <c r="E19" s="57">
        <v>2</v>
      </c>
      <c r="F19" s="2229">
        <v>79065</v>
      </c>
      <c r="G19" s="59">
        <v>7083.33</v>
      </c>
      <c r="H19" s="59">
        <v>1411</v>
      </c>
      <c r="I19" s="62">
        <f t="shared" ref="I19:I39" si="1">I18-G19</f>
        <v>155833.34</v>
      </c>
    </row>
    <row r="20" spans="1:9">
      <c r="A20" s="2304">
        <v>45119</v>
      </c>
      <c r="B20" s="57"/>
      <c r="C20" s="57"/>
      <c r="D20" s="57"/>
      <c r="E20" s="57">
        <v>3</v>
      </c>
      <c r="F20" s="2229">
        <v>79466</v>
      </c>
      <c r="G20" s="59">
        <v>7083.33</v>
      </c>
      <c r="H20" s="59">
        <v>1411</v>
      </c>
      <c r="I20" s="62">
        <f t="shared" si="1"/>
        <v>148750.01</v>
      </c>
    </row>
    <row r="21" spans="1:9">
      <c r="A21" s="2304">
        <v>45156</v>
      </c>
      <c r="B21" s="57"/>
      <c r="C21" s="57"/>
      <c r="D21" s="57"/>
      <c r="E21" s="57">
        <v>4</v>
      </c>
      <c r="F21" s="2229">
        <v>79908</v>
      </c>
      <c r="G21" s="59">
        <v>7083.33</v>
      </c>
      <c r="H21" s="59">
        <v>1411</v>
      </c>
      <c r="I21" s="62">
        <f t="shared" si="1"/>
        <v>141666.68</v>
      </c>
    </row>
    <row r="22" spans="1:9">
      <c r="A22" s="2304">
        <v>45190</v>
      </c>
      <c r="B22" s="57"/>
      <c r="C22" s="57"/>
      <c r="D22" s="57"/>
      <c r="E22" s="57">
        <v>5</v>
      </c>
      <c r="F22" s="2229">
        <v>80275</v>
      </c>
      <c r="G22" s="62">
        <v>7083.33</v>
      </c>
      <c r="H22" s="62">
        <v>1141</v>
      </c>
      <c r="I22" s="62">
        <f t="shared" si="1"/>
        <v>134583.35</v>
      </c>
    </row>
    <row r="23" spans="1:9">
      <c r="A23" s="2304">
        <v>45218</v>
      </c>
      <c r="B23" s="57"/>
      <c r="C23" s="57"/>
      <c r="D23" s="57"/>
      <c r="E23" s="57">
        <v>6</v>
      </c>
      <c r="F23" s="2229">
        <v>80607</v>
      </c>
      <c r="G23" s="62">
        <v>7083.33</v>
      </c>
      <c r="H23" s="62">
        <v>1141</v>
      </c>
      <c r="I23" s="62">
        <f t="shared" si="1"/>
        <v>127500.02</v>
      </c>
    </row>
    <row r="24" spans="1:9">
      <c r="A24" s="2304">
        <v>45254</v>
      </c>
      <c r="B24" s="57"/>
      <c r="C24" s="57"/>
      <c r="D24" s="57"/>
      <c r="E24" s="57">
        <v>7</v>
      </c>
      <c r="F24" s="2229">
        <v>81095</v>
      </c>
      <c r="G24" s="59">
        <v>7083.33</v>
      </c>
      <c r="H24" s="59">
        <v>1411</v>
      </c>
      <c r="I24" s="62">
        <f t="shared" si="1"/>
        <v>120416.69</v>
      </c>
    </row>
    <row r="25" spans="1:9">
      <c r="A25" s="2304">
        <v>45281</v>
      </c>
      <c r="B25" s="57"/>
      <c r="C25" s="57"/>
      <c r="D25" s="57"/>
      <c r="E25" s="57">
        <v>8</v>
      </c>
      <c r="F25" s="2229">
        <v>81460</v>
      </c>
      <c r="G25" s="59">
        <v>7083.33</v>
      </c>
      <c r="H25" s="59">
        <v>1411</v>
      </c>
      <c r="I25" s="62">
        <f t="shared" si="1"/>
        <v>113333.36</v>
      </c>
    </row>
    <row r="26" spans="1:9">
      <c r="A26" s="2304">
        <v>45330</v>
      </c>
      <c r="B26" s="57"/>
      <c r="C26" s="57"/>
      <c r="D26" s="57"/>
      <c r="E26" s="57">
        <v>9</v>
      </c>
      <c r="F26" s="2229">
        <v>82014</v>
      </c>
      <c r="G26" s="59">
        <v>7083.33</v>
      </c>
      <c r="H26" s="59">
        <v>1411</v>
      </c>
      <c r="I26" s="62">
        <f t="shared" si="1"/>
        <v>106250.03</v>
      </c>
    </row>
    <row r="27" spans="1:9">
      <c r="A27" s="2304">
        <v>45352</v>
      </c>
      <c r="B27" s="57"/>
      <c r="C27" s="57"/>
      <c r="D27" s="57"/>
      <c r="E27" s="57">
        <v>10</v>
      </c>
      <c r="F27" s="2229">
        <v>82282</v>
      </c>
      <c r="G27" s="59">
        <v>7083.33</v>
      </c>
      <c r="H27" s="59">
        <v>1411</v>
      </c>
      <c r="I27" s="62">
        <f t="shared" si="1"/>
        <v>99166.700000000099</v>
      </c>
    </row>
    <row r="28" spans="1:9">
      <c r="A28" s="2304">
        <v>45377</v>
      </c>
      <c r="B28" s="57"/>
      <c r="C28" s="57"/>
      <c r="D28" s="57"/>
      <c r="E28" s="57">
        <v>11</v>
      </c>
      <c r="F28" s="2229">
        <v>82569</v>
      </c>
      <c r="G28" s="59">
        <v>7083.33</v>
      </c>
      <c r="H28" s="59">
        <v>1411</v>
      </c>
      <c r="I28" s="62">
        <f t="shared" si="1"/>
        <v>92083.370000000097</v>
      </c>
    </row>
    <row r="29" spans="1:9">
      <c r="A29" s="2304">
        <v>45422</v>
      </c>
      <c r="B29" s="57"/>
      <c r="C29" s="57"/>
      <c r="D29" s="57"/>
      <c r="E29" s="57">
        <v>12</v>
      </c>
      <c r="F29" s="2229">
        <v>83088</v>
      </c>
      <c r="G29" s="59">
        <v>7083.33</v>
      </c>
      <c r="H29" s="59">
        <v>1411</v>
      </c>
      <c r="I29" s="62">
        <f t="shared" si="1"/>
        <v>85000.040000000095</v>
      </c>
    </row>
    <row r="30" spans="1:9">
      <c r="A30" s="2304">
        <v>45430</v>
      </c>
      <c r="B30" s="57"/>
      <c r="C30" s="57"/>
      <c r="D30" s="57"/>
      <c r="E30" s="57">
        <v>13</v>
      </c>
      <c r="F30" s="2229">
        <v>83191</v>
      </c>
      <c r="G30" s="59">
        <v>7083.33</v>
      </c>
      <c r="H30" s="59">
        <v>1411</v>
      </c>
      <c r="I30" s="62">
        <f t="shared" si="1"/>
        <v>77916.710000000094</v>
      </c>
    </row>
    <row r="31" spans="1:9">
      <c r="A31" s="2304">
        <v>45477</v>
      </c>
      <c r="B31" s="57"/>
      <c r="C31" s="57"/>
      <c r="D31" s="57"/>
      <c r="E31" s="57">
        <v>14</v>
      </c>
      <c r="F31" s="2229">
        <v>83836</v>
      </c>
      <c r="G31" s="59">
        <v>7083.33</v>
      </c>
      <c r="H31" s="59">
        <v>1411</v>
      </c>
      <c r="I31" s="62">
        <f t="shared" si="1"/>
        <v>70833.38</v>
      </c>
    </row>
    <row r="32" spans="1:9">
      <c r="A32" s="2304">
        <v>45546</v>
      </c>
      <c r="B32" s="57"/>
      <c r="C32" s="57"/>
      <c r="D32" s="57"/>
      <c r="E32" s="57">
        <v>15</v>
      </c>
      <c r="F32" s="2229">
        <v>84587</v>
      </c>
      <c r="G32" s="59">
        <v>7083.33</v>
      </c>
      <c r="H32" s="59">
        <v>1411</v>
      </c>
      <c r="I32" s="62">
        <f t="shared" si="1"/>
        <v>63750.05</v>
      </c>
    </row>
    <row r="33" spans="1:14" ht="15">
      <c r="A33" s="2304">
        <v>45701</v>
      </c>
      <c r="B33" s="57"/>
      <c r="C33" s="57"/>
      <c r="D33" s="57"/>
      <c r="E33" s="57">
        <v>16</v>
      </c>
      <c r="F33" s="2229">
        <v>86431</v>
      </c>
      <c r="G33" s="168">
        <v>7083.33</v>
      </c>
      <c r="H33" s="59">
        <v>1411</v>
      </c>
      <c r="I33" s="62">
        <f t="shared" si="1"/>
        <v>56666.720000000001</v>
      </c>
      <c r="J33" s="575"/>
      <c r="K33" s="125"/>
      <c r="L33" s="577"/>
      <c r="M33" s="577"/>
      <c r="N33" s="1090"/>
    </row>
    <row r="34" spans="1:14" ht="13.8">
      <c r="A34" s="2304">
        <v>45736</v>
      </c>
      <c r="B34" s="57"/>
      <c r="C34" s="57"/>
      <c r="D34" s="57"/>
      <c r="E34" s="57">
        <v>17</v>
      </c>
      <c r="F34" s="2229">
        <v>86858</v>
      </c>
      <c r="G34" s="450">
        <v>7083.33</v>
      </c>
      <c r="H34" s="59">
        <v>1411</v>
      </c>
      <c r="I34" s="62">
        <f t="shared" si="1"/>
        <v>49583.39</v>
      </c>
      <c r="J34" s="575"/>
      <c r="K34" s="126"/>
      <c r="L34" s="122"/>
      <c r="M34" s="122"/>
      <c r="N34" s="555"/>
    </row>
    <row r="35" spans="1:14" ht="13.8">
      <c r="A35" s="2304">
        <v>45414</v>
      </c>
      <c r="B35" s="57"/>
      <c r="C35" s="57"/>
      <c r="D35" s="57"/>
      <c r="E35" s="57">
        <v>18</v>
      </c>
      <c r="F35" s="2229">
        <v>87470</v>
      </c>
      <c r="G35" s="168">
        <v>7083.33</v>
      </c>
      <c r="H35" s="59">
        <v>1411</v>
      </c>
      <c r="I35" s="62">
        <f t="shared" si="1"/>
        <v>42500.06</v>
      </c>
      <c r="J35" s="575"/>
      <c r="K35" s="126"/>
      <c r="L35" s="577"/>
      <c r="M35" s="577"/>
      <c r="N35" s="1090"/>
    </row>
    <row r="36" spans="1:14" ht="13.8">
      <c r="A36" s="2304">
        <v>45784</v>
      </c>
      <c r="B36" s="57"/>
      <c r="C36" s="57"/>
      <c r="D36" s="57"/>
      <c r="E36" s="57">
        <v>19</v>
      </c>
      <c r="F36" s="2229" t="s">
        <v>1603</v>
      </c>
      <c r="G36" s="168">
        <v>7083.33</v>
      </c>
      <c r="H36" s="62">
        <v>1411</v>
      </c>
      <c r="I36" s="62">
        <f t="shared" si="1"/>
        <v>35416.730000000003</v>
      </c>
      <c r="J36" s="575"/>
      <c r="K36" s="120"/>
      <c r="L36" s="577"/>
      <c r="M36" s="577"/>
      <c r="N36" s="1090"/>
    </row>
    <row r="37" spans="1:14" ht="13.8">
      <c r="A37" s="2221">
        <v>45896</v>
      </c>
      <c r="B37" s="57"/>
      <c r="C37" s="57"/>
      <c r="D37" s="57"/>
      <c r="E37" s="57">
        <v>20</v>
      </c>
      <c r="F37" s="2196" t="s">
        <v>1604</v>
      </c>
      <c r="G37" s="450">
        <v>6589</v>
      </c>
      <c r="H37" s="555">
        <v>1411</v>
      </c>
      <c r="I37" s="62">
        <f t="shared" si="1"/>
        <v>28827.73</v>
      </c>
      <c r="J37" s="575"/>
      <c r="K37" s="126"/>
      <c r="L37" s="122"/>
      <c r="M37" s="122"/>
    </row>
    <row r="38" spans="1:14" ht="13.8">
      <c r="A38" s="2221">
        <v>45898</v>
      </c>
      <c r="B38" s="57"/>
      <c r="C38" s="57"/>
      <c r="D38" s="57"/>
      <c r="E38" s="57">
        <v>21</v>
      </c>
      <c r="F38" s="2196" t="s">
        <v>1605</v>
      </c>
      <c r="G38" s="450">
        <v>494.33</v>
      </c>
      <c r="H38" s="62"/>
      <c r="I38" s="62">
        <f t="shared" si="1"/>
        <v>28333.4</v>
      </c>
      <c r="J38" s="575"/>
      <c r="K38" s="126"/>
      <c r="L38" s="122"/>
      <c r="M38" s="122"/>
    </row>
    <row r="39" spans="1:14">
      <c r="A39" s="2304"/>
      <c r="B39" s="57"/>
      <c r="C39" s="57"/>
      <c r="D39" s="57"/>
      <c r="E39" s="57">
        <v>22</v>
      </c>
      <c r="F39" s="2229"/>
      <c r="G39" s="62"/>
      <c r="H39" s="62"/>
      <c r="I39" s="62">
        <f t="shared" si="1"/>
        <v>28333.4</v>
      </c>
    </row>
  </sheetData>
  <mergeCells count="2">
    <mergeCell ref="A2:I2"/>
    <mergeCell ref="A15:I15"/>
  </mergeCells>
  <pageMargins left="0.7" right="0.7" top="0.75" bottom="0.75" header="0.3" footer="0.3"/>
  <pageSetup orientation="portrait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55">
    <tabColor rgb="FFFFFF00"/>
  </sheetPr>
  <dimension ref="A1:S74"/>
  <sheetViews>
    <sheetView topLeftCell="A55" zoomScale="130" zoomScaleNormal="130" workbookViewId="0">
      <selection activeCell="F55" sqref="F1:F1048576"/>
    </sheetView>
  </sheetViews>
  <sheetFormatPr defaultColWidth="9.109375" defaultRowHeight="13.2"/>
  <cols>
    <col min="1" max="1" width="9.109375" style="1082"/>
    <col min="2" max="2" width="12.33203125" style="2301" customWidth="1"/>
    <col min="3" max="3" width="13.5546875" style="3" customWidth="1"/>
    <col min="4" max="4" width="11.88671875" style="3" customWidth="1"/>
    <col min="5" max="5" width="9.109375" style="3"/>
    <col min="6" max="6" width="9.109375" style="2308"/>
    <col min="7" max="7" width="9.109375" style="133"/>
    <col min="8" max="8" width="13.33203125" style="135" customWidth="1"/>
    <col min="9" max="9" width="11.33203125" style="135" customWidth="1"/>
    <col min="10" max="10" width="15.88671875" style="7" customWidth="1"/>
    <col min="11" max="13" width="11.6640625" style="3" customWidth="1"/>
    <col min="14" max="16" width="9.33203125" style="3" customWidth="1"/>
    <col min="17" max="17" width="9.109375" style="3"/>
    <col min="18" max="18" width="9.88671875" style="3" customWidth="1"/>
    <col min="19" max="19" width="9.33203125" style="3" customWidth="1"/>
    <col min="20" max="16384" width="9.109375" style="3"/>
  </cols>
  <sheetData>
    <row r="1" spans="1:10">
      <c r="B1" s="2915" t="s">
        <v>1606</v>
      </c>
    </row>
    <row r="2" spans="1:10" ht="13.8" thickBot="1"/>
    <row r="3" spans="1:10" s="1" customFormat="1" ht="16.2" thickTop="1" thickBot="1">
      <c r="A3" s="1083"/>
      <c r="B3" s="3334" t="s">
        <v>1</v>
      </c>
      <c r="C3" s="3335"/>
      <c r="D3" s="3335"/>
      <c r="E3" s="3335"/>
      <c r="F3" s="3335"/>
      <c r="G3" s="3335"/>
      <c r="H3" s="3335"/>
      <c r="I3" s="3335"/>
      <c r="J3" s="3346"/>
    </row>
    <row r="4" spans="1:10" ht="29.1" customHeight="1" thickTop="1">
      <c r="B4" s="2782" t="s">
        <v>2</v>
      </c>
      <c r="C4" s="278" t="s">
        <v>3</v>
      </c>
      <c r="D4" s="279" t="s">
        <v>4</v>
      </c>
      <c r="E4" s="278" t="s">
        <v>362</v>
      </c>
      <c r="F4" s="2421" t="s">
        <v>7</v>
      </c>
      <c r="G4" s="497" t="s">
        <v>6</v>
      </c>
      <c r="H4" s="498" t="s">
        <v>176</v>
      </c>
      <c r="I4" s="498" t="s">
        <v>177</v>
      </c>
      <c r="J4" s="838" t="s">
        <v>10</v>
      </c>
    </row>
    <row r="5" spans="1:10" ht="15" customHeight="1">
      <c r="B5" s="2916">
        <v>44730</v>
      </c>
      <c r="C5" s="1084">
        <v>100000</v>
      </c>
      <c r="D5" s="1084">
        <f>C5*0.02</f>
        <v>2000</v>
      </c>
      <c r="E5" s="1084"/>
      <c r="F5" s="2917">
        <v>26297</v>
      </c>
      <c r="G5" s="1085">
        <v>24</v>
      </c>
      <c r="H5" s="1086">
        <f>C5/G5</f>
        <v>4166.666666666667</v>
      </c>
      <c r="I5" s="1086">
        <f>C5*0.0083</f>
        <v>830</v>
      </c>
      <c r="J5" s="1084">
        <v>100000</v>
      </c>
    </row>
    <row r="6" spans="1:10" ht="15" customHeight="1">
      <c r="B6" s="2304">
        <v>44743</v>
      </c>
      <c r="C6" s="27"/>
      <c r="D6" s="27"/>
      <c r="E6" s="27"/>
      <c r="F6" s="2229">
        <v>75217</v>
      </c>
      <c r="G6" s="57">
        <v>1</v>
      </c>
      <c r="H6" s="59">
        <v>4166.67</v>
      </c>
      <c r="I6" s="59">
        <v>830</v>
      </c>
      <c r="J6" s="43">
        <f>J5-H6</f>
        <v>95833.33</v>
      </c>
    </row>
    <row r="7" spans="1:10" ht="15" customHeight="1">
      <c r="B7" s="2304">
        <v>44772</v>
      </c>
      <c r="C7" s="27"/>
      <c r="D7" s="27"/>
      <c r="E7" s="27"/>
      <c r="F7" s="2229">
        <v>75545</v>
      </c>
      <c r="G7" s="57">
        <v>2</v>
      </c>
      <c r="H7" s="30">
        <v>4166.67</v>
      </c>
      <c r="I7" s="30">
        <v>830</v>
      </c>
      <c r="J7" s="43">
        <f t="shared" ref="J7:J14" si="0">J6-H7</f>
        <v>91666.66</v>
      </c>
    </row>
    <row r="8" spans="1:10" ht="15" customHeight="1">
      <c r="B8" s="2304">
        <v>44800</v>
      </c>
      <c r="C8" s="27"/>
      <c r="D8" s="27"/>
      <c r="E8" s="27"/>
      <c r="F8" s="2229">
        <v>75809</v>
      </c>
      <c r="G8" s="57">
        <v>3</v>
      </c>
      <c r="H8" s="30">
        <v>4166.67</v>
      </c>
      <c r="I8" s="30">
        <v>830</v>
      </c>
      <c r="J8" s="43">
        <f t="shared" si="0"/>
        <v>87499.99</v>
      </c>
    </row>
    <row r="9" spans="1:10" ht="15" customHeight="1">
      <c r="B9" s="2304">
        <v>44834</v>
      </c>
      <c r="C9" s="32"/>
      <c r="D9" s="33"/>
      <c r="E9" s="33"/>
      <c r="F9" s="2229">
        <v>76200</v>
      </c>
      <c r="G9" s="57">
        <v>4</v>
      </c>
      <c r="H9" s="30">
        <v>4166.67</v>
      </c>
      <c r="I9" s="30">
        <v>830</v>
      </c>
      <c r="J9" s="43">
        <f t="shared" si="0"/>
        <v>83333.320000000007</v>
      </c>
    </row>
    <row r="10" spans="1:10" ht="15" customHeight="1">
      <c r="B10" s="2304">
        <v>44863</v>
      </c>
      <c r="C10" s="32"/>
      <c r="D10" s="33"/>
      <c r="E10" s="33"/>
      <c r="F10" s="2229">
        <v>76490</v>
      </c>
      <c r="G10" s="57">
        <v>5</v>
      </c>
      <c r="H10" s="30">
        <v>4166.67</v>
      </c>
      <c r="I10" s="30">
        <v>830</v>
      </c>
      <c r="J10" s="43">
        <f t="shared" si="0"/>
        <v>79166.650000000009</v>
      </c>
    </row>
    <row r="11" spans="1:10" ht="15" customHeight="1">
      <c r="B11" s="2304">
        <v>44894</v>
      </c>
      <c r="C11" s="32"/>
      <c r="D11" s="33"/>
      <c r="E11" s="33"/>
      <c r="F11" s="2229">
        <v>76905</v>
      </c>
      <c r="G11" s="57">
        <v>6</v>
      </c>
      <c r="H11" s="30">
        <v>4166.67</v>
      </c>
      <c r="I11" s="30">
        <v>830</v>
      </c>
      <c r="J11" s="43">
        <f t="shared" si="0"/>
        <v>74999.98000000001</v>
      </c>
    </row>
    <row r="12" spans="1:10" ht="15" customHeight="1">
      <c r="B12" s="2304">
        <v>44922</v>
      </c>
      <c r="C12" s="32"/>
      <c r="D12" s="284"/>
      <c r="E12" s="284"/>
      <c r="F12" s="2229">
        <v>77197</v>
      </c>
      <c r="G12" s="57">
        <v>7</v>
      </c>
      <c r="H12" s="59">
        <v>4166.67</v>
      </c>
      <c r="I12" s="59">
        <v>830</v>
      </c>
      <c r="J12" s="62">
        <f t="shared" si="0"/>
        <v>70833.310000000012</v>
      </c>
    </row>
    <row r="13" spans="1:10" ht="19.5" customHeight="1">
      <c r="B13" s="2304">
        <v>44960</v>
      </c>
      <c r="C13" s="29"/>
      <c r="D13" s="29"/>
      <c r="E13" s="29"/>
      <c r="F13" s="2229">
        <v>77586</v>
      </c>
      <c r="G13" s="57">
        <v>8</v>
      </c>
      <c r="H13" s="62">
        <v>4166.67</v>
      </c>
      <c r="I13" s="62">
        <v>830</v>
      </c>
      <c r="J13" s="62">
        <f t="shared" si="0"/>
        <v>66666.640000000014</v>
      </c>
    </row>
    <row r="14" spans="1:10" ht="22.5" customHeight="1">
      <c r="B14" s="2304">
        <v>44985</v>
      </c>
      <c r="D14" s="29"/>
      <c r="E14" s="29"/>
      <c r="F14" s="2229">
        <v>77756</v>
      </c>
      <c r="G14" s="57">
        <v>8</v>
      </c>
      <c r="H14" s="59">
        <v>4166.67</v>
      </c>
      <c r="I14" s="62">
        <v>830</v>
      </c>
      <c r="J14" s="62">
        <f t="shared" si="0"/>
        <v>62499.970000000016</v>
      </c>
    </row>
    <row r="15" spans="1:10" ht="15" customHeight="1">
      <c r="A15" s="1087"/>
      <c r="B15" s="2304">
        <v>44985</v>
      </c>
      <c r="D15" s="27"/>
      <c r="E15" s="27"/>
      <c r="F15" s="2252">
        <v>30803</v>
      </c>
      <c r="G15" s="149"/>
      <c r="H15" s="30">
        <v>62499.97</v>
      </c>
      <c r="I15" s="62"/>
      <c r="J15" s="43"/>
    </row>
    <row r="16" spans="1:10" ht="15" customHeight="1">
      <c r="A16" s="1087"/>
      <c r="B16" s="2223"/>
      <c r="C16" s="27"/>
      <c r="D16" s="27"/>
      <c r="E16" s="27"/>
      <c r="F16" s="2229"/>
      <c r="G16" s="149"/>
      <c r="H16" s="30"/>
      <c r="I16" s="62"/>
      <c r="J16" s="43"/>
    </row>
    <row r="17" spans="1:10" ht="15" customHeight="1" thickBot="1">
      <c r="A17" s="1087"/>
      <c r="B17" s="2223"/>
      <c r="C17" s="27"/>
      <c r="D17" s="27"/>
      <c r="E17" s="27"/>
      <c r="F17" s="2229"/>
      <c r="G17" s="57"/>
      <c r="H17" s="62"/>
      <c r="I17" s="62"/>
      <c r="J17" s="43"/>
    </row>
    <row r="18" spans="1:10" ht="15" customHeight="1" thickTop="1" thickBot="1">
      <c r="A18" s="1087"/>
      <c r="B18" s="3334" t="s">
        <v>1</v>
      </c>
      <c r="C18" s="3335"/>
      <c r="D18" s="3335"/>
      <c r="E18" s="3335"/>
      <c r="F18" s="3335"/>
      <c r="G18" s="3335"/>
      <c r="H18" s="3335"/>
      <c r="I18" s="3335"/>
      <c r="J18" s="3346"/>
    </row>
    <row r="19" spans="1:10" ht="15" customHeight="1" thickTop="1">
      <c r="A19" s="1087"/>
      <c r="B19" s="2782" t="s">
        <v>2</v>
      </c>
      <c r="C19" s="278" t="s">
        <v>3</v>
      </c>
      <c r="D19" s="279" t="s">
        <v>4</v>
      </c>
      <c r="E19" s="278" t="s">
        <v>362</v>
      </c>
      <c r="F19" s="2421" t="s">
        <v>7</v>
      </c>
      <c r="G19" s="497" t="s">
        <v>6</v>
      </c>
      <c r="H19" s="498" t="s">
        <v>176</v>
      </c>
      <c r="I19" s="498" t="s">
        <v>177</v>
      </c>
      <c r="J19" s="838" t="s">
        <v>10</v>
      </c>
    </row>
    <row r="20" spans="1:10" ht="15" customHeight="1">
      <c r="A20" s="1087"/>
      <c r="B20" s="2916">
        <v>44985</v>
      </c>
      <c r="C20" s="1084">
        <v>130000</v>
      </c>
      <c r="D20" s="1084">
        <f>C20*0.02</f>
        <v>2600</v>
      </c>
      <c r="E20" s="1084"/>
      <c r="F20" s="2917">
        <v>30803</v>
      </c>
      <c r="G20" s="1085">
        <v>24</v>
      </c>
      <c r="H20" s="1086">
        <f>C20/G20</f>
        <v>5416.666666666667</v>
      </c>
      <c r="I20" s="1086">
        <f>C20*0.0083</f>
        <v>1079</v>
      </c>
      <c r="J20" s="1084">
        <v>130000</v>
      </c>
    </row>
    <row r="21" spans="1:10" ht="15" customHeight="1">
      <c r="A21" s="1087"/>
      <c r="B21" s="2304">
        <v>45017</v>
      </c>
      <c r="C21" s="27"/>
      <c r="D21" s="27"/>
      <c r="E21" s="27"/>
      <c r="F21" s="2229">
        <v>78209</v>
      </c>
      <c r="G21" s="76">
        <v>1</v>
      </c>
      <c r="H21" s="59">
        <v>5416.67</v>
      </c>
      <c r="I21" s="59">
        <v>1079</v>
      </c>
      <c r="J21" s="43">
        <f>J20-H21</f>
        <v>124583.33</v>
      </c>
    </row>
    <row r="22" spans="1:10" ht="15" customHeight="1">
      <c r="A22" s="1087"/>
      <c r="B22" s="2304">
        <v>45044</v>
      </c>
      <c r="C22" s="27"/>
      <c r="D22" s="27"/>
      <c r="E22" s="27"/>
      <c r="F22" s="2229">
        <v>78467</v>
      </c>
      <c r="G22" s="76">
        <v>2</v>
      </c>
      <c r="H22" s="30">
        <v>5416.67</v>
      </c>
      <c r="I22" s="59">
        <v>1079</v>
      </c>
      <c r="J22" s="43">
        <f t="shared" ref="J22:J27" si="1">J21-H22</f>
        <v>119166.66</v>
      </c>
    </row>
    <row r="23" spans="1:10" ht="15" customHeight="1">
      <c r="A23" s="1087"/>
      <c r="B23" s="2304">
        <v>45077</v>
      </c>
      <c r="C23" s="27"/>
      <c r="D23" s="27"/>
      <c r="E23" s="27"/>
      <c r="F23" s="2229">
        <v>78918</v>
      </c>
      <c r="G23" s="76">
        <v>3</v>
      </c>
      <c r="H23" s="30">
        <v>5416.67</v>
      </c>
      <c r="I23" s="59">
        <v>1079</v>
      </c>
      <c r="J23" s="43">
        <f t="shared" si="1"/>
        <v>113749.99</v>
      </c>
    </row>
    <row r="24" spans="1:10" ht="15" customHeight="1">
      <c r="A24" s="1087"/>
      <c r="B24" s="2304">
        <v>45107</v>
      </c>
      <c r="C24" s="27"/>
      <c r="D24" s="27"/>
      <c r="E24" s="27"/>
      <c r="F24" s="2229">
        <v>79332</v>
      </c>
      <c r="G24" s="76">
        <v>4</v>
      </c>
      <c r="H24" s="30">
        <v>5416.67</v>
      </c>
      <c r="I24" s="59">
        <v>1079</v>
      </c>
      <c r="J24" s="43">
        <f t="shared" si="1"/>
        <v>108333.32</v>
      </c>
    </row>
    <row r="25" spans="1:10" ht="15" customHeight="1">
      <c r="A25" s="1087"/>
      <c r="B25" s="2304">
        <v>45135</v>
      </c>
      <c r="C25" s="27"/>
      <c r="D25" s="27"/>
      <c r="E25" s="27"/>
      <c r="F25" s="2229">
        <v>79634</v>
      </c>
      <c r="G25" s="76">
        <v>5</v>
      </c>
      <c r="H25" s="62">
        <v>5416.67</v>
      </c>
      <c r="I25" s="59">
        <v>1079</v>
      </c>
      <c r="J25" s="43">
        <f t="shared" si="1"/>
        <v>102916.65000000001</v>
      </c>
    </row>
    <row r="26" spans="1:10" ht="15" customHeight="1">
      <c r="A26" s="1087"/>
      <c r="B26" s="2304">
        <v>45167</v>
      </c>
      <c r="C26" s="27"/>
      <c r="D26" s="27"/>
      <c r="E26" s="27"/>
      <c r="F26" s="2229">
        <v>80022</v>
      </c>
      <c r="G26" s="76">
        <v>6</v>
      </c>
      <c r="H26" s="62">
        <v>5416.67</v>
      </c>
      <c r="I26" s="59">
        <v>1079</v>
      </c>
      <c r="J26" s="43">
        <f t="shared" si="1"/>
        <v>97499.98000000001</v>
      </c>
    </row>
    <row r="27" spans="1:10" ht="15" customHeight="1">
      <c r="A27" s="1087"/>
      <c r="B27" s="2304">
        <v>45185</v>
      </c>
      <c r="E27" s="27"/>
      <c r="F27" s="2229">
        <v>32013</v>
      </c>
      <c r="G27" s="59"/>
      <c r="H27" s="30">
        <v>97499.98</v>
      </c>
      <c r="I27" s="62"/>
      <c r="J27" s="43">
        <f t="shared" si="1"/>
        <v>0</v>
      </c>
    </row>
    <row r="28" spans="1:10" ht="15" customHeight="1">
      <c r="A28" s="1087"/>
      <c r="B28" s="2223"/>
      <c r="C28" s="27"/>
      <c r="D28" s="27"/>
      <c r="E28" s="27"/>
      <c r="F28" s="2229"/>
      <c r="G28" s="57"/>
      <c r="H28" s="62"/>
      <c r="I28" s="62"/>
      <c r="J28" s="43"/>
    </row>
    <row r="29" spans="1:10" ht="15" customHeight="1" thickBot="1"/>
    <row r="30" spans="1:10" ht="15" customHeight="1" thickTop="1" thickBot="1">
      <c r="B30" s="3334" t="s">
        <v>1</v>
      </c>
      <c r="C30" s="3335"/>
      <c r="D30" s="3335"/>
      <c r="E30" s="3335"/>
      <c r="F30" s="3335"/>
      <c r="G30" s="3335"/>
      <c r="H30" s="3335"/>
      <c r="I30" s="3335"/>
      <c r="J30" s="3346"/>
    </row>
    <row r="31" spans="1:10" ht="15" customHeight="1" thickTop="1">
      <c r="B31" s="2782" t="s">
        <v>2</v>
      </c>
      <c r="C31" s="278" t="s">
        <v>3</v>
      </c>
      <c r="D31" s="279" t="s">
        <v>4</v>
      </c>
      <c r="E31" s="278" t="s">
        <v>362</v>
      </c>
      <c r="F31" s="2421" t="s">
        <v>7</v>
      </c>
      <c r="G31" s="497" t="s">
        <v>6</v>
      </c>
      <c r="H31" s="498" t="s">
        <v>176</v>
      </c>
      <c r="I31" s="498" t="s">
        <v>177</v>
      </c>
      <c r="J31" s="838" t="s">
        <v>10</v>
      </c>
    </row>
    <row r="32" spans="1:10" ht="15" customHeight="1">
      <c r="B32" s="2916">
        <v>45185</v>
      </c>
      <c r="C32" s="1084">
        <v>130000</v>
      </c>
      <c r="D32" s="1084">
        <f>C32*0.02</f>
        <v>2600</v>
      </c>
      <c r="E32" s="1084"/>
      <c r="F32" s="2917">
        <v>32013</v>
      </c>
      <c r="G32" s="1085">
        <v>24</v>
      </c>
      <c r="H32" s="1086">
        <f>C32/G32</f>
        <v>5416.666666666667</v>
      </c>
      <c r="I32" s="1086">
        <f>C32*0.0083</f>
        <v>1079</v>
      </c>
      <c r="J32" s="1084">
        <v>130000</v>
      </c>
    </row>
    <row r="33" spans="2:10" ht="15" customHeight="1">
      <c r="B33" s="2304">
        <v>45198</v>
      </c>
      <c r="C33" s="27"/>
      <c r="D33" s="27"/>
      <c r="E33" s="27"/>
      <c r="F33" s="2229">
        <v>80415</v>
      </c>
      <c r="G33" s="76">
        <v>1</v>
      </c>
      <c r="H33" s="30">
        <v>5416.67</v>
      </c>
      <c r="I33" s="30">
        <v>1079</v>
      </c>
      <c r="J33" s="43">
        <f>J32-H33</f>
        <v>124583.33</v>
      </c>
    </row>
    <row r="34" spans="2:10" ht="15" customHeight="1">
      <c r="B34" s="2304">
        <v>45226</v>
      </c>
      <c r="C34" s="27"/>
      <c r="D34" s="27"/>
      <c r="E34" s="27"/>
      <c r="F34" s="2229">
        <v>80721</v>
      </c>
      <c r="G34" s="76">
        <v>2</v>
      </c>
      <c r="H34" s="30">
        <v>5416.67</v>
      </c>
      <c r="I34" s="30">
        <v>1079</v>
      </c>
      <c r="J34" s="43">
        <f t="shared" ref="J34:J44" si="2">J33-H34</f>
        <v>119166.66</v>
      </c>
    </row>
    <row r="35" spans="2:10" ht="15" customHeight="1">
      <c r="B35" s="2304">
        <v>45262</v>
      </c>
      <c r="C35" s="27"/>
      <c r="D35" s="27"/>
      <c r="E35" s="27"/>
      <c r="F35" s="2229">
        <v>81266</v>
      </c>
      <c r="G35" s="76">
        <v>3</v>
      </c>
      <c r="H35" s="59">
        <v>5416.67</v>
      </c>
      <c r="I35" s="59">
        <v>1079</v>
      </c>
      <c r="J35" s="43">
        <f t="shared" si="2"/>
        <v>113749.99</v>
      </c>
    </row>
    <row r="36" spans="2:10" ht="15" customHeight="1">
      <c r="B36" s="2304">
        <v>45288</v>
      </c>
      <c r="C36" s="27"/>
      <c r="D36" s="27"/>
      <c r="E36" s="27"/>
      <c r="F36" s="2229">
        <v>81506</v>
      </c>
      <c r="G36" s="76">
        <v>4</v>
      </c>
      <c r="H36" s="30">
        <v>5416.67</v>
      </c>
      <c r="I36" s="30">
        <v>1079</v>
      </c>
      <c r="J36" s="43">
        <f t="shared" si="2"/>
        <v>108333.32</v>
      </c>
    </row>
    <row r="37" spans="2:10" ht="15" customHeight="1">
      <c r="B37" s="2304">
        <v>45321</v>
      </c>
      <c r="C37" s="27"/>
      <c r="D37" s="27"/>
      <c r="E37" s="27"/>
      <c r="F37" s="2229">
        <v>81845</v>
      </c>
      <c r="G37" s="76">
        <v>5</v>
      </c>
      <c r="H37" s="30">
        <v>5416.67</v>
      </c>
      <c r="I37" s="30">
        <v>1079</v>
      </c>
      <c r="J37" s="43">
        <f t="shared" si="2"/>
        <v>102916.65000000001</v>
      </c>
    </row>
    <row r="38" spans="2:10" ht="15" customHeight="1">
      <c r="B38" s="2304">
        <v>45349</v>
      </c>
      <c r="C38" s="27"/>
      <c r="D38" s="27"/>
      <c r="E38" s="27"/>
      <c r="F38" s="2229">
        <v>82193</v>
      </c>
      <c r="G38" s="76">
        <v>6</v>
      </c>
      <c r="H38" s="30">
        <v>5416.67</v>
      </c>
      <c r="I38" s="30">
        <v>1079</v>
      </c>
      <c r="J38" s="43">
        <f t="shared" si="2"/>
        <v>97499.98000000001</v>
      </c>
    </row>
    <row r="39" spans="2:10" ht="15" customHeight="1">
      <c r="B39" s="2304">
        <v>45384</v>
      </c>
      <c r="C39" s="27"/>
      <c r="D39" s="27"/>
      <c r="E39" s="27"/>
      <c r="F39" s="2229">
        <v>82628</v>
      </c>
      <c r="G39" s="76">
        <v>7</v>
      </c>
      <c r="H39" s="59">
        <v>5416.67</v>
      </c>
      <c r="I39" s="59">
        <v>1079</v>
      </c>
      <c r="J39" s="43">
        <f t="shared" si="2"/>
        <v>92083.310000000012</v>
      </c>
    </row>
    <row r="40" spans="2:10" ht="15" customHeight="1">
      <c r="B40" s="2304">
        <v>45412</v>
      </c>
      <c r="C40" s="27"/>
      <c r="D40" s="27"/>
      <c r="E40" s="27"/>
      <c r="F40" s="2229">
        <v>82978</v>
      </c>
      <c r="G40" s="76">
        <v>8</v>
      </c>
      <c r="H40" s="30">
        <v>5416.67</v>
      </c>
      <c r="I40" s="30">
        <v>1079</v>
      </c>
      <c r="J40" s="43">
        <f t="shared" si="2"/>
        <v>86666.640000000014</v>
      </c>
    </row>
    <row r="41" spans="2:10" ht="15" customHeight="1">
      <c r="B41" s="2304">
        <v>45442</v>
      </c>
      <c r="C41" s="27"/>
      <c r="D41" s="27"/>
      <c r="E41" s="27"/>
      <c r="F41" s="2229">
        <v>83383</v>
      </c>
      <c r="G41" s="76">
        <v>9</v>
      </c>
      <c r="H41" s="30">
        <v>5416.67</v>
      </c>
      <c r="I41" s="30">
        <v>1079</v>
      </c>
      <c r="J41" s="43">
        <f t="shared" si="2"/>
        <v>81249.970000000016</v>
      </c>
    </row>
    <row r="42" spans="2:10" ht="15" customHeight="1">
      <c r="B42" s="2223">
        <v>45472</v>
      </c>
      <c r="C42" s="27"/>
      <c r="D42" s="27"/>
      <c r="E42" s="27"/>
      <c r="F42" s="2195">
        <v>83739</v>
      </c>
      <c r="G42" s="76">
        <v>10</v>
      </c>
      <c r="H42" s="30">
        <v>5416.67</v>
      </c>
      <c r="I42" s="30">
        <v>1079</v>
      </c>
      <c r="J42" s="43">
        <f t="shared" si="2"/>
        <v>75833.300000000017</v>
      </c>
    </row>
    <row r="43" spans="2:10" ht="15" customHeight="1">
      <c r="B43" s="2223">
        <v>45503</v>
      </c>
      <c r="C43" s="27"/>
      <c r="D43" s="27"/>
      <c r="E43" s="27"/>
      <c r="F43" s="2195">
        <v>84069</v>
      </c>
      <c r="G43" s="76">
        <v>11</v>
      </c>
      <c r="H43" s="30">
        <v>5416.67</v>
      </c>
      <c r="I43" s="30">
        <v>1079</v>
      </c>
      <c r="J43" s="43">
        <f t="shared" si="2"/>
        <v>70416.630000000019</v>
      </c>
    </row>
    <row r="44" spans="2:10" ht="15" customHeight="1">
      <c r="B44" s="2899">
        <v>45517</v>
      </c>
      <c r="E44" s="327"/>
      <c r="F44" s="2195">
        <v>34006</v>
      </c>
      <c r="G44" s="76">
        <v>12</v>
      </c>
      <c r="H44" s="566">
        <v>70416.63</v>
      </c>
      <c r="I44" s="62"/>
      <c r="J44" s="43">
        <f t="shared" si="2"/>
        <v>0</v>
      </c>
    </row>
    <row r="45" spans="2:10" ht="15" customHeight="1">
      <c r="B45" s="2223"/>
      <c r="C45" s="27"/>
      <c r="D45" s="27"/>
      <c r="E45" s="27"/>
      <c r="F45" s="2229"/>
      <c r="G45" s="76">
        <v>13</v>
      </c>
      <c r="H45" s="62"/>
      <c r="I45" s="62"/>
      <c r="J45" s="43"/>
    </row>
    <row r="46" spans="2:10" ht="15" customHeight="1" thickBot="1">
      <c r="B46" s="2223"/>
      <c r="C46" s="27"/>
      <c r="D46" s="27"/>
      <c r="E46" s="27"/>
      <c r="F46" s="2229"/>
      <c r="G46" s="57"/>
      <c r="H46" s="62"/>
      <c r="I46" s="62"/>
      <c r="J46" s="43"/>
    </row>
    <row r="47" spans="2:10" ht="15" customHeight="1" thickTop="1" thickBot="1">
      <c r="B47" s="3334" t="s">
        <v>1</v>
      </c>
      <c r="C47" s="3335"/>
      <c r="D47" s="3335"/>
      <c r="E47" s="3335"/>
      <c r="F47" s="3335"/>
      <c r="G47" s="3335"/>
      <c r="H47" s="3335"/>
      <c r="I47" s="3335"/>
      <c r="J47" s="3346"/>
    </row>
    <row r="48" spans="2:10" ht="15" customHeight="1" thickTop="1">
      <c r="B48" s="2782" t="s">
        <v>2</v>
      </c>
      <c r="C48" s="278" t="s">
        <v>3</v>
      </c>
      <c r="D48" s="279" t="s">
        <v>4</v>
      </c>
      <c r="E48" s="278" t="s">
        <v>362</v>
      </c>
      <c r="F48" s="2421" t="s">
        <v>7</v>
      </c>
      <c r="G48" s="497" t="s">
        <v>6</v>
      </c>
      <c r="H48" s="498" t="s">
        <v>176</v>
      </c>
      <c r="I48" s="498" t="s">
        <v>177</v>
      </c>
      <c r="J48" s="838" t="s">
        <v>10</v>
      </c>
    </row>
    <row r="49" spans="2:19" ht="15" customHeight="1">
      <c r="B49" s="2851">
        <v>45517</v>
      </c>
      <c r="C49" s="1050">
        <v>120000</v>
      </c>
      <c r="D49" s="1050">
        <f>C49*0.02</f>
        <v>2400</v>
      </c>
      <c r="E49" s="1050"/>
      <c r="F49" s="2918">
        <v>34006</v>
      </c>
      <c r="G49" s="283">
        <v>24</v>
      </c>
      <c r="H49" s="1050">
        <f>C49/G49</f>
        <v>5000</v>
      </c>
      <c r="I49" s="1050">
        <f>C49*0.0083</f>
        <v>996</v>
      </c>
      <c r="J49" s="1050">
        <f>C49</f>
        <v>120000</v>
      </c>
    </row>
    <row r="50" spans="2:19" ht="15" customHeight="1">
      <c r="B50" s="2304">
        <v>45538</v>
      </c>
      <c r="C50" s="57"/>
      <c r="D50" s="57"/>
      <c r="E50" s="57"/>
      <c r="F50" s="2229">
        <v>84503</v>
      </c>
      <c r="G50" s="76">
        <v>1</v>
      </c>
      <c r="H50" s="59">
        <v>5000</v>
      </c>
      <c r="I50" s="59">
        <v>996</v>
      </c>
      <c r="J50" s="62">
        <f>J49-H50</f>
        <v>115000</v>
      </c>
    </row>
    <row r="51" spans="2:19" ht="15" customHeight="1">
      <c r="B51" s="2304">
        <v>45566</v>
      </c>
      <c r="C51" s="57"/>
      <c r="D51" s="57"/>
      <c r="E51" s="57"/>
      <c r="F51" s="2229">
        <v>84842</v>
      </c>
      <c r="G51" s="76">
        <v>2</v>
      </c>
      <c r="H51" s="59">
        <v>5000</v>
      </c>
      <c r="I51" s="59">
        <v>996</v>
      </c>
      <c r="J51" s="62">
        <f t="shared" ref="J51:J63" si="3">J50-H51</f>
        <v>110000</v>
      </c>
    </row>
    <row r="52" spans="2:19" ht="15" customHeight="1">
      <c r="B52" s="2304">
        <v>45594</v>
      </c>
      <c r="C52" s="57"/>
      <c r="D52" s="57"/>
      <c r="E52" s="57"/>
      <c r="F52" s="2229">
        <v>85201</v>
      </c>
      <c r="G52" s="76">
        <v>3</v>
      </c>
      <c r="H52" s="59">
        <v>5000</v>
      </c>
      <c r="I52" s="59">
        <v>996</v>
      </c>
      <c r="J52" s="62">
        <f t="shared" si="3"/>
        <v>105000</v>
      </c>
    </row>
    <row r="53" spans="2:19" ht="15" customHeight="1">
      <c r="B53" s="2304">
        <v>45625</v>
      </c>
      <c r="C53" s="57"/>
      <c r="D53" s="57"/>
      <c r="E53" s="57"/>
      <c r="F53" s="2229">
        <v>85672</v>
      </c>
      <c r="G53" s="76">
        <v>4</v>
      </c>
      <c r="H53" s="59">
        <v>5000</v>
      </c>
      <c r="I53" s="59">
        <v>996</v>
      </c>
      <c r="J53" s="62">
        <f t="shared" si="3"/>
        <v>100000</v>
      </c>
    </row>
    <row r="54" spans="2:19">
      <c r="B54" s="2304">
        <v>45654</v>
      </c>
      <c r="C54" s="57"/>
      <c r="D54" s="57"/>
      <c r="E54" s="57"/>
      <c r="F54" s="2229">
        <v>85989</v>
      </c>
      <c r="G54" s="76">
        <v>5</v>
      </c>
      <c r="H54" s="59">
        <v>5000</v>
      </c>
      <c r="I54" s="59">
        <v>996</v>
      </c>
      <c r="J54" s="62">
        <f t="shared" si="3"/>
        <v>95000</v>
      </c>
    </row>
    <row r="55" spans="2:19">
      <c r="B55" s="2304">
        <v>45686</v>
      </c>
      <c r="C55" s="57"/>
      <c r="D55" s="57"/>
      <c r="E55" s="57"/>
      <c r="F55" s="2312">
        <v>86332</v>
      </c>
      <c r="G55" s="76">
        <v>6</v>
      </c>
      <c r="H55" s="450">
        <v>5000</v>
      </c>
      <c r="I55" s="450">
        <v>996</v>
      </c>
      <c r="J55" s="62">
        <f t="shared" si="3"/>
        <v>90000</v>
      </c>
      <c r="L55" s="339"/>
      <c r="M55" s="613"/>
      <c r="N55" s="464"/>
      <c r="O55" s="615"/>
      <c r="P55" s="615"/>
      <c r="Q55" s="615"/>
      <c r="R55" s="617"/>
      <c r="S55" s="617"/>
    </row>
    <row r="56" spans="2:19">
      <c r="B56" s="2304">
        <v>45717</v>
      </c>
      <c r="C56" s="57"/>
      <c r="D56" s="57"/>
      <c r="E56" s="57"/>
      <c r="F56" s="2312">
        <v>86713</v>
      </c>
      <c r="G56" s="76">
        <v>7</v>
      </c>
      <c r="H56" s="168">
        <v>5000</v>
      </c>
      <c r="I56" s="168">
        <v>996</v>
      </c>
      <c r="J56" s="62">
        <f t="shared" si="3"/>
        <v>85000</v>
      </c>
      <c r="L56" s="339"/>
      <c r="M56" s="613"/>
      <c r="N56" s="464"/>
      <c r="O56" s="614"/>
      <c r="P56" s="614"/>
      <c r="Q56" s="615"/>
      <c r="R56" s="617"/>
      <c r="S56" s="617"/>
    </row>
    <row r="57" spans="2:19">
      <c r="B57" s="2304">
        <v>45749</v>
      </c>
      <c r="C57" s="57"/>
      <c r="D57" s="57"/>
      <c r="E57" s="57"/>
      <c r="F57" s="2312">
        <v>87079</v>
      </c>
      <c r="G57" s="76">
        <v>8</v>
      </c>
      <c r="H57" s="168">
        <v>5000</v>
      </c>
      <c r="I57" s="168">
        <v>996</v>
      </c>
      <c r="J57" s="62">
        <f t="shared" si="3"/>
        <v>80000</v>
      </c>
      <c r="L57" s="339"/>
      <c r="M57" s="613"/>
      <c r="N57" s="464"/>
      <c r="O57" s="614"/>
      <c r="P57" s="614"/>
      <c r="Q57" s="614"/>
      <c r="R57" s="617"/>
      <c r="S57" s="617"/>
    </row>
    <row r="58" spans="2:19">
      <c r="B58" s="2304">
        <v>45776</v>
      </c>
      <c r="C58" s="57"/>
      <c r="D58" s="57"/>
      <c r="E58" s="57"/>
      <c r="F58" s="2312">
        <v>87358</v>
      </c>
      <c r="G58" s="76">
        <v>9</v>
      </c>
      <c r="H58" s="450">
        <v>5000</v>
      </c>
      <c r="I58" s="450">
        <v>996</v>
      </c>
      <c r="J58" s="62">
        <f t="shared" si="3"/>
        <v>75000</v>
      </c>
      <c r="L58" s="339"/>
      <c r="M58" s="613"/>
      <c r="N58" s="464"/>
      <c r="O58" s="615"/>
      <c r="P58" s="615"/>
      <c r="Q58" s="614"/>
      <c r="R58" s="617"/>
      <c r="S58" s="617"/>
    </row>
    <row r="59" spans="2:19">
      <c r="B59" s="2304">
        <v>45811</v>
      </c>
      <c r="C59" s="27"/>
      <c r="D59" s="27"/>
      <c r="E59" s="27"/>
      <c r="F59" s="2313" t="s">
        <v>1608</v>
      </c>
      <c r="G59" s="76">
        <v>10</v>
      </c>
      <c r="H59" s="168">
        <v>5000</v>
      </c>
      <c r="I59" s="168">
        <v>996</v>
      </c>
      <c r="J59" s="62">
        <f t="shared" si="3"/>
        <v>70000</v>
      </c>
      <c r="L59" s="339"/>
      <c r="M59" s="613"/>
      <c r="N59" s="340"/>
      <c r="O59" s="614"/>
      <c r="P59" s="614"/>
      <c r="Q59" s="615"/>
      <c r="R59" s="617"/>
      <c r="S59" s="617"/>
    </row>
    <row r="60" spans="2:19">
      <c r="B60" s="2304">
        <v>45839</v>
      </c>
      <c r="C60" s="27"/>
      <c r="D60" s="27"/>
      <c r="E60" s="27"/>
      <c r="F60" s="2313" t="s">
        <v>1609</v>
      </c>
      <c r="G60" s="76">
        <v>11</v>
      </c>
      <c r="H60" s="168">
        <v>5000</v>
      </c>
      <c r="I60" s="168">
        <v>996</v>
      </c>
      <c r="J60" s="62">
        <f t="shared" si="3"/>
        <v>65000</v>
      </c>
      <c r="L60" s="339"/>
      <c r="M60" s="613"/>
      <c r="N60" s="340"/>
      <c r="O60" s="614"/>
      <c r="P60" s="614"/>
      <c r="Q60" s="614"/>
      <c r="R60" s="617"/>
      <c r="S60" s="617"/>
    </row>
    <row r="61" spans="2:19">
      <c r="B61" s="2304">
        <v>45870</v>
      </c>
      <c r="C61" s="27"/>
      <c r="D61" s="27"/>
      <c r="E61" s="27"/>
      <c r="F61" s="2707" t="s">
        <v>1610</v>
      </c>
      <c r="G61" s="76">
        <v>12</v>
      </c>
      <c r="H61" s="168">
        <v>5000</v>
      </c>
      <c r="I61" s="168">
        <v>996</v>
      </c>
      <c r="J61" s="62">
        <f t="shared" si="3"/>
        <v>60000</v>
      </c>
      <c r="L61" s="339"/>
      <c r="M61" s="613"/>
      <c r="N61" s="2182"/>
      <c r="O61" s="614"/>
      <c r="P61" s="614"/>
      <c r="Q61" s="614"/>
      <c r="R61" s="617"/>
      <c r="S61" s="617"/>
    </row>
    <row r="62" spans="2:19">
      <c r="B62" s="2304">
        <v>45898</v>
      </c>
      <c r="C62" s="27"/>
      <c r="D62" s="27"/>
      <c r="E62" s="27"/>
      <c r="F62" s="2707" t="s">
        <v>1611</v>
      </c>
      <c r="G62" s="76">
        <v>13</v>
      </c>
      <c r="H62" s="450">
        <v>5000</v>
      </c>
      <c r="I62" s="450">
        <v>996</v>
      </c>
      <c r="J62" s="62">
        <f t="shared" si="3"/>
        <v>55000</v>
      </c>
      <c r="L62" s="339"/>
      <c r="M62" s="613"/>
      <c r="N62" s="2182"/>
      <c r="O62" s="615"/>
      <c r="P62" s="615"/>
      <c r="Q62" s="614"/>
      <c r="R62" s="617"/>
      <c r="S62" s="617"/>
    </row>
    <row r="63" spans="2:19">
      <c r="B63" s="2306">
        <v>45906</v>
      </c>
      <c r="E63" s="27"/>
      <c r="F63" s="2861">
        <v>36364</v>
      </c>
      <c r="G63" s="76">
        <v>14</v>
      </c>
      <c r="H63" s="618">
        <v>55000</v>
      </c>
      <c r="I63" s="62"/>
      <c r="J63" s="62">
        <f t="shared" si="3"/>
        <v>0</v>
      </c>
      <c r="L63" s="339"/>
      <c r="M63" s="613"/>
      <c r="N63" s="467"/>
      <c r="O63" s="615"/>
      <c r="P63" s="615"/>
      <c r="Q63" s="615"/>
      <c r="R63" s="618"/>
      <c r="S63" s="618"/>
    </row>
    <row r="64" spans="2:19">
      <c r="L64" s="339"/>
      <c r="M64" s="613"/>
      <c r="N64" s="340"/>
      <c r="O64" s="614"/>
      <c r="P64" s="614"/>
      <c r="Q64" s="615"/>
      <c r="R64" s="617"/>
      <c r="S64" s="617"/>
    </row>
    <row r="65" spans="2:19" ht="13.8" thickBot="1">
      <c r="L65" s="339"/>
      <c r="M65" s="613"/>
      <c r="N65" s="340"/>
      <c r="O65" s="615"/>
      <c r="P65" s="615"/>
      <c r="Q65" s="614"/>
      <c r="R65" s="617"/>
      <c r="S65" s="617"/>
    </row>
    <row r="66" spans="2:19" ht="16.2" thickTop="1" thickBot="1">
      <c r="B66" s="3334" t="s">
        <v>1</v>
      </c>
      <c r="C66" s="3335"/>
      <c r="D66" s="3335"/>
      <c r="E66" s="3335"/>
      <c r="F66" s="3335"/>
      <c r="G66" s="3335"/>
      <c r="H66" s="3335"/>
      <c r="I66" s="3335"/>
      <c r="J66" s="3346"/>
      <c r="L66" s="339"/>
      <c r="M66" s="613"/>
      <c r="N66" s="340"/>
      <c r="O66" s="614"/>
      <c r="P66" s="614"/>
      <c r="Q66" s="615"/>
      <c r="R66" s="617"/>
      <c r="S66" s="617"/>
    </row>
    <row r="67" spans="2:19" ht="27" thickTop="1">
      <c r="B67" s="2782" t="s">
        <v>2</v>
      </c>
      <c r="C67" s="278" t="s">
        <v>3</v>
      </c>
      <c r="D67" s="279" t="s">
        <v>4</v>
      </c>
      <c r="E67" s="278" t="s">
        <v>362</v>
      </c>
      <c r="F67" s="2421" t="s">
        <v>7</v>
      </c>
      <c r="G67" s="497" t="s">
        <v>6</v>
      </c>
      <c r="H67" s="498" t="s">
        <v>176</v>
      </c>
      <c r="I67" s="498" t="s">
        <v>177</v>
      </c>
      <c r="J67" s="838" t="s">
        <v>10</v>
      </c>
      <c r="L67" s="339"/>
      <c r="M67" s="613"/>
      <c r="N67" s="340"/>
      <c r="O67" s="615"/>
      <c r="P67" s="615"/>
      <c r="Q67" s="614"/>
      <c r="R67" s="617"/>
      <c r="S67" s="617"/>
    </row>
    <row r="68" spans="2:19">
      <c r="B68" s="2851">
        <v>45906</v>
      </c>
      <c r="C68" s="1050">
        <v>100000</v>
      </c>
      <c r="D68" s="1050">
        <f>C68*0.02</f>
        <v>2000</v>
      </c>
      <c r="E68" s="1050"/>
      <c r="F68" s="2918" t="s">
        <v>1616</v>
      </c>
      <c r="G68" s="283">
        <v>24</v>
      </c>
      <c r="H68" s="1050">
        <f>C68/G68</f>
        <v>4166.666666666667</v>
      </c>
      <c r="I68" s="1050">
        <f>C68*0.0083</f>
        <v>830</v>
      </c>
      <c r="J68" s="1050">
        <f>C68</f>
        <v>100000</v>
      </c>
    </row>
    <row r="69" spans="2:19">
      <c r="B69" s="2304">
        <v>45933</v>
      </c>
      <c r="C69" s="27"/>
      <c r="D69" s="27"/>
      <c r="E69" s="27"/>
      <c r="F69" s="2313" t="s">
        <v>1612</v>
      </c>
      <c r="G69" s="76">
        <v>1</v>
      </c>
      <c r="H69" s="673">
        <v>4166.67</v>
      </c>
      <c r="I69" s="673">
        <v>830</v>
      </c>
      <c r="J69" s="62">
        <f t="shared" ref="J69:J74" si="4">J68-H69</f>
        <v>95833.33</v>
      </c>
    </row>
    <row r="70" spans="2:19">
      <c r="B70" s="2304">
        <v>45946</v>
      </c>
      <c r="C70" s="27"/>
      <c r="D70" s="27"/>
      <c r="E70" s="27"/>
      <c r="F70" s="2313" t="s">
        <v>1613</v>
      </c>
      <c r="G70" s="57"/>
      <c r="H70" s="619">
        <v>4166.67</v>
      </c>
      <c r="I70" s="619">
        <v>830</v>
      </c>
      <c r="J70" s="62">
        <f t="shared" si="4"/>
        <v>91666.66</v>
      </c>
    </row>
    <row r="71" spans="2:19">
      <c r="B71" s="2304">
        <v>45993</v>
      </c>
      <c r="C71" s="27"/>
      <c r="D71" s="27"/>
      <c r="E71" s="27"/>
      <c r="F71" s="2313" t="s">
        <v>1614</v>
      </c>
      <c r="G71" s="57"/>
      <c r="H71" s="673">
        <v>4166.67</v>
      </c>
      <c r="I71" s="673">
        <v>830</v>
      </c>
      <c r="J71" s="62">
        <f t="shared" si="4"/>
        <v>87499.99</v>
      </c>
    </row>
    <row r="72" spans="2:19">
      <c r="B72" s="2304">
        <v>46020</v>
      </c>
      <c r="C72" s="27"/>
      <c r="D72" s="27"/>
      <c r="E72" s="27"/>
      <c r="F72" s="2313" t="s">
        <v>1615</v>
      </c>
      <c r="G72" s="57"/>
      <c r="H72" s="619">
        <v>4166.67</v>
      </c>
      <c r="I72" s="619">
        <v>830</v>
      </c>
      <c r="J72" s="62">
        <f t="shared" si="4"/>
        <v>83333.320000000007</v>
      </c>
    </row>
    <row r="73" spans="2:19">
      <c r="B73" s="2223"/>
      <c r="C73" s="27"/>
      <c r="D73" s="27"/>
      <c r="E73" s="27"/>
      <c r="F73" s="2229"/>
      <c r="G73" s="57"/>
      <c r="H73" s="62"/>
      <c r="I73" s="62"/>
      <c r="J73" s="62">
        <f t="shared" si="4"/>
        <v>83333.320000000007</v>
      </c>
    </row>
    <row r="74" spans="2:19">
      <c r="B74" s="2223"/>
      <c r="C74" s="27"/>
      <c r="D74" s="27"/>
      <c r="E74" s="27"/>
      <c r="F74" s="2229"/>
      <c r="G74" s="57"/>
      <c r="H74" s="62"/>
      <c r="I74" s="62"/>
      <c r="J74" s="62">
        <f t="shared" si="4"/>
        <v>83333.320000000007</v>
      </c>
    </row>
  </sheetData>
  <mergeCells count="5">
    <mergeCell ref="B47:J47"/>
    <mergeCell ref="B66:J66"/>
    <mergeCell ref="B3:J3"/>
    <mergeCell ref="B18:J18"/>
    <mergeCell ref="B30:J30"/>
  </mergeCells>
  <pageMargins left="0.25" right="0.25" top="0.5" bottom="0.5" header="0.5" footer="0.5"/>
  <pageSetup orientation="portrait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6">
    <tabColor rgb="FFFFFF00"/>
  </sheetPr>
  <dimension ref="A1:L40"/>
  <sheetViews>
    <sheetView zoomScale="130" zoomScaleNormal="130" workbookViewId="0">
      <selection activeCell="H24" sqref="H24"/>
    </sheetView>
  </sheetViews>
  <sheetFormatPr defaultColWidth="9.109375" defaultRowHeight="13.2"/>
  <cols>
    <col min="1" max="1" width="11.88671875" style="131" customWidth="1"/>
    <col min="2" max="2" width="12.44140625" style="6" customWidth="1"/>
    <col min="3" max="3" width="10.5546875" style="6" customWidth="1"/>
    <col min="4" max="4" width="8.5546875" style="6" customWidth="1"/>
    <col min="5" max="5" width="6" style="5" customWidth="1"/>
    <col min="6" max="6" width="10.5546875" style="227" customWidth="1"/>
    <col min="7" max="7" width="11.33203125" style="7" customWidth="1"/>
    <col min="8" max="8" width="11" style="7" customWidth="1"/>
    <col min="9" max="9" width="12.33203125" style="7" customWidth="1"/>
    <col min="10" max="16384" width="9.109375" style="3"/>
  </cols>
  <sheetData>
    <row r="1" spans="1:9" ht="24">
      <c r="A1" s="11" t="s">
        <v>1617</v>
      </c>
      <c r="B1" s="484"/>
      <c r="C1" s="484"/>
      <c r="D1" s="484"/>
      <c r="E1" s="460"/>
      <c r="G1" s="64"/>
      <c r="H1" s="64"/>
      <c r="I1" s="64"/>
    </row>
    <row r="2" spans="1:9" ht="15.6" thickBot="1">
      <c r="A2" s="1080"/>
      <c r="C2" s="3141"/>
      <c r="D2" s="3141"/>
      <c r="E2" s="135"/>
      <c r="F2" s="799"/>
      <c r="H2" s="135"/>
      <c r="I2" s="135"/>
    </row>
    <row r="3" spans="1:9" ht="16.2" thickTop="1" thickBot="1">
      <c r="A3" s="3099" t="s">
        <v>1</v>
      </c>
      <c r="B3" s="3100"/>
      <c r="C3" s="3100"/>
      <c r="D3" s="3100"/>
      <c r="E3" s="3100"/>
      <c r="F3" s="3100"/>
      <c r="G3" s="3100"/>
      <c r="H3" s="3100"/>
      <c r="I3" s="3189"/>
    </row>
    <row r="4" spans="1:9" ht="29.1" customHeight="1" thickTop="1">
      <c r="A4" s="493" t="s">
        <v>2</v>
      </c>
      <c r="B4" s="278" t="s">
        <v>3</v>
      </c>
      <c r="C4" s="279" t="s">
        <v>4</v>
      </c>
      <c r="D4" s="280" t="s">
        <v>5</v>
      </c>
      <c r="E4" s="280" t="s">
        <v>6</v>
      </c>
      <c r="F4" s="611" t="s">
        <v>7</v>
      </c>
      <c r="G4" s="1074" t="s">
        <v>176</v>
      </c>
      <c r="H4" s="1074" t="s">
        <v>177</v>
      </c>
      <c r="I4" s="838" t="s">
        <v>10</v>
      </c>
    </row>
    <row r="5" spans="1:9" ht="15" customHeight="1">
      <c r="A5" s="1081">
        <v>44825</v>
      </c>
      <c r="B5" s="21">
        <v>105000</v>
      </c>
      <c r="C5" s="21">
        <f>B5*0.02</f>
        <v>2100</v>
      </c>
      <c r="D5" s="21"/>
      <c r="E5" s="25">
        <v>12</v>
      </c>
      <c r="F5" s="518">
        <v>29867</v>
      </c>
      <c r="G5" s="21">
        <f>+B5/E5</f>
        <v>8750</v>
      </c>
      <c r="H5" s="21">
        <f>B5*0.83%</f>
        <v>871.5</v>
      </c>
      <c r="I5" s="108">
        <f>B5</f>
        <v>105000</v>
      </c>
    </row>
    <row r="6" spans="1:9" ht="15" customHeight="1">
      <c r="A6" s="167">
        <v>44867</v>
      </c>
      <c r="B6" s="32"/>
      <c r="C6" s="284"/>
      <c r="D6" s="284"/>
      <c r="E6" s="29">
        <v>1</v>
      </c>
      <c r="F6" s="42">
        <v>76543</v>
      </c>
      <c r="G6" s="59">
        <v>8750</v>
      </c>
      <c r="H6" s="59">
        <v>871</v>
      </c>
      <c r="I6" s="43">
        <f>I5-G6</f>
        <v>96250</v>
      </c>
    </row>
    <row r="7" spans="1:9" ht="15" customHeight="1">
      <c r="A7" s="167">
        <v>44894</v>
      </c>
      <c r="B7" s="32"/>
      <c r="C7" s="33"/>
      <c r="D7" s="33"/>
      <c r="E7" s="29">
        <v>2</v>
      </c>
      <c r="F7" s="42">
        <v>76899</v>
      </c>
      <c r="G7" s="30">
        <v>8750</v>
      </c>
      <c r="H7" s="30">
        <v>871</v>
      </c>
      <c r="I7" s="43">
        <f t="shared" ref="I7:I18" si="0">I6-G7</f>
        <v>87500</v>
      </c>
    </row>
    <row r="8" spans="1:9" ht="15" customHeight="1">
      <c r="A8" s="167">
        <v>44922</v>
      </c>
      <c r="B8" s="32"/>
      <c r="C8" s="33"/>
      <c r="D8" s="33"/>
      <c r="E8" s="29">
        <v>3</v>
      </c>
      <c r="F8" s="42">
        <v>77202</v>
      </c>
      <c r="G8" s="30">
        <v>8750</v>
      </c>
      <c r="H8" s="30">
        <v>871</v>
      </c>
      <c r="I8" s="43">
        <f t="shared" si="0"/>
        <v>78750</v>
      </c>
    </row>
    <row r="9" spans="1:9" ht="15" customHeight="1">
      <c r="A9" s="50">
        <v>44954</v>
      </c>
      <c r="B9" s="39"/>
      <c r="C9" s="39"/>
      <c r="D9" s="39"/>
      <c r="E9" s="29">
        <v>4</v>
      </c>
      <c r="F9" s="42">
        <v>77505</v>
      </c>
      <c r="G9" s="30">
        <v>8750</v>
      </c>
      <c r="H9" s="30">
        <v>871</v>
      </c>
      <c r="I9" s="43">
        <f t="shared" si="0"/>
        <v>70000</v>
      </c>
    </row>
    <row r="10" spans="1:9" ht="15" customHeight="1">
      <c r="A10" s="50">
        <v>44982</v>
      </c>
      <c r="B10" s="39"/>
      <c r="C10" s="39"/>
      <c r="D10" s="39"/>
      <c r="E10" s="29">
        <v>5</v>
      </c>
      <c r="F10" s="42">
        <v>77749</v>
      </c>
      <c r="G10" s="30">
        <v>8750</v>
      </c>
      <c r="H10" s="30">
        <v>871</v>
      </c>
      <c r="I10" s="43">
        <f t="shared" si="0"/>
        <v>61250</v>
      </c>
    </row>
    <row r="11" spans="1:9" ht="15" customHeight="1">
      <c r="A11" s="50">
        <v>45017</v>
      </c>
      <c r="B11" s="39"/>
      <c r="C11" s="39"/>
      <c r="D11" s="39"/>
      <c r="E11" s="29">
        <v>6</v>
      </c>
      <c r="F11" s="42">
        <v>78213</v>
      </c>
      <c r="G11" s="30">
        <v>8750</v>
      </c>
      <c r="H11" s="30">
        <v>871</v>
      </c>
      <c r="I11" s="43">
        <f t="shared" si="0"/>
        <v>52500</v>
      </c>
    </row>
    <row r="12" spans="1:9" ht="15" customHeight="1">
      <c r="A12" s="50">
        <v>45043</v>
      </c>
      <c r="B12" s="39"/>
      <c r="C12" s="39"/>
      <c r="D12" s="39"/>
      <c r="E12" s="29">
        <v>7</v>
      </c>
      <c r="F12" s="42">
        <v>78447</v>
      </c>
      <c r="G12" s="30">
        <v>8750</v>
      </c>
      <c r="H12" s="30">
        <v>871</v>
      </c>
      <c r="I12" s="43">
        <f t="shared" si="0"/>
        <v>43750</v>
      </c>
    </row>
    <row r="13" spans="1:9" ht="15" customHeight="1">
      <c r="A13" s="50">
        <v>45079</v>
      </c>
      <c r="B13" s="39"/>
      <c r="C13" s="39"/>
      <c r="D13" s="39"/>
      <c r="E13" s="29">
        <v>8</v>
      </c>
      <c r="F13" s="42">
        <v>78988</v>
      </c>
      <c r="G13" s="30">
        <v>8750</v>
      </c>
      <c r="H13" s="30">
        <v>871</v>
      </c>
      <c r="I13" s="43">
        <f t="shared" si="0"/>
        <v>35000</v>
      </c>
    </row>
    <row r="14" spans="1:9">
      <c r="A14" s="50">
        <v>45112</v>
      </c>
      <c r="B14" s="39"/>
      <c r="C14" s="39"/>
      <c r="D14" s="39"/>
      <c r="E14" s="29">
        <v>9</v>
      </c>
      <c r="F14" s="42">
        <v>79404</v>
      </c>
      <c r="G14" s="30">
        <v>8750</v>
      </c>
      <c r="H14" s="30">
        <v>871</v>
      </c>
      <c r="I14" s="43">
        <f t="shared" si="0"/>
        <v>26250</v>
      </c>
    </row>
    <row r="15" spans="1:9">
      <c r="A15" s="50">
        <v>45135</v>
      </c>
      <c r="B15" s="39"/>
      <c r="C15" s="39"/>
      <c r="D15" s="39"/>
      <c r="E15" s="29">
        <v>10</v>
      </c>
      <c r="F15" s="42">
        <v>79650</v>
      </c>
      <c r="G15" s="30">
        <v>8750</v>
      </c>
      <c r="H15" s="30">
        <v>871</v>
      </c>
      <c r="I15" s="43">
        <f t="shared" si="0"/>
        <v>17500</v>
      </c>
    </row>
    <row r="16" spans="1:9" ht="15" customHeight="1">
      <c r="A16" s="50">
        <v>45169</v>
      </c>
      <c r="B16" s="39"/>
      <c r="C16" s="39"/>
      <c r="D16" s="39"/>
      <c r="E16" s="29">
        <v>11</v>
      </c>
      <c r="F16" s="42">
        <v>80076</v>
      </c>
      <c r="G16" s="30">
        <v>8750</v>
      </c>
      <c r="H16" s="30">
        <v>871</v>
      </c>
      <c r="I16" s="43">
        <f t="shared" si="0"/>
        <v>8750</v>
      </c>
    </row>
    <row r="17" spans="1:12" ht="15" customHeight="1">
      <c r="A17" s="50">
        <v>45199</v>
      </c>
      <c r="C17" s="39"/>
      <c r="D17" s="39"/>
      <c r="E17" s="29">
        <v>12</v>
      </c>
      <c r="F17" s="42">
        <v>80431</v>
      </c>
      <c r="G17" s="30">
        <v>8750</v>
      </c>
      <c r="H17" s="30">
        <v>871</v>
      </c>
      <c r="I17" s="43">
        <f t="shared" si="0"/>
        <v>0</v>
      </c>
    </row>
    <row r="18" spans="1:12" ht="15" customHeight="1">
      <c r="A18" s="50"/>
      <c r="B18" s="39"/>
      <c r="C18" s="39"/>
      <c r="D18" s="39"/>
      <c r="E18" s="29"/>
      <c r="F18" s="42"/>
      <c r="G18" s="43"/>
      <c r="H18" s="43"/>
      <c r="I18" s="43">
        <f t="shared" si="0"/>
        <v>0</v>
      </c>
    </row>
    <row r="19" spans="1:12" ht="15" customHeight="1" thickBot="1"/>
    <row r="20" spans="1:12" ht="15" customHeight="1" thickTop="1" thickBot="1">
      <c r="A20" s="3099" t="s">
        <v>1</v>
      </c>
      <c r="B20" s="3100"/>
      <c r="C20" s="3100"/>
      <c r="D20" s="3100"/>
      <c r="E20" s="3100"/>
      <c r="F20" s="3100"/>
      <c r="G20" s="3100"/>
      <c r="H20" s="3100"/>
      <c r="I20" s="3189"/>
    </row>
    <row r="21" spans="1:12" ht="15" customHeight="1" thickTop="1">
      <c r="A21" s="493" t="s">
        <v>2</v>
      </c>
      <c r="B21" s="278" t="s">
        <v>3</v>
      </c>
      <c r="C21" s="279" t="s">
        <v>4</v>
      </c>
      <c r="D21" s="280" t="s">
        <v>5</v>
      </c>
      <c r="E21" s="280" t="s">
        <v>6</v>
      </c>
      <c r="F21" s="611" t="s">
        <v>7</v>
      </c>
      <c r="G21" s="1074" t="s">
        <v>176</v>
      </c>
      <c r="H21" s="1074" t="s">
        <v>177</v>
      </c>
      <c r="I21" s="838" t="s">
        <v>10</v>
      </c>
    </row>
    <row r="22" spans="1:12" ht="22.5" customHeight="1">
      <c r="A22" s="1081">
        <v>45672</v>
      </c>
      <c r="B22" s="21">
        <v>100000</v>
      </c>
      <c r="C22" s="21">
        <f>B22*0.02</f>
        <v>2000</v>
      </c>
      <c r="D22" s="21"/>
      <c r="E22" s="25">
        <v>12</v>
      </c>
      <c r="F22" s="518">
        <v>34930</v>
      </c>
      <c r="G22" s="21">
        <f>+B22/E22</f>
        <v>8333.3333333333339</v>
      </c>
      <c r="H22" s="21">
        <f>B22*0.83%</f>
        <v>830</v>
      </c>
      <c r="I22" s="108">
        <f>B22</f>
        <v>100000</v>
      </c>
      <c r="J22" s="122"/>
      <c r="K22" s="604"/>
      <c r="L22" s="604"/>
    </row>
    <row r="23" spans="1:12" ht="15" customHeight="1">
      <c r="A23" s="50">
        <v>45710</v>
      </c>
      <c r="B23" s="148"/>
      <c r="C23" s="329"/>
      <c r="D23" s="329"/>
      <c r="E23" s="57">
        <v>1</v>
      </c>
      <c r="F23" s="42" t="s">
        <v>1618</v>
      </c>
      <c r="G23" s="59">
        <v>8333.33</v>
      </c>
      <c r="H23" s="59">
        <v>830</v>
      </c>
      <c r="I23" s="62">
        <f>I22-G23</f>
        <v>91666.67</v>
      </c>
      <c r="J23" s="122"/>
      <c r="K23" s="728"/>
      <c r="L23" s="728"/>
    </row>
    <row r="24" spans="1:12" ht="15" customHeight="1">
      <c r="A24" s="50">
        <v>45745</v>
      </c>
      <c r="B24" s="62"/>
      <c r="C24" s="62"/>
      <c r="D24" s="62"/>
      <c r="E24" s="57">
        <v>2</v>
      </c>
      <c r="F24" s="42">
        <v>87052</v>
      </c>
      <c r="G24" s="59">
        <v>8333.33</v>
      </c>
      <c r="H24" s="59">
        <v>830</v>
      </c>
      <c r="I24" s="62">
        <f t="shared" ref="I24:I32" si="1">I23-G24</f>
        <v>83333.34</v>
      </c>
      <c r="J24" s="122"/>
      <c r="K24" s="728"/>
      <c r="L24" s="728"/>
    </row>
    <row r="25" spans="1:12" ht="15" customHeight="1">
      <c r="A25" s="50">
        <v>45784</v>
      </c>
      <c r="B25" s="62"/>
      <c r="C25" s="62"/>
      <c r="D25" s="62"/>
      <c r="E25" s="57">
        <v>3</v>
      </c>
      <c r="F25" s="42" t="s">
        <v>1619</v>
      </c>
      <c r="G25" s="62">
        <v>8333.33</v>
      </c>
      <c r="H25" s="62">
        <v>830</v>
      </c>
      <c r="I25" s="62">
        <f t="shared" si="1"/>
        <v>75000.009999999995</v>
      </c>
      <c r="J25" s="122"/>
      <c r="K25" s="728"/>
      <c r="L25" s="728"/>
    </row>
    <row r="26" spans="1:12" ht="15" customHeight="1">
      <c r="A26" s="50">
        <v>45804</v>
      </c>
      <c r="B26" s="62"/>
      <c r="C26" s="62"/>
      <c r="D26" s="62"/>
      <c r="E26" s="57">
        <v>4</v>
      </c>
      <c r="F26" s="42" t="s">
        <v>1620</v>
      </c>
      <c r="G26" s="62">
        <v>8333.33</v>
      </c>
      <c r="H26" s="62">
        <v>830</v>
      </c>
      <c r="I26" s="62">
        <f t="shared" si="1"/>
        <v>66666.679999999993</v>
      </c>
      <c r="J26" s="577"/>
      <c r="K26" s="728"/>
      <c r="L26" s="728"/>
    </row>
    <row r="27" spans="1:12" ht="15" customHeight="1">
      <c r="A27" s="50">
        <v>45839</v>
      </c>
      <c r="B27" s="62"/>
      <c r="C27" s="62"/>
      <c r="D27" s="62"/>
      <c r="E27" s="57">
        <v>5</v>
      </c>
      <c r="F27" s="42" t="s">
        <v>1621</v>
      </c>
      <c r="G27" s="62">
        <v>8333.33</v>
      </c>
      <c r="H27" s="62">
        <v>830</v>
      </c>
      <c r="I27" s="62">
        <f t="shared" si="1"/>
        <v>58333.349999999991</v>
      </c>
      <c r="J27" s="122"/>
      <c r="K27" s="728"/>
      <c r="L27" s="728"/>
    </row>
    <row r="28" spans="1:12" ht="15" customHeight="1">
      <c r="A28" s="50">
        <v>45871</v>
      </c>
      <c r="B28" s="62"/>
      <c r="C28" s="62"/>
      <c r="D28" s="62"/>
      <c r="E28" s="57">
        <v>6</v>
      </c>
      <c r="F28" s="42" t="s">
        <v>1622</v>
      </c>
      <c r="G28" s="62">
        <v>8333.33</v>
      </c>
      <c r="H28" s="62">
        <v>830</v>
      </c>
      <c r="I28" s="62">
        <f t="shared" si="1"/>
        <v>50000.01999999999</v>
      </c>
      <c r="J28" s="577"/>
      <c r="K28" s="728"/>
      <c r="L28" s="728"/>
    </row>
    <row r="29" spans="1:12" ht="15" customHeight="1">
      <c r="A29" s="167">
        <v>45899</v>
      </c>
      <c r="B29" s="62"/>
      <c r="C29" s="62"/>
      <c r="D29" s="62"/>
      <c r="E29" s="57">
        <v>7</v>
      </c>
      <c r="F29" s="2177" t="s">
        <v>1623</v>
      </c>
      <c r="G29" s="450">
        <v>8333.33</v>
      </c>
      <c r="H29" s="450">
        <v>830</v>
      </c>
      <c r="I29" s="62">
        <f t="shared" si="1"/>
        <v>41666.689999999988</v>
      </c>
      <c r="J29" s="577"/>
      <c r="K29" s="728"/>
      <c r="L29" s="728"/>
    </row>
    <row r="30" spans="1:12" ht="15.75" customHeight="1">
      <c r="A30" s="167">
        <v>45937</v>
      </c>
      <c r="B30" s="62"/>
      <c r="C30" s="62"/>
      <c r="D30" s="62"/>
      <c r="E30" s="57">
        <v>8</v>
      </c>
      <c r="F30" s="52" t="s">
        <v>1624</v>
      </c>
      <c r="G30" s="450">
        <v>8333.33</v>
      </c>
      <c r="H30" s="450">
        <v>830</v>
      </c>
      <c r="I30" s="62">
        <f t="shared" si="1"/>
        <v>33333.359999999986</v>
      </c>
      <c r="J30" s="122"/>
      <c r="K30" s="728"/>
      <c r="L30" s="728"/>
    </row>
    <row r="31" spans="1:12" ht="15" customHeight="1">
      <c r="A31" s="167">
        <v>45960</v>
      </c>
      <c r="B31" s="62"/>
      <c r="C31" s="62"/>
      <c r="D31" s="62"/>
      <c r="E31" s="57">
        <v>9</v>
      </c>
      <c r="F31" s="52" t="s">
        <v>1625</v>
      </c>
      <c r="G31" s="450">
        <v>8333.33</v>
      </c>
      <c r="H31" s="450">
        <v>830</v>
      </c>
      <c r="I31" s="62">
        <f t="shared" si="1"/>
        <v>25000.029999999984</v>
      </c>
      <c r="J31" s="122"/>
      <c r="K31" s="728"/>
      <c r="L31" s="728"/>
    </row>
    <row r="32" spans="1:12" ht="15" customHeight="1">
      <c r="A32" s="167">
        <v>45994</v>
      </c>
      <c r="B32" s="62"/>
      <c r="C32" s="62"/>
      <c r="D32" s="62"/>
      <c r="E32" s="57">
        <v>10</v>
      </c>
      <c r="F32" s="52" t="s">
        <v>1626</v>
      </c>
      <c r="G32" s="168">
        <v>8333.33</v>
      </c>
      <c r="H32" s="168">
        <v>830</v>
      </c>
      <c r="I32" s="62">
        <f t="shared" si="1"/>
        <v>16666.699999999983</v>
      </c>
      <c r="J32" s="122"/>
      <c r="K32" s="728"/>
      <c r="L32" s="728"/>
    </row>
    <row r="33" spans="1:9" ht="15" customHeight="1">
      <c r="A33" s="167"/>
      <c r="B33" s="39"/>
      <c r="C33" s="39"/>
      <c r="D33" s="39"/>
      <c r="E33" s="57"/>
      <c r="F33" s="655"/>
      <c r="G33" s="168"/>
      <c r="H33" s="168"/>
      <c r="I33" s="62"/>
    </row>
    <row r="34" spans="1:9" ht="15" customHeight="1">
      <c r="A34" s="50"/>
      <c r="B34" s="62"/>
      <c r="C34" s="62"/>
      <c r="D34" s="62"/>
      <c r="E34" s="57"/>
      <c r="F34" s="42"/>
      <c r="G34" s="62"/>
      <c r="H34" s="62"/>
      <c r="I34" s="62"/>
    </row>
    <row r="35" spans="1:9" ht="15" customHeight="1">
      <c r="A35" s="160"/>
      <c r="B35" s="39"/>
      <c r="C35" s="39"/>
      <c r="D35" s="39"/>
      <c r="E35" s="29"/>
      <c r="F35" s="42"/>
      <c r="G35" s="43"/>
      <c r="H35" s="43"/>
      <c r="I35" s="62"/>
    </row>
    <row r="36" spans="1:9" ht="15" customHeight="1"/>
    <row r="37" spans="1:9" ht="15" customHeight="1"/>
    <row r="38" spans="1:9" ht="15" customHeight="1"/>
    <row r="39" spans="1:9" ht="15" customHeight="1"/>
    <row r="40" spans="1:9" ht="15" customHeight="1"/>
  </sheetData>
  <mergeCells count="3">
    <mergeCell ref="C2:D2"/>
    <mergeCell ref="A3:I3"/>
    <mergeCell ref="A20:I20"/>
  </mergeCells>
  <pageMargins left="0.5" right="0.5" top="1" bottom="1" header="0.5" footer="0.5"/>
  <pageSetup paperSize="5" orientation="landscape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230">
    <tabColor rgb="FFFFFF00"/>
  </sheetPr>
  <dimension ref="A1:R48"/>
  <sheetViews>
    <sheetView zoomScale="130" zoomScaleNormal="130" workbookViewId="0">
      <selection activeCell="L14" sqref="L14"/>
    </sheetView>
  </sheetViews>
  <sheetFormatPr defaultColWidth="9.109375" defaultRowHeight="13.2"/>
  <cols>
    <col min="1" max="1" width="13.88671875" style="2" customWidth="1"/>
    <col min="2" max="2" width="17.88671875" style="3" customWidth="1"/>
    <col min="3" max="3" width="11.5546875" style="3" customWidth="1"/>
    <col min="4" max="4" width="9.109375" style="3"/>
    <col min="5" max="5" width="12.33203125" style="3" customWidth="1"/>
    <col min="6" max="6" width="9.109375" style="2227"/>
    <col min="7" max="7" width="15.109375" style="6" customWidth="1"/>
    <col min="8" max="8" width="11.88671875" style="6" customWidth="1"/>
    <col min="9" max="9" width="15.33203125" style="6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6384" width="9.109375" style="3"/>
  </cols>
  <sheetData>
    <row r="1" spans="1:9" ht="24">
      <c r="A1" s="11" t="s">
        <v>1627</v>
      </c>
      <c r="B1" s="484"/>
      <c r="C1" s="484"/>
      <c r="D1" s="484"/>
      <c r="E1" s="460"/>
      <c r="F1" s="2309"/>
      <c r="G1" s="484"/>
      <c r="H1" s="484"/>
      <c r="I1" s="484"/>
    </row>
    <row r="2" spans="1:9" ht="15">
      <c r="A2" s="785" t="s">
        <v>34</v>
      </c>
      <c r="B2" s="6"/>
      <c r="C2" s="3141"/>
      <c r="D2" s="3141"/>
      <c r="E2" s="135"/>
      <c r="F2" s="2546"/>
      <c r="H2" s="502"/>
      <c r="I2" s="502"/>
    </row>
    <row r="3" spans="1:9" ht="15">
      <c r="A3" s="3099" t="s">
        <v>1</v>
      </c>
      <c r="B3" s="3100"/>
      <c r="C3" s="3100"/>
      <c r="D3" s="3100"/>
      <c r="E3" s="3100"/>
      <c r="F3" s="3100"/>
      <c r="G3" s="3100"/>
      <c r="H3" s="3100"/>
      <c r="I3" s="3189"/>
    </row>
    <row r="4" spans="1:9" ht="26.4">
      <c r="A4" s="277" t="s">
        <v>2</v>
      </c>
      <c r="B4" s="278" t="s">
        <v>3</v>
      </c>
      <c r="C4" s="279" t="s">
        <v>4</v>
      </c>
      <c r="D4" s="280" t="s">
        <v>5</v>
      </c>
      <c r="E4" s="280" t="s">
        <v>6</v>
      </c>
      <c r="F4" s="2775" t="s">
        <v>7</v>
      </c>
      <c r="G4" s="281" t="s">
        <v>176</v>
      </c>
      <c r="H4" s="281" t="s">
        <v>177</v>
      </c>
      <c r="I4" s="288" t="s">
        <v>10</v>
      </c>
    </row>
    <row r="5" spans="1:9">
      <c r="A5" s="162">
        <v>44965</v>
      </c>
      <c r="B5" s="55">
        <v>150000</v>
      </c>
      <c r="C5" s="55">
        <v>600</v>
      </c>
      <c r="D5" s="55"/>
      <c r="E5" s="25">
        <v>12</v>
      </c>
      <c r="F5" s="2248">
        <v>30682</v>
      </c>
      <c r="G5" s="55">
        <f>B5/E5</f>
        <v>12500</v>
      </c>
      <c r="H5" s="55">
        <f>B5*0.83%</f>
        <v>1245</v>
      </c>
      <c r="I5" s="55">
        <f>B5</f>
        <v>150000</v>
      </c>
    </row>
    <row r="6" spans="1:9" ht="19.5" customHeight="1">
      <c r="A6" s="50">
        <v>44989</v>
      </c>
      <c r="B6" s="57"/>
      <c r="C6" s="57"/>
      <c r="D6" s="57"/>
      <c r="E6" s="57"/>
      <c r="F6" s="2229">
        <v>77835</v>
      </c>
      <c r="G6" s="45">
        <v>12500</v>
      </c>
      <c r="H6" s="45">
        <v>1245</v>
      </c>
      <c r="I6" s="62">
        <f>I5-G6</f>
        <v>137500</v>
      </c>
    </row>
    <row r="7" spans="1:9" ht="19.5" customHeight="1">
      <c r="A7" s="50">
        <v>45017</v>
      </c>
      <c r="B7" s="57"/>
      <c r="C7" s="178"/>
      <c r="D7" s="57"/>
      <c r="E7" s="1075"/>
      <c r="F7" s="2229">
        <v>78206</v>
      </c>
      <c r="G7" s="45">
        <v>12500</v>
      </c>
      <c r="H7" s="45">
        <v>1245</v>
      </c>
      <c r="I7" s="62">
        <f t="shared" ref="I7:I16" si="0">I6-G7</f>
        <v>125000</v>
      </c>
    </row>
    <row r="8" spans="1:9" ht="19.5" customHeight="1">
      <c r="A8" s="50">
        <v>45036</v>
      </c>
      <c r="B8" s="57"/>
      <c r="C8" s="57"/>
      <c r="D8" s="57"/>
      <c r="E8" s="45"/>
      <c r="F8" s="2229">
        <v>78354</v>
      </c>
      <c r="G8" s="45">
        <v>12500</v>
      </c>
      <c r="H8" s="45">
        <v>1245</v>
      </c>
      <c r="I8" s="62">
        <f t="shared" si="0"/>
        <v>112500</v>
      </c>
    </row>
    <row r="9" spans="1:9" ht="19.5" customHeight="1">
      <c r="A9" s="50">
        <v>45066</v>
      </c>
      <c r="B9" s="57"/>
      <c r="C9" s="57"/>
      <c r="D9" s="57"/>
      <c r="E9" s="45"/>
      <c r="F9" s="2229">
        <v>78780</v>
      </c>
      <c r="G9" s="45">
        <v>12500</v>
      </c>
      <c r="H9" s="45">
        <v>1245</v>
      </c>
      <c r="I9" s="62">
        <f t="shared" si="0"/>
        <v>100000</v>
      </c>
    </row>
    <row r="10" spans="1:9" ht="19.5" customHeight="1">
      <c r="A10" s="50">
        <v>45094</v>
      </c>
      <c r="B10" s="57"/>
      <c r="C10" s="57"/>
      <c r="D10" s="57"/>
      <c r="E10" s="45"/>
      <c r="F10" s="2229">
        <v>79180</v>
      </c>
      <c r="G10" s="45">
        <v>12500</v>
      </c>
      <c r="H10" s="45">
        <v>1245</v>
      </c>
      <c r="I10" s="62">
        <f t="shared" si="0"/>
        <v>87500</v>
      </c>
    </row>
    <row r="11" spans="1:9" ht="19.5" customHeight="1">
      <c r="A11" s="50">
        <v>45125</v>
      </c>
      <c r="B11" s="57"/>
      <c r="C11" s="57"/>
      <c r="D11" s="57"/>
      <c r="E11" s="45"/>
      <c r="F11" s="2229">
        <v>79507</v>
      </c>
      <c r="G11" s="45">
        <v>12500</v>
      </c>
      <c r="H11" s="45">
        <v>1245</v>
      </c>
      <c r="I11" s="62">
        <f t="shared" si="0"/>
        <v>75000</v>
      </c>
    </row>
    <row r="12" spans="1:9" ht="19.5" customHeight="1">
      <c r="A12" s="50">
        <v>45156</v>
      </c>
      <c r="B12" s="57"/>
      <c r="C12" s="57"/>
      <c r="D12" s="57"/>
      <c r="E12" s="45"/>
      <c r="F12" s="2229">
        <v>79914</v>
      </c>
      <c r="G12" s="45">
        <v>12500</v>
      </c>
      <c r="H12" s="45">
        <v>1245</v>
      </c>
      <c r="I12" s="62">
        <f t="shared" si="0"/>
        <v>62500</v>
      </c>
    </row>
    <row r="13" spans="1:9" ht="19.5" customHeight="1">
      <c r="A13" s="50">
        <v>45199</v>
      </c>
      <c r="B13" s="57"/>
      <c r="C13" s="57"/>
      <c r="D13" s="57"/>
      <c r="E13" s="45"/>
      <c r="F13" s="2229">
        <v>80464</v>
      </c>
      <c r="G13" s="45">
        <v>12500</v>
      </c>
      <c r="H13" s="45">
        <v>1245</v>
      </c>
      <c r="I13" s="62">
        <f t="shared" si="0"/>
        <v>50000</v>
      </c>
    </row>
    <row r="14" spans="1:9" ht="19.5" customHeight="1">
      <c r="A14" s="50">
        <v>45219</v>
      </c>
      <c r="B14" s="57"/>
      <c r="C14" s="57"/>
      <c r="D14" s="57"/>
      <c r="E14" s="45"/>
      <c r="F14" s="2229">
        <v>80630</v>
      </c>
      <c r="G14" s="45">
        <v>12500</v>
      </c>
      <c r="H14" s="45">
        <v>1245</v>
      </c>
      <c r="I14" s="62">
        <f t="shared" si="0"/>
        <v>37500</v>
      </c>
    </row>
    <row r="15" spans="1:9" ht="19.5" customHeight="1">
      <c r="A15" s="50">
        <v>45251</v>
      </c>
      <c r="B15" s="841"/>
      <c r="C15" s="57"/>
      <c r="D15" s="57"/>
      <c r="E15" s="45"/>
      <c r="F15" s="2195">
        <v>81052</v>
      </c>
      <c r="G15" s="45">
        <v>12500</v>
      </c>
      <c r="H15" s="45">
        <v>1245</v>
      </c>
      <c r="I15" s="62">
        <f t="shared" si="0"/>
        <v>25000</v>
      </c>
    </row>
    <row r="16" spans="1:9" ht="19.5" customHeight="1">
      <c r="A16" s="50">
        <v>45287</v>
      </c>
      <c r="B16" s="841"/>
      <c r="C16" s="57"/>
      <c r="D16" s="57"/>
      <c r="E16" s="45"/>
      <c r="F16" s="2229">
        <v>81483</v>
      </c>
      <c r="G16" s="695">
        <v>25000</v>
      </c>
      <c r="H16" s="45">
        <v>1245</v>
      </c>
      <c r="I16" s="62">
        <f t="shared" si="0"/>
        <v>0</v>
      </c>
    </row>
    <row r="17" spans="1:11" ht="19.5" customHeight="1">
      <c r="B17" s="1076"/>
      <c r="C17" s="1077"/>
      <c r="E17" s="1078"/>
      <c r="F17" s="2919"/>
      <c r="G17" s="1079"/>
    </row>
    <row r="18" spans="1:11" ht="19.5" customHeight="1">
      <c r="A18" s="3099" t="s">
        <v>1</v>
      </c>
      <c r="B18" s="3100"/>
      <c r="C18" s="3100"/>
      <c r="D18" s="3100"/>
      <c r="E18" s="3100"/>
      <c r="F18" s="3100"/>
      <c r="G18" s="3100"/>
      <c r="H18" s="3100"/>
      <c r="I18" s="3189"/>
    </row>
    <row r="19" spans="1:11" ht="26.4">
      <c r="A19" s="277" t="s">
        <v>2</v>
      </c>
      <c r="B19" s="278" t="s">
        <v>3</v>
      </c>
      <c r="C19" s="279" t="s">
        <v>4</v>
      </c>
      <c r="D19" s="280" t="s">
        <v>5</v>
      </c>
      <c r="E19" s="280" t="s">
        <v>6</v>
      </c>
      <c r="F19" s="2775" t="s">
        <v>7</v>
      </c>
      <c r="G19" s="281" t="s">
        <v>176</v>
      </c>
      <c r="H19" s="281" t="s">
        <v>177</v>
      </c>
      <c r="I19" s="288" t="s">
        <v>10</v>
      </c>
    </row>
    <row r="20" spans="1:11">
      <c r="A20" s="162">
        <v>45318</v>
      </c>
      <c r="B20" s="55">
        <v>160000</v>
      </c>
      <c r="C20" s="55">
        <v>600</v>
      </c>
      <c r="D20" s="55"/>
      <c r="E20" s="25">
        <v>12</v>
      </c>
      <c r="F20" s="2248">
        <v>32807</v>
      </c>
      <c r="G20" s="55">
        <f>B20/E20</f>
        <v>13333.333333333299</v>
      </c>
      <c r="H20" s="55">
        <f>B20*0.83%</f>
        <v>1328</v>
      </c>
      <c r="I20" s="55">
        <f>B20</f>
        <v>160000</v>
      </c>
    </row>
    <row r="21" spans="1:11">
      <c r="A21" s="50">
        <v>45343</v>
      </c>
      <c r="B21" s="57"/>
      <c r="C21" s="57"/>
      <c r="D21" s="57"/>
      <c r="E21" s="57">
        <v>1</v>
      </c>
      <c r="F21" s="2229">
        <v>82119</v>
      </c>
      <c r="G21" s="59">
        <v>13333.33</v>
      </c>
      <c r="H21" s="59">
        <v>1328</v>
      </c>
      <c r="I21" s="62">
        <f>I20-G21</f>
        <v>146666.67000000001</v>
      </c>
    </row>
    <row r="22" spans="1:11">
      <c r="A22" s="50">
        <v>45371</v>
      </c>
      <c r="B22" s="57"/>
      <c r="C22" s="57"/>
      <c r="D22" s="57"/>
      <c r="E22" s="57">
        <v>2</v>
      </c>
      <c r="F22" s="2229">
        <v>82466</v>
      </c>
      <c r="G22" s="59">
        <v>13333.33</v>
      </c>
      <c r="H22" s="59">
        <v>1328</v>
      </c>
      <c r="I22" s="62">
        <f t="shared" ref="I22:I32" si="1">I21-G22</f>
        <v>133333.34</v>
      </c>
    </row>
    <row r="23" spans="1:11">
      <c r="A23" s="50">
        <v>45398</v>
      </c>
      <c r="B23" s="57"/>
      <c r="C23" s="57"/>
      <c r="D23" s="57"/>
      <c r="E23" s="57">
        <v>3</v>
      </c>
      <c r="F23" s="2229">
        <v>82796</v>
      </c>
      <c r="G23" s="59">
        <v>13333.33</v>
      </c>
      <c r="H23" s="59">
        <v>1328</v>
      </c>
      <c r="I23" s="62">
        <f t="shared" si="1"/>
        <v>120000.01</v>
      </c>
    </row>
    <row r="24" spans="1:11">
      <c r="A24" s="50">
        <v>45430</v>
      </c>
      <c r="B24" s="57"/>
      <c r="C24" s="57"/>
      <c r="D24" s="57"/>
      <c r="E24" s="57">
        <v>4</v>
      </c>
      <c r="F24" s="2229">
        <v>83212</v>
      </c>
      <c r="G24" s="59">
        <v>13333.33</v>
      </c>
      <c r="H24" s="59">
        <v>1328</v>
      </c>
      <c r="I24" s="62">
        <f t="shared" si="1"/>
        <v>106666.68</v>
      </c>
    </row>
    <row r="25" spans="1:11">
      <c r="A25" s="50">
        <v>45471</v>
      </c>
      <c r="B25" s="57"/>
      <c r="C25" s="57"/>
      <c r="D25" s="57"/>
      <c r="E25" s="57">
        <v>5</v>
      </c>
      <c r="F25" s="2229">
        <v>83721</v>
      </c>
      <c r="G25" s="62">
        <v>13333.33</v>
      </c>
      <c r="H25" s="62">
        <v>1328</v>
      </c>
      <c r="I25" s="62">
        <f t="shared" si="1"/>
        <v>93333.35</v>
      </c>
    </row>
    <row r="26" spans="1:11">
      <c r="A26" s="50">
        <v>45490</v>
      </c>
      <c r="B26" s="57"/>
      <c r="C26" s="57"/>
      <c r="D26" s="57"/>
      <c r="E26" s="57">
        <v>6</v>
      </c>
      <c r="F26" s="2229">
        <v>83937</v>
      </c>
      <c r="G26" s="62">
        <v>13333.33</v>
      </c>
      <c r="H26" s="62">
        <v>1328</v>
      </c>
      <c r="I26" s="62">
        <f t="shared" si="1"/>
        <v>80000.02</v>
      </c>
    </row>
    <row r="27" spans="1:11">
      <c r="A27" s="50">
        <v>45532</v>
      </c>
      <c r="B27" s="57"/>
      <c r="C27" s="57"/>
      <c r="D27" s="57"/>
      <c r="E27" s="57">
        <v>7</v>
      </c>
      <c r="F27" s="2229">
        <v>84361</v>
      </c>
      <c r="G27" s="59">
        <v>13333.33</v>
      </c>
      <c r="H27" s="59">
        <v>1328</v>
      </c>
      <c r="I27" s="62">
        <f t="shared" si="1"/>
        <v>66666.69</v>
      </c>
    </row>
    <row r="28" spans="1:11">
      <c r="A28" s="50">
        <v>45563</v>
      </c>
      <c r="B28" s="57"/>
      <c r="C28" s="57"/>
      <c r="D28" s="57"/>
      <c r="E28" s="57">
        <v>8</v>
      </c>
      <c r="F28" s="2229">
        <v>84812</v>
      </c>
      <c r="G28" s="59">
        <v>13333.33</v>
      </c>
      <c r="H28" s="59">
        <v>1328</v>
      </c>
      <c r="I28" s="62">
        <f t="shared" si="1"/>
        <v>53333.36</v>
      </c>
    </row>
    <row r="29" spans="1:11">
      <c r="A29" s="50">
        <v>45605</v>
      </c>
      <c r="B29" s="57"/>
      <c r="C29" s="57"/>
      <c r="D29" s="57"/>
      <c r="E29" s="57">
        <v>9</v>
      </c>
      <c r="F29" s="2229">
        <v>85329</v>
      </c>
      <c r="G29" s="59">
        <v>13333.33</v>
      </c>
      <c r="H29" s="59">
        <v>1328</v>
      </c>
      <c r="I29" s="62">
        <f t="shared" si="1"/>
        <v>40000.03</v>
      </c>
    </row>
    <row r="30" spans="1:11">
      <c r="A30" s="50">
        <v>45625</v>
      </c>
      <c r="B30" s="57"/>
      <c r="C30" s="57"/>
      <c r="D30" s="57"/>
      <c r="E30" s="57">
        <v>10</v>
      </c>
      <c r="F30" s="2229">
        <v>85671</v>
      </c>
      <c r="G30" s="59">
        <v>13333.33</v>
      </c>
      <c r="H30" s="59">
        <v>1328</v>
      </c>
      <c r="I30" s="62">
        <f t="shared" si="1"/>
        <v>26666.7</v>
      </c>
    </row>
    <row r="31" spans="1:11">
      <c r="A31" s="60">
        <v>45652</v>
      </c>
      <c r="B31" s="57"/>
      <c r="C31" s="57"/>
      <c r="D31" s="57"/>
      <c r="E31" s="57">
        <v>11</v>
      </c>
      <c r="F31" s="2229">
        <v>85950</v>
      </c>
      <c r="G31" s="59">
        <v>13333.33</v>
      </c>
      <c r="H31" s="59">
        <v>1328</v>
      </c>
      <c r="I31" s="62">
        <f t="shared" si="1"/>
        <v>13333.37</v>
      </c>
    </row>
    <row r="32" spans="1:11">
      <c r="A32" s="50">
        <v>45675</v>
      </c>
      <c r="B32" s="57"/>
      <c r="C32" s="57"/>
      <c r="D32" s="57"/>
      <c r="E32" s="57">
        <v>12</v>
      </c>
      <c r="F32" s="2229">
        <v>86206</v>
      </c>
      <c r="G32" s="59">
        <v>13333.33</v>
      </c>
      <c r="H32" s="59">
        <v>1328</v>
      </c>
      <c r="I32" s="62">
        <f t="shared" si="1"/>
        <v>4.00000000117871E-2</v>
      </c>
      <c r="K32" s="540">
        <f>I31-G32</f>
        <v>4.00000000117871E-2</v>
      </c>
    </row>
    <row r="34" spans="1:18" ht="15">
      <c r="A34" s="3099" t="s">
        <v>1</v>
      </c>
      <c r="B34" s="3100"/>
      <c r="C34" s="3100"/>
      <c r="D34" s="3100"/>
      <c r="E34" s="3100"/>
      <c r="F34" s="3100"/>
      <c r="G34" s="3100"/>
      <c r="H34" s="3100"/>
      <c r="I34" s="3189"/>
    </row>
    <row r="35" spans="1:18" ht="26.4">
      <c r="A35" s="277" t="s">
        <v>2</v>
      </c>
      <c r="B35" s="278" t="s">
        <v>3</v>
      </c>
      <c r="C35" s="279" t="s">
        <v>4</v>
      </c>
      <c r="D35" s="280" t="s">
        <v>5</v>
      </c>
      <c r="E35" s="280" t="s">
        <v>6</v>
      </c>
      <c r="F35" s="2775" t="s">
        <v>7</v>
      </c>
      <c r="G35" s="281" t="s">
        <v>176</v>
      </c>
      <c r="H35" s="281" t="s">
        <v>177</v>
      </c>
      <c r="I35" s="288" t="s">
        <v>10</v>
      </c>
    </row>
    <row r="36" spans="1:18">
      <c r="A36" s="162">
        <v>45755</v>
      </c>
      <c r="B36" s="55">
        <v>470000</v>
      </c>
      <c r="C36" s="55">
        <f>B36*2%</f>
        <v>9400</v>
      </c>
      <c r="D36" s="55"/>
      <c r="E36" s="25">
        <v>48</v>
      </c>
      <c r="F36" s="2248">
        <v>35398</v>
      </c>
      <c r="G36" s="55">
        <f>B36/E36</f>
        <v>9791.6666666666697</v>
      </c>
      <c r="H36" s="55">
        <f>B36*0.83%</f>
        <v>3901</v>
      </c>
      <c r="I36" s="55">
        <f>B36</f>
        <v>470000</v>
      </c>
    </row>
    <row r="37" spans="1:18">
      <c r="A37" s="194">
        <v>45777</v>
      </c>
      <c r="B37" s="57"/>
      <c r="C37" s="57"/>
      <c r="D37" s="57"/>
      <c r="E37" s="57">
        <v>1</v>
      </c>
      <c r="F37" s="2288">
        <v>87408</v>
      </c>
      <c r="G37" s="450">
        <v>9791.67</v>
      </c>
      <c r="H37" s="450">
        <v>3901</v>
      </c>
      <c r="I37" s="62">
        <f>I36-G37</f>
        <v>460208.33</v>
      </c>
      <c r="K37" s="339"/>
      <c r="L37" s="613"/>
      <c r="M37" s="464"/>
      <c r="N37" s="615"/>
      <c r="O37" s="615"/>
      <c r="P37" s="614"/>
      <c r="Q37" s="617"/>
      <c r="R37" s="617"/>
    </row>
    <row r="38" spans="1:18">
      <c r="A38" s="194">
        <v>45805</v>
      </c>
      <c r="B38" s="57"/>
      <c r="C38" s="57"/>
      <c r="D38" s="57"/>
      <c r="E38" s="57">
        <v>2</v>
      </c>
      <c r="F38" s="2356" t="s">
        <v>1628</v>
      </c>
      <c r="G38" s="450">
        <v>9791.67</v>
      </c>
      <c r="H38" s="450">
        <v>3901</v>
      </c>
      <c r="I38" s="62">
        <f t="shared" ref="I38:I48" si="2">I37-G38</f>
        <v>450416.66</v>
      </c>
      <c r="K38" s="339"/>
      <c r="L38" s="616"/>
      <c r="M38" s="467"/>
      <c r="N38" s="615"/>
      <c r="O38" s="615"/>
      <c r="P38" s="615"/>
      <c r="Q38" s="618"/>
      <c r="R38" s="618"/>
    </row>
    <row r="39" spans="1:18">
      <c r="A39" s="194">
        <v>45836</v>
      </c>
      <c r="B39" s="57"/>
      <c r="C39" s="57"/>
      <c r="D39" s="57"/>
      <c r="E39" s="57">
        <v>3</v>
      </c>
      <c r="F39" s="2356" t="s">
        <v>1629</v>
      </c>
      <c r="G39" s="450">
        <v>9791.67</v>
      </c>
      <c r="H39" s="450">
        <v>3901</v>
      </c>
      <c r="I39" s="62">
        <f t="shared" si="2"/>
        <v>440624.99</v>
      </c>
      <c r="K39" s="339"/>
      <c r="L39" s="613"/>
      <c r="M39" s="464"/>
      <c r="N39" s="615"/>
      <c r="O39" s="615"/>
      <c r="P39" s="615"/>
      <c r="Q39" s="617"/>
      <c r="R39" s="617"/>
    </row>
    <row r="40" spans="1:18">
      <c r="A40" s="194">
        <v>45871</v>
      </c>
      <c r="B40" s="57"/>
      <c r="C40" s="57"/>
      <c r="D40" s="57"/>
      <c r="E40" s="57">
        <v>4</v>
      </c>
      <c r="F40" s="2777" t="s">
        <v>1630</v>
      </c>
      <c r="G40" s="168">
        <v>9791.67</v>
      </c>
      <c r="H40" s="168">
        <v>3901</v>
      </c>
      <c r="I40" s="62">
        <f t="shared" si="2"/>
        <v>430833.32</v>
      </c>
      <c r="K40" s="339"/>
      <c r="L40" s="613"/>
      <c r="M40" s="340"/>
      <c r="N40" s="615"/>
      <c r="O40" s="615"/>
      <c r="P40" s="615"/>
      <c r="Q40" s="617"/>
      <c r="R40" s="617"/>
    </row>
    <row r="41" spans="1:18">
      <c r="A41" s="194">
        <v>45899</v>
      </c>
      <c r="B41" s="57"/>
      <c r="C41" s="57"/>
      <c r="D41" s="57"/>
      <c r="E41" s="57">
        <v>5</v>
      </c>
      <c r="F41" s="2777" t="s">
        <v>1631</v>
      </c>
      <c r="G41" s="450">
        <v>9791.67</v>
      </c>
      <c r="H41" s="450">
        <v>3901</v>
      </c>
      <c r="I41" s="62">
        <f t="shared" si="2"/>
        <v>421041.65</v>
      </c>
      <c r="K41" s="339"/>
      <c r="L41" s="613"/>
      <c r="M41" s="340"/>
      <c r="N41" s="615"/>
      <c r="O41" s="615"/>
      <c r="P41" s="615"/>
      <c r="Q41" s="617"/>
      <c r="R41" s="617"/>
    </row>
    <row r="42" spans="1:18">
      <c r="A42" s="194">
        <v>45941</v>
      </c>
      <c r="B42" s="57"/>
      <c r="C42" s="57"/>
      <c r="D42" s="57"/>
      <c r="E42" s="57">
        <v>6</v>
      </c>
      <c r="F42" s="2356" t="s">
        <v>1632</v>
      </c>
      <c r="G42" s="450">
        <v>9791.67</v>
      </c>
      <c r="H42" s="450">
        <v>3901</v>
      </c>
      <c r="I42" s="62">
        <f t="shared" si="2"/>
        <v>411249.98</v>
      </c>
      <c r="K42" s="339"/>
      <c r="L42" s="613"/>
      <c r="M42" s="464"/>
      <c r="N42" s="614"/>
      <c r="O42" s="614"/>
      <c r="P42" s="615"/>
      <c r="Q42" s="617"/>
      <c r="R42" s="617"/>
    </row>
    <row r="43" spans="1:18">
      <c r="A43" s="194">
        <v>45969</v>
      </c>
      <c r="B43" s="57"/>
      <c r="C43" s="57"/>
      <c r="D43" s="57"/>
      <c r="E43" s="57">
        <v>7</v>
      </c>
      <c r="F43" s="2356" t="s">
        <v>1633</v>
      </c>
      <c r="G43" s="168">
        <v>9791.67</v>
      </c>
      <c r="H43" s="168">
        <v>3901</v>
      </c>
      <c r="I43" s="62">
        <f t="shared" si="2"/>
        <v>401458.31</v>
      </c>
      <c r="K43" s="339"/>
      <c r="L43" s="613"/>
      <c r="M43" s="464"/>
      <c r="N43" s="615"/>
      <c r="O43" s="615"/>
      <c r="P43" s="614"/>
      <c r="Q43" s="617"/>
      <c r="R43" s="617"/>
    </row>
    <row r="44" spans="1:18">
      <c r="A44" s="194">
        <v>45993</v>
      </c>
      <c r="B44" s="57"/>
      <c r="C44" s="57"/>
      <c r="D44" s="57"/>
      <c r="E44" s="57">
        <v>8</v>
      </c>
      <c r="F44" s="2356" t="s">
        <v>1634</v>
      </c>
      <c r="G44" s="168">
        <v>9791.67</v>
      </c>
      <c r="H44" s="168">
        <v>3901</v>
      </c>
      <c r="I44" s="62">
        <f t="shared" si="2"/>
        <v>391666.64</v>
      </c>
      <c r="K44" s="339"/>
      <c r="L44" s="613"/>
      <c r="M44" s="340"/>
      <c r="N44" s="615"/>
      <c r="O44" s="615"/>
      <c r="P44" s="615"/>
      <c r="Q44" s="617"/>
      <c r="R44" s="617"/>
    </row>
    <row r="45" spans="1:18">
      <c r="A45" s="194">
        <v>46020</v>
      </c>
      <c r="B45" s="57"/>
      <c r="C45" s="57"/>
      <c r="D45" s="57"/>
      <c r="E45" s="57">
        <v>9</v>
      </c>
      <c r="F45" s="2356" t="s">
        <v>1635</v>
      </c>
      <c r="G45" s="450">
        <v>9791.67</v>
      </c>
      <c r="H45" s="450">
        <v>3901</v>
      </c>
      <c r="I45" s="62">
        <f t="shared" si="2"/>
        <v>381874.97</v>
      </c>
      <c r="K45" s="339"/>
      <c r="L45" s="613"/>
      <c r="M45" s="340"/>
      <c r="N45" s="614"/>
      <c r="O45" s="614"/>
      <c r="P45" s="615"/>
      <c r="Q45" s="617"/>
      <c r="R45" s="617"/>
    </row>
    <row r="46" spans="1:18">
      <c r="A46" s="50"/>
      <c r="B46" s="57"/>
      <c r="C46" s="57"/>
      <c r="D46" s="57"/>
      <c r="E46" s="57">
        <v>10</v>
      </c>
      <c r="F46" s="2229"/>
      <c r="G46" s="59"/>
      <c r="H46" s="59"/>
      <c r="I46" s="62">
        <f t="shared" si="2"/>
        <v>381874.97</v>
      </c>
      <c r="K46" s="339"/>
      <c r="L46" s="616"/>
      <c r="M46" s="340"/>
      <c r="N46" s="614"/>
      <c r="O46" s="614"/>
      <c r="P46" s="614"/>
      <c r="Q46" s="617"/>
      <c r="R46" s="617"/>
    </row>
    <row r="47" spans="1:18">
      <c r="A47" s="60"/>
      <c r="B47" s="57"/>
      <c r="C47" s="57"/>
      <c r="D47" s="57"/>
      <c r="E47" s="57">
        <v>11</v>
      </c>
      <c r="F47" s="2229"/>
      <c r="G47" s="59"/>
      <c r="H47" s="59"/>
      <c r="I47" s="62">
        <f t="shared" si="2"/>
        <v>381874.97</v>
      </c>
      <c r="K47" s="339"/>
      <c r="L47" s="613"/>
      <c r="M47" s="340"/>
      <c r="N47" s="615"/>
      <c r="O47" s="615"/>
      <c r="P47" s="615"/>
      <c r="Q47" s="617"/>
      <c r="R47" s="617"/>
    </row>
    <row r="48" spans="1:18">
      <c r="A48" s="50"/>
      <c r="B48" s="57"/>
      <c r="C48" s="57"/>
      <c r="D48" s="57"/>
      <c r="E48" s="57">
        <v>12</v>
      </c>
      <c r="F48" s="2229"/>
      <c r="G48" s="59"/>
      <c r="H48" s="59"/>
      <c r="I48" s="62">
        <f t="shared" si="2"/>
        <v>381874.97</v>
      </c>
    </row>
  </sheetData>
  <mergeCells count="4">
    <mergeCell ref="C2:D2"/>
    <mergeCell ref="A3:I3"/>
    <mergeCell ref="A18:I18"/>
    <mergeCell ref="A34:I34"/>
  </mergeCells>
  <pageMargins left="0.7" right="0.7" top="0.75" bottom="0.75" header="0.3" footer="0.3"/>
  <pageSetup orientation="portrait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144">
    <tabColor rgb="FFFFFF00"/>
  </sheetPr>
  <dimension ref="A1:R78"/>
  <sheetViews>
    <sheetView topLeftCell="A61" zoomScale="130" zoomScaleNormal="130" workbookViewId="0">
      <selection activeCell="F55" sqref="F1:F1048576"/>
    </sheetView>
  </sheetViews>
  <sheetFormatPr defaultColWidth="9.109375" defaultRowHeight="13.2"/>
  <cols>
    <col min="1" max="1" width="12.109375" style="228" customWidth="1"/>
    <col min="2" max="2" width="12.33203125" style="132" customWidth="1"/>
    <col min="3" max="3" width="11" style="132" customWidth="1"/>
    <col min="4" max="4" width="9.109375" style="132"/>
    <col min="5" max="5" width="12.6640625" style="133" customWidth="1"/>
    <col min="6" max="6" width="9.33203125" style="2308" customWidth="1"/>
    <col min="7" max="7" width="11.44140625" style="7" customWidth="1"/>
    <col min="8" max="8" width="11.33203125" style="7" customWidth="1"/>
    <col min="9" max="9" width="13.6640625" style="132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8" width="9.33203125" style="3" customWidth="1"/>
    <col min="19" max="16384" width="9.109375" style="3"/>
  </cols>
  <sheetData>
    <row r="1" spans="1:9" ht="24">
      <c r="A1" s="3134" t="s">
        <v>1636</v>
      </c>
      <c r="B1" s="3134"/>
      <c r="C1" s="3134"/>
      <c r="D1" s="3134"/>
    </row>
    <row r="3" spans="1:9" s="1" customFormat="1" ht="15">
      <c r="A3" s="3099" t="s">
        <v>1</v>
      </c>
      <c r="B3" s="3100"/>
      <c r="C3" s="3100"/>
      <c r="D3" s="3100"/>
      <c r="E3" s="3100"/>
      <c r="F3" s="3100"/>
      <c r="G3" s="3100"/>
      <c r="H3" s="3100"/>
      <c r="I3" s="3189"/>
    </row>
    <row r="4" spans="1:9" ht="29.1" customHeight="1">
      <c r="A4" s="493" t="s">
        <v>2</v>
      </c>
      <c r="B4" s="495" t="s">
        <v>3</v>
      </c>
      <c r="C4" s="503" t="s">
        <v>4</v>
      </c>
      <c r="D4" s="497" t="s">
        <v>5</v>
      </c>
      <c r="E4" s="497" t="s">
        <v>6</v>
      </c>
      <c r="F4" s="2421" t="s">
        <v>7</v>
      </c>
      <c r="G4" s="1074" t="s">
        <v>176</v>
      </c>
      <c r="H4" s="1074" t="s">
        <v>177</v>
      </c>
      <c r="I4" s="688" t="s">
        <v>10</v>
      </c>
    </row>
    <row r="5" spans="1:9" ht="15" customHeight="1">
      <c r="A5" s="162">
        <v>44285</v>
      </c>
      <c r="B5" s="21">
        <v>170000</v>
      </c>
      <c r="C5" s="21">
        <f>B5*0.02</f>
        <v>3400</v>
      </c>
      <c r="D5" s="23"/>
      <c r="E5" s="25">
        <v>48</v>
      </c>
      <c r="F5" s="2248">
        <v>26450</v>
      </c>
      <c r="G5" s="21">
        <f>B5/E5</f>
        <v>3541.6666666666702</v>
      </c>
      <c r="H5" s="21">
        <v>1411</v>
      </c>
      <c r="I5" s="21">
        <v>170000</v>
      </c>
    </row>
    <row r="6" spans="1:9" ht="15" customHeight="1">
      <c r="A6" s="50">
        <v>44306</v>
      </c>
      <c r="B6" s="151"/>
      <c r="C6" s="151"/>
      <c r="D6" s="151"/>
      <c r="E6" s="57">
        <v>1</v>
      </c>
      <c r="F6" s="2229">
        <v>70356</v>
      </c>
      <c r="G6" s="43">
        <v>3541.67</v>
      </c>
      <c r="H6" s="43">
        <v>1411.11</v>
      </c>
      <c r="I6" s="478">
        <f>I5-G6</f>
        <v>166458.32999999999</v>
      </c>
    </row>
    <row r="7" spans="1:9" ht="15" customHeight="1">
      <c r="A7" s="50">
        <v>44337</v>
      </c>
      <c r="B7" s="151"/>
      <c r="C7" s="151"/>
      <c r="D7" s="151"/>
      <c r="E7" s="57">
        <v>2</v>
      </c>
      <c r="F7" s="2229">
        <v>70751</v>
      </c>
      <c r="G7" s="43">
        <v>3541.67</v>
      </c>
      <c r="H7" s="43">
        <v>1411.11</v>
      </c>
      <c r="I7" s="478">
        <f t="shared" ref="I7:I43" si="0">I6-G7</f>
        <v>162916.66</v>
      </c>
    </row>
    <row r="8" spans="1:9" ht="15" customHeight="1">
      <c r="A8" s="50">
        <v>44369</v>
      </c>
      <c r="B8" s="151"/>
      <c r="C8" s="151"/>
      <c r="D8" s="151"/>
      <c r="E8" s="57">
        <v>3</v>
      </c>
      <c r="F8" s="2229">
        <v>71118</v>
      </c>
      <c r="G8" s="43">
        <v>3541.67</v>
      </c>
      <c r="H8" s="43">
        <v>1411</v>
      </c>
      <c r="I8" s="478">
        <f t="shared" si="0"/>
        <v>159374.99</v>
      </c>
    </row>
    <row r="9" spans="1:9" ht="15" customHeight="1">
      <c r="A9" s="50">
        <v>44398</v>
      </c>
      <c r="B9" s="151"/>
      <c r="C9" s="151"/>
      <c r="D9" s="151"/>
      <c r="E9" s="57">
        <v>4</v>
      </c>
      <c r="F9" s="2229">
        <v>71405</v>
      </c>
      <c r="G9" s="43">
        <v>3541.67</v>
      </c>
      <c r="H9" s="43">
        <v>1411</v>
      </c>
      <c r="I9" s="478">
        <f t="shared" si="0"/>
        <v>155833.32</v>
      </c>
    </row>
    <row r="10" spans="1:9" ht="15" customHeight="1">
      <c r="A10" s="50">
        <v>44427</v>
      </c>
      <c r="B10" s="151"/>
      <c r="C10" s="151"/>
      <c r="D10" s="151"/>
      <c r="E10" s="57">
        <v>5</v>
      </c>
      <c r="F10" s="2229">
        <v>71686</v>
      </c>
      <c r="G10" s="43">
        <v>3541.67</v>
      </c>
      <c r="H10" s="43">
        <v>1411</v>
      </c>
      <c r="I10" s="478">
        <f t="shared" si="0"/>
        <v>152291.65</v>
      </c>
    </row>
    <row r="11" spans="1:9" ht="15" customHeight="1">
      <c r="A11" s="50">
        <v>44460</v>
      </c>
      <c r="B11" s="151"/>
      <c r="C11" s="151"/>
      <c r="D11" s="151"/>
      <c r="E11" s="57">
        <v>6</v>
      </c>
      <c r="F11" s="2229">
        <v>71981</v>
      </c>
      <c r="G11" s="43">
        <v>3541.67</v>
      </c>
      <c r="H11" s="43">
        <v>1411</v>
      </c>
      <c r="I11" s="478">
        <f t="shared" si="0"/>
        <v>148749.98000000001</v>
      </c>
    </row>
    <row r="12" spans="1:9" ht="15" customHeight="1">
      <c r="A12" s="50">
        <v>44489</v>
      </c>
      <c r="B12" s="151"/>
      <c r="C12" s="151"/>
      <c r="D12" s="151"/>
      <c r="E12" s="57">
        <v>7</v>
      </c>
      <c r="F12" s="2229">
        <v>72244</v>
      </c>
      <c r="G12" s="43">
        <v>3541.67</v>
      </c>
      <c r="H12" s="43">
        <v>1411</v>
      </c>
      <c r="I12" s="478">
        <f t="shared" si="0"/>
        <v>145208.31</v>
      </c>
    </row>
    <row r="13" spans="1:9" ht="15" customHeight="1">
      <c r="A13" s="50">
        <v>44519</v>
      </c>
      <c r="B13" s="151"/>
      <c r="C13" s="151"/>
      <c r="D13" s="151"/>
      <c r="E13" s="57">
        <v>8</v>
      </c>
      <c r="F13" s="2229">
        <v>72597</v>
      </c>
      <c r="G13" s="43">
        <v>3541.67</v>
      </c>
      <c r="H13" s="43">
        <v>1411</v>
      </c>
      <c r="I13" s="478">
        <f t="shared" si="0"/>
        <v>141666.64000000001</v>
      </c>
    </row>
    <row r="14" spans="1:9" ht="15" customHeight="1">
      <c r="A14" s="50">
        <v>44550</v>
      </c>
      <c r="B14" s="151"/>
      <c r="C14" s="151"/>
      <c r="D14" s="151"/>
      <c r="E14" s="57">
        <v>9</v>
      </c>
      <c r="F14" s="2229">
        <v>72974</v>
      </c>
      <c r="G14" s="43">
        <v>3541.67</v>
      </c>
      <c r="H14" s="43">
        <v>1411</v>
      </c>
      <c r="I14" s="478">
        <f t="shared" si="0"/>
        <v>138124.97</v>
      </c>
    </row>
    <row r="15" spans="1:9" ht="15" customHeight="1">
      <c r="A15" s="50">
        <v>44581</v>
      </c>
      <c r="B15" s="151"/>
      <c r="C15" s="151"/>
      <c r="D15" s="151"/>
      <c r="E15" s="57">
        <v>10</v>
      </c>
      <c r="F15" s="2229">
        <v>73304</v>
      </c>
      <c r="G15" s="43">
        <v>3541.67</v>
      </c>
      <c r="H15" s="43">
        <v>1411</v>
      </c>
      <c r="I15" s="478">
        <f t="shared" si="0"/>
        <v>134583.29999999999</v>
      </c>
    </row>
    <row r="16" spans="1:9" ht="15" customHeight="1">
      <c r="A16" s="50">
        <v>44621</v>
      </c>
      <c r="B16" s="151"/>
      <c r="C16" s="151"/>
      <c r="D16" s="151"/>
      <c r="E16" s="57">
        <v>11</v>
      </c>
      <c r="F16" s="2229">
        <v>73790</v>
      </c>
      <c r="G16" s="43">
        <v>3541.67</v>
      </c>
      <c r="H16" s="43">
        <v>1411</v>
      </c>
      <c r="I16" s="478">
        <f t="shared" si="0"/>
        <v>131041.63</v>
      </c>
    </row>
    <row r="17" spans="1:9" ht="15" customHeight="1">
      <c r="A17" s="50">
        <v>44649</v>
      </c>
      <c r="B17" s="151"/>
      <c r="C17" s="151"/>
      <c r="D17" s="151"/>
      <c r="E17" s="57">
        <v>12</v>
      </c>
      <c r="F17" s="2229">
        <v>74045</v>
      </c>
      <c r="G17" s="149">
        <v>3541.67</v>
      </c>
      <c r="H17" s="43">
        <v>1411</v>
      </c>
      <c r="I17" s="478">
        <f t="shared" si="0"/>
        <v>127499.96</v>
      </c>
    </row>
    <row r="18" spans="1:9" ht="15" customHeight="1">
      <c r="A18" s="50">
        <v>44679</v>
      </c>
      <c r="B18" s="151"/>
      <c r="C18" s="151"/>
      <c r="D18" s="151"/>
      <c r="E18" s="57">
        <v>13</v>
      </c>
      <c r="F18" s="2229">
        <v>74366</v>
      </c>
      <c r="G18" s="149">
        <v>3541.67</v>
      </c>
      <c r="H18" s="43">
        <v>1411</v>
      </c>
      <c r="I18" s="478">
        <f t="shared" si="0"/>
        <v>123958.29</v>
      </c>
    </row>
    <row r="19" spans="1:9" ht="15" customHeight="1">
      <c r="A19" s="50">
        <v>44708</v>
      </c>
      <c r="B19" s="151"/>
      <c r="C19" s="151"/>
      <c r="D19" s="151"/>
      <c r="E19" s="57">
        <v>14</v>
      </c>
      <c r="F19" s="2229">
        <v>74767</v>
      </c>
      <c r="G19" s="149">
        <v>3451.67</v>
      </c>
      <c r="H19" s="43">
        <v>1411</v>
      </c>
      <c r="I19" s="478">
        <f t="shared" si="0"/>
        <v>120506.62</v>
      </c>
    </row>
    <row r="20" spans="1:9" ht="15" customHeight="1">
      <c r="A20" s="50">
        <v>44740</v>
      </c>
      <c r="B20" s="151"/>
      <c r="C20" s="151"/>
      <c r="D20" s="151"/>
      <c r="E20" s="57">
        <v>15</v>
      </c>
      <c r="F20" s="2229">
        <v>75104</v>
      </c>
      <c r="G20" s="149">
        <v>3541.67</v>
      </c>
      <c r="H20" s="43">
        <v>1411</v>
      </c>
      <c r="I20" s="478">
        <f t="shared" si="0"/>
        <v>116964.95</v>
      </c>
    </row>
    <row r="21" spans="1:9" ht="15" customHeight="1">
      <c r="A21" s="50">
        <v>44770</v>
      </c>
      <c r="B21" s="151"/>
      <c r="C21" s="151"/>
      <c r="D21" s="151"/>
      <c r="E21" s="57">
        <v>16</v>
      </c>
      <c r="F21" s="2229">
        <v>75486</v>
      </c>
      <c r="G21" s="149">
        <v>3541.67</v>
      </c>
      <c r="H21" s="43">
        <v>1411</v>
      </c>
      <c r="I21" s="478">
        <f t="shared" si="0"/>
        <v>113423.28</v>
      </c>
    </row>
    <row r="22" spans="1:9" ht="15" customHeight="1">
      <c r="A22" s="50">
        <v>44800</v>
      </c>
      <c r="B22" s="151"/>
      <c r="C22" s="151"/>
      <c r="D22" s="151"/>
      <c r="E22" s="57">
        <v>17</v>
      </c>
      <c r="F22" s="2229">
        <v>75833</v>
      </c>
      <c r="G22" s="149">
        <v>3541.67</v>
      </c>
      <c r="H22" s="43">
        <v>1411</v>
      </c>
      <c r="I22" s="478">
        <f t="shared" si="0"/>
        <v>109881.61</v>
      </c>
    </row>
    <row r="23" spans="1:9" ht="15" customHeight="1">
      <c r="A23" s="167">
        <v>44832</v>
      </c>
      <c r="B23" s="32"/>
      <c r="C23" s="33"/>
      <c r="D23" s="33"/>
      <c r="E23" s="57">
        <v>18</v>
      </c>
      <c r="F23" s="2229">
        <v>76130</v>
      </c>
      <c r="G23" s="149">
        <v>3541.67</v>
      </c>
      <c r="H23" s="149">
        <v>1411.11</v>
      </c>
      <c r="I23" s="478">
        <f t="shared" si="0"/>
        <v>106339.94</v>
      </c>
    </row>
    <row r="24" spans="1:9" ht="15" customHeight="1">
      <c r="A24" s="167">
        <v>44862</v>
      </c>
      <c r="B24" s="32"/>
      <c r="C24" s="33"/>
      <c r="D24" s="33"/>
      <c r="E24" s="57">
        <v>19</v>
      </c>
      <c r="F24" s="2229">
        <v>76455</v>
      </c>
      <c r="G24" s="149">
        <v>3541.67</v>
      </c>
      <c r="H24" s="149">
        <v>1411.11</v>
      </c>
      <c r="I24" s="478">
        <f t="shared" si="0"/>
        <v>102798.27</v>
      </c>
    </row>
    <row r="25" spans="1:9" ht="15" customHeight="1">
      <c r="A25" s="167">
        <v>44890</v>
      </c>
      <c r="B25" s="32"/>
      <c r="C25" s="33"/>
      <c r="D25" s="33"/>
      <c r="E25" s="57">
        <v>20</v>
      </c>
      <c r="F25" s="2229">
        <v>76848</v>
      </c>
      <c r="G25" s="149">
        <v>3541.67</v>
      </c>
      <c r="H25" s="149">
        <v>1411.11</v>
      </c>
      <c r="I25" s="478">
        <f t="shared" si="0"/>
        <v>99256.599999999904</v>
      </c>
    </row>
    <row r="26" spans="1:9" ht="15" customHeight="1">
      <c r="A26" s="167">
        <v>44921</v>
      </c>
      <c r="B26" s="32"/>
      <c r="C26" s="33"/>
      <c r="D26" s="33"/>
      <c r="E26" s="57">
        <v>21</v>
      </c>
      <c r="F26" s="2229">
        <v>77172</v>
      </c>
      <c r="G26" s="149">
        <v>3541.67</v>
      </c>
      <c r="H26" s="149">
        <v>1411.11</v>
      </c>
      <c r="I26" s="478">
        <f t="shared" si="0"/>
        <v>95714.929999999906</v>
      </c>
    </row>
    <row r="27" spans="1:9" ht="15" customHeight="1">
      <c r="A27" s="50">
        <v>44954</v>
      </c>
      <c r="B27" s="151"/>
      <c r="C27" s="151"/>
      <c r="D27" s="151"/>
      <c r="E27" s="57">
        <v>22</v>
      </c>
      <c r="F27" s="2229">
        <v>77495</v>
      </c>
      <c r="G27" s="30">
        <v>3541.67</v>
      </c>
      <c r="H27" s="30">
        <v>1411.11</v>
      </c>
      <c r="I27" s="478">
        <f t="shared" si="0"/>
        <v>92173.259999999893</v>
      </c>
    </row>
    <row r="28" spans="1:9" ht="15" customHeight="1">
      <c r="A28" s="50">
        <v>44982</v>
      </c>
      <c r="B28" s="151"/>
      <c r="C28" s="151"/>
      <c r="D28" s="151"/>
      <c r="E28" s="57">
        <v>23</v>
      </c>
      <c r="F28" s="2229">
        <v>77881</v>
      </c>
      <c r="G28" s="30">
        <v>3541.67</v>
      </c>
      <c r="H28" s="30">
        <v>1411.11</v>
      </c>
      <c r="I28" s="478">
        <f t="shared" si="0"/>
        <v>88631.589999999895</v>
      </c>
    </row>
    <row r="29" spans="1:9" ht="15" customHeight="1">
      <c r="A29" s="50">
        <v>45016</v>
      </c>
      <c r="B29" s="151"/>
      <c r="C29" s="151"/>
      <c r="D29" s="151"/>
      <c r="E29" s="57">
        <v>24</v>
      </c>
      <c r="F29" s="2229">
        <v>78130</v>
      </c>
      <c r="G29" s="30">
        <v>3541.67</v>
      </c>
      <c r="H29" s="30">
        <v>1411</v>
      </c>
      <c r="I29" s="478">
        <f t="shared" si="0"/>
        <v>85089.919999999896</v>
      </c>
    </row>
    <row r="30" spans="1:9" ht="15" customHeight="1">
      <c r="A30" s="50">
        <v>45042</v>
      </c>
      <c r="B30" s="151"/>
      <c r="C30" s="151"/>
      <c r="D30" s="151"/>
      <c r="E30" s="57">
        <v>25</v>
      </c>
      <c r="F30" s="2229">
        <v>78432</v>
      </c>
      <c r="G30" s="30">
        <v>3541.67</v>
      </c>
      <c r="H30" s="30">
        <v>1411.11</v>
      </c>
      <c r="I30" s="478">
        <f t="shared" si="0"/>
        <v>81548.249999999898</v>
      </c>
    </row>
    <row r="31" spans="1:9" ht="27.75" customHeight="1">
      <c r="A31" s="50">
        <v>45077</v>
      </c>
      <c r="B31" s="151"/>
      <c r="C31" s="151"/>
      <c r="D31" s="151"/>
      <c r="E31" s="57">
        <v>26</v>
      </c>
      <c r="F31" s="2229">
        <v>78913</v>
      </c>
      <c r="G31" s="30">
        <v>3541.67</v>
      </c>
      <c r="H31" s="30">
        <v>1411.11</v>
      </c>
      <c r="I31" s="478">
        <f t="shared" si="0"/>
        <v>78006.5799999999</v>
      </c>
    </row>
    <row r="32" spans="1:9" ht="24.75" customHeight="1">
      <c r="A32" s="50">
        <v>45106</v>
      </c>
      <c r="B32" s="151"/>
      <c r="C32" s="151"/>
      <c r="D32" s="151"/>
      <c r="E32" s="57">
        <v>27</v>
      </c>
      <c r="F32" s="2229">
        <v>79304</v>
      </c>
      <c r="G32" s="30">
        <v>3541.67</v>
      </c>
      <c r="H32" s="30">
        <v>1411.11</v>
      </c>
      <c r="I32" s="478">
        <f t="shared" si="0"/>
        <v>74464.909999999902</v>
      </c>
    </row>
    <row r="33" spans="1:9" ht="15" customHeight="1">
      <c r="A33" s="50">
        <v>45134</v>
      </c>
      <c r="B33" s="151"/>
      <c r="C33" s="151"/>
      <c r="D33" s="151"/>
      <c r="E33" s="57">
        <v>28</v>
      </c>
      <c r="F33" s="2229">
        <v>79615</v>
      </c>
      <c r="G33" s="30">
        <v>3541.67</v>
      </c>
      <c r="H33" s="30">
        <v>1411.11</v>
      </c>
      <c r="I33" s="478">
        <f t="shared" si="0"/>
        <v>70923.239999999903</v>
      </c>
    </row>
    <row r="34" spans="1:9" ht="15" customHeight="1">
      <c r="A34" s="50">
        <v>45167</v>
      </c>
      <c r="B34" s="151"/>
      <c r="C34" s="151"/>
      <c r="D34" s="151"/>
      <c r="E34" s="57">
        <v>29</v>
      </c>
      <c r="F34" s="2229">
        <v>80014</v>
      </c>
      <c r="G34" s="30">
        <v>3541.67</v>
      </c>
      <c r="H34" s="30">
        <v>1411.11</v>
      </c>
      <c r="I34" s="478">
        <f t="shared" si="0"/>
        <v>67381.569999999905</v>
      </c>
    </row>
    <row r="35" spans="1:9" ht="15" customHeight="1">
      <c r="A35" s="50">
        <v>45196</v>
      </c>
      <c r="B35" s="151"/>
      <c r="C35" s="151"/>
      <c r="D35" s="151"/>
      <c r="E35" s="57">
        <v>30</v>
      </c>
      <c r="F35" s="2229">
        <v>80332</v>
      </c>
      <c r="G35" s="30">
        <v>3541.67</v>
      </c>
      <c r="H35" s="30">
        <v>1411.11</v>
      </c>
      <c r="I35" s="478">
        <f t="shared" si="0"/>
        <v>63839.8999999999</v>
      </c>
    </row>
    <row r="36" spans="1:9" ht="15" customHeight="1">
      <c r="A36" s="50">
        <v>45226</v>
      </c>
      <c r="B36" s="151"/>
      <c r="C36" s="151"/>
      <c r="D36" s="151"/>
      <c r="E36" s="57">
        <v>31</v>
      </c>
      <c r="F36" s="2229">
        <v>80690</v>
      </c>
      <c r="G36" s="30">
        <v>3541.67</v>
      </c>
      <c r="H36" s="30">
        <v>1411.11</v>
      </c>
      <c r="I36" s="478">
        <f t="shared" si="0"/>
        <v>60298.229999999901</v>
      </c>
    </row>
    <row r="37" spans="1:9" ht="15" customHeight="1">
      <c r="A37" s="167">
        <v>45259</v>
      </c>
      <c r="E37" s="57">
        <v>32</v>
      </c>
      <c r="F37" s="2229">
        <v>81156</v>
      </c>
      <c r="G37" s="30">
        <v>3541.67</v>
      </c>
      <c r="H37" s="30">
        <v>1411.11</v>
      </c>
      <c r="I37" s="478">
        <f t="shared" si="0"/>
        <v>56756.559999999903</v>
      </c>
    </row>
    <row r="38" spans="1:9" ht="15" customHeight="1">
      <c r="A38" s="167">
        <v>45289</v>
      </c>
      <c r="E38" s="57">
        <v>33</v>
      </c>
      <c r="F38" s="2229">
        <v>81573</v>
      </c>
      <c r="G38" s="30">
        <v>3541.67</v>
      </c>
      <c r="H38" s="30">
        <v>1411.11</v>
      </c>
      <c r="I38" s="478">
        <f t="shared" si="0"/>
        <v>53214.889999999898</v>
      </c>
    </row>
    <row r="39" spans="1:9" ht="15" customHeight="1">
      <c r="A39" s="235">
        <v>45322</v>
      </c>
      <c r="E39" s="57">
        <v>34</v>
      </c>
      <c r="F39" s="2195">
        <v>81901</v>
      </c>
      <c r="G39" s="30">
        <v>3541.57</v>
      </c>
      <c r="H39" s="30">
        <v>1411.11</v>
      </c>
      <c r="I39" s="478">
        <f t="shared" si="0"/>
        <v>49673.319999999898</v>
      </c>
    </row>
    <row r="40" spans="1:9" ht="15" customHeight="1">
      <c r="A40" s="235">
        <v>45351</v>
      </c>
      <c r="E40" s="57">
        <v>35</v>
      </c>
      <c r="F40" s="2195">
        <v>82237</v>
      </c>
      <c r="G40" s="30">
        <v>3541.67</v>
      </c>
      <c r="H40" s="30">
        <v>1411.11</v>
      </c>
      <c r="I40" s="478">
        <f t="shared" si="0"/>
        <v>46131.6499999999</v>
      </c>
    </row>
    <row r="41" spans="1:9" ht="15" customHeight="1">
      <c r="A41" s="235">
        <v>45351</v>
      </c>
      <c r="E41" s="57">
        <v>36</v>
      </c>
      <c r="F41" s="2195">
        <v>32994</v>
      </c>
      <c r="G41" s="30">
        <v>46131.55</v>
      </c>
      <c r="I41" s="478">
        <f t="shared" si="0"/>
        <v>9.9999999911233303E-2</v>
      </c>
    </row>
    <row r="42" spans="1:9" ht="15" customHeight="1">
      <c r="E42" s="57">
        <v>37</v>
      </c>
      <c r="I42" s="478">
        <f t="shared" si="0"/>
        <v>9.9999999911233303E-2</v>
      </c>
    </row>
    <row r="43" spans="1:9" ht="15" customHeight="1">
      <c r="I43" s="478">
        <f t="shared" si="0"/>
        <v>9.9999999911233303E-2</v>
      </c>
    </row>
    <row r="44" spans="1:9" ht="15" customHeight="1">
      <c r="A44" s="3099" t="s">
        <v>1</v>
      </c>
      <c r="B44" s="3100"/>
      <c r="C44" s="3100"/>
      <c r="D44" s="3100"/>
      <c r="E44" s="3100"/>
      <c r="F44" s="3100"/>
      <c r="G44" s="3100"/>
      <c r="H44" s="3100"/>
      <c r="I44" s="3189"/>
    </row>
    <row r="45" spans="1:9" ht="15" customHeight="1">
      <c r="A45" s="493" t="s">
        <v>2</v>
      </c>
      <c r="B45" s="495" t="s">
        <v>3</v>
      </c>
      <c r="C45" s="503" t="s">
        <v>4</v>
      </c>
      <c r="D45" s="497" t="s">
        <v>5</v>
      </c>
      <c r="E45" s="497" t="s">
        <v>6</v>
      </c>
      <c r="F45" s="2421" t="s">
        <v>7</v>
      </c>
      <c r="G45" s="1074" t="s">
        <v>176</v>
      </c>
      <c r="H45" s="1074" t="s">
        <v>177</v>
      </c>
      <c r="I45" s="688" t="s">
        <v>10</v>
      </c>
    </row>
    <row r="46" spans="1:9" ht="15" customHeight="1">
      <c r="A46" s="162">
        <v>45351</v>
      </c>
      <c r="B46" s="21">
        <v>140000</v>
      </c>
      <c r="C46" s="21">
        <f>B46*0.02</f>
        <v>2800</v>
      </c>
      <c r="D46" s="23"/>
      <c r="E46" s="25">
        <v>24</v>
      </c>
      <c r="F46" s="2248">
        <v>32994</v>
      </c>
      <c r="G46" s="21">
        <f>B46/E46</f>
        <v>5833.3333333333303</v>
      </c>
      <c r="H46" s="21">
        <f>B46*0.83%</f>
        <v>1162</v>
      </c>
      <c r="I46" s="21">
        <f>B46</f>
        <v>140000</v>
      </c>
    </row>
    <row r="47" spans="1:9" ht="15" customHeight="1">
      <c r="A47" s="50">
        <v>45385</v>
      </c>
      <c r="B47" s="57"/>
      <c r="C47" s="57"/>
      <c r="D47" s="57"/>
      <c r="E47" s="57">
        <v>1</v>
      </c>
      <c r="F47" s="2229">
        <v>82669</v>
      </c>
      <c r="G47" s="59">
        <v>5833.33</v>
      </c>
      <c r="H47" s="59">
        <v>1162</v>
      </c>
      <c r="I47" s="480">
        <f>I46-G47</f>
        <v>134166.67000000001</v>
      </c>
    </row>
    <row r="48" spans="1:9" ht="15" customHeight="1">
      <c r="A48" s="50">
        <v>45412</v>
      </c>
      <c r="B48" s="57"/>
      <c r="C48" s="57"/>
      <c r="D48" s="57"/>
      <c r="E48" s="57">
        <v>2</v>
      </c>
      <c r="F48" s="2229">
        <v>82946</v>
      </c>
      <c r="G48" s="59">
        <v>5833.33</v>
      </c>
      <c r="H48" s="59">
        <v>1162</v>
      </c>
      <c r="I48" s="480">
        <f t="shared" ref="I48:I60" si="1">I47-G48</f>
        <v>128333.34</v>
      </c>
    </row>
    <row r="49" spans="1:18" ht="15" customHeight="1">
      <c r="A49" s="50">
        <v>45441</v>
      </c>
      <c r="B49" s="57"/>
      <c r="C49" s="57"/>
      <c r="D49" s="57"/>
      <c r="E49" s="57">
        <v>3</v>
      </c>
      <c r="F49" s="2229">
        <v>83367</v>
      </c>
      <c r="G49" s="59">
        <v>5833.33</v>
      </c>
      <c r="H49" s="59">
        <v>1162</v>
      </c>
      <c r="I49" s="480">
        <f t="shared" si="1"/>
        <v>122500.01</v>
      </c>
    </row>
    <row r="50" spans="1:18" ht="15" customHeight="1">
      <c r="A50" s="50">
        <v>45476</v>
      </c>
      <c r="B50" s="57"/>
      <c r="C50" s="57"/>
      <c r="D50" s="57"/>
      <c r="E50" s="57">
        <v>4</v>
      </c>
      <c r="F50" s="2229">
        <v>83810</v>
      </c>
      <c r="G50" s="62">
        <v>5833.33</v>
      </c>
      <c r="H50" s="59">
        <v>1162</v>
      </c>
      <c r="I50" s="480">
        <f t="shared" si="1"/>
        <v>116666.68</v>
      </c>
    </row>
    <row r="51" spans="1:18" ht="15" customHeight="1">
      <c r="A51" s="50">
        <v>45504</v>
      </c>
      <c r="B51" s="57"/>
      <c r="C51" s="57"/>
      <c r="D51" s="57"/>
      <c r="E51" s="57">
        <v>5</v>
      </c>
      <c r="F51" s="2229">
        <v>84094</v>
      </c>
      <c r="G51" s="329">
        <v>5833.33</v>
      </c>
      <c r="H51" s="59">
        <v>1162</v>
      </c>
      <c r="I51" s="480">
        <f t="shared" si="1"/>
        <v>110833.35</v>
      </c>
    </row>
    <row r="52" spans="1:18" ht="15" customHeight="1">
      <c r="A52" s="50">
        <v>45532</v>
      </c>
      <c r="B52" s="57"/>
      <c r="C52" s="57"/>
      <c r="D52" s="57"/>
      <c r="E52" s="57">
        <v>6</v>
      </c>
      <c r="F52" s="2229">
        <v>84368</v>
      </c>
      <c r="G52" s="329">
        <v>5038</v>
      </c>
      <c r="H52" s="59">
        <v>1162</v>
      </c>
      <c r="I52" s="480">
        <f t="shared" si="1"/>
        <v>105795.35</v>
      </c>
    </row>
    <row r="53" spans="1:18" ht="15" customHeight="1">
      <c r="A53" s="50">
        <v>45561</v>
      </c>
      <c r="B53" s="57"/>
      <c r="C53" s="57"/>
      <c r="D53" s="57"/>
      <c r="E53" s="57">
        <v>7</v>
      </c>
      <c r="F53" s="2229">
        <v>84737</v>
      </c>
      <c r="G53" s="329">
        <v>5833.33</v>
      </c>
      <c r="H53" s="59">
        <v>1162</v>
      </c>
      <c r="I53" s="480">
        <f t="shared" si="1"/>
        <v>99962.02</v>
      </c>
    </row>
    <row r="54" spans="1:18" ht="15" customHeight="1">
      <c r="A54" s="50">
        <v>45594</v>
      </c>
      <c r="B54" s="57"/>
      <c r="C54" s="57"/>
      <c r="D54" s="57"/>
      <c r="E54" s="57">
        <v>8</v>
      </c>
      <c r="F54" s="2229">
        <v>85169</v>
      </c>
      <c r="G54" s="329">
        <v>5833.33</v>
      </c>
      <c r="H54" s="329">
        <v>1162</v>
      </c>
      <c r="I54" s="480">
        <f t="shared" si="1"/>
        <v>94128.69</v>
      </c>
    </row>
    <row r="55" spans="1:18" ht="15" customHeight="1">
      <c r="A55" s="50">
        <v>45623</v>
      </c>
      <c r="B55" s="57"/>
      <c r="C55" s="57"/>
      <c r="D55" s="57"/>
      <c r="E55" s="57">
        <v>9</v>
      </c>
      <c r="F55" s="2229">
        <v>85595</v>
      </c>
      <c r="G55" s="59">
        <v>5833.33</v>
      </c>
      <c r="H55" s="59">
        <v>1162</v>
      </c>
      <c r="I55" s="480">
        <f t="shared" si="1"/>
        <v>88295.360000000001</v>
      </c>
    </row>
    <row r="56" spans="1:18" ht="15" customHeight="1">
      <c r="A56" s="60">
        <v>45654</v>
      </c>
      <c r="B56" s="57"/>
      <c r="C56" s="57"/>
      <c r="D56" s="57"/>
      <c r="E56" s="57">
        <v>10</v>
      </c>
      <c r="F56" s="2229">
        <v>86025</v>
      </c>
      <c r="G56" s="59">
        <v>5038</v>
      </c>
      <c r="H56" s="59">
        <v>1162</v>
      </c>
      <c r="I56" s="480">
        <f t="shared" si="1"/>
        <v>83257.36</v>
      </c>
    </row>
    <row r="57" spans="1:18" ht="15" customHeight="1">
      <c r="A57" s="50">
        <v>45685</v>
      </c>
      <c r="B57" s="57"/>
      <c r="C57" s="57"/>
      <c r="D57" s="57"/>
      <c r="E57" s="57">
        <v>11</v>
      </c>
      <c r="F57" s="2229">
        <v>86293</v>
      </c>
      <c r="G57" s="62">
        <v>5833.33</v>
      </c>
      <c r="H57" s="62">
        <v>1162</v>
      </c>
      <c r="I57" s="480">
        <f t="shared" si="1"/>
        <v>77424.03</v>
      </c>
      <c r="K57" s="339"/>
      <c r="L57" s="613"/>
      <c r="M57" s="464"/>
      <c r="N57" s="615"/>
      <c r="O57" s="615"/>
      <c r="P57" s="615"/>
      <c r="Q57" s="617"/>
      <c r="R57" s="617"/>
    </row>
    <row r="58" spans="1:18" ht="15" customHeight="1">
      <c r="A58" s="50">
        <v>45715</v>
      </c>
      <c r="B58" s="57"/>
      <c r="C58" s="57"/>
      <c r="D58" s="57"/>
      <c r="E58" s="57">
        <v>12</v>
      </c>
      <c r="F58" s="2229">
        <v>86641</v>
      </c>
      <c r="G58" s="62">
        <v>5833.33</v>
      </c>
      <c r="H58" s="62">
        <v>1162</v>
      </c>
      <c r="I58" s="480">
        <f t="shared" si="1"/>
        <v>71590.7</v>
      </c>
      <c r="K58" s="339"/>
      <c r="L58" s="613"/>
      <c r="M58" s="464"/>
      <c r="N58" s="615"/>
      <c r="O58" s="615"/>
      <c r="P58" s="615"/>
      <c r="Q58" s="617"/>
      <c r="R58" s="617"/>
    </row>
    <row r="59" spans="1:18" ht="15" customHeight="1">
      <c r="A59" s="50">
        <v>45744</v>
      </c>
      <c r="B59" s="57"/>
      <c r="C59" s="57"/>
      <c r="D59" s="57"/>
      <c r="E59" s="57">
        <v>13</v>
      </c>
      <c r="F59" s="2229">
        <v>87029</v>
      </c>
      <c r="G59" s="62">
        <v>5833.33</v>
      </c>
      <c r="H59" s="62">
        <v>1162</v>
      </c>
      <c r="I59" s="480">
        <f t="shared" si="1"/>
        <v>65757.37</v>
      </c>
      <c r="K59" s="339"/>
      <c r="L59" s="613"/>
      <c r="M59" s="464"/>
      <c r="N59" s="615"/>
      <c r="O59" s="615"/>
      <c r="P59" s="615"/>
      <c r="Q59" s="618"/>
      <c r="R59" s="618"/>
    </row>
    <row r="60" spans="1:18" ht="15" customHeight="1">
      <c r="A60" s="50">
        <v>45755</v>
      </c>
      <c r="B60" s="57"/>
      <c r="C60" s="57"/>
      <c r="D60" s="57"/>
      <c r="E60" s="57">
        <v>14</v>
      </c>
      <c r="F60" s="2229">
        <v>35392</v>
      </c>
      <c r="G60" s="62">
        <v>65757.37</v>
      </c>
      <c r="H60" s="62"/>
      <c r="I60" s="480">
        <f t="shared" si="1"/>
        <v>0</v>
      </c>
      <c r="K60" s="339"/>
      <c r="L60" s="616"/>
      <c r="M60" s="467"/>
      <c r="N60" s="615"/>
      <c r="O60" s="615"/>
      <c r="P60" s="615"/>
      <c r="Q60" s="617"/>
      <c r="R60" s="617"/>
    </row>
    <row r="61" spans="1:18" ht="15" customHeight="1">
      <c r="K61" s="339"/>
      <c r="L61" s="613"/>
      <c r="M61" s="464"/>
      <c r="N61" s="615"/>
      <c r="O61" s="615"/>
      <c r="P61" s="615"/>
      <c r="Q61" s="617"/>
      <c r="R61" s="617"/>
    </row>
    <row r="62" spans="1:18" ht="15" customHeight="1">
      <c r="A62" s="3099" t="s">
        <v>1</v>
      </c>
      <c r="B62" s="3100"/>
      <c r="C62" s="3100"/>
      <c r="D62" s="3100"/>
      <c r="E62" s="3100"/>
      <c r="F62" s="3100"/>
      <c r="G62" s="3100"/>
      <c r="H62" s="3100"/>
      <c r="I62" s="3189"/>
      <c r="K62" s="339"/>
      <c r="L62" s="613"/>
      <c r="M62" s="340"/>
      <c r="N62" s="615"/>
      <c r="O62" s="615"/>
      <c r="P62" s="615"/>
      <c r="Q62" s="617"/>
      <c r="R62" s="617"/>
    </row>
    <row r="63" spans="1:18" ht="15" customHeight="1">
      <c r="A63" s="493" t="s">
        <v>2</v>
      </c>
      <c r="B63" s="495" t="s">
        <v>3</v>
      </c>
      <c r="C63" s="503" t="s">
        <v>4</v>
      </c>
      <c r="D63" s="497" t="s">
        <v>5</v>
      </c>
      <c r="E63" s="497" t="s">
        <v>6</v>
      </c>
      <c r="F63" s="2421" t="s">
        <v>7</v>
      </c>
      <c r="G63" s="1074" t="s">
        <v>176</v>
      </c>
      <c r="H63" s="1074" t="s">
        <v>177</v>
      </c>
      <c r="I63" s="688" t="s">
        <v>10</v>
      </c>
      <c r="K63" s="339"/>
      <c r="L63" s="613"/>
      <c r="M63" s="340"/>
      <c r="N63" s="615"/>
      <c r="O63" s="615"/>
      <c r="P63" s="615"/>
      <c r="Q63" s="617"/>
      <c r="R63" s="617"/>
    </row>
    <row r="64" spans="1:18" ht="15" customHeight="1">
      <c r="A64" s="162">
        <v>45755</v>
      </c>
      <c r="B64" s="21">
        <v>140000</v>
      </c>
      <c r="C64" s="21">
        <f>B64*0.02</f>
        <v>2800</v>
      </c>
      <c r="D64" s="23"/>
      <c r="E64" s="25">
        <v>24</v>
      </c>
      <c r="F64" s="2248">
        <v>35392</v>
      </c>
      <c r="G64" s="21">
        <f>B64/E64</f>
        <v>5833.3333333333303</v>
      </c>
      <c r="H64" s="21">
        <f>B64*0.83%</f>
        <v>1162</v>
      </c>
      <c r="I64" s="21">
        <f>B64</f>
        <v>140000</v>
      </c>
      <c r="K64" s="339"/>
      <c r="L64" s="613"/>
      <c r="M64" s="340"/>
      <c r="N64" s="615"/>
      <c r="O64" s="615"/>
      <c r="P64" s="615"/>
      <c r="Q64" s="617"/>
      <c r="R64" s="617"/>
    </row>
    <row r="65" spans="1:18" ht="15" customHeight="1">
      <c r="A65" s="167">
        <v>45776</v>
      </c>
      <c r="B65" s="57"/>
      <c r="C65" s="57"/>
      <c r="D65" s="57"/>
      <c r="E65" s="57">
        <v>1</v>
      </c>
      <c r="F65" s="2288">
        <v>87354</v>
      </c>
      <c r="G65" s="450">
        <v>5833.33</v>
      </c>
      <c r="H65" s="450">
        <v>1162</v>
      </c>
      <c r="I65" s="480">
        <f>I64-G65</f>
        <v>134166.67000000001</v>
      </c>
      <c r="K65" s="339"/>
      <c r="L65" s="613"/>
      <c r="M65" s="464"/>
      <c r="N65" s="615"/>
      <c r="O65" s="615"/>
      <c r="P65" s="615"/>
      <c r="Q65" s="617"/>
      <c r="R65" s="617"/>
    </row>
    <row r="66" spans="1:18" ht="15" customHeight="1">
      <c r="A66" s="167">
        <v>45805</v>
      </c>
      <c r="B66" s="57"/>
      <c r="C66" s="57"/>
      <c r="D66" s="57"/>
      <c r="E66" s="57">
        <v>2</v>
      </c>
      <c r="F66" s="2356" t="s">
        <v>1637</v>
      </c>
      <c r="G66" s="450">
        <v>5833.33</v>
      </c>
      <c r="H66" s="450">
        <v>1162</v>
      </c>
      <c r="I66" s="480">
        <f t="shared" ref="I66:I78" si="2">I65-G66</f>
        <v>128333.34</v>
      </c>
      <c r="K66" s="339"/>
      <c r="L66" s="613"/>
      <c r="M66" s="340"/>
      <c r="N66" s="614"/>
      <c r="O66" s="614"/>
      <c r="P66" s="614"/>
      <c r="Q66" s="617"/>
      <c r="R66" s="617"/>
    </row>
    <row r="67" spans="1:18" ht="15" customHeight="1">
      <c r="A67" s="167">
        <v>45835</v>
      </c>
      <c r="B67" s="57"/>
      <c r="C67" s="57"/>
      <c r="D67" s="57"/>
      <c r="E67" s="57">
        <v>3</v>
      </c>
      <c r="F67" s="2356" t="s">
        <v>1638</v>
      </c>
      <c r="G67" s="450">
        <v>5833.33</v>
      </c>
      <c r="H67" s="450">
        <v>1162</v>
      </c>
      <c r="I67" s="480">
        <f t="shared" si="2"/>
        <v>122500.01</v>
      </c>
      <c r="K67" s="339"/>
      <c r="L67" s="613"/>
      <c r="M67" s="340"/>
      <c r="N67" s="615"/>
      <c r="O67" s="615"/>
      <c r="P67" s="615"/>
      <c r="Q67" s="617"/>
      <c r="R67" s="617"/>
    </row>
    <row r="68" spans="1:18" ht="15" customHeight="1">
      <c r="A68" s="167">
        <v>45867</v>
      </c>
      <c r="B68" s="57"/>
      <c r="C68" s="57"/>
      <c r="D68" s="57"/>
      <c r="E68" s="57">
        <v>4</v>
      </c>
      <c r="F68" s="2356" t="s">
        <v>1639</v>
      </c>
      <c r="G68" s="450">
        <v>5833.33</v>
      </c>
      <c r="H68" s="450">
        <v>1162</v>
      </c>
      <c r="I68" s="480">
        <f t="shared" si="2"/>
        <v>116666.68</v>
      </c>
      <c r="K68" s="339"/>
      <c r="L68" s="613"/>
      <c r="M68" s="340"/>
      <c r="N68" s="615"/>
      <c r="O68" s="615"/>
      <c r="P68" s="615"/>
      <c r="Q68" s="617"/>
      <c r="R68" s="617"/>
    </row>
    <row r="69" spans="1:18" ht="15" customHeight="1">
      <c r="A69" s="167">
        <v>45897</v>
      </c>
      <c r="B69" s="57"/>
      <c r="C69" s="57"/>
      <c r="D69" s="57"/>
      <c r="E69" s="57">
        <v>5</v>
      </c>
      <c r="F69" s="2777" t="s">
        <v>1640</v>
      </c>
      <c r="G69" s="450">
        <v>5833.33</v>
      </c>
      <c r="H69" s="450">
        <v>1162</v>
      </c>
      <c r="I69" s="480">
        <f t="shared" si="2"/>
        <v>110833.35</v>
      </c>
      <c r="K69" s="339"/>
      <c r="L69" s="613"/>
      <c r="M69" s="340"/>
      <c r="N69" s="615"/>
      <c r="O69" s="615"/>
      <c r="P69" s="615"/>
      <c r="Q69" s="617"/>
      <c r="R69" s="617"/>
    </row>
    <row r="70" spans="1:18" ht="15" customHeight="1">
      <c r="A70" s="167">
        <v>45932</v>
      </c>
      <c r="B70" s="57"/>
      <c r="C70" s="57"/>
      <c r="D70" s="57"/>
      <c r="E70" s="57">
        <v>6</v>
      </c>
      <c r="F70" s="2356" t="s">
        <v>1641</v>
      </c>
      <c r="G70" s="168">
        <v>5833.33</v>
      </c>
      <c r="H70" s="168">
        <v>1162</v>
      </c>
      <c r="I70" s="480">
        <f t="shared" si="2"/>
        <v>105000.02</v>
      </c>
      <c r="K70" s="339"/>
      <c r="L70" s="613"/>
      <c r="M70" s="340"/>
      <c r="N70" s="615"/>
      <c r="O70" s="615"/>
      <c r="P70" s="615"/>
      <c r="Q70" s="617"/>
      <c r="R70" s="617"/>
    </row>
    <row r="71" spans="1:18" ht="15" customHeight="1">
      <c r="A71" s="167">
        <v>45959</v>
      </c>
      <c r="B71" s="57"/>
      <c r="C71" s="57"/>
      <c r="D71" s="57"/>
      <c r="E71" s="57">
        <v>7</v>
      </c>
      <c r="F71" s="2356" t="s">
        <v>1642</v>
      </c>
      <c r="G71" s="450">
        <v>5833.33</v>
      </c>
      <c r="H71" s="450">
        <v>1162</v>
      </c>
      <c r="I71" s="480">
        <f t="shared" si="2"/>
        <v>99166.69</v>
      </c>
    </row>
    <row r="72" spans="1:18">
      <c r="A72" s="167">
        <v>45988</v>
      </c>
      <c r="B72" s="57"/>
      <c r="C72" s="57"/>
      <c r="D72" s="57"/>
      <c r="E72" s="57">
        <v>8</v>
      </c>
      <c r="F72" s="2356" t="s">
        <v>1643</v>
      </c>
      <c r="G72" s="450">
        <v>5000</v>
      </c>
      <c r="H72" s="450"/>
      <c r="I72" s="480">
        <f t="shared" si="2"/>
        <v>94166.69</v>
      </c>
    </row>
    <row r="73" spans="1:18">
      <c r="A73" s="167">
        <v>46018</v>
      </c>
      <c r="B73" s="57"/>
      <c r="C73" s="57"/>
      <c r="D73" s="57"/>
      <c r="E73" s="57">
        <v>9</v>
      </c>
      <c r="F73" s="2356" t="s">
        <v>1644</v>
      </c>
      <c r="G73" s="450">
        <v>2538</v>
      </c>
      <c r="H73" s="450">
        <v>1162</v>
      </c>
      <c r="I73" s="480">
        <f t="shared" si="2"/>
        <v>91628.69</v>
      </c>
    </row>
    <row r="74" spans="1:18">
      <c r="A74" s="167">
        <v>46020</v>
      </c>
      <c r="B74" s="57"/>
      <c r="C74" s="57"/>
      <c r="D74" s="57"/>
      <c r="E74" s="57">
        <v>10</v>
      </c>
      <c r="F74" s="2356" t="s">
        <v>1645</v>
      </c>
      <c r="G74" s="450">
        <v>3295.33</v>
      </c>
      <c r="H74" s="450"/>
      <c r="I74" s="480">
        <f t="shared" si="2"/>
        <v>88333.36</v>
      </c>
    </row>
    <row r="75" spans="1:18">
      <c r="A75" s="50"/>
      <c r="B75" s="57"/>
      <c r="C75" s="57"/>
      <c r="D75" s="57"/>
      <c r="E75" s="57">
        <v>11</v>
      </c>
      <c r="F75" s="2229"/>
      <c r="G75" s="62"/>
      <c r="H75" s="62"/>
      <c r="I75" s="480">
        <f t="shared" si="2"/>
        <v>88333.36</v>
      </c>
    </row>
    <row r="76" spans="1:18">
      <c r="A76" s="50"/>
      <c r="B76" s="57"/>
      <c r="C76" s="57"/>
      <c r="D76" s="57"/>
      <c r="E76" s="57">
        <v>12</v>
      </c>
      <c r="F76" s="2229"/>
      <c r="G76" s="62"/>
      <c r="H76" s="62"/>
      <c r="I76" s="480">
        <f t="shared" si="2"/>
        <v>88333.36</v>
      </c>
    </row>
    <row r="77" spans="1:18">
      <c r="A77" s="50"/>
      <c r="B77" s="57"/>
      <c r="C77" s="57"/>
      <c r="D77" s="57"/>
      <c r="E77" s="57">
        <v>13</v>
      </c>
      <c r="F77" s="2229"/>
      <c r="G77" s="62"/>
      <c r="H77" s="62"/>
      <c r="I77" s="480">
        <f t="shared" si="2"/>
        <v>88333.36</v>
      </c>
    </row>
    <row r="78" spans="1:18">
      <c r="A78" s="50"/>
      <c r="B78" s="57"/>
      <c r="C78" s="57"/>
      <c r="D78" s="57"/>
      <c r="E78" s="57">
        <v>14</v>
      </c>
      <c r="F78" s="2229"/>
      <c r="G78" s="62"/>
      <c r="H78" s="62"/>
      <c r="I78" s="480">
        <f t="shared" si="2"/>
        <v>88333.36</v>
      </c>
    </row>
  </sheetData>
  <mergeCells count="4">
    <mergeCell ref="A1:D1"/>
    <mergeCell ref="A3:I3"/>
    <mergeCell ref="A44:I44"/>
    <mergeCell ref="A62:I62"/>
  </mergeCells>
  <pageMargins left="0.5" right="0.5" top="1" bottom="1" header="0.5" footer="0.5"/>
  <pageSetup paperSize="5" orientation="portrait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76">
    <tabColor rgb="FFFFFF00"/>
  </sheetPr>
  <dimension ref="A1:R70"/>
  <sheetViews>
    <sheetView topLeftCell="B37" zoomScale="130" zoomScaleNormal="130" workbookViewId="0">
      <selection activeCell="E59" sqref="E59"/>
    </sheetView>
  </sheetViews>
  <sheetFormatPr defaultColWidth="9.109375" defaultRowHeight="13.2"/>
  <cols>
    <col min="1" max="1" width="10" style="2" customWidth="1"/>
    <col min="2" max="2" width="11.5546875" style="565" customWidth="1"/>
    <col min="3" max="3" width="12.33203125" style="3" customWidth="1"/>
    <col min="4" max="4" width="10" style="3" customWidth="1"/>
    <col min="5" max="5" width="6.109375" style="3" customWidth="1"/>
    <col min="6" max="6" width="13.44140625" style="2778" customWidth="1"/>
    <col min="7" max="7" width="9.44140625" style="10" customWidth="1"/>
    <col min="8" max="8" width="11.33203125" style="6" customWidth="1"/>
    <col min="9" max="9" width="12.6640625" style="6" customWidth="1"/>
    <col min="10" max="10" width="13" style="6" customWidth="1"/>
    <col min="11" max="11" width="14.88671875" style="131" customWidth="1"/>
    <col min="12" max="12" width="11.109375" style="7" customWidth="1"/>
    <col min="13" max="13" width="11.88671875" style="7" customWidth="1"/>
    <col min="14" max="14" width="9.5546875" style="66" customWidth="1"/>
    <col min="15" max="15" width="13.109375" style="139" customWidth="1"/>
    <col min="16" max="16" width="11.6640625" style="7" customWidth="1"/>
    <col min="17" max="17" width="15" style="7" customWidth="1"/>
    <col min="18" max="18" width="12.33203125" style="7" customWidth="1"/>
    <col min="19" max="16384" width="9.109375" style="3"/>
  </cols>
  <sheetData>
    <row r="1" spans="1:18" ht="15.75" customHeight="1">
      <c r="A1" s="3134" t="s">
        <v>1646</v>
      </c>
      <c r="B1" s="3134"/>
      <c r="C1" s="3134"/>
      <c r="D1" s="3134"/>
      <c r="F1" s="2541"/>
      <c r="H1" s="502"/>
      <c r="I1" s="502"/>
      <c r="K1" s="794"/>
      <c r="L1" s="484"/>
      <c r="M1" s="484"/>
      <c r="N1" s="558"/>
      <c r="O1" s="530"/>
      <c r="P1" s="484"/>
      <c r="Q1" s="484"/>
      <c r="R1" s="484"/>
    </row>
    <row r="2" spans="1:18" ht="15" customHeight="1">
      <c r="F2" s="2541"/>
      <c r="H2" s="502"/>
      <c r="I2" s="502"/>
    </row>
    <row r="3" spans="1:18" ht="15">
      <c r="B3" s="3334" t="s">
        <v>1</v>
      </c>
      <c r="C3" s="3335"/>
      <c r="D3" s="3335"/>
      <c r="E3" s="3335"/>
      <c r="F3" s="3335"/>
      <c r="G3" s="3335"/>
      <c r="H3" s="3335"/>
      <c r="I3" s="3335"/>
      <c r="J3" s="3346"/>
      <c r="K3" s="3490" t="s">
        <v>20</v>
      </c>
      <c r="L3" s="3491"/>
      <c r="M3" s="3491"/>
      <c r="N3" s="3491"/>
      <c r="O3" s="3491"/>
      <c r="P3" s="3491"/>
      <c r="Q3" s="3491"/>
      <c r="R3" s="3491"/>
    </row>
    <row r="4" spans="1:18" ht="29.1" customHeight="1">
      <c r="B4" s="277" t="s">
        <v>2</v>
      </c>
      <c r="C4" s="278" t="s">
        <v>3</v>
      </c>
      <c r="D4" s="279" t="s">
        <v>4</v>
      </c>
      <c r="E4" s="278" t="s">
        <v>362</v>
      </c>
      <c r="F4" s="2920" t="s">
        <v>7</v>
      </c>
      <c r="G4" s="1052" t="s">
        <v>6</v>
      </c>
      <c r="H4" s="820" t="s">
        <v>176</v>
      </c>
      <c r="I4" s="820" t="s">
        <v>177</v>
      </c>
      <c r="J4" s="288" t="s">
        <v>10</v>
      </c>
      <c r="K4" s="141" t="s">
        <v>21</v>
      </c>
      <c r="L4" s="509" t="s">
        <v>552</v>
      </c>
      <c r="M4" s="232" t="s">
        <v>1592</v>
      </c>
      <c r="N4" s="232" t="s">
        <v>52</v>
      </c>
      <c r="O4" s="232" t="s">
        <v>7</v>
      </c>
      <c r="P4" s="988" t="s">
        <v>1567</v>
      </c>
      <c r="Q4" s="68" t="s">
        <v>177</v>
      </c>
      <c r="R4" s="509" t="s">
        <v>10</v>
      </c>
    </row>
    <row r="5" spans="1:18" ht="15" customHeight="1">
      <c r="B5" s="162">
        <v>44770</v>
      </c>
      <c r="C5" s="21">
        <v>80000</v>
      </c>
      <c r="D5" s="21">
        <f>C5*0.02</f>
        <v>1600</v>
      </c>
      <c r="E5" s="23"/>
      <c r="F5" s="2706">
        <v>29501</v>
      </c>
      <c r="G5" s="73">
        <v>12</v>
      </c>
      <c r="H5" s="21">
        <f>+C5/G5</f>
        <v>6666.6666666666697</v>
      </c>
      <c r="I5" s="21">
        <f>C5*0.0083</f>
        <v>664</v>
      </c>
      <c r="J5" s="21">
        <f>C5</f>
        <v>80000</v>
      </c>
      <c r="K5" s="1059">
        <v>44979</v>
      </c>
      <c r="L5" s="1060">
        <v>6000</v>
      </c>
      <c r="M5" s="1060"/>
      <c r="N5" s="1061"/>
      <c r="O5" s="1061">
        <v>30766</v>
      </c>
      <c r="P5" s="1062">
        <v>1000</v>
      </c>
      <c r="Q5" s="1071"/>
      <c r="R5" s="1060">
        <v>6000</v>
      </c>
    </row>
    <row r="6" spans="1:18" ht="15" customHeight="1">
      <c r="B6" s="167">
        <v>44813</v>
      </c>
      <c r="C6" s="32"/>
      <c r="D6" s="284"/>
      <c r="E6" s="284"/>
      <c r="F6" s="2400">
        <v>75971</v>
      </c>
      <c r="G6" s="81">
        <v>1</v>
      </c>
      <c r="H6" s="45">
        <v>6666.67</v>
      </c>
      <c r="I6" s="45">
        <v>666.66</v>
      </c>
      <c r="J6" s="39">
        <f>J5-H6</f>
        <v>73333.33</v>
      </c>
      <c r="K6" s="180">
        <v>45027</v>
      </c>
      <c r="L6" s="43"/>
      <c r="M6" s="43"/>
      <c r="N6" s="538"/>
      <c r="O6" s="32">
        <v>78269</v>
      </c>
      <c r="P6" s="210">
        <v>6000</v>
      </c>
      <c r="Q6" s="1072"/>
      <c r="R6" s="43">
        <f>R5-P6</f>
        <v>0</v>
      </c>
    </row>
    <row r="7" spans="1:18" ht="15" customHeight="1">
      <c r="B7" s="167">
        <v>44845</v>
      </c>
      <c r="C7" s="32"/>
      <c r="D7" s="284"/>
      <c r="E7" s="284"/>
      <c r="F7" s="2400">
        <v>76287</v>
      </c>
      <c r="G7" s="81">
        <v>2</v>
      </c>
      <c r="H7" s="45">
        <v>6666.64</v>
      </c>
      <c r="I7" s="45">
        <v>664</v>
      </c>
      <c r="J7" s="39">
        <f t="shared" ref="J7:J15" si="0">J6-H7</f>
        <v>66666.69</v>
      </c>
      <c r="K7" s="180"/>
      <c r="L7" s="43"/>
      <c r="M7" s="43"/>
      <c r="N7" s="538"/>
      <c r="O7" s="209"/>
      <c r="P7" s="210"/>
      <c r="Q7" s="1072"/>
      <c r="R7" s="43"/>
    </row>
    <row r="8" spans="1:18" ht="15" customHeight="1">
      <c r="B8" s="167">
        <v>44874</v>
      </c>
      <c r="C8" s="32"/>
      <c r="D8" s="284"/>
      <c r="E8" s="284"/>
      <c r="F8" s="2400">
        <v>76597</v>
      </c>
      <c r="G8" s="81">
        <v>3</v>
      </c>
      <c r="H8" s="45">
        <v>6666.67</v>
      </c>
      <c r="I8" s="45">
        <v>664</v>
      </c>
      <c r="J8" s="39">
        <f t="shared" si="0"/>
        <v>60000.02</v>
      </c>
      <c r="K8" s="180"/>
      <c r="L8" s="43"/>
      <c r="M8" s="43"/>
      <c r="N8" s="538"/>
      <c r="O8" s="209"/>
      <c r="P8" s="210"/>
      <c r="Q8" s="1072"/>
      <c r="R8" s="43"/>
    </row>
    <row r="9" spans="1:18" ht="15" customHeight="1">
      <c r="B9" s="167">
        <v>44905</v>
      </c>
      <c r="C9" s="32"/>
      <c r="D9" s="33"/>
      <c r="E9" s="33"/>
      <c r="F9" s="2400">
        <v>77115</v>
      </c>
      <c r="G9" s="81">
        <v>4</v>
      </c>
      <c r="H9" s="35">
        <v>6666.67</v>
      </c>
      <c r="I9" s="35">
        <v>664</v>
      </c>
      <c r="J9" s="39">
        <f t="shared" si="0"/>
        <v>53333.35</v>
      </c>
      <c r="K9" s="3490" t="s">
        <v>20</v>
      </c>
      <c r="L9" s="3491"/>
      <c r="M9" s="3491"/>
      <c r="N9" s="3491"/>
      <c r="O9" s="3491"/>
      <c r="P9" s="3491"/>
      <c r="Q9" s="3491"/>
      <c r="R9" s="3491"/>
    </row>
    <row r="10" spans="1:18" ht="15" customHeight="1">
      <c r="B10" s="26">
        <v>44936</v>
      </c>
      <c r="C10" s="27"/>
      <c r="D10" s="27"/>
      <c r="E10" s="27"/>
      <c r="F10" s="2921">
        <v>77332</v>
      </c>
      <c r="G10" s="81">
        <v>5</v>
      </c>
      <c r="H10" s="35">
        <v>6666.67</v>
      </c>
      <c r="I10" s="35">
        <v>664</v>
      </c>
      <c r="J10" s="39">
        <f t="shared" si="0"/>
        <v>46666.68</v>
      </c>
      <c r="K10" s="141" t="s">
        <v>21</v>
      </c>
      <c r="L10" s="509" t="s">
        <v>552</v>
      </c>
      <c r="M10" s="232" t="s">
        <v>1592</v>
      </c>
      <c r="N10" s="232" t="s">
        <v>52</v>
      </c>
      <c r="O10" s="232" t="s">
        <v>7</v>
      </c>
      <c r="P10" s="988" t="s">
        <v>1567</v>
      </c>
      <c r="Q10" s="68" t="s">
        <v>177</v>
      </c>
      <c r="R10" s="509" t="s">
        <v>10</v>
      </c>
    </row>
    <row r="11" spans="1:18" ht="15" customHeight="1">
      <c r="B11" s="26">
        <v>44966</v>
      </c>
      <c r="C11" s="27"/>
      <c r="D11" s="27"/>
      <c r="E11" s="27"/>
      <c r="F11" s="2921">
        <v>77626</v>
      </c>
      <c r="G11" s="81">
        <v>6</v>
      </c>
      <c r="H11" s="35">
        <v>6666.67</v>
      </c>
      <c r="I11" s="35">
        <v>664</v>
      </c>
      <c r="J11" s="39">
        <f t="shared" si="0"/>
        <v>40000.01</v>
      </c>
      <c r="K11" s="1059">
        <v>45086</v>
      </c>
      <c r="L11" s="1060">
        <v>20000</v>
      </c>
      <c r="M11" s="1060"/>
      <c r="N11" s="1061">
        <v>12</v>
      </c>
      <c r="O11" s="1061">
        <v>31387</v>
      </c>
      <c r="P11" s="1062">
        <v>1666.67</v>
      </c>
      <c r="Q11" s="1071">
        <v>400</v>
      </c>
      <c r="R11" s="1060">
        <v>20000</v>
      </c>
    </row>
    <row r="12" spans="1:18" ht="15" customHeight="1">
      <c r="B12" s="26">
        <v>44995</v>
      </c>
      <c r="C12" s="27"/>
      <c r="D12" s="27"/>
      <c r="E12" s="27"/>
      <c r="F12" s="2400">
        <v>77930</v>
      </c>
      <c r="G12" s="81">
        <v>7</v>
      </c>
      <c r="H12" s="35">
        <v>6666.67</v>
      </c>
      <c r="I12" s="35">
        <v>664</v>
      </c>
      <c r="J12" s="39">
        <f t="shared" si="0"/>
        <v>33333.339999999997</v>
      </c>
      <c r="K12" s="180">
        <v>45115</v>
      </c>
      <c r="L12" s="43"/>
      <c r="M12" s="43"/>
      <c r="N12" s="538">
        <v>1</v>
      </c>
      <c r="O12" s="78">
        <v>79431</v>
      </c>
      <c r="P12" s="210">
        <v>1666.67</v>
      </c>
      <c r="Q12" s="1072">
        <v>366.67</v>
      </c>
      <c r="R12" s="43">
        <f>R11-P12</f>
        <v>18333.330000000002</v>
      </c>
    </row>
    <row r="13" spans="1:18" ht="15" customHeight="1">
      <c r="B13" s="26">
        <v>45055</v>
      </c>
      <c r="C13" s="27"/>
      <c r="D13" s="27"/>
      <c r="E13" s="27"/>
      <c r="F13" s="2481">
        <v>78589</v>
      </c>
      <c r="G13" s="81">
        <v>8</v>
      </c>
      <c r="H13" s="35">
        <v>6666.67</v>
      </c>
      <c r="I13" s="35">
        <v>664</v>
      </c>
      <c r="J13" s="39">
        <f t="shared" si="0"/>
        <v>26666.67</v>
      </c>
      <c r="K13" s="160">
        <v>45147</v>
      </c>
      <c r="L13" s="43"/>
      <c r="M13" s="43"/>
      <c r="N13" s="538">
        <v>2</v>
      </c>
      <c r="O13" s="1063">
        <v>79812</v>
      </c>
      <c r="P13" s="210">
        <v>1666.67</v>
      </c>
      <c r="Q13" s="1072">
        <v>333.33</v>
      </c>
      <c r="R13" s="43">
        <f t="shared" ref="R13:R23" si="1">R12-P13</f>
        <v>16666.66</v>
      </c>
    </row>
    <row r="14" spans="1:18" ht="15" customHeight="1">
      <c r="B14" s="50">
        <v>45059</v>
      </c>
      <c r="C14" s="27"/>
      <c r="D14" s="27"/>
      <c r="E14" s="27"/>
      <c r="F14" s="2481">
        <v>78640</v>
      </c>
      <c r="G14" s="81">
        <v>9</v>
      </c>
      <c r="H14" s="39"/>
      <c r="I14" s="45">
        <v>664</v>
      </c>
      <c r="J14" s="39">
        <f t="shared" si="0"/>
        <v>26666.67</v>
      </c>
      <c r="K14" s="160">
        <v>45178</v>
      </c>
      <c r="L14" s="43"/>
      <c r="M14" s="43"/>
      <c r="N14" s="538">
        <v>3</v>
      </c>
      <c r="O14" s="1063">
        <v>80177</v>
      </c>
      <c r="P14" s="210">
        <v>1666.67</v>
      </c>
      <c r="Q14" s="1072">
        <v>300</v>
      </c>
      <c r="R14" s="43">
        <f t="shared" si="1"/>
        <v>14999.99</v>
      </c>
    </row>
    <row r="15" spans="1:18" ht="15" customHeight="1">
      <c r="B15" s="50">
        <v>45059</v>
      </c>
      <c r="E15" s="27"/>
      <c r="F15" s="2481">
        <v>31217</v>
      </c>
      <c r="G15" s="81">
        <v>10</v>
      </c>
      <c r="H15" s="35">
        <v>26666.67</v>
      </c>
      <c r="I15" s="39"/>
      <c r="J15" s="39">
        <f t="shared" si="0"/>
        <v>0</v>
      </c>
      <c r="K15" s="167">
        <v>45209</v>
      </c>
      <c r="L15" s="43"/>
      <c r="M15" s="256"/>
      <c r="N15" s="538">
        <v>4</v>
      </c>
      <c r="O15" s="78">
        <v>80522</v>
      </c>
      <c r="P15" s="256">
        <v>1666.67</v>
      </c>
      <c r="Q15" s="256">
        <v>266.67</v>
      </c>
      <c r="R15" s="43">
        <f t="shared" si="1"/>
        <v>13333.32</v>
      </c>
    </row>
    <row r="16" spans="1:18" ht="15" customHeight="1">
      <c r="B16" s="26"/>
      <c r="C16" s="27"/>
      <c r="D16" s="27"/>
      <c r="E16" s="27"/>
      <c r="F16" s="2776"/>
      <c r="G16" s="81"/>
      <c r="H16" s="39"/>
      <c r="I16" s="39"/>
      <c r="J16" s="39"/>
      <c r="K16" s="167">
        <v>45261</v>
      </c>
      <c r="L16" s="43"/>
      <c r="M16" s="256"/>
      <c r="N16" s="538">
        <v>5</v>
      </c>
      <c r="O16" s="78">
        <v>81229</v>
      </c>
      <c r="P16" s="256">
        <v>1666.63</v>
      </c>
      <c r="Q16" s="256">
        <v>233.33</v>
      </c>
      <c r="R16" s="43">
        <f t="shared" si="1"/>
        <v>11666.69</v>
      </c>
    </row>
    <row r="17" spans="2:18" ht="15" customHeight="1">
      <c r="B17" s="3334" t="s">
        <v>1</v>
      </c>
      <c r="C17" s="3335"/>
      <c r="D17" s="3335"/>
      <c r="E17" s="3335"/>
      <c r="F17" s="3335"/>
      <c r="G17" s="3335"/>
      <c r="H17" s="3335"/>
      <c r="I17" s="3335"/>
      <c r="J17" s="3346"/>
      <c r="K17" s="167">
        <v>45269</v>
      </c>
      <c r="L17" s="43"/>
      <c r="M17" s="256"/>
      <c r="N17" s="538">
        <v>6</v>
      </c>
      <c r="O17" s="78">
        <v>81315</v>
      </c>
      <c r="P17" s="256">
        <v>1666.63</v>
      </c>
      <c r="Q17" s="256">
        <v>233.33</v>
      </c>
      <c r="R17" s="43">
        <f t="shared" si="1"/>
        <v>10000.06</v>
      </c>
    </row>
    <row r="18" spans="2:18" ht="15" customHeight="1">
      <c r="B18" s="277" t="s">
        <v>2</v>
      </c>
      <c r="C18" s="278" t="s">
        <v>3</v>
      </c>
      <c r="D18" s="279" t="s">
        <v>4</v>
      </c>
      <c r="E18" s="278" t="s">
        <v>362</v>
      </c>
      <c r="F18" s="2920" t="s">
        <v>7</v>
      </c>
      <c r="G18" s="1052" t="s">
        <v>6</v>
      </c>
      <c r="H18" s="820" t="s">
        <v>176</v>
      </c>
      <c r="I18" s="820" t="s">
        <v>177</v>
      </c>
      <c r="J18" s="288" t="s">
        <v>10</v>
      </c>
      <c r="K18" s="160">
        <v>45300</v>
      </c>
      <c r="L18" s="43"/>
      <c r="M18" s="43"/>
      <c r="N18" s="538">
        <v>7</v>
      </c>
      <c r="O18" s="1064">
        <v>81697</v>
      </c>
      <c r="P18" s="210">
        <v>1666.63</v>
      </c>
      <c r="Q18" s="1072">
        <v>200</v>
      </c>
      <c r="R18" s="43">
        <f t="shared" si="1"/>
        <v>8333.43</v>
      </c>
    </row>
    <row r="19" spans="2:18" ht="15" customHeight="1">
      <c r="B19" s="50">
        <v>45059</v>
      </c>
      <c r="C19" s="21">
        <v>60000</v>
      </c>
      <c r="D19" s="21">
        <f>C19*0.02</f>
        <v>1200</v>
      </c>
      <c r="E19" s="23"/>
      <c r="F19" s="2481">
        <v>31217</v>
      </c>
      <c r="G19" s="73">
        <v>12</v>
      </c>
      <c r="H19" s="21">
        <f>+C19/G19</f>
        <v>5000</v>
      </c>
      <c r="I19" s="21">
        <f>C19*0.0083</f>
        <v>498</v>
      </c>
      <c r="J19" s="21">
        <f>C19</f>
        <v>60000</v>
      </c>
      <c r="K19" s="167">
        <v>45335</v>
      </c>
      <c r="L19" s="132"/>
      <c r="M19" s="43"/>
      <c r="N19" s="538"/>
      <c r="O19" s="868">
        <v>82032</v>
      </c>
      <c r="P19" s="210">
        <v>1666.67</v>
      </c>
      <c r="Q19" s="1072">
        <v>133.33000000000001</v>
      </c>
      <c r="R19" s="43">
        <f t="shared" si="1"/>
        <v>6666.76</v>
      </c>
    </row>
    <row r="20" spans="2:18" ht="15" customHeight="1">
      <c r="B20" s="50">
        <v>45086</v>
      </c>
      <c r="C20" s="151"/>
      <c r="D20" s="151"/>
      <c r="E20" s="151"/>
      <c r="F20" s="2481">
        <v>79071</v>
      </c>
      <c r="G20" s="538">
        <v>1</v>
      </c>
      <c r="H20" s="45">
        <v>5000</v>
      </c>
      <c r="I20" s="45">
        <v>415</v>
      </c>
      <c r="J20" s="43">
        <f>J19-H20</f>
        <v>55000</v>
      </c>
      <c r="K20" s="167">
        <v>45342</v>
      </c>
      <c r="L20" s="132"/>
      <c r="M20" s="43"/>
      <c r="N20" s="538"/>
      <c r="O20" s="868">
        <v>82100</v>
      </c>
      <c r="P20" s="210">
        <v>6666.76</v>
      </c>
      <c r="Q20" s="1072"/>
      <c r="R20" s="43">
        <f t="shared" si="1"/>
        <v>0</v>
      </c>
    </row>
    <row r="21" spans="2:18" ht="15" customHeight="1">
      <c r="B21" s="50">
        <v>45115</v>
      </c>
      <c r="C21" s="151"/>
      <c r="D21" s="151"/>
      <c r="E21" s="151"/>
      <c r="F21" s="2481">
        <v>79431</v>
      </c>
      <c r="G21" s="538">
        <v>2</v>
      </c>
      <c r="H21" s="45">
        <v>5000</v>
      </c>
      <c r="I21" s="45">
        <v>415</v>
      </c>
      <c r="J21" s="43">
        <f t="shared" ref="J21:J31" si="2">J20-H21</f>
        <v>50000</v>
      </c>
      <c r="K21" s="180"/>
      <c r="L21" s="43"/>
      <c r="M21" s="43"/>
      <c r="N21" s="538"/>
      <c r="O21" s="209"/>
      <c r="P21" s="210"/>
      <c r="Q21" s="1072"/>
      <c r="R21" s="43">
        <f t="shared" si="1"/>
        <v>0</v>
      </c>
    </row>
    <row r="22" spans="2:18" ht="15" customHeight="1">
      <c r="B22" s="50">
        <v>45147</v>
      </c>
      <c r="C22" s="151"/>
      <c r="D22" s="151"/>
      <c r="E22" s="151"/>
      <c r="F22" s="2481">
        <v>79812</v>
      </c>
      <c r="G22" s="538">
        <v>3</v>
      </c>
      <c r="H22" s="45">
        <v>5000</v>
      </c>
      <c r="I22" s="45">
        <v>415</v>
      </c>
      <c r="J22" s="43">
        <f t="shared" si="2"/>
        <v>45000</v>
      </c>
      <c r="K22" s="180"/>
      <c r="L22" s="43"/>
      <c r="M22" s="43"/>
      <c r="N22" s="538"/>
      <c r="O22" s="209"/>
      <c r="P22" s="210"/>
      <c r="Q22" s="1072"/>
      <c r="R22" s="43">
        <f t="shared" si="1"/>
        <v>0</v>
      </c>
    </row>
    <row r="23" spans="2:18" ht="15" customHeight="1">
      <c r="B23" s="50">
        <v>45178</v>
      </c>
      <c r="C23" s="151"/>
      <c r="D23" s="151"/>
      <c r="E23" s="151"/>
      <c r="F23" s="2481">
        <v>80177</v>
      </c>
      <c r="G23" s="538">
        <v>4</v>
      </c>
      <c r="H23" s="45">
        <v>5000</v>
      </c>
      <c r="I23" s="45">
        <v>415</v>
      </c>
      <c r="J23" s="43">
        <f t="shared" si="2"/>
        <v>40000</v>
      </c>
      <c r="K23" s="180"/>
      <c r="L23" s="43"/>
      <c r="M23" s="43"/>
      <c r="N23" s="538"/>
      <c r="O23" s="209"/>
      <c r="P23" s="210"/>
      <c r="Q23" s="1072"/>
      <c r="R23" s="43">
        <f t="shared" si="1"/>
        <v>0</v>
      </c>
    </row>
    <row r="24" spans="2:18" ht="15" customHeight="1">
      <c r="B24" s="50">
        <v>45209</v>
      </c>
      <c r="C24" s="151"/>
      <c r="D24" s="151"/>
      <c r="E24" s="151"/>
      <c r="F24" s="2481">
        <v>80522</v>
      </c>
      <c r="G24" s="538">
        <v>5</v>
      </c>
      <c r="H24" s="45">
        <v>5000</v>
      </c>
      <c r="I24" s="45">
        <v>415</v>
      </c>
      <c r="J24" s="43">
        <f t="shared" si="2"/>
        <v>35000</v>
      </c>
      <c r="K24" s="3490" t="s">
        <v>20</v>
      </c>
      <c r="L24" s="3491"/>
      <c r="M24" s="3491"/>
      <c r="N24" s="3491"/>
      <c r="O24" s="3491"/>
      <c r="P24" s="3491"/>
      <c r="Q24" s="3491"/>
      <c r="R24" s="3491"/>
    </row>
    <row r="25" spans="2:18" ht="15" customHeight="1">
      <c r="B25" s="167">
        <v>45261</v>
      </c>
      <c r="C25" s="151"/>
      <c r="D25" s="45"/>
      <c r="E25" s="45"/>
      <c r="F25" s="2481">
        <v>81229</v>
      </c>
      <c r="G25" s="538">
        <v>6</v>
      </c>
      <c r="H25" s="45">
        <v>5000</v>
      </c>
      <c r="I25" s="45">
        <v>415</v>
      </c>
      <c r="J25" s="43">
        <f t="shared" si="2"/>
        <v>30000</v>
      </c>
      <c r="K25" s="141" t="s">
        <v>21</v>
      </c>
      <c r="L25" s="509" t="s">
        <v>552</v>
      </c>
      <c r="M25" s="232" t="s">
        <v>1592</v>
      </c>
      <c r="N25" s="232" t="s">
        <v>52</v>
      </c>
      <c r="O25" s="232" t="s">
        <v>7</v>
      </c>
      <c r="P25" s="988" t="s">
        <v>1567</v>
      </c>
      <c r="Q25" s="68" t="s">
        <v>177</v>
      </c>
      <c r="R25" s="509" t="s">
        <v>10</v>
      </c>
    </row>
    <row r="26" spans="2:18" ht="15" customHeight="1">
      <c r="B26" s="167">
        <v>45269</v>
      </c>
      <c r="C26" s="151"/>
      <c r="D26" s="45"/>
      <c r="E26" s="45"/>
      <c r="F26" s="2481">
        <v>81315</v>
      </c>
      <c r="G26" s="538">
        <v>7</v>
      </c>
      <c r="H26" s="45">
        <v>5000</v>
      </c>
      <c r="I26" s="45">
        <v>415</v>
      </c>
      <c r="J26" s="43">
        <f t="shared" si="2"/>
        <v>25000</v>
      </c>
      <c r="K26" s="1059">
        <v>45342</v>
      </c>
      <c r="L26" s="1060">
        <v>20000</v>
      </c>
      <c r="M26" s="1060"/>
      <c r="N26" s="1061">
        <v>12</v>
      </c>
      <c r="O26" s="1061"/>
      <c r="P26" s="1062">
        <v>1666.67</v>
      </c>
      <c r="Q26" s="1071">
        <v>400</v>
      </c>
      <c r="R26" s="1060">
        <v>20000</v>
      </c>
    </row>
    <row r="27" spans="2:18" ht="15" customHeight="1">
      <c r="B27" s="167">
        <v>45300</v>
      </c>
      <c r="C27" s="151"/>
      <c r="D27" s="151"/>
      <c r="E27" s="151"/>
      <c r="F27" s="2921">
        <v>81697</v>
      </c>
      <c r="G27" s="538">
        <v>8</v>
      </c>
      <c r="H27" s="45">
        <v>5000</v>
      </c>
      <c r="I27" s="45">
        <v>415</v>
      </c>
      <c r="J27" s="43">
        <f t="shared" si="2"/>
        <v>20000</v>
      </c>
      <c r="K27" s="167">
        <v>45360</v>
      </c>
      <c r="L27" s="132"/>
      <c r="M27" s="43"/>
      <c r="N27" s="538"/>
      <c r="O27" s="78">
        <v>82379</v>
      </c>
      <c r="P27" s="210">
        <v>1666.63</v>
      </c>
      <c r="Q27" s="1072">
        <v>366.37</v>
      </c>
      <c r="R27" s="43">
        <f>R26-P27</f>
        <v>18333.37</v>
      </c>
    </row>
    <row r="28" spans="2:18" ht="15" customHeight="1">
      <c r="B28" s="167">
        <v>45335</v>
      </c>
      <c r="C28" s="151"/>
      <c r="D28" s="151"/>
      <c r="E28" s="151"/>
      <c r="F28" s="2921">
        <v>82032</v>
      </c>
      <c r="G28" s="538">
        <v>9</v>
      </c>
      <c r="H28" s="45">
        <v>5000</v>
      </c>
      <c r="I28" s="45">
        <v>415</v>
      </c>
      <c r="J28" s="43">
        <f t="shared" si="2"/>
        <v>15000</v>
      </c>
      <c r="K28" s="167">
        <v>45393</v>
      </c>
      <c r="L28" s="132"/>
      <c r="M28" s="43"/>
      <c r="N28" s="538"/>
      <c r="O28" s="78">
        <v>82730</v>
      </c>
      <c r="P28" s="210">
        <v>1666.67</v>
      </c>
      <c r="Q28" s="1072">
        <v>333.33</v>
      </c>
      <c r="R28" s="43">
        <f t="shared" ref="R28:R34" si="3">R27-P28</f>
        <v>16666.7</v>
      </c>
    </row>
    <row r="29" spans="2:18" ht="15" customHeight="1">
      <c r="B29" s="167">
        <v>45360</v>
      </c>
      <c r="C29" s="151"/>
      <c r="D29" s="151"/>
      <c r="E29" s="151"/>
      <c r="F29" s="2400">
        <v>82379</v>
      </c>
      <c r="G29" s="538">
        <v>10</v>
      </c>
      <c r="H29" s="45">
        <v>5000</v>
      </c>
      <c r="I29" s="45">
        <v>415</v>
      </c>
      <c r="J29" s="43">
        <f t="shared" si="2"/>
        <v>10000</v>
      </c>
      <c r="K29" s="167">
        <v>45421</v>
      </c>
      <c r="L29" s="132"/>
      <c r="M29" s="43"/>
      <c r="N29" s="538"/>
      <c r="O29" s="78">
        <v>83070</v>
      </c>
      <c r="P29" s="7">
        <v>1666.67</v>
      </c>
      <c r="Q29" s="1072">
        <v>300</v>
      </c>
      <c r="R29" s="43">
        <f t="shared" si="3"/>
        <v>15000.03</v>
      </c>
    </row>
    <row r="30" spans="2:18" ht="15" customHeight="1">
      <c r="B30" s="167">
        <v>45393</v>
      </c>
      <c r="C30" s="151"/>
      <c r="D30" s="151"/>
      <c r="E30" s="151"/>
      <c r="F30" s="2400">
        <v>82730</v>
      </c>
      <c r="G30" s="538">
        <v>11</v>
      </c>
      <c r="H30" s="45">
        <v>5000</v>
      </c>
      <c r="I30" s="45">
        <v>415</v>
      </c>
      <c r="J30" s="43">
        <f t="shared" si="2"/>
        <v>5000</v>
      </c>
      <c r="K30" s="180"/>
      <c r="L30" s="43"/>
      <c r="M30" s="43"/>
      <c r="N30" s="538"/>
      <c r="O30" s="209"/>
      <c r="P30" s="210"/>
      <c r="Q30" s="1072"/>
      <c r="R30" s="43">
        <f t="shared" si="3"/>
        <v>15000.03</v>
      </c>
    </row>
    <row r="31" spans="2:18" ht="15" customHeight="1">
      <c r="B31" s="167">
        <v>45421</v>
      </c>
      <c r="C31" s="151"/>
      <c r="D31" s="151"/>
      <c r="E31" s="151"/>
      <c r="F31" s="2400">
        <v>83070</v>
      </c>
      <c r="G31" s="538">
        <v>12</v>
      </c>
      <c r="H31" s="45">
        <v>5000</v>
      </c>
      <c r="I31" s="45">
        <v>415</v>
      </c>
      <c r="J31" s="43">
        <f t="shared" si="2"/>
        <v>0</v>
      </c>
      <c r="K31" s="180">
        <v>45499</v>
      </c>
      <c r="L31" s="43"/>
      <c r="M31" s="43"/>
      <c r="N31" s="538"/>
      <c r="O31" s="358">
        <v>84016</v>
      </c>
      <c r="P31" s="210">
        <v>1666.67</v>
      </c>
      <c r="Q31" s="1072">
        <v>266.67</v>
      </c>
      <c r="R31" s="43">
        <f t="shared" si="3"/>
        <v>13333.36</v>
      </c>
    </row>
    <row r="32" spans="2:18" ht="15" customHeight="1">
      <c r="B32" s="50"/>
      <c r="C32" s="151"/>
      <c r="D32" s="151"/>
      <c r="E32" s="151"/>
      <c r="F32" s="2922"/>
      <c r="G32" s="538"/>
      <c r="H32" s="43"/>
      <c r="I32" s="43"/>
      <c r="J32" s="43"/>
      <c r="K32" s="180">
        <v>45517</v>
      </c>
      <c r="L32" s="43"/>
      <c r="M32" s="43"/>
      <c r="N32" s="538"/>
      <c r="O32" s="358">
        <v>84259</v>
      </c>
      <c r="P32" s="210">
        <v>1666.67</v>
      </c>
      <c r="Q32" s="1072">
        <v>233.33</v>
      </c>
      <c r="R32" s="43">
        <f t="shared" si="3"/>
        <v>11666.69</v>
      </c>
    </row>
    <row r="33" spans="1:18" ht="15" customHeight="1">
      <c r="B33" s="50"/>
      <c r="C33" s="151"/>
      <c r="D33" s="151"/>
      <c r="E33" s="151"/>
      <c r="F33" s="2922"/>
      <c r="G33" s="538"/>
      <c r="H33" s="43"/>
      <c r="I33" s="43"/>
      <c r="J33" s="43"/>
      <c r="K33" s="167">
        <v>45545</v>
      </c>
      <c r="N33" s="538"/>
      <c r="O33" s="358">
        <v>84548</v>
      </c>
      <c r="P33" s="168">
        <v>3333.38</v>
      </c>
      <c r="Q33" s="1072"/>
      <c r="R33" s="43">
        <f t="shared" si="3"/>
        <v>8333.31</v>
      </c>
    </row>
    <row r="34" spans="1:18" ht="15" customHeight="1">
      <c r="B34" s="50"/>
      <c r="C34" s="151"/>
      <c r="D34" s="151"/>
      <c r="E34" s="151"/>
      <c r="F34" s="2922"/>
      <c r="G34" s="538"/>
      <c r="H34" s="43"/>
      <c r="I34" s="43"/>
      <c r="J34" s="43"/>
      <c r="K34" s="167">
        <v>45547</v>
      </c>
      <c r="L34" s="43"/>
      <c r="M34" s="43"/>
      <c r="N34" s="538"/>
      <c r="O34" s="358">
        <v>84595</v>
      </c>
      <c r="P34" s="168">
        <v>8333.31</v>
      </c>
      <c r="Q34" s="1072"/>
      <c r="R34" s="43">
        <f t="shared" si="3"/>
        <v>0</v>
      </c>
    </row>
    <row r="35" spans="1:18" ht="15" customHeight="1">
      <c r="K35" s="1065"/>
      <c r="L35" s="43"/>
      <c r="M35" s="43"/>
      <c r="N35" s="538"/>
      <c r="O35" s="358"/>
      <c r="P35" s="1066"/>
      <c r="Q35" s="1072"/>
      <c r="R35" s="43"/>
    </row>
    <row r="36" spans="1:18" ht="15" customHeight="1">
      <c r="B36" s="3334" t="s">
        <v>1</v>
      </c>
      <c r="C36" s="3335"/>
      <c r="D36" s="3335"/>
      <c r="E36" s="3335"/>
      <c r="F36" s="3335"/>
      <c r="G36" s="3335"/>
      <c r="H36" s="3335"/>
      <c r="I36" s="3335"/>
      <c r="J36" s="3346"/>
      <c r="K36" s="1065"/>
      <c r="L36" s="43"/>
      <c r="M36" s="43"/>
      <c r="N36" s="538"/>
      <c r="O36" s="358"/>
      <c r="P36" s="1066"/>
      <c r="Q36" s="1072"/>
      <c r="R36" s="43"/>
    </row>
    <row r="37" spans="1:18" ht="15" customHeight="1">
      <c r="B37" s="277" t="s">
        <v>2</v>
      </c>
      <c r="C37" s="278" t="s">
        <v>3</v>
      </c>
      <c r="D37" s="279" t="s">
        <v>4</v>
      </c>
      <c r="E37" s="278" t="s">
        <v>362</v>
      </c>
      <c r="F37" s="2920" t="s">
        <v>7</v>
      </c>
      <c r="G37" s="1052" t="s">
        <v>6</v>
      </c>
      <c r="H37" s="820" t="s">
        <v>176</v>
      </c>
      <c r="I37" s="820" t="s">
        <v>177</v>
      </c>
      <c r="J37" s="288" t="s">
        <v>10</v>
      </c>
      <c r="K37" s="3490" t="s">
        <v>20</v>
      </c>
      <c r="L37" s="3491"/>
      <c r="M37" s="3491"/>
      <c r="N37" s="3491"/>
      <c r="O37" s="3491"/>
      <c r="P37" s="3491"/>
      <c r="Q37" s="3491"/>
      <c r="R37" s="3491"/>
    </row>
    <row r="38" spans="1:18" ht="15" customHeight="1">
      <c r="B38" s="50">
        <v>45709</v>
      </c>
      <c r="C38" s="21">
        <v>50000</v>
      </c>
      <c r="D38" s="21">
        <f>C38*0.02</f>
        <v>1000</v>
      </c>
      <c r="E38" s="23"/>
      <c r="F38" s="2481">
        <v>35113</v>
      </c>
      <c r="G38" s="73">
        <v>12</v>
      </c>
      <c r="H38" s="21">
        <f>+C38/G38</f>
        <v>4166.6666666666697</v>
      </c>
      <c r="I38" s="21">
        <f>C38*0.0083</f>
        <v>415</v>
      </c>
      <c r="J38" s="21">
        <f>C38</f>
        <v>50000</v>
      </c>
      <c r="K38" s="1067" t="s">
        <v>21</v>
      </c>
      <c r="L38" s="509" t="s">
        <v>552</v>
      </c>
      <c r="M38" s="232" t="s">
        <v>1592</v>
      </c>
      <c r="N38" s="232" t="s">
        <v>52</v>
      </c>
      <c r="O38" s="232" t="s">
        <v>7</v>
      </c>
      <c r="P38" s="988" t="s">
        <v>1567</v>
      </c>
      <c r="Q38" s="68" t="s">
        <v>177</v>
      </c>
      <c r="R38" s="509" t="s">
        <v>10</v>
      </c>
    </row>
    <row r="39" spans="1:18" ht="15" customHeight="1">
      <c r="A39" s="575"/>
      <c r="B39" s="50">
        <v>45724</v>
      </c>
      <c r="C39" s="57"/>
      <c r="D39" s="57"/>
      <c r="E39" s="57"/>
      <c r="F39" s="2191">
        <v>86778</v>
      </c>
      <c r="G39" s="538">
        <v>1</v>
      </c>
      <c r="H39" s="168">
        <v>4166.67</v>
      </c>
      <c r="I39" s="168">
        <v>415</v>
      </c>
      <c r="J39" s="62">
        <f>J38-H39</f>
        <v>45833.33</v>
      </c>
      <c r="K39" s="182">
        <v>45547</v>
      </c>
      <c r="L39" s="62">
        <v>20000</v>
      </c>
      <c r="M39" s="62"/>
      <c r="N39" s="538">
        <v>1</v>
      </c>
      <c r="O39" s="178">
        <v>34192</v>
      </c>
      <c r="P39" s="1068">
        <v>1666.67</v>
      </c>
      <c r="Q39" s="1073">
        <v>400</v>
      </c>
      <c r="R39" s="62">
        <v>20000</v>
      </c>
    </row>
    <row r="40" spans="1:18" ht="15" customHeight="1">
      <c r="A40" s="575"/>
      <c r="B40" s="50">
        <v>45755</v>
      </c>
      <c r="C40" s="57"/>
      <c r="D40" s="57"/>
      <c r="E40" s="57"/>
      <c r="F40" s="2191">
        <v>87164</v>
      </c>
      <c r="G40" s="538">
        <v>2</v>
      </c>
      <c r="H40" s="168">
        <v>4166.67</v>
      </c>
      <c r="I40" s="168">
        <v>415</v>
      </c>
      <c r="J40" s="62">
        <f>J39-H40</f>
        <v>41666.660000000003</v>
      </c>
      <c r="K40" s="182">
        <v>45574</v>
      </c>
      <c r="L40" s="62"/>
      <c r="M40" s="62"/>
      <c r="N40" s="538">
        <v>2</v>
      </c>
      <c r="O40" s="187">
        <v>84937</v>
      </c>
      <c r="P40" s="59">
        <v>1666.67</v>
      </c>
      <c r="Q40" s="59">
        <v>366.67</v>
      </c>
      <c r="R40" s="62">
        <f t="shared" ref="R40:R45" si="4">R39-P40</f>
        <v>18333.330000000002</v>
      </c>
    </row>
    <row r="41" spans="1:18" ht="15" customHeight="1">
      <c r="A41" s="575"/>
      <c r="B41" s="50">
        <v>45785</v>
      </c>
      <c r="C41" s="57"/>
      <c r="D41" s="57"/>
      <c r="E41" s="57"/>
      <c r="F41" s="2195" t="s">
        <v>1647</v>
      </c>
      <c r="G41" s="538">
        <v>3</v>
      </c>
      <c r="H41" s="168">
        <v>4166.67</v>
      </c>
      <c r="I41" s="168">
        <v>415</v>
      </c>
      <c r="J41" s="62">
        <f t="shared" ref="J41:J49" si="5">J40-H41</f>
        <v>37499.99</v>
      </c>
      <c r="K41" s="182">
        <v>45604</v>
      </c>
      <c r="L41" s="62"/>
      <c r="M41" s="62"/>
      <c r="N41" s="538">
        <v>3</v>
      </c>
      <c r="O41" s="187">
        <v>85302</v>
      </c>
      <c r="P41" s="59">
        <v>1666.67</v>
      </c>
      <c r="Q41" s="59">
        <v>333.33</v>
      </c>
      <c r="R41" s="62">
        <f t="shared" si="4"/>
        <v>16666.66</v>
      </c>
    </row>
    <row r="42" spans="1:18" ht="15" customHeight="1">
      <c r="A42" s="575"/>
      <c r="B42" s="50">
        <v>45818</v>
      </c>
      <c r="C42" s="57"/>
      <c r="D42" s="57"/>
      <c r="E42" s="57"/>
      <c r="F42" s="2195" t="s">
        <v>1648</v>
      </c>
      <c r="G42" s="538">
        <v>4</v>
      </c>
      <c r="H42" s="168">
        <v>4166.67</v>
      </c>
      <c r="I42" s="168">
        <v>415</v>
      </c>
      <c r="J42" s="62">
        <f t="shared" si="5"/>
        <v>33333.32</v>
      </c>
      <c r="K42" s="182">
        <v>45636</v>
      </c>
      <c r="L42" s="62"/>
      <c r="M42" s="62"/>
      <c r="N42" s="538">
        <v>4</v>
      </c>
      <c r="O42" s="187">
        <v>85770</v>
      </c>
      <c r="P42" s="59">
        <v>1666.67</v>
      </c>
      <c r="Q42" s="59">
        <v>300</v>
      </c>
      <c r="R42" s="62">
        <f t="shared" si="4"/>
        <v>14999.99</v>
      </c>
    </row>
    <row r="43" spans="1:18" ht="15" customHeight="1">
      <c r="A43" s="575"/>
      <c r="B43" s="449">
        <v>45846</v>
      </c>
      <c r="C43" s="27"/>
      <c r="D43" s="27"/>
      <c r="E43" s="27"/>
      <c r="F43" s="2195" t="s">
        <v>1649</v>
      </c>
      <c r="G43" s="538">
        <v>5</v>
      </c>
      <c r="H43" s="168">
        <v>4166.67</v>
      </c>
      <c r="I43" s="168">
        <v>415</v>
      </c>
      <c r="J43" s="62">
        <f t="shared" si="5"/>
        <v>29166.65</v>
      </c>
      <c r="K43" s="182">
        <v>45665</v>
      </c>
      <c r="L43" s="62"/>
      <c r="M43" s="62"/>
      <c r="N43" s="538">
        <v>5</v>
      </c>
      <c r="O43" s="538">
        <v>86104</v>
      </c>
      <c r="P43" s="1068">
        <v>1666.67</v>
      </c>
      <c r="Q43" s="1073">
        <v>266.67</v>
      </c>
      <c r="R43" s="62">
        <f t="shared" si="4"/>
        <v>13333.32</v>
      </c>
    </row>
    <row r="44" spans="1:18" ht="15" customHeight="1">
      <c r="A44" s="575"/>
      <c r="B44" s="50">
        <v>45877</v>
      </c>
      <c r="C44" s="57"/>
      <c r="D44" s="57"/>
      <c r="E44" s="57"/>
      <c r="F44" s="2196" t="s">
        <v>1650</v>
      </c>
      <c r="G44" s="538">
        <v>6</v>
      </c>
      <c r="H44" s="168">
        <v>4166.67</v>
      </c>
      <c r="I44" s="168">
        <v>415</v>
      </c>
      <c r="J44" s="62">
        <f t="shared" si="5"/>
        <v>24999.98</v>
      </c>
      <c r="K44" s="182">
        <v>45696</v>
      </c>
      <c r="L44" s="62"/>
      <c r="M44" s="62"/>
      <c r="N44" s="538">
        <v>6</v>
      </c>
      <c r="O44" s="538">
        <v>86380</v>
      </c>
      <c r="P44" s="62">
        <v>1666.67</v>
      </c>
      <c r="Q44" s="62">
        <v>233.33</v>
      </c>
      <c r="R44" s="62">
        <f t="shared" si="4"/>
        <v>11666.65</v>
      </c>
    </row>
    <row r="45" spans="1:18" ht="15" customHeight="1">
      <c r="A45" s="575"/>
      <c r="B45" s="167">
        <v>45909</v>
      </c>
      <c r="C45" s="27"/>
      <c r="D45" s="27"/>
      <c r="E45" s="27"/>
      <c r="F45" s="2195" t="s">
        <v>1651</v>
      </c>
      <c r="G45" s="538">
        <v>7</v>
      </c>
      <c r="H45" s="168">
        <v>4166.67</v>
      </c>
      <c r="I45" s="168">
        <v>415</v>
      </c>
      <c r="J45" s="62">
        <f t="shared" si="5"/>
        <v>20833.310000000001</v>
      </c>
      <c r="K45" s="702">
        <v>45709</v>
      </c>
      <c r="L45" s="62"/>
      <c r="M45" s="62"/>
      <c r="N45" s="538"/>
      <c r="O45" s="538">
        <v>86564</v>
      </c>
      <c r="P45" s="62">
        <v>11666.65</v>
      </c>
      <c r="Q45" s="62"/>
      <c r="R45" s="62">
        <f t="shared" si="4"/>
        <v>0</v>
      </c>
    </row>
    <row r="46" spans="1:18" ht="15" customHeight="1">
      <c r="A46" s="575"/>
      <c r="B46" s="167">
        <v>45939</v>
      </c>
      <c r="C46" s="27"/>
      <c r="D46" s="27"/>
      <c r="E46" s="27"/>
      <c r="F46" s="2195" t="s">
        <v>1652</v>
      </c>
      <c r="G46" s="538">
        <v>8</v>
      </c>
      <c r="H46" s="450">
        <v>4166.67</v>
      </c>
      <c r="I46" s="450">
        <v>415</v>
      </c>
      <c r="J46" s="62">
        <f t="shared" si="5"/>
        <v>16666.64</v>
      </c>
      <c r="K46" s="228"/>
      <c r="L46" s="191"/>
      <c r="M46" s="191"/>
      <c r="N46" s="802"/>
      <c r="O46" s="802"/>
      <c r="P46" s="191"/>
      <c r="Q46" s="191"/>
      <c r="R46" s="191"/>
    </row>
    <row r="47" spans="1:18" ht="15" customHeight="1">
      <c r="A47" s="575"/>
      <c r="B47" s="167">
        <v>45969</v>
      </c>
      <c r="C47" s="27"/>
      <c r="D47" s="27"/>
      <c r="E47" s="27"/>
      <c r="F47" s="2195" t="s">
        <v>1653</v>
      </c>
      <c r="G47" s="81">
        <v>9</v>
      </c>
      <c r="H47" s="168">
        <v>4166.67</v>
      </c>
      <c r="I47" s="168">
        <v>415</v>
      </c>
      <c r="J47" s="62">
        <f t="shared" si="5"/>
        <v>12499.97</v>
      </c>
      <c r="K47" s="228"/>
      <c r="L47" s="191"/>
      <c r="M47" s="191"/>
      <c r="N47" s="802"/>
      <c r="O47" s="802"/>
      <c r="P47" s="191"/>
      <c r="Q47" s="191"/>
      <c r="R47" s="191"/>
    </row>
    <row r="48" spans="1:18" ht="15" customHeight="1">
      <c r="A48" s="575"/>
      <c r="B48" s="50">
        <v>46000</v>
      </c>
      <c r="C48" s="57"/>
      <c r="D48" s="57"/>
      <c r="E48" s="57"/>
      <c r="F48" s="2195" t="s">
        <v>1654</v>
      </c>
      <c r="G48" s="538">
        <v>10</v>
      </c>
      <c r="H48" s="168">
        <v>4166.67</v>
      </c>
      <c r="I48" s="168">
        <v>415</v>
      </c>
      <c r="J48" s="62">
        <f t="shared" si="5"/>
        <v>8333.3000000000102</v>
      </c>
      <c r="K48" s="3491" t="s">
        <v>20</v>
      </c>
      <c r="L48" s="3491"/>
      <c r="M48" s="3491"/>
      <c r="N48" s="3491"/>
      <c r="O48" s="3491"/>
      <c r="P48" s="3491"/>
      <c r="Q48" s="3491"/>
      <c r="R48" s="3491"/>
    </row>
    <row r="49" spans="2:18" ht="15" customHeight="1">
      <c r="B49" s="26">
        <v>46018</v>
      </c>
      <c r="C49" s="27"/>
      <c r="D49" s="27"/>
      <c r="E49" s="27"/>
      <c r="F49" s="2776" t="s">
        <v>1655</v>
      </c>
      <c r="G49" s="81">
        <v>11</v>
      </c>
      <c r="H49" s="39">
        <v>8333.2999999999993</v>
      </c>
      <c r="I49" s="39"/>
      <c r="J49" s="62">
        <f t="shared" si="5"/>
        <v>0</v>
      </c>
      <c r="K49" s="1067" t="s">
        <v>21</v>
      </c>
      <c r="L49" s="509" t="s">
        <v>552</v>
      </c>
      <c r="M49" s="232" t="s">
        <v>1592</v>
      </c>
      <c r="N49" s="232" t="s">
        <v>52</v>
      </c>
      <c r="O49" s="232" t="s">
        <v>7</v>
      </c>
      <c r="P49" s="988" t="s">
        <v>1567</v>
      </c>
      <c r="Q49" s="68" t="s">
        <v>177</v>
      </c>
      <c r="R49" s="509" t="s">
        <v>10</v>
      </c>
    </row>
    <row r="50" spans="2:18" ht="15" customHeight="1">
      <c r="B50" s="3334" t="s">
        <v>1</v>
      </c>
      <c r="C50" s="3335"/>
      <c r="D50" s="3335"/>
      <c r="E50" s="3335"/>
      <c r="F50" s="3335"/>
      <c r="G50" s="3335"/>
      <c r="H50" s="3335"/>
      <c r="I50" s="3335"/>
      <c r="J50" s="3346"/>
      <c r="K50" s="702">
        <v>45941</v>
      </c>
      <c r="L50" s="62">
        <v>20000</v>
      </c>
      <c r="M50" s="62"/>
      <c r="N50" s="538">
        <v>1</v>
      </c>
      <c r="O50" s="224">
        <v>36555</v>
      </c>
      <c r="P50" s="1068">
        <v>1666.67</v>
      </c>
      <c r="Q50" s="1073">
        <v>400</v>
      </c>
      <c r="R50" s="62">
        <v>20000</v>
      </c>
    </row>
    <row r="51" spans="2:18" ht="15" customHeight="1">
      <c r="B51" s="277" t="s">
        <v>2</v>
      </c>
      <c r="C51" s="278" t="s">
        <v>3</v>
      </c>
      <c r="D51" s="279" t="s">
        <v>4</v>
      </c>
      <c r="E51" s="278" t="s">
        <v>362</v>
      </c>
      <c r="F51" s="2920" t="s">
        <v>7</v>
      </c>
      <c r="G51" s="1052" t="s">
        <v>6</v>
      </c>
      <c r="H51" s="820" t="s">
        <v>176</v>
      </c>
      <c r="I51" s="820" t="s">
        <v>177</v>
      </c>
      <c r="J51" s="288" t="s">
        <v>10</v>
      </c>
      <c r="K51" s="194">
        <v>45969</v>
      </c>
      <c r="L51" s="43"/>
      <c r="M51" s="43"/>
      <c r="N51" s="538"/>
      <c r="O51" s="195" t="s">
        <v>1653</v>
      </c>
      <c r="P51" s="198">
        <v>1666.67</v>
      </c>
      <c r="Q51" s="198">
        <v>366.67</v>
      </c>
      <c r="R51" s="43">
        <f t="shared" ref="R51:R52" si="6">R50-P51</f>
        <v>18333.330000000002</v>
      </c>
    </row>
    <row r="52" spans="2:18" ht="15" customHeight="1">
      <c r="B52" s="50">
        <v>46018</v>
      </c>
      <c r="C52" s="21">
        <v>50000</v>
      </c>
      <c r="D52" s="21">
        <f>C52*0.02</f>
        <v>1000</v>
      </c>
      <c r="E52" s="23"/>
      <c r="F52" s="2481" t="s">
        <v>1655</v>
      </c>
      <c r="G52" s="73">
        <v>12</v>
      </c>
      <c r="H52" s="21">
        <f>+C52/G52</f>
        <v>4166.6666666666697</v>
      </c>
      <c r="I52" s="21">
        <f>C52*0.0083</f>
        <v>415</v>
      </c>
      <c r="J52" s="21">
        <f>C52</f>
        <v>50000</v>
      </c>
      <c r="K52" s="194">
        <v>46000</v>
      </c>
      <c r="L52" s="43"/>
      <c r="M52" s="43"/>
      <c r="N52" s="538"/>
      <c r="O52" s="195" t="s">
        <v>1654</v>
      </c>
      <c r="P52" s="198">
        <v>1666.67</v>
      </c>
      <c r="Q52" s="198">
        <v>333.33</v>
      </c>
      <c r="R52" s="43">
        <f t="shared" si="6"/>
        <v>16666.66</v>
      </c>
    </row>
    <row r="53" spans="2:18" ht="15" customHeight="1">
      <c r="B53" s="50"/>
      <c r="C53" s="57"/>
      <c r="D53" s="57"/>
      <c r="E53" s="57"/>
      <c r="F53" s="2191"/>
      <c r="G53" s="538"/>
      <c r="H53" s="168"/>
      <c r="I53" s="168"/>
      <c r="J53" s="62"/>
      <c r="K53" s="167"/>
      <c r="O53" s="655"/>
      <c r="P53" s="168"/>
      <c r="Q53" s="168"/>
      <c r="R53" s="43"/>
    </row>
    <row r="54" spans="2:18" ht="15" customHeight="1">
      <c r="B54" s="1054"/>
      <c r="C54" s="1055"/>
      <c r="D54" s="1056"/>
      <c r="E54" s="1057"/>
      <c r="F54" s="2549"/>
      <c r="G54" s="1058"/>
      <c r="H54" s="1058"/>
      <c r="I54" s="1058"/>
      <c r="J54" s="1069"/>
      <c r="K54" s="1069"/>
      <c r="L54" s="43"/>
      <c r="M54" s="43"/>
      <c r="N54" s="538"/>
      <c r="O54" s="209"/>
      <c r="P54" s="43"/>
      <c r="Q54" s="43"/>
      <c r="R54" s="43"/>
    </row>
    <row r="55" spans="2:18" ht="15" customHeight="1">
      <c r="F55" s="2466"/>
      <c r="G55" s="577"/>
      <c r="H55" s="577"/>
      <c r="K55" s="160"/>
      <c r="L55" s="43"/>
      <c r="M55" s="43"/>
      <c r="N55" s="538"/>
      <c r="O55" s="209"/>
      <c r="P55" s="43"/>
      <c r="Q55" s="43"/>
      <c r="R55" s="43"/>
    </row>
    <row r="56" spans="2:18" ht="15" customHeight="1">
      <c r="F56" s="2466"/>
      <c r="G56" s="577"/>
      <c r="H56" s="577"/>
      <c r="K56" s="725"/>
      <c r="L56" s="726"/>
      <c r="M56" s="1070"/>
      <c r="N56" s="1070"/>
      <c r="O56" s="199"/>
      <c r="P56" s="779"/>
      <c r="Q56" s="67"/>
      <c r="R56" s="43"/>
    </row>
    <row r="57" spans="2:18" ht="15" customHeight="1">
      <c r="F57" s="2466"/>
      <c r="G57" s="577"/>
      <c r="H57" s="577"/>
      <c r="K57" s="194"/>
      <c r="L57" s="197"/>
      <c r="M57" s="198"/>
      <c r="N57" s="198"/>
      <c r="O57" s="199"/>
      <c r="P57" s="779"/>
      <c r="Q57" s="67"/>
      <c r="R57" s="67"/>
    </row>
    <row r="58" spans="2:18" ht="15" customHeight="1">
      <c r="F58" s="2188"/>
      <c r="G58" s="577"/>
      <c r="H58" s="577"/>
      <c r="K58" s="194"/>
      <c r="L58" s="197"/>
      <c r="M58" s="200"/>
      <c r="N58" s="200"/>
      <c r="O58" s="199"/>
      <c r="P58" s="779"/>
      <c r="Q58" s="67"/>
      <c r="R58" s="67"/>
    </row>
    <row r="59" spans="2:18" ht="15" customHeight="1">
      <c r="F59" s="2466"/>
      <c r="G59" s="577"/>
      <c r="H59" s="577"/>
      <c r="M59" s="224"/>
      <c r="N59" s="224"/>
      <c r="O59" s="225"/>
      <c r="P59" s="779"/>
      <c r="Q59" s="67"/>
      <c r="R59" s="67"/>
    </row>
    <row r="60" spans="2:18" ht="15" customHeight="1">
      <c r="F60" s="2466"/>
      <c r="G60" s="122"/>
      <c r="H60" s="122"/>
      <c r="K60" s="194"/>
      <c r="L60" s="195"/>
      <c r="M60" s="198"/>
      <c r="N60" s="200"/>
      <c r="O60" s="199"/>
      <c r="P60" s="779"/>
      <c r="Q60" s="67"/>
      <c r="R60" s="67"/>
    </row>
    <row r="61" spans="2:18" ht="15" customHeight="1">
      <c r="F61" s="2466"/>
      <c r="G61" s="577"/>
      <c r="H61" s="577"/>
      <c r="O61" s="199"/>
      <c r="P61" s="779"/>
      <c r="Q61" s="67"/>
      <c r="R61" s="67"/>
    </row>
    <row r="62" spans="2:18" ht="15" customHeight="1">
      <c r="F62" s="2466"/>
      <c r="G62" s="577"/>
      <c r="H62" s="577"/>
      <c r="O62" s="199"/>
      <c r="P62" s="779"/>
      <c r="Q62" s="67"/>
      <c r="R62" s="67"/>
    </row>
    <row r="63" spans="2:18" ht="15" customHeight="1">
      <c r="L63" s="67"/>
      <c r="M63" s="67"/>
      <c r="N63" s="802"/>
      <c r="O63" s="226"/>
      <c r="P63" s="67"/>
      <c r="Q63" s="67"/>
      <c r="R63" s="67"/>
    </row>
    <row r="64" spans="2:18" ht="15" customHeight="1">
      <c r="L64" s="67"/>
      <c r="M64" s="67"/>
      <c r="N64" s="802"/>
      <c r="O64" s="226"/>
      <c r="P64" s="67"/>
      <c r="Q64" s="67"/>
      <c r="R64" s="67"/>
    </row>
    <row r="65" spans="12:18" ht="15" customHeight="1">
      <c r="L65" s="67"/>
      <c r="M65" s="67"/>
      <c r="N65" s="802"/>
      <c r="O65" s="226"/>
      <c r="P65" s="67"/>
      <c r="Q65" s="67"/>
      <c r="R65" s="67"/>
    </row>
    <row r="66" spans="12:18" ht="15" customHeight="1">
      <c r="L66" s="67"/>
      <c r="M66" s="67"/>
      <c r="N66" s="802"/>
      <c r="O66" s="226"/>
      <c r="P66" s="67"/>
      <c r="Q66" s="67"/>
      <c r="R66" s="67"/>
    </row>
    <row r="67" spans="12:18" ht="15" customHeight="1">
      <c r="L67" s="67"/>
      <c r="M67" s="67"/>
      <c r="N67" s="802"/>
      <c r="O67" s="226"/>
      <c r="P67" s="67"/>
      <c r="Q67" s="67"/>
      <c r="R67" s="67"/>
    </row>
    <row r="68" spans="12:18" ht="15" customHeight="1">
      <c r="L68" s="67"/>
      <c r="M68" s="67"/>
      <c r="N68" s="802"/>
      <c r="O68" s="226"/>
      <c r="P68" s="67"/>
      <c r="Q68" s="67"/>
      <c r="R68" s="67"/>
    </row>
    <row r="69" spans="12:18" ht="15" customHeight="1">
      <c r="L69" s="67"/>
      <c r="M69" s="67"/>
      <c r="N69" s="802"/>
      <c r="O69" s="226"/>
      <c r="P69" s="67"/>
      <c r="Q69" s="67"/>
      <c r="R69" s="67"/>
    </row>
    <row r="70" spans="12:18" ht="15" customHeight="1"/>
  </sheetData>
  <mergeCells count="10">
    <mergeCell ref="K24:R24"/>
    <mergeCell ref="B36:J36"/>
    <mergeCell ref="K37:R37"/>
    <mergeCell ref="K48:R48"/>
    <mergeCell ref="B50:J50"/>
    <mergeCell ref="A1:D1"/>
    <mergeCell ref="B3:J3"/>
    <mergeCell ref="K3:R3"/>
    <mergeCell ref="K9:R9"/>
    <mergeCell ref="B17:J17"/>
  </mergeCells>
  <pageMargins left="0.23" right="0.2" top="1" bottom="1" header="0.5" footer="0.5"/>
  <pageSetup paperSize="256" orientation="portrait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10">
    <tabColor rgb="FFFFFF00"/>
  </sheetPr>
  <dimension ref="A1:P91"/>
  <sheetViews>
    <sheetView topLeftCell="A37" zoomScale="130" zoomScaleNormal="130" workbookViewId="0">
      <selection activeCell="F1" sqref="F1:F1048576"/>
    </sheetView>
  </sheetViews>
  <sheetFormatPr defaultColWidth="9.109375" defaultRowHeight="13.2"/>
  <cols>
    <col min="1" max="1" width="4.109375" style="2" customWidth="1"/>
    <col min="2" max="2" width="13.6640625" style="2" customWidth="1"/>
    <col min="3" max="3" width="14.109375" style="3" customWidth="1"/>
    <col min="4" max="4" width="10.44140625" style="3" customWidth="1"/>
    <col min="5" max="5" width="6.44140625" style="3" customWidth="1"/>
    <col min="6" max="6" width="10.44140625" style="2281" customWidth="1"/>
    <col min="7" max="7" width="7" style="5" customWidth="1"/>
    <col min="8" max="8" width="13.33203125" style="502" customWidth="1"/>
    <col min="9" max="9" width="11.44140625" style="502" customWidth="1"/>
    <col min="10" max="10" width="12.44140625" style="6" customWidth="1"/>
    <col min="11" max="11" width="13.109375" style="3" customWidth="1"/>
    <col min="12" max="12" width="12.5546875" style="3" customWidth="1"/>
    <col min="13" max="13" width="15" style="3" customWidth="1"/>
    <col min="14" max="15" width="15.5546875" style="3" customWidth="1"/>
    <col min="16" max="16384" width="9.109375" style="3"/>
  </cols>
  <sheetData>
    <row r="1" spans="1:13" ht="24">
      <c r="B1" s="11" t="s">
        <v>1656</v>
      </c>
    </row>
    <row r="3" spans="1:13">
      <c r="B3" s="160"/>
      <c r="C3" s="151"/>
      <c r="D3" s="151"/>
      <c r="E3" s="151"/>
      <c r="F3" s="2192"/>
      <c r="G3" s="57"/>
      <c r="H3" s="62"/>
      <c r="I3" s="62"/>
      <c r="J3" s="43"/>
      <c r="K3" s="3133"/>
      <c r="L3" s="3492"/>
      <c r="M3" s="3492"/>
    </row>
    <row r="4" spans="1:13" ht="29.1" customHeight="1">
      <c r="B4" s="3186" t="s">
        <v>1</v>
      </c>
      <c r="C4" s="3186"/>
      <c r="D4" s="3186"/>
      <c r="E4" s="3186"/>
      <c r="F4" s="3186"/>
      <c r="G4" s="3186"/>
      <c r="H4" s="3186"/>
      <c r="I4" s="3186"/>
      <c r="J4" s="3186"/>
      <c r="K4" s="3133"/>
      <c r="L4" s="3492"/>
      <c r="M4" s="3492"/>
    </row>
    <row r="5" spans="1:13" ht="15" customHeight="1">
      <c r="A5" s="1047"/>
      <c r="B5" s="141" t="s">
        <v>2</v>
      </c>
      <c r="C5" s="509" t="s">
        <v>240</v>
      </c>
      <c r="D5" s="231" t="s">
        <v>4</v>
      </c>
      <c r="E5" s="232" t="s">
        <v>5</v>
      </c>
      <c r="F5" s="2426" t="s">
        <v>143</v>
      </c>
      <c r="G5" s="232" t="s">
        <v>6</v>
      </c>
      <c r="H5" s="68" t="s">
        <v>241</v>
      </c>
      <c r="I5" s="68" t="s">
        <v>242</v>
      </c>
      <c r="J5" s="68" t="s">
        <v>243</v>
      </c>
    </row>
    <row r="6" spans="1:13" ht="15" customHeight="1">
      <c r="A6" s="1047"/>
      <c r="B6" s="1048">
        <v>44257</v>
      </c>
      <c r="C6" s="282">
        <v>100000</v>
      </c>
      <c r="D6" s="282">
        <f>C6*0.02</f>
        <v>2000</v>
      </c>
      <c r="E6" s="282"/>
      <c r="F6" s="2923">
        <v>24351</v>
      </c>
      <c r="G6" s="1049">
        <v>24</v>
      </c>
      <c r="H6" s="1050">
        <f>+C6/G6</f>
        <v>4166.6666666666697</v>
      </c>
      <c r="I6" s="1050">
        <v>1000</v>
      </c>
      <c r="J6" s="282">
        <v>100000</v>
      </c>
    </row>
    <row r="7" spans="1:13" ht="15" customHeight="1">
      <c r="A7" s="1047"/>
      <c r="B7" s="160">
        <v>44282</v>
      </c>
      <c r="C7" s="151"/>
      <c r="D7" s="151"/>
      <c r="E7" s="151"/>
      <c r="F7" s="2192">
        <v>70214</v>
      </c>
      <c r="G7" s="57">
        <v>1</v>
      </c>
      <c r="H7" s="62">
        <v>4166.67</v>
      </c>
      <c r="I7" s="62">
        <v>830</v>
      </c>
      <c r="J7" s="43">
        <f>J6-H7</f>
        <v>95833.33</v>
      </c>
    </row>
    <row r="8" spans="1:13" ht="15" customHeight="1">
      <c r="A8" s="1047"/>
      <c r="B8" s="160">
        <v>44316</v>
      </c>
      <c r="C8" s="151"/>
      <c r="D8" s="151"/>
      <c r="E8" s="151"/>
      <c r="F8" s="2192">
        <v>70497</v>
      </c>
      <c r="G8" s="57">
        <v>2</v>
      </c>
      <c r="H8" s="62">
        <v>4166.67</v>
      </c>
      <c r="I8" s="62">
        <v>830</v>
      </c>
      <c r="J8" s="43">
        <f t="shared" ref="J8:J33" si="0">J7-H8</f>
        <v>91666.66</v>
      </c>
    </row>
    <row r="9" spans="1:13" ht="15" customHeight="1">
      <c r="A9" s="1047"/>
      <c r="B9" s="160">
        <v>44338</v>
      </c>
      <c r="C9" s="151"/>
      <c r="D9" s="151"/>
      <c r="E9" s="151"/>
      <c r="F9" s="2192">
        <v>70803</v>
      </c>
      <c r="G9" s="57">
        <v>3</v>
      </c>
      <c r="H9" s="62">
        <v>4166.67</v>
      </c>
      <c r="I9" s="62">
        <v>830</v>
      </c>
      <c r="J9" s="43">
        <f t="shared" si="0"/>
        <v>87499.99</v>
      </c>
    </row>
    <row r="10" spans="1:13" ht="15" customHeight="1">
      <c r="A10" s="1047"/>
      <c r="B10" s="160">
        <v>44370</v>
      </c>
      <c r="C10" s="151"/>
      <c r="D10" s="151"/>
      <c r="E10" s="151"/>
      <c r="F10" s="2192">
        <v>71169</v>
      </c>
      <c r="G10" s="57">
        <v>4</v>
      </c>
      <c r="H10" s="62">
        <v>4166.67</v>
      </c>
      <c r="I10" s="62">
        <v>830</v>
      </c>
      <c r="J10" s="43">
        <f t="shared" si="0"/>
        <v>83333.320000000007</v>
      </c>
    </row>
    <row r="11" spans="1:13" ht="15" customHeight="1">
      <c r="A11" s="1047"/>
      <c r="B11" s="160">
        <v>44407</v>
      </c>
      <c r="C11" s="151"/>
      <c r="D11" s="151"/>
      <c r="E11" s="151"/>
      <c r="F11" s="2192">
        <v>71529</v>
      </c>
      <c r="G11" s="57">
        <v>5</v>
      </c>
      <c r="H11" s="62">
        <v>4166.67</v>
      </c>
      <c r="I11" s="62">
        <v>830</v>
      </c>
      <c r="J11" s="43">
        <f t="shared" si="0"/>
        <v>79166.649999999994</v>
      </c>
    </row>
    <row r="12" spans="1:13" ht="15" customHeight="1">
      <c r="A12" s="1047"/>
      <c r="B12" s="160">
        <v>44433</v>
      </c>
      <c r="C12" s="151"/>
      <c r="D12" s="151"/>
      <c r="E12" s="151"/>
      <c r="F12" s="2192">
        <v>71768</v>
      </c>
      <c r="G12" s="57">
        <v>6</v>
      </c>
      <c r="H12" s="62">
        <v>4166.67</v>
      </c>
      <c r="I12" s="62">
        <v>830</v>
      </c>
      <c r="J12" s="43">
        <f t="shared" si="0"/>
        <v>74999.98</v>
      </c>
    </row>
    <row r="13" spans="1:13" ht="15" customHeight="1">
      <c r="A13" s="1047"/>
      <c r="B13" s="160">
        <v>44461</v>
      </c>
      <c r="C13" s="151"/>
      <c r="D13" s="151"/>
      <c r="E13" s="151"/>
      <c r="F13" s="2192">
        <v>72012</v>
      </c>
      <c r="G13" s="57">
        <v>7</v>
      </c>
      <c r="H13" s="62">
        <v>4166.67</v>
      </c>
      <c r="I13" s="62">
        <v>830</v>
      </c>
      <c r="J13" s="43">
        <f t="shared" si="0"/>
        <v>70833.31</v>
      </c>
    </row>
    <row r="14" spans="1:13" ht="15" customHeight="1">
      <c r="A14" s="1047"/>
      <c r="B14" s="160">
        <v>44492</v>
      </c>
      <c r="C14" s="151"/>
      <c r="D14" s="151"/>
      <c r="E14" s="151"/>
      <c r="F14" s="2192">
        <v>72310</v>
      </c>
      <c r="G14" s="57">
        <v>8</v>
      </c>
      <c r="H14" s="62">
        <v>4166.67</v>
      </c>
      <c r="I14" s="62">
        <v>830</v>
      </c>
      <c r="J14" s="43">
        <f t="shared" si="0"/>
        <v>66666.64</v>
      </c>
    </row>
    <row r="15" spans="1:13" ht="15" customHeight="1">
      <c r="A15" s="1047"/>
      <c r="B15" s="160">
        <v>44518</v>
      </c>
      <c r="C15" s="151"/>
      <c r="D15" s="151"/>
      <c r="E15" s="151"/>
      <c r="F15" s="2192">
        <v>72539</v>
      </c>
      <c r="G15" s="57">
        <v>9</v>
      </c>
      <c r="H15" s="62">
        <v>4166.67</v>
      </c>
      <c r="I15" s="62">
        <v>830</v>
      </c>
      <c r="J15" s="43">
        <f t="shared" si="0"/>
        <v>62499.97</v>
      </c>
    </row>
    <row r="16" spans="1:13" ht="15" customHeight="1">
      <c r="A16" s="1047"/>
      <c r="B16" s="160">
        <v>44552</v>
      </c>
      <c r="C16" s="151"/>
      <c r="D16" s="151"/>
      <c r="E16" s="151"/>
      <c r="F16" s="2192">
        <v>73035</v>
      </c>
      <c r="G16" s="57">
        <v>10</v>
      </c>
      <c r="H16" s="62">
        <v>4166.67</v>
      </c>
      <c r="I16" s="62">
        <v>830</v>
      </c>
      <c r="J16" s="43">
        <f t="shared" si="0"/>
        <v>58333.3</v>
      </c>
    </row>
    <row r="17" spans="1:10" ht="15" customHeight="1">
      <c r="A17" s="1047"/>
      <c r="B17" s="160">
        <v>44581</v>
      </c>
      <c r="C17" s="151"/>
      <c r="D17" s="151"/>
      <c r="E17" s="151"/>
      <c r="F17" s="2192">
        <v>73264</v>
      </c>
      <c r="G17" s="57">
        <v>11</v>
      </c>
      <c r="H17" s="62">
        <v>4166.67</v>
      </c>
      <c r="I17" s="62">
        <v>830</v>
      </c>
      <c r="J17" s="43">
        <f t="shared" si="0"/>
        <v>54166.63</v>
      </c>
    </row>
    <row r="18" spans="1:10" ht="15" customHeight="1">
      <c r="A18" s="1047"/>
      <c r="B18" s="160">
        <v>44625</v>
      </c>
      <c r="C18" s="151"/>
      <c r="D18" s="151"/>
      <c r="E18" s="151"/>
      <c r="F18" s="2192">
        <v>73857</v>
      </c>
      <c r="G18" s="57">
        <v>12</v>
      </c>
      <c r="H18" s="62">
        <v>4166.67</v>
      </c>
      <c r="I18" s="62">
        <v>830</v>
      </c>
      <c r="J18" s="43">
        <f t="shared" si="0"/>
        <v>49999.96</v>
      </c>
    </row>
    <row r="19" spans="1:10" ht="15" customHeight="1">
      <c r="A19" s="1047"/>
      <c r="B19" s="160">
        <v>44657</v>
      </c>
      <c r="C19" s="151"/>
      <c r="D19" s="151"/>
      <c r="E19" s="151"/>
      <c r="F19" s="2192">
        <v>74175</v>
      </c>
      <c r="G19" s="57">
        <v>13</v>
      </c>
      <c r="H19" s="62">
        <v>4166.67</v>
      </c>
      <c r="I19" s="62">
        <v>830</v>
      </c>
      <c r="J19" s="43">
        <f t="shared" si="0"/>
        <v>45833.29</v>
      </c>
    </row>
    <row r="20" spans="1:10" ht="15" customHeight="1">
      <c r="A20" s="1047"/>
      <c r="B20" s="160">
        <v>44674</v>
      </c>
      <c r="C20" s="151"/>
      <c r="D20" s="151"/>
      <c r="E20" s="151"/>
      <c r="F20" s="2192">
        <v>74293</v>
      </c>
      <c r="G20" s="57">
        <v>14</v>
      </c>
      <c r="H20" s="62">
        <v>4166.67</v>
      </c>
      <c r="I20" s="62">
        <v>830</v>
      </c>
      <c r="J20" s="43">
        <f t="shared" si="0"/>
        <v>41666.620000000003</v>
      </c>
    </row>
    <row r="21" spans="1:10" ht="15" customHeight="1">
      <c r="A21" s="1047"/>
      <c r="B21" s="160">
        <v>44707</v>
      </c>
      <c r="C21" s="151"/>
      <c r="D21" s="151"/>
      <c r="E21" s="151"/>
      <c r="F21" s="2192">
        <v>74797</v>
      </c>
      <c r="G21" s="57">
        <v>15</v>
      </c>
      <c r="H21" s="62">
        <v>4166.67</v>
      </c>
      <c r="I21" s="62">
        <v>830</v>
      </c>
      <c r="J21" s="43">
        <f t="shared" si="0"/>
        <v>37499.949999999997</v>
      </c>
    </row>
    <row r="22" spans="1:10" ht="15" customHeight="1">
      <c r="A22" s="1047"/>
      <c r="B22" s="160">
        <v>44744</v>
      </c>
      <c r="C22" s="151"/>
      <c r="D22" s="151"/>
      <c r="E22" s="151"/>
      <c r="F22" s="2192">
        <v>75524</v>
      </c>
      <c r="G22" s="57">
        <v>16</v>
      </c>
      <c r="H22" s="62">
        <v>4166.67</v>
      </c>
      <c r="I22" s="62">
        <v>830</v>
      </c>
      <c r="J22" s="43">
        <f t="shared" si="0"/>
        <v>33333.279999999999</v>
      </c>
    </row>
    <row r="23" spans="1:10" ht="15" customHeight="1">
      <c r="A23" s="1047"/>
      <c r="B23" s="50">
        <v>44777</v>
      </c>
      <c r="C23" s="151"/>
      <c r="D23" s="151"/>
      <c r="E23" s="151"/>
      <c r="F23" s="2192">
        <v>75591</v>
      </c>
      <c r="G23" s="57">
        <v>17</v>
      </c>
      <c r="H23" s="62">
        <v>4166.67</v>
      </c>
      <c r="I23" s="62">
        <v>830</v>
      </c>
      <c r="J23" s="43">
        <f t="shared" si="0"/>
        <v>29166.61</v>
      </c>
    </row>
    <row r="24" spans="1:10" ht="15" customHeight="1">
      <c r="A24" s="1047"/>
      <c r="B24" s="50">
        <v>44791</v>
      </c>
      <c r="C24" s="151"/>
      <c r="D24" s="151"/>
      <c r="E24" s="151"/>
      <c r="F24" s="2192">
        <v>75713</v>
      </c>
      <c r="G24" s="57">
        <v>18</v>
      </c>
      <c r="H24" s="62">
        <v>4166.67</v>
      </c>
      <c r="I24" s="62">
        <v>830</v>
      </c>
      <c r="J24" s="43">
        <f t="shared" si="0"/>
        <v>24999.94</v>
      </c>
    </row>
    <row r="25" spans="1:10" ht="15" customHeight="1">
      <c r="B25" s="160">
        <v>44835</v>
      </c>
      <c r="C25" s="151"/>
      <c r="D25" s="151"/>
      <c r="E25" s="151"/>
      <c r="F25" s="2192">
        <v>76230</v>
      </c>
      <c r="G25" s="57">
        <v>19</v>
      </c>
      <c r="H25" s="62">
        <v>4166.67</v>
      </c>
      <c r="I25" s="62">
        <v>830</v>
      </c>
      <c r="J25" s="43">
        <f t="shared" si="0"/>
        <v>20833.27</v>
      </c>
    </row>
    <row r="26" spans="1:10" ht="15" customHeight="1">
      <c r="B26" s="160">
        <v>44867</v>
      </c>
      <c r="C26" s="151"/>
      <c r="D26" s="151"/>
      <c r="E26" s="151"/>
      <c r="F26" s="2192">
        <v>76534</v>
      </c>
      <c r="G26" s="57">
        <v>20</v>
      </c>
      <c r="H26" s="62">
        <v>4166.67</v>
      </c>
      <c r="I26" s="62">
        <v>830</v>
      </c>
      <c r="J26" s="43">
        <f t="shared" si="0"/>
        <v>16666.599999999999</v>
      </c>
    </row>
    <row r="27" spans="1:10" ht="15" customHeight="1">
      <c r="B27" s="160">
        <v>44891</v>
      </c>
      <c r="C27" s="151"/>
      <c r="D27" s="151"/>
      <c r="E27" s="151"/>
      <c r="F27" s="2192">
        <v>76868</v>
      </c>
      <c r="G27" s="57">
        <v>21</v>
      </c>
      <c r="H27" s="62">
        <v>4166.67</v>
      </c>
      <c r="I27" s="62">
        <v>830</v>
      </c>
      <c r="J27" s="43">
        <f t="shared" si="0"/>
        <v>12499.93</v>
      </c>
    </row>
    <row r="28" spans="1:10" ht="15" customHeight="1">
      <c r="A28" s="1047"/>
      <c r="B28" s="160">
        <v>44923</v>
      </c>
      <c r="C28" s="151"/>
      <c r="D28" s="151"/>
      <c r="E28" s="151"/>
      <c r="F28" s="2192">
        <v>77231</v>
      </c>
      <c r="G28" s="57">
        <v>22</v>
      </c>
      <c r="H28" s="62">
        <v>4166.67</v>
      </c>
      <c r="I28" s="62">
        <v>830</v>
      </c>
      <c r="J28" s="43">
        <f t="shared" si="0"/>
        <v>8333.2600000000293</v>
      </c>
    </row>
    <row r="29" spans="1:10" ht="15" customHeight="1">
      <c r="A29" s="1047"/>
      <c r="B29" s="160">
        <v>44954</v>
      </c>
      <c r="C29" s="151"/>
      <c r="D29" s="151"/>
      <c r="E29" s="151"/>
      <c r="F29" s="2192">
        <v>77490</v>
      </c>
      <c r="G29" s="57">
        <v>23</v>
      </c>
      <c r="H29" s="62">
        <v>4166.67</v>
      </c>
      <c r="I29" s="62">
        <v>830</v>
      </c>
      <c r="J29" s="43">
        <f t="shared" si="0"/>
        <v>4166.5900000000302</v>
      </c>
    </row>
    <row r="30" spans="1:10" ht="15" customHeight="1">
      <c r="A30" s="1047"/>
      <c r="B30" s="160">
        <v>44982</v>
      </c>
      <c r="C30" s="151"/>
      <c r="D30" s="151"/>
      <c r="E30" s="151"/>
      <c r="F30" s="2192">
        <v>77740</v>
      </c>
      <c r="G30" s="57">
        <v>24</v>
      </c>
      <c r="H30" s="62">
        <v>4116.67</v>
      </c>
      <c r="I30" s="62">
        <v>830</v>
      </c>
      <c r="J30" s="43">
        <f t="shared" si="0"/>
        <v>49.920000000034598</v>
      </c>
    </row>
    <row r="31" spans="1:10" ht="15" customHeight="1">
      <c r="A31" s="1047"/>
      <c r="B31" s="160">
        <v>45017</v>
      </c>
      <c r="C31" s="151"/>
      <c r="D31" s="151"/>
      <c r="E31" s="151"/>
      <c r="F31" s="2192">
        <v>78182</v>
      </c>
      <c r="G31" s="57">
        <v>25</v>
      </c>
      <c r="H31" s="62">
        <v>50</v>
      </c>
      <c r="I31" s="62"/>
      <c r="J31" s="43">
        <f t="shared" si="0"/>
        <v>-7.99999999653664E-2</v>
      </c>
    </row>
    <row r="32" spans="1:10" ht="15" customHeight="1">
      <c r="A32" s="1047"/>
      <c r="B32" s="160"/>
      <c r="C32" s="151"/>
      <c r="D32" s="151"/>
      <c r="E32" s="151"/>
      <c r="F32" s="2192"/>
      <c r="G32" s="57"/>
      <c r="H32" s="62"/>
      <c r="I32" s="62"/>
      <c r="J32" s="43">
        <f t="shared" si="0"/>
        <v>-7.99999999653664E-2</v>
      </c>
    </row>
    <row r="33" spans="1:16" ht="15" customHeight="1">
      <c r="A33" s="1047"/>
      <c r="B33" s="160"/>
      <c r="C33" s="151"/>
      <c r="D33" s="151"/>
      <c r="E33" s="151"/>
      <c r="F33" s="2192"/>
      <c r="G33" s="57"/>
      <c r="H33" s="62"/>
      <c r="I33" s="62"/>
      <c r="J33" s="43">
        <f t="shared" si="0"/>
        <v>-7.99999999653664E-2</v>
      </c>
    </row>
    <row r="34" spans="1:16" ht="15" customHeight="1">
      <c r="A34" s="1047"/>
      <c r="B34" s="160"/>
      <c r="C34" s="151"/>
      <c r="D34" s="151"/>
      <c r="E34" s="151"/>
      <c r="F34" s="2192"/>
      <c r="G34" s="57"/>
      <c r="H34" s="62"/>
      <c r="I34" s="62"/>
      <c r="J34" s="43"/>
    </row>
    <row r="35" spans="1:16" ht="15" customHeight="1">
      <c r="A35" s="1047"/>
      <c r="B35" s="3186" t="s">
        <v>1</v>
      </c>
      <c r="C35" s="3186"/>
      <c r="D35" s="3186"/>
      <c r="E35" s="3186"/>
      <c r="F35" s="3186"/>
      <c r="G35" s="3186"/>
      <c r="H35" s="3186"/>
      <c r="I35" s="3186"/>
      <c r="J35" s="3186"/>
    </row>
    <row r="36" spans="1:16" ht="15" customHeight="1">
      <c r="A36" s="1047"/>
      <c r="B36" s="141" t="s">
        <v>2</v>
      </c>
      <c r="C36" s="509" t="s">
        <v>240</v>
      </c>
      <c r="D36" s="231" t="s">
        <v>4</v>
      </c>
      <c r="E36" s="232" t="s">
        <v>5</v>
      </c>
      <c r="F36" s="2426" t="s">
        <v>143</v>
      </c>
      <c r="G36" s="232" t="s">
        <v>6</v>
      </c>
      <c r="H36" s="68" t="s">
        <v>241</v>
      </c>
      <c r="I36" s="68" t="s">
        <v>242</v>
      </c>
      <c r="J36" s="68" t="s">
        <v>243</v>
      </c>
    </row>
    <row r="37" spans="1:16" ht="15" customHeight="1">
      <c r="A37" s="1047"/>
      <c r="B37" s="1051">
        <v>45346</v>
      </c>
      <c r="C37" s="1050">
        <v>40000</v>
      </c>
      <c r="D37" s="1050">
        <f>C37*0.02</f>
        <v>800</v>
      </c>
      <c r="E37" s="1050"/>
      <c r="F37" s="2192">
        <v>32948</v>
      </c>
      <c r="G37" s="1049">
        <v>12</v>
      </c>
      <c r="H37" s="1050">
        <f>+C37/G37</f>
        <v>3333.3333333333298</v>
      </c>
      <c r="I37" s="1050">
        <f>C37*0.83%</f>
        <v>332</v>
      </c>
      <c r="J37" s="1050">
        <v>40000</v>
      </c>
    </row>
    <row r="38" spans="1:16" ht="15" customHeight="1">
      <c r="A38" s="1047"/>
      <c r="B38" s="50">
        <v>45374</v>
      </c>
      <c r="C38" s="57"/>
      <c r="D38" s="57"/>
      <c r="E38" s="57"/>
      <c r="F38" s="2192">
        <v>82522</v>
      </c>
      <c r="G38" s="57">
        <v>1</v>
      </c>
      <c r="H38" s="59">
        <v>3333.33</v>
      </c>
      <c r="I38" s="59">
        <v>332</v>
      </c>
      <c r="J38" s="62">
        <f>J37-H38</f>
        <v>36666.67</v>
      </c>
    </row>
    <row r="39" spans="1:16" ht="15" customHeight="1">
      <c r="A39" s="1047"/>
      <c r="B39" s="50">
        <v>45398</v>
      </c>
      <c r="C39" s="57"/>
      <c r="D39" s="57"/>
      <c r="E39" s="57"/>
      <c r="F39" s="2192">
        <v>82780</v>
      </c>
      <c r="G39" s="57">
        <v>2</v>
      </c>
      <c r="H39" s="59">
        <v>3333.33</v>
      </c>
      <c r="I39" s="59">
        <v>332</v>
      </c>
      <c r="J39" s="62">
        <f t="shared" ref="J39:J49" si="1">J38-H39</f>
        <v>33333.339999999997</v>
      </c>
    </row>
    <row r="40" spans="1:16" ht="15" customHeight="1">
      <c r="B40" s="50">
        <v>45437</v>
      </c>
      <c r="C40" s="57"/>
      <c r="D40" s="57"/>
      <c r="E40" s="57"/>
      <c r="F40" s="2192">
        <v>83325</v>
      </c>
      <c r="G40" s="57">
        <v>3</v>
      </c>
      <c r="H40" s="59">
        <v>3333.33</v>
      </c>
      <c r="I40" s="59">
        <v>332</v>
      </c>
      <c r="J40" s="62">
        <f t="shared" si="1"/>
        <v>30000.01</v>
      </c>
    </row>
    <row r="41" spans="1:16" ht="15" customHeight="1">
      <c r="B41" s="50">
        <v>45471</v>
      </c>
      <c r="C41" s="57"/>
      <c r="D41" s="57"/>
      <c r="E41" s="57"/>
      <c r="F41" s="2192">
        <v>83711</v>
      </c>
      <c r="G41" s="57">
        <v>4</v>
      </c>
      <c r="H41" s="62">
        <v>3333.33</v>
      </c>
      <c r="I41" s="62">
        <v>332</v>
      </c>
      <c r="J41" s="62">
        <f t="shared" si="1"/>
        <v>26666.68</v>
      </c>
    </row>
    <row r="42" spans="1:16" ht="15" customHeight="1">
      <c r="B42" s="50">
        <v>45507</v>
      </c>
      <c r="C42" s="57"/>
      <c r="D42" s="57"/>
      <c r="E42" s="57"/>
      <c r="F42" s="2192">
        <v>84163</v>
      </c>
      <c r="G42" s="57">
        <v>5</v>
      </c>
      <c r="H42" s="59">
        <v>3333.33</v>
      </c>
      <c r="I42" s="59">
        <v>332</v>
      </c>
      <c r="J42" s="62">
        <f t="shared" si="1"/>
        <v>23333.35</v>
      </c>
    </row>
    <row r="43" spans="1:16" ht="15" customHeight="1">
      <c r="B43" s="50">
        <v>45535</v>
      </c>
      <c r="C43" s="57"/>
      <c r="D43" s="57"/>
      <c r="E43" s="57"/>
      <c r="F43" s="2192">
        <v>84471</v>
      </c>
      <c r="G43" s="57">
        <v>6</v>
      </c>
      <c r="H43" s="59">
        <v>3333.33</v>
      </c>
      <c r="I43" s="59">
        <v>332</v>
      </c>
      <c r="J43" s="62">
        <f t="shared" si="1"/>
        <v>20000.02</v>
      </c>
    </row>
    <row r="44" spans="1:16" ht="15" customHeight="1">
      <c r="B44" s="50">
        <v>45562</v>
      </c>
      <c r="C44" s="57"/>
      <c r="D44" s="57"/>
      <c r="E44" s="57"/>
      <c r="F44" s="2192">
        <v>84791</v>
      </c>
      <c r="G44" s="57">
        <v>7</v>
      </c>
      <c r="H44" s="59">
        <v>3333.33</v>
      </c>
      <c r="I44" s="59">
        <v>332</v>
      </c>
      <c r="J44" s="62">
        <f t="shared" si="1"/>
        <v>16666.689999999999</v>
      </c>
    </row>
    <row r="45" spans="1:16" ht="15" customHeight="1">
      <c r="B45" s="50">
        <v>45605</v>
      </c>
      <c r="C45" s="57"/>
      <c r="D45" s="57"/>
      <c r="E45" s="57"/>
      <c r="F45" s="2192">
        <v>85328</v>
      </c>
      <c r="G45" s="57">
        <v>8</v>
      </c>
      <c r="H45" s="59">
        <v>3333.33</v>
      </c>
      <c r="I45" s="59">
        <v>332</v>
      </c>
      <c r="J45" s="62">
        <f t="shared" si="1"/>
        <v>13333.36</v>
      </c>
    </row>
    <row r="46" spans="1:16" ht="15" customHeight="1">
      <c r="B46" s="50">
        <v>45624</v>
      </c>
      <c r="C46" s="57"/>
      <c r="D46" s="57"/>
      <c r="E46" s="57"/>
      <c r="F46" s="2192">
        <v>85635</v>
      </c>
      <c r="G46" s="57">
        <v>9</v>
      </c>
      <c r="H46" s="59">
        <v>3333.33</v>
      </c>
      <c r="I46" s="59">
        <v>332</v>
      </c>
      <c r="J46" s="62">
        <f t="shared" si="1"/>
        <v>10000.030000000001</v>
      </c>
    </row>
    <row r="47" spans="1:16" ht="15" customHeight="1">
      <c r="B47" s="50">
        <v>45660</v>
      </c>
      <c r="C47" s="57"/>
      <c r="D47" s="57"/>
      <c r="E47" s="57"/>
      <c r="F47" s="2192">
        <v>86083</v>
      </c>
      <c r="G47" s="57">
        <v>10</v>
      </c>
      <c r="H47" s="62">
        <v>3333.33</v>
      </c>
      <c r="I47" s="62">
        <v>332</v>
      </c>
      <c r="J47" s="62">
        <f t="shared" si="1"/>
        <v>6666.6999999999898</v>
      </c>
      <c r="L47" s="575"/>
      <c r="M47" s="576"/>
      <c r="N47" s="125"/>
      <c r="O47" s="577"/>
      <c r="P47" s="577"/>
    </row>
    <row r="48" spans="1:16" ht="15" customHeight="1">
      <c r="B48" s="50">
        <v>45686</v>
      </c>
      <c r="C48" s="57"/>
      <c r="D48" s="57"/>
      <c r="E48" s="57"/>
      <c r="F48" s="2192">
        <v>86324</v>
      </c>
      <c r="G48" s="57">
        <v>11</v>
      </c>
      <c r="H48" s="62">
        <v>3333.33</v>
      </c>
      <c r="I48" s="62">
        <v>332</v>
      </c>
      <c r="J48" s="62">
        <f t="shared" si="1"/>
        <v>3333.3699999999899</v>
      </c>
      <c r="L48" s="575"/>
      <c r="M48" s="576"/>
      <c r="N48" s="125"/>
      <c r="O48" s="122"/>
      <c r="P48" s="122"/>
    </row>
    <row r="49" spans="2:16" ht="15" customHeight="1">
      <c r="B49" s="50">
        <v>45717</v>
      </c>
      <c r="C49" s="57"/>
      <c r="D49" s="57"/>
      <c r="E49" s="57"/>
      <c r="F49" s="2192">
        <v>86709</v>
      </c>
      <c r="G49" s="57">
        <v>12</v>
      </c>
      <c r="H49" s="62">
        <v>3333.37</v>
      </c>
      <c r="I49" s="62">
        <v>332</v>
      </c>
      <c r="J49" s="62">
        <f t="shared" si="1"/>
        <v>-1.1823431123048099E-11</v>
      </c>
      <c r="L49" s="575"/>
      <c r="M49" s="576"/>
      <c r="N49" s="126"/>
      <c r="O49" s="577"/>
      <c r="P49" s="577"/>
    </row>
    <row r="50" spans="2:16" ht="15" customHeight="1"/>
    <row r="51" spans="2:16" ht="15" customHeight="1"/>
    <row r="52" spans="2:16" ht="15" customHeight="1"/>
    <row r="53" spans="2:16" ht="15" customHeight="1"/>
    <row r="54" spans="2:16" ht="15" customHeight="1"/>
    <row r="55" spans="2:16" ht="15" customHeight="1"/>
    <row r="56" spans="2:16" ht="15" customHeight="1"/>
    <row r="57" spans="2:16" ht="15" customHeight="1"/>
    <row r="58" spans="2:16" ht="15" customHeight="1"/>
    <row r="59" spans="2:16" ht="15" customHeight="1"/>
    <row r="60" spans="2:16" ht="15" customHeight="1"/>
    <row r="61" spans="2:16" ht="15" customHeight="1"/>
    <row r="62" spans="2:16" ht="15" customHeight="1"/>
    <row r="63" spans="2:16" ht="15" customHeight="1"/>
    <row r="64" spans="2:16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</sheetData>
  <sheetProtection formatCells="0" formatColumns="0" formatRows="0" insertColumns="0" insertRows="0" insertHyperlinks="0" deleteColumns="0" deleteRows="0" sort="0" autoFilter="0" pivotTables="0"/>
  <mergeCells count="5">
    <mergeCell ref="B4:J4"/>
    <mergeCell ref="B35:J35"/>
    <mergeCell ref="K3:K4"/>
    <mergeCell ref="L3:L4"/>
    <mergeCell ref="M3:M4"/>
  </mergeCells>
  <pageMargins left="0.5" right="0.5" top="1" bottom="1" header="0.5" footer="0.5"/>
  <pageSetup paperSize="5" orientation="landscape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21">
    <tabColor rgb="FFFFFF00"/>
  </sheetPr>
  <dimension ref="A1:AA57"/>
  <sheetViews>
    <sheetView zoomScale="130" zoomScaleNormal="130" workbookViewId="0">
      <selection activeCell="K17" sqref="K17"/>
    </sheetView>
  </sheetViews>
  <sheetFormatPr defaultColWidth="9.109375" defaultRowHeight="13.2"/>
  <cols>
    <col min="1" max="1" width="12.44140625" style="131" customWidth="1"/>
    <col min="2" max="2" width="13.44140625" style="3" customWidth="1"/>
    <col min="3" max="3" width="10" style="3" customWidth="1"/>
    <col min="4" max="4" width="9.109375" style="3" customWidth="1"/>
    <col min="5" max="5" width="14.33203125" style="133" customWidth="1"/>
    <col min="6" max="6" width="9.109375" style="2280"/>
    <col min="7" max="8" width="12.88671875" style="135" customWidth="1"/>
    <col min="9" max="9" width="12.88671875" style="7" customWidth="1"/>
    <col min="10" max="10" width="17.33203125" style="1025" customWidth="1"/>
    <col min="11" max="16" width="17.33203125" style="6" customWidth="1"/>
    <col min="17" max="17" width="10.33203125" style="100" hidden="1" customWidth="1"/>
    <col min="18" max="18" width="11.88671875" style="6" hidden="1" customWidth="1"/>
    <col min="19" max="19" width="9.88671875" style="6" hidden="1" customWidth="1"/>
    <col min="20" max="20" width="10.5546875" style="9" hidden="1" customWidth="1"/>
    <col min="21" max="21" width="11.33203125" style="6" hidden="1" customWidth="1"/>
    <col min="22" max="22" width="11.88671875" style="6" hidden="1" customWidth="1"/>
    <col min="23" max="23" width="9.109375" style="3" hidden="1" customWidth="1"/>
    <col min="24" max="25" width="11.6640625" style="3" hidden="1" customWidth="1"/>
    <col min="26" max="26" width="13.44140625" style="3" hidden="1" customWidth="1"/>
    <col min="27" max="27" width="11.6640625" style="3" hidden="1" customWidth="1"/>
    <col min="28" max="16384" width="9.109375" style="3"/>
  </cols>
  <sheetData>
    <row r="1" spans="1:27" ht="27.6">
      <c r="A1" s="528" t="s">
        <v>1657</v>
      </c>
      <c r="J1" s="1031"/>
      <c r="K1" s="484"/>
      <c r="L1" s="484"/>
      <c r="M1" s="484"/>
      <c r="N1" s="484"/>
      <c r="O1" s="484"/>
      <c r="P1" s="484"/>
      <c r="Q1" s="589"/>
      <c r="R1" s="484"/>
      <c r="S1" s="484"/>
      <c r="T1" s="530"/>
      <c r="X1" s="95"/>
      <c r="Y1" s="97"/>
      <c r="Z1" s="99"/>
      <c r="AA1" s="99"/>
    </row>
    <row r="2" spans="1:27" ht="15">
      <c r="J2" s="1032"/>
      <c r="K2" s="242"/>
      <c r="L2" s="242"/>
      <c r="M2" s="242"/>
      <c r="N2" s="242"/>
      <c r="O2" s="242"/>
      <c r="P2" s="242"/>
      <c r="Q2" s="1045"/>
      <c r="R2" s="242"/>
      <c r="S2" s="242"/>
      <c r="T2" s="558"/>
      <c r="X2" s="100"/>
      <c r="Y2" s="99"/>
      <c r="Z2" s="99"/>
      <c r="AA2" s="99"/>
    </row>
    <row r="3" spans="1:27" ht="15">
      <c r="A3" s="160"/>
      <c r="B3" s="27"/>
      <c r="C3" s="27"/>
      <c r="D3" s="27"/>
      <c r="E3" s="57"/>
      <c r="F3" s="2192"/>
      <c r="G3" s="62"/>
      <c r="H3" s="62"/>
      <c r="I3" s="43"/>
      <c r="J3" s="3495" t="s">
        <v>185</v>
      </c>
      <c r="K3" s="3495"/>
      <c r="L3" s="3495"/>
      <c r="M3" s="3495"/>
      <c r="N3" s="3495"/>
      <c r="O3" s="3495"/>
      <c r="P3" s="3496"/>
      <c r="Q3" s="3497" t="s">
        <v>105</v>
      </c>
      <c r="R3" s="3498"/>
      <c r="S3" s="3498"/>
      <c r="T3" s="3498"/>
      <c r="U3" s="3498"/>
      <c r="V3" s="3499"/>
      <c r="X3" s="3225" t="s">
        <v>551</v>
      </c>
      <c r="Y3" s="3226"/>
      <c r="Z3" s="3226"/>
      <c r="AA3" s="3227"/>
    </row>
    <row r="4" spans="1:27" ht="29.1" customHeight="1">
      <c r="A4" s="3493" t="s">
        <v>1</v>
      </c>
      <c r="B4" s="3493"/>
      <c r="C4" s="3493"/>
      <c r="D4" s="3493"/>
      <c r="E4" s="3493"/>
      <c r="F4" s="3493"/>
      <c r="G4" s="3493"/>
      <c r="H4" s="3493"/>
      <c r="I4" s="3494"/>
      <c r="J4" s="1033" t="s">
        <v>21</v>
      </c>
      <c r="K4" s="278" t="s">
        <v>552</v>
      </c>
      <c r="L4" s="857" t="s">
        <v>1658</v>
      </c>
      <c r="M4" s="5" t="s">
        <v>187</v>
      </c>
      <c r="N4" s="862" t="s">
        <v>1567</v>
      </c>
      <c r="O4" s="857" t="s">
        <v>177</v>
      </c>
      <c r="P4" s="875" t="s">
        <v>10</v>
      </c>
      <c r="Q4" s="1046" t="s">
        <v>21</v>
      </c>
      <c r="R4" s="278" t="s">
        <v>552</v>
      </c>
      <c r="S4" s="857" t="s">
        <v>177</v>
      </c>
      <c r="T4" s="889" t="s">
        <v>1592</v>
      </c>
      <c r="U4" s="862" t="s">
        <v>1567</v>
      </c>
      <c r="V4" s="875" t="s">
        <v>10</v>
      </c>
      <c r="X4" s="890" t="s">
        <v>21</v>
      </c>
      <c r="Y4" s="344" t="s">
        <v>1116</v>
      </c>
      <c r="Z4" s="892" t="s">
        <v>1607</v>
      </c>
      <c r="AA4" s="536" t="s">
        <v>87</v>
      </c>
    </row>
    <row r="5" spans="1:27" ht="15" customHeight="1">
      <c r="A5" s="141" t="s">
        <v>2</v>
      </c>
      <c r="B5" s="142" t="s">
        <v>96</v>
      </c>
      <c r="C5" s="143" t="s">
        <v>4</v>
      </c>
      <c r="D5" s="144" t="s">
        <v>5</v>
      </c>
      <c r="E5" s="144" t="s">
        <v>6</v>
      </c>
      <c r="F5" s="2503" t="s">
        <v>36</v>
      </c>
      <c r="G5" s="146" t="s">
        <v>37</v>
      </c>
      <c r="H5" s="146" t="s">
        <v>38</v>
      </c>
      <c r="I5" s="146" t="s">
        <v>87</v>
      </c>
      <c r="J5" s="1011">
        <v>45297</v>
      </c>
      <c r="K5" s="1034">
        <v>20000</v>
      </c>
      <c r="L5" s="255">
        <v>32682</v>
      </c>
      <c r="M5" s="1034"/>
      <c r="N5" s="1034">
        <v>1666.67</v>
      </c>
      <c r="O5" s="256">
        <v>400</v>
      </c>
      <c r="P5" s="1034">
        <v>20000</v>
      </c>
      <c r="Q5" s="531">
        <v>42335</v>
      </c>
      <c r="R5" s="532">
        <v>13000</v>
      </c>
      <c r="S5" s="532">
        <f>+R5*0.12</f>
        <v>1560</v>
      </c>
      <c r="T5" s="533"/>
      <c r="U5" s="532"/>
      <c r="V5" s="537">
        <v>13000</v>
      </c>
      <c r="X5" s="109"/>
      <c r="Y5" s="110"/>
      <c r="Z5" s="110"/>
      <c r="AA5" s="111"/>
    </row>
    <row r="6" spans="1:27" ht="15" customHeight="1">
      <c r="A6" s="1026">
        <v>44597</v>
      </c>
      <c r="B6" s="1027">
        <v>190000</v>
      </c>
      <c r="C6" s="1027">
        <f>B6*0.02</f>
        <v>3800</v>
      </c>
      <c r="D6" s="1028"/>
      <c r="E6" s="1028">
        <v>48</v>
      </c>
      <c r="F6" s="2924">
        <v>28309</v>
      </c>
      <c r="G6" s="1027">
        <f>+B6/E6</f>
        <v>3958.3333333333298</v>
      </c>
      <c r="H6" s="1029">
        <f>+B6*0.0083</f>
        <v>1577</v>
      </c>
      <c r="I6" s="1027">
        <f>B6</f>
        <v>190000</v>
      </c>
      <c r="J6" s="1011">
        <v>45356</v>
      </c>
      <c r="K6" s="29"/>
      <c r="L6" s="78">
        <v>82320</v>
      </c>
      <c r="M6" s="255"/>
      <c r="N6" s="256">
        <v>20000</v>
      </c>
      <c r="O6" s="29"/>
      <c r="P6" s="256">
        <v>20000</v>
      </c>
      <c r="Q6" s="535">
        <v>42508</v>
      </c>
      <c r="R6" s="39"/>
      <c r="S6" s="39"/>
      <c r="T6" s="80"/>
      <c r="U6" s="39">
        <v>13000</v>
      </c>
      <c r="V6" s="112">
        <f>V5-U6+R6</f>
        <v>0</v>
      </c>
      <c r="X6" s="113"/>
      <c r="Y6" s="114"/>
      <c r="Z6" s="114"/>
      <c r="AA6" s="116"/>
    </row>
    <row r="7" spans="1:27" ht="15" customHeight="1">
      <c r="A7" s="160">
        <v>44621</v>
      </c>
      <c r="B7" s="27"/>
      <c r="C7" s="27"/>
      <c r="D7" s="27"/>
      <c r="E7" s="57">
        <v>1</v>
      </c>
      <c r="F7" s="2192">
        <v>73789</v>
      </c>
      <c r="G7" s="62">
        <v>3958.33</v>
      </c>
      <c r="H7" s="62">
        <v>1577</v>
      </c>
      <c r="I7" s="43">
        <f>I6-G7</f>
        <v>186041.67</v>
      </c>
      <c r="J7" s="1035"/>
      <c r="K7" s="564"/>
      <c r="L7" s="564"/>
      <c r="M7" s="564"/>
      <c r="N7" s="564"/>
      <c r="O7" s="564"/>
      <c r="P7" s="564"/>
      <c r="Q7" s="535"/>
      <c r="R7" s="39"/>
      <c r="S7" s="39"/>
      <c r="T7" s="80"/>
      <c r="U7" s="39"/>
      <c r="V7" s="112"/>
      <c r="X7" s="113"/>
      <c r="Y7" s="114"/>
      <c r="Z7" s="114"/>
      <c r="AA7" s="116"/>
    </row>
    <row r="8" spans="1:27" ht="15" customHeight="1">
      <c r="A8" s="1030">
        <v>44649</v>
      </c>
      <c r="B8" s="27"/>
      <c r="C8" s="27"/>
      <c r="D8" s="27"/>
      <c r="E8" s="57">
        <v>2</v>
      </c>
      <c r="F8" s="2192">
        <v>74046</v>
      </c>
      <c r="G8" s="62">
        <v>3958.33</v>
      </c>
      <c r="H8" s="62">
        <v>1577</v>
      </c>
      <c r="I8" s="87">
        <f t="shared" ref="I8:I27" si="0">I7-G8</f>
        <v>182083.34</v>
      </c>
      <c r="J8" s="1036"/>
      <c r="K8" s="5"/>
      <c r="L8" s="1037"/>
      <c r="M8" s="5"/>
      <c r="N8" s="1038"/>
      <c r="O8" s="1038"/>
      <c r="P8" s="1039"/>
      <c r="Q8" s="535">
        <v>42514</v>
      </c>
      <c r="R8" s="39">
        <v>21000</v>
      </c>
      <c r="S8" s="39">
        <v>2520</v>
      </c>
      <c r="T8" s="80"/>
      <c r="U8" s="39"/>
      <c r="V8" s="112">
        <v>21000</v>
      </c>
      <c r="X8" s="113"/>
      <c r="Y8" s="114"/>
      <c r="Z8" s="114"/>
      <c r="AA8" s="116"/>
    </row>
    <row r="9" spans="1:27" ht="15" customHeight="1">
      <c r="A9" s="1030">
        <v>44679</v>
      </c>
      <c r="B9" s="27"/>
      <c r="C9" s="27"/>
      <c r="D9" s="27"/>
      <c r="E9" s="57">
        <v>3</v>
      </c>
      <c r="F9" s="2192">
        <v>74367</v>
      </c>
      <c r="G9" s="62">
        <v>3958.33</v>
      </c>
      <c r="H9" s="62">
        <v>1577</v>
      </c>
      <c r="I9" s="87">
        <f t="shared" si="0"/>
        <v>178125.01</v>
      </c>
      <c r="J9" s="3495" t="s">
        <v>185</v>
      </c>
      <c r="K9" s="3495"/>
      <c r="L9" s="3495"/>
      <c r="M9" s="3495"/>
      <c r="N9" s="3495"/>
      <c r="O9" s="3495"/>
      <c r="P9" s="3496"/>
      <c r="Q9" s="535">
        <v>42691</v>
      </c>
      <c r="R9" s="39"/>
      <c r="S9" s="39"/>
      <c r="T9" s="80"/>
      <c r="U9" s="39">
        <v>21000</v>
      </c>
      <c r="V9" s="112">
        <f>V8+R9-U9</f>
        <v>0</v>
      </c>
      <c r="X9" s="113"/>
      <c r="Y9" s="114"/>
      <c r="Z9" s="114"/>
      <c r="AA9" s="116"/>
    </row>
    <row r="10" spans="1:27" ht="15" customHeight="1">
      <c r="A10" s="50">
        <v>44708</v>
      </c>
      <c r="B10" s="27"/>
      <c r="C10" s="27"/>
      <c r="D10" s="27"/>
      <c r="E10" s="57">
        <v>4</v>
      </c>
      <c r="F10" s="2192">
        <v>74778</v>
      </c>
      <c r="G10" s="62">
        <v>3958.33</v>
      </c>
      <c r="H10" s="62">
        <v>1577</v>
      </c>
      <c r="I10" s="87">
        <f t="shared" si="0"/>
        <v>174166.68</v>
      </c>
      <c r="J10" s="1033" t="s">
        <v>21</v>
      </c>
      <c r="K10" s="278" t="s">
        <v>552</v>
      </c>
      <c r="L10" s="857" t="s">
        <v>1658</v>
      </c>
      <c r="M10" s="5" t="s">
        <v>187</v>
      </c>
      <c r="N10" s="862" t="s">
        <v>1567</v>
      </c>
      <c r="O10" s="857" t="s">
        <v>177</v>
      </c>
      <c r="P10" s="875" t="s">
        <v>10</v>
      </c>
      <c r="Q10" s="535"/>
      <c r="R10" s="39"/>
      <c r="S10" s="39"/>
      <c r="T10" s="80"/>
      <c r="U10" s="39"/>
      <c r="V10" s="112">
        <f t="shared" ref="V10:V24" si="1">V9+R10-U10</f>
        <v>0</v>
      </c>
      <c r="X10" s="113"/>
      <c r="Y10" s="114"/>
      <c r="Z10" s="114"/>
      <c r="AA10" s="116"/>
    </row>
    <row r="11" spans="1:27" ht="15" customHeight="1">
      <c r="A11" s="50">
        <v>44740</v>
      </c>
      <c r="B11" s="27"/>
      <c r="C11" s="27"/>
      <c r="D11" s="27"/>
      <c r="E11" s="57">
        <v>5</v>
      </c>
      <c r="F11" s="2192">
        <v>75105</v>
      </c>
      <c r="G11" s="62">
        <v>3958.33</v>
      </c>
      <c r="H11" s="62">
        <v>1577</v>
      </c>
      <c r="I11" s="87">
        <f t="shared" si="0"/>
        <v>170208.35</v>
      </c>
      <c r="J11" s="1040">
        <v>45663</v>
      </c>
      <c r="K11" s="190">
        <v>20000</v>
      </c>
      <c r="L11" s="44">
        <v>32682</v>
      </c>
      <c r="M11" s="190"/>
      <c r="N11" s="190">
        <v>1666.67</v>
      </c>
      <c r="O11" s="59">
        <v>400</v>
      </c>
      <c r="P11" s="190">
        <v>20000</v>
      </c>
      <c r="Q11" s="535">
        <v>42692</v>
      </c>
      <c r="R11" s="39">
        <v>22000</v>
      </c>
      <c r="S11" s="39">
        <f>21000*0.12</f>
        <v>2520</v>
      </c>
      <c r="T11" s="80"/>
      <c r="U11" s="39"/>
      <c r="V11" s="112">
        <f t="shared" si="1"/>
        <v>22000</v>
      </c>
      <c r="X11" s="113"/>
      <c r="Y11" s="114"/>
      <c r="Z11" s="114"/>
      <c r="AA11" s="116"/>
    </row>
    <row r="12" spans="1:27" ht="15" customHeight="1">
      <c r="A12" s="50">
        <v>44770</v>
      </c>
      <c r="B12" s="27"/>
      <c r="C12" s="27"/>
      <c r="D12" s="27"/>
      <c r="E12" s="57">
        <v>6</v>
      </c>
      <c r="F12" s="2192">
        <v>75484</v>
      </c>
      <c r="G12" s="62">
        <v>3958.33</v>
      </c>
      <c r="H12" s="62">
        <v>1577</v>
      </c>
      <c r="I12" s="87">
        <f t="shared" si="0"/>
        <v>166250.01999999999</v>
      </c>
      <c r="J12" s="1041">
        <v>45723</v>
      </c>
      <c r="K12" s="62"/>
      <c r="L12" s="62"/>
      <c r="M12" s="62"/>
      <c r="N12" s="62">
        <v>20000</v>
      </c>
      <c r="O12" s="62">
        <v>800</v>
      </c>
      <c r="P12" s="62">
        <f>P11-N12</f>
        <v>0</v>
      </c>
      <c r="Q12" s="535">
        <v>42872</v>
      </c>
      <c r="R12" s="39"/>
      <c r="S12" s="39"/>
      <c r="T12" s="80"/>
      <c r="U12" s="39">
        <v>22000</v>
      </c>
      <c r="V12" s="112">
        <f t="shared" si="1"/>
        <v>0</v>
      </c>
      <c r="X12" s="113"/>
      <c r="Y12" s="114"/>
      <c r="Z12" s="114"/>
      <c r="AA12" s="116"/>
    </row>
    <row r="13" spans="1:27" ht="15" customHeight="1">
      <c r="A13" s="50">
        <v>44799</v>
      </c>
      <c r="B13" s="27"/>
      <c r="C13" s="27"/>
      <c r="D13" s="27"/>
      <c r="E13" s="57">
        <v>7</v>
      </c>
      <c r="F13" s="2192">
        <v>75778</v>
      </c>
      <c r="G13" s="62">
        <v>3958.33</v>
      </c>
      <c r="H13" s="62">
        <v>1577</v>
      </c>
      <c r="I13" s="87">
        <f t="shared" si="0"/>
        <v>162291.69</v>
      </c>
      <c r="J13" s="1042"/>
      <c r="K13" s="12"/>
      <c r="L13" s="12"/>
      <c r="M13" s="12"/>
      <c r="N13" s="12"/>
      <c r="O13" s="12"/>
      <c r="P13" s="12"/>
      <c r="Q13" s="535"/>
      <c r="R13" s="39"/>
      <c r="S13" s="39"/>
      <c r="T13" s="80"/>
      <c r="U13" s="39"/>
      <c r="V13" s="112">
        <f t="shared" si="1"/>
        <v>0</v>
      </c>
      <c r="X13" s="113"/>
      <c r="Y13" s="114"/>
      <c r="Z13" s="114"/>
      <c r="AA13" s="116"/>
    </row>
    <row r="14" spans="1:27" ht="15" customHeight="1">
      <c r="A14" s="50">
        <v>44831</v>
      </c>
      <c r="B14" s="32"/>
      <c r="C14" s="33"/>
      <c r="D14" s="33"/>
      <c r="E14" s="57">
        <v>8</v>
      </c>
      <c r="F14" s="2192">
        <v>76134</v>
      </c>
      <c r="G14" s="30">
        <v>3958.33</v>
      </c>
      <c r="H14" s="30">
        <v>1577</v>
      </c>
      <c r="I14" s="87">
        <f t="shared" si="0"/>
        <v>158333.35999999999</v>
      </c>
      <c r="J14" s="1042"/>
      <c r="K14" s="12"/>
      <c r="L14" s="12"/>
      <c r="M14" s="12"/>
      <c r="N14" s="12"/>
      <c r="O14" s="12"/>
      <c r="P14" s="12"/>
      <c r="Q14" s="535"/>
      <c r="R14" s="39"/>
      <c r="S14" s="39"/>
      <c r="T14" s="80"/>
      <c r="U14" s="39"/>
      <c r="V14" s="112">
        <f t="shared" si="1"/>
        <v>0</v>
      </c>
      <c r="X14" s="113"/>
      <c r="Y14" s="114"/>
      <c r="Z14" s="114"/>
      <c r="AA14" s="116"/>
    </row>
    <row r="15" spans="1:27" ht="15" customHeight="1">
      <c r="A15" s="50">
        <v>44861</v>
      </c>
      <c r="B15" s="32"/>
      <c r="C15" s="33"/>
      <c r="D15" s="33"/>
      <c r="E15" s="57">
        <v>9</v>
      </c>
      <c r="F15" s="2192">
        <v>76426</v>
      </c>
      <c r="G15" s="30">
        <v>3958.33</v>
      </c>
      <c r="H15" s="30">
        <v>1577</v>
      </c>
      <c r="I15" s="87">
        <f t="shared" si="0"/>
        <v>154375.03</v>
      </c>
      <c r="J15" s="1042"/>
      <c r="K15" s="12"/>
      <c r="L15" s="12"/>
      <c r="M15" s="12"/>
      <c r="N15" s="12"/>
      <c r="O15" s="12"/>
      <c r="P15" s="12"/>
      <c r="Q15" s="535">
        <v>42875</v>
      </c>
      <c r="R15" s="39">
        <v>22000</v>
      </c>
      <c r="S15" s="39">
        <v>2640</v>
      </c>
      <c r="T15" s="80">
        <v>33697</v>
      </c>
      <c r="U15" s="39"/>
      <c r="V15" s="112">
        <f t="shared" si="1"/>
        <v>22000</v>
      </c>
      <c r="X15" s="113"/>
      <c r="Y15" s="114"/>
      <c r="Z15" s="114"/>
      <c r="AA15" s="116"/>
    </row>
    <row r="16" spans="1:27" ht="15" customHeight="1">
      <c r="A16" s="50">
        <v>44890</v>
      </c>
      <c r="B16" s="32"/>
      <c r="C16" s="33"/>
      <c r="D16" s="33"/>
      <c r="E16" s="57">
        <v>10</v>
      </c>
      <c r="F16" s="2192">
        <v>76850</v>
      </c>
      <c r="G16" s="30">
        <v>3958.33</v>
      </c>
      <c r="H16" s="30">
        <v>1577</v>
      </c>
      <c r="I16" s="87">
        <f t="shared" si="0"/>
        <v>150416.70000000001</v>
      </c>
      <c r="J16" s="1042"/>
      <c r="K16" s="12"/>
      <c r="L16" s="12"/>
      <c r="M16" s="12"/>
      <c r="N16" s="12"/>
      <c r="O16" s="12"/>
      <c r="P16" s="12"/>
      <c r="Q16" s="535">
        <v>43057</v>
      </c>
      <c r="R16" s="39"/>
      <c r="S16" s="39"/>
      <c r="T16" s="80">
        <v>59572</v>
      </c>
      <c r="U16" s="39">
        <v>22000</v>
      </c>
      <c r="V16" s="112">
        <f t="shared" si="1"/>
        <v>0</v>
      </c>
      <c r="X16" s="113"/>
      <c r="Y16" s="114"/>
      <c r="Z16" s="114"/>
      <c r="AA16" s="116"/>
    </row>
    <row r="17" spans="1:27" ht="15" customHeight="1">
      <c r="A17" s="50">
        <v>44921</v>
      </c>
      <c r="B17" s="32"/>
      <c r="C17" s="33"/>
      <c r="D17" s="33"/>
      <c r="E17" s="57">
        <v>11</v>
      </c>
      <c r="F17" s="2192">
        <v>77169</v>
      </c>
      <c r="G17" s="30">
        <v>3623</v>
      </c>
      <c r="H17" s="30">
        <v>1577</v>
      </c>
      <c r="I17" s="87">
        <f t="shared" si="0"/>
        <v>146793.70000000001</v>
      </c>
      <c r="J17" s="1042"/>
      <c r="K17" s="12"/>
      <c r="L17" s="12"/>
      <c r="M17" s="12"/>
      <c r="N17" s="12"/>
      <c r="O17" s="12"/>
      <c r="P17" s="12"/>
      <c r="Q17" s="535"/>
      <c r="R17" s="39"/>
      <c r="S17" s="39"/>
      <c r="T17" s="80"/>
      <c r="U17" s="39"/>
      <c r="V17" s="112">
        <f t="shared" si="1"/>
        <v>0</v>
      </c>
      <c r="X17" s="113"/>
      <c r="Y17" s="114"/>
      <c r="Z17" s="114"/>
      <c r="AA17" s="116"/>
    </row>
    <row r="18" spans="1:27" ht="15" customHeight="1">
      <c r="A18" s="50">
        <v>44954</v>
      </c>
      <c r="B18" s="27"/>
      <c r="C18" s="178"/>
      <c r="D18" s="27"/>
      <c r="E18" s="57">
        <v>12</v>
      </c>
      <c r="F18" s="2192">
        <v>77501</v>
      </c>
      <c r="G18" s="30">
        <v>3523</v>
      </c>
      <c r="H18" s="30">
        <v>1577</v>
      </c>
      <c r="I18" s="87">
        <f t="shared" si="0"/>
        <v>143270.70000000001</v>
      </c>
      <c r="J18" s="1042"/>
      <c r="K18" s="12"/>
      <c r="L18" s="12"/>
      <c r="M18" s="12"/>
      <c r="N18" s="12"/>
      <c r="O18" s="12"/>
      <c r="P18" s="12"/>
      <c r="Q18" s="535">
        <v>43057</v>
      </c>
      <c r="R18" s="39">
        <v>23000</v>
      </c>
      <c r="S18" s="39"/>
      <c r="T18" s="80">
        <v>34584</v>
      </c>
      <c r="U18" s="39"/>
      <c r="V18" s="112">
        <f t="shared" si="1"/>
        <v>23000</v>
      </c>
      <c r="X18" s="113"/>
      <c r="Y18" s="114"/>
      <c r="Z18" s="114"/>
      <c r="AA18" s="116"/>
    </row>
    <row r="19" spans="1:27" ht="15" customHeight="1">
      <c r="A19" s="50">
        <v>44982</v>
      </c>
      <c r="B19" s="27"/>
      <c r="C19" s="178"/>
      <c r="D19" s="27"/>
      <c r="E19" s="57">
        <v>13</v>
      </c>
      <c r="F19" s="2192">
        <v>77882</v>
      </c>
      <c r="G19" s="30">
        <v>3958.33</v>
      </c>
      <c r="H19" s="30">
        <v>1577</v>
      </c>
      <c r="I19" s="87">
        <f t="shared" si="0"/>
        <v>139312.37</v>
      </c>
      <c r="J19" s="1042"/>
      <c r="K19" s="12"/>
      <c r="L19" s="12"/>
      <c r="M19" s="12"/>
      <c r="N19" s="12"/>
      <c r="O19" s="12"/>
      <c r="P19" s="12"/>
      <c r="Q19" s="535">
        <v>43224</v>
      </c>
      <c r="R19" s="39">
        <v>10000</v>
      </c>
      <c r="S19" s="39"/>
      <c r="T19" s="80"/>
      <c r="U19" s="39"/>
      <c r="V19" s="112">
        <f t="shared" si="1"/>
        <v>33000</v>
      </c>
      <c r="X19" s="113"/>
      <c r="Y19" s="114"/>
      <c r="Z19" s="114"/>
      <c r="AA19" s="116"/>
    </row>
    <row r="20" spans="1:27" ht="15" customHeight="1">
      <c r="A20" s="50">
        <v>45015</v>
      </c>
      <c r="B20" s="27"/>
      <c r="C20" s="178"/>
      <c r="D20" s="27"/>
      <c r="E20" s="57">
        <v>14</v>
      </c>
      <c r="F20" s="2192">
        <v>78103</v>
      </c>
      <c r="G20" s="30">
        <v>3958.33</v>
      </c>
      <c r="H20" s="30">
        <v>1577</v>
      </c>
      <c r="I20" s="87">
        <f t="shared" si="0"/>
        <v>135354.04</v>
      </c>
      <c r="J20" s="1042"/>
      <c r="K20" s="12"/>
      <c r="L20" s="12"/>
      <c r="M20" s="12"/>
      <c r="N20" s="12"/>
      <c r="O20" s="12"/>
      <c r="P20" s="12"/>
      <c r="Q20" s="535">
        <v>43239</v>
      </c>
      <c r="R20" s="39"/>
      <c r="S20" s="39"/>
      <c r="T20" s="80">
        <v>60854</v>
      </c>
      <c r="U20" s="39">
        <v>23000</v>
      </c>
      <c r="V20" s="112">
        <f t="shared" si="1"/>
        <v>10000</v>
      </c>
      <c r="X20" s="113"/>
      <c r="Y20" s="114"/>
      <c r="Z20" s="114"/>
      <c r="AA20" s="116"/>
    </row>
    <row r="21" spans="1:27" ht="15" customHeight="1">
      <c r="A21" s="50">
        <v>45042</v>
      </c>
      <c r="B21" s="27"/>
      <c r="C21" s="178"/>
      <c r="D21" s="27"/>
      <c r="E21" s="57">
        <v>15</v>
      </c>
      <c r="F21" s="2192">
        <v>78416</v>
      </c>
      <c r="G21" s="30">
        <v>3958.33</v>
      </c>
      <c r="H21" s="30">
        <v>1577</v>
      </c>
      <c r="I21" s="87">
        <f t="shared" si="0"/>
        <v>131395.71</v>
      </c>
      <c r="J21" s="1042"/>
      <c r="K21" s="12"/>
      <c r="L21" s="12"/>
      <c r="M21" s="12"/>
      <c r="N21" s="12"/>
      <c r="O21" s="12"/>
      <c r="P21" s="12"/>
      <c r="Q21" s="535">
        <v>43242</v>
      </c>
      <c r="R21" s="39">
        <v>13000</v>
      </c>
      <c r="S21" s="39"/>
      <c r="T21" s="80">
        <v>20496</v>
      </c>
      <c r="U21" s="39"/>
      <c r="V21" s="112">
        <f t="shared" si="1"/>
        <v>23000</v>
      </c>
      <c r="X21" s="113"/>
      <c r="Y21" s="114"/>
      <c r="Z21" s="114"/>
      <c r="AA21" s="116"/>
    </row>
    <row r="22" spans="1:27" ht="15" customHeight="1">
      <c r="A22" s="50">
        <v>45076</v>
      </c>
      <c r="B22" s="27"/>
      <c r="C22" s="178"/>
      <c r="D22" s="27"/>
      <c r="E22" s="57">
        <v>16</v>
      </c>
      <c r="F22" s="2192">
        <v>78863</v>
      </c>
      <c r="G22" s="30">
        <v>3958.33</v>
      </c>
      <c r="H22" s="30">
        <v>1577</v>
      </c>
      <c r="I22" s="87">
        <f t="shared" si="0"/>
        <v>127437.38</v>
      </c>
      <c r="J22" s="1042"/>
      <c r="K22" s="12"/>
      <c r="L22" s="12"/>
      <c r="M22" s="12"/>
      <c r="N22" s="12"/>
      <c r="O22" s="12"/>
      <c r="P22" s="12"/>
      <c r="Q22" s="535">
        <v>43412</v>
      </c>
      <c r="R22" s="39">
        <v>2000</v>
      </c>
      <c r="S22" s="39"/>
      <c r="T22" s="80"/>
      <c r="U22" s="39"/>
      <c r="V22" s="112">
        <f t="shared" si="1"/>
        <v>25000</v>
      </c>
      <c r="X22" s="113"/>
      <c r="Y22" s="114"/>
      <c r="Z22" s="114"/>
      <c r="AA22" s="116"/>
    </row>
    <row r="23" spans="1:27" ht="23.25" customHeight="1">
      <c r="A23" s="50">
        <v>45106</v>
      </c>
      <c r="B23" s="27"/>
      <c r="C23" s="153"/>
      <c r="D23" s="27"/>
      <c r="E23" s="57">
        <v>17</v>
      </c>
      <c r="F23" s="2192">
        <v>79323</v>
      </c>
      <c r="G23" s="30">
        <v>3958.33</v>
      </c>
      <c r="H23" s="30">
        <v>1577</v>
      </c>
      <c r="I23" s="87">
        <f t="shared" si="0"/>
        <v>123479.05</v>
      </c>
      <c r="J23" s="1042"/>
      <c r="K23" s="12"/>
      <c r="L23" s="12"/>
      <c r="M23" s="12"/>
      <c r="N23" s="12"/>
      <c r="O23" s="12"/>
      <c r="P23" s="12"/>
      <c r="Q23" s="535">
        <v>43420</v>
      </c>
      <c r="R23" s="39"/>
      <c r="S23" s="39"/>
      <c r="T23" s="80">
        <v>62213</v>
      </c>
      <c r="U23" s="39">
        <v>25000</v>
      </c>
      <c r="V23" s="112">
        <f t="shared" si="1"/>
        <v>0</v>
      </c>
      <c r="X23" s="113"/>
      <c r="Y23" s="114"/>
      <c r="Z23" s="114"/>
      <c r="AA23" s="116"/>
    </row>
    <row r="24" spans="1:27" ht="15" customHeight="1">
      <c r="A24" s="160">
        <v>45134</v>
      </c>
      <c r="B24" s="27"/>
      <c r="C24" s="27"/>
      <c r="D24" s="27"/>
      <c r="E24" s="57">
        <v>18</v>
      </c>
      <c r="F24" s="2192">
        <v>79607</v>
      </c>
      <c r="G24" s="30">
        <v>3958.33</v>
      </c>
      <c r="H24" s="30">
        <v>1577</v>
      </c>
      <c r="I24" s="87">
        <f t="shared" si="0"/>
        <v>119520.72</v>
      </c>
      <c r="J24" s="1042"/>
      <c r="K24" s="12"/>
      <c r="L24" s="12"/>
      <c r="M24" s="12"/>
      <c r="N24" s="12"/>
      <c r="O24" s="12"/>
      <c r="P24" s="12"/>
      <c r="Q24" s="535"/>
      <c r="R24" s="39"/>
      <c r="S24" s="39"/>
      <c r="T24" s="80"/>
      <c r="U24" s="39"/>
      <c r="V24" s="112">
        <f t="shared" si="1"/>
        <v>0</v>
      </c>
      <c r="X24" s="113"/>
      <c r="Y24" s="114"/>
      <c r="Z24" s="114"/>
      <c r="AA24" s="782"/>
    </row>
    <row r="25" spans="1:27" ht="15" customHeight="1">
      <c r="A25" s="160">
        <v>45168</v>
      </c>
      <c r="B25" s="27"/>
      <c r="C25" s="27"/>
      <c r="D25" s="27"/>
      <c r="E25" s="57">
        <v>19</v>
      </c>
      <c r="F25" s="2192">
        <v>80042</v>
      </c>
      <c r="G25" s="30">
        <v>3958.33</v>
      </c>
      <c r="H25" s="30">
        <v>1577</v>
      </c>
      <c r="I25" s="87">
        <f t="shared" si="0"/>
        <v>115562.39</v>
      </c>
      <c r="J25" s="1042"/>
      <c r="K25" s="12"/>
      <c r="L25" s="12"/>
      <c r="M25" s="12"/>
      <c r="N25" s="12"/>
      <c r="O25" s="12"/>
      <c r="P25" s="12"/>
      <c r="Q25" s="535"/>
      <c r="R25" s="39"/>
      <c r="S25" s="39"/>
      <c r="T25" s="80"/>
      <c r="U25" s="39"/>
      <c r="V25" s="112"/>
      <c r="X25" s="113"/>
      <c r="Y25" s="114"/>
      <c r="Z25" s="114"/>
      <c r="AA25" s="116"/>
    </row>
    <row r="26" spans="1:27" ht="15" customHeight="1">
      <c r="A26" s="160">
        <v>45189</v>
      </c>
      <c r="B26" s="27"/>
      <c r="C26" s="27"/>
      <c r="D26" s="27"/>
      <c r="E26" s="57">
        <v>20</v>
      </c>
      <c r="F26" s="2192">
        <v>32031</v>
      </c>
      <c r="G26" s="62">
        <v>115562.39</v>
      </c>
      <c r="H26" s="62"/>
      <c r="I26" s="87">
        <f t="shared" si="0"/>
        <v>1.6007106751203501E-10</v>
      </c>
      <c r="J26" s="1042"/>
      <c r="K26" s="12"/>
      <c r="L26" s="12"/>
      <c r="M26" s="12"/>
      <c r="N26" s="12"/>
      <c r="O26" s="12"/>
      <c r="P26" s="12"/>
      <c r="Q26" s="535"/>
      <c r="R26" s="39"/>
      <c r="S26" s="39"/>
      <c r="T26" s="80"/>
      <c r="U26" s="39"/>
      <c r="V26" s="112"/>
      <c r="X26" s="113"/>
      <c r="Y26" s="114"/>
      <c r="Z26" s="114"/>
      <c r="AA26" s="116"/>
    </row>
    <row r="27" spans="1:27" ht="15" customHeight="1">
      <c r="I27" s="87">
        <f t="shared" si="0"/>
        <v>1.6007106751203501E-10</v>
      </c>
      <c r="J27" s="1042"/>
      <c r="K27" s="12"/>
      <c r="L27" s="12"/>
      <c r="M27" s="12"/>
      <c r="N27" s="12"/>
      <c r="O27" s="12"/>
      <c r="P27" s="12"/>
      <c r="Q27" s="535"/>
      <c r="R27" s="39"/>
      <c r="S27" s="39"/>
      <c r="T27" s="80"/>
      <c r="U27" s="39"/>
      <c r="V27" s="112"/>
      <c r="X27" s="113"/>
      <c r="Y27" s="114"/>
      <c r="Z27" s="114"/>
      <c r="AA27" s="116"/>
    </row>
    <row r="28" spans="1:27" ht="15" customHeight="1">
      <c r="J28" s="1042"/>
      <c r="K28" s="12"/>
      <c r="L28" s="12"/>
      <c r="M28" s="12"/>
      <c r="N28" s="12"/>
      <c r="O28" s="12"/>
      <c r="P28" s="12"/>
      <c r="Q28" s="535"/>
      <c r="R28" s="39"/>
      <c r="S28" s="39"/>
      <c r="T28" s="80"/>
      <c r="U28" s="39"/>
      <c r="V28" s="112"/>
      <c r="X28" s="113"/>
      <c r="Y28" s="114"/>
      <c r="Z28" s="114"/>
      <c r="AA28" s="116"/>
    </row>
    <row r="29" spans="1:27" ht="15" customHeight="1">
      <c r="J29" s="1042"/>
      <c r="K29" s="12"/>
      <c r="L29" s="12"/>
      <c r="M29" s="12"/>
      <c r="N29" s="12"/>
      <c r="O29" s="12"/>
      <c r="P29" s="12"/>
      <c r="Q29" s="535"/>
      <c r="R29" s="39"/>
      <c r="S29" s="39"/>
      <c r="T29" s="80"/>
      <c r="U29" s="39"/>
      <c r="V29" s="112"/>
      <c r="X29" s="113"/>
      <c r="Y29" s="114"/>
      <c r="Z29" s="114"/>
      <c r="AA29" s="116"/>
    </row>
    <row r="30" spans="1:27" ht="15" customHeight="1">
      <c r="J30" s="1042"/>
      <c r="K30" s="12"/>
      <c r="L30" s="12"/>
      <c r="M30" s="12"/>
      <c r="N30" s="12"/>
      <c r="O30" s="12"/>
      <c r="P30" s="12"/>
      <c r="Q30" s="535"/>
      <c r="R30" s="39"/>
      <c r="S30" s="39"/>
      <c r="T30" s="80"/>
      <c r="U30" s="39"/>
      <c r="V30" s="112"/>
      <c r="X30" s="113"/>
      <c r="Y30" s="114"/>
      <c r="Z30" s="114"/>
      <c r="AA30" s="116"/>
    </row>
    <row r="31" spans="1:27" ht="15" customHeight="1">
      <c r="A31" s="3493" t="s">
        <v>1</v>
      </c>
      <c r="B31" s="3493"/>
      <c r="C31" s="3493"/>
      <c r="D31" s="3493"/>
      <c r="E31" s="3493"/>
      <c r="F31" s="3493"/>
      <c r="G31" s="3493"/>
      <c r="H31" s="3493"/>
      <c r="I31" s="3493"/>
      <c r="J31" s="1042"/>
      <c r="K31" s="12"/>
      <c r="L31" s="12"/>
      <c r="M31" s="12"/>
      <c r="N31" s="12"/>
      <c r="O31" s="12"/>
      <c r="P31" s="12"/>
      <c r="Q31" s="535"/>
      <c r="R31" s="39"/>
      <c r="S31" s="39"/>
      <c r="T31" s="80"/>
      <c r="U31" s="39"/>
      <c r="V31" s="112"/>
      <c r="X31" s="113"/>
      <c r="Y31" s="114"/>
      <c r="Z31" s="114"/>
      <c r="AA31" s="116"/>
    </row>
    <row r="32" spans="1:27" ht="15" customHeight="1">
      <c r="A32" s="141" t="s">
        <v>2</v>
      </c>
      <c r="B32" s="142" t="s">
        <v>96</v>
      </c>
      <c r="C32" s="143" t="s">
        <v>4</v>
      </c>
      <c r="D32" s="144" t="s">
        <v>5</v>
      </c>
      <c r="E32" s="144" t="s">
        <v>6</v>
      </c>
      <c r="F32" s="2503" t="s">
        <v>36</v>
      </c>
      <c r="G32" s="146" t="s">
        <v>37</v>
      </c>
      <c r="H32" s="146" t="s">
        <v>38</v>
      </c>
      <c r="I32" s="171" t="s">
        <v>87</v>
      </c>
      <c r="J32" s="1042"/>
      <c r="K32" s="12"/>
      <c r="L32" s="12"/>
      <c r="M32" s="12"/>
      <c r="N32" s="12"/>
      <c r="O32" s="12"/>
      <c r="P32" s="12"/>
      <c r="Q32" s="535"/>
      <c r="R32" s="39"/>
      <c r="S32" s="39"/>
      <c r="T32" s="80"/>
      <c r="U32" s="39"/>
      <c r="V32" s="112"/>
      <c r="X32" s="113"/>
      <c r="Y32" s="114"/>
      <c r="Z32" s="114"/>
      <c r="AA32" s="116"/>
    </row>
    <row r="33" spans="1:27" ht="15" customHeight="1">
      <c r="A33" s="1026">
        <v>45189</v>
      </c>
      <c r="B33" s="1027">
        <v>200000</v>
      </c>
      <c r="C33" s="1027">
        <f>B33*0.02</f>
        <v>4000</v>
      </c>
      <c r="D33" s="1028"/>
      <c r="E33" s="1028">
        <v>48</v>
      </c>
      <c r="F33" s="2924">
        <v>32031</v>
      </c>
      <c r="G33" s="1027">
        <f>+B33/E33</f>
        <v>4166.6666666666697</v>
      </c>
      <c r="H33" s="1029">
        <f>+B33*0.0083</f>
        <v>1660</v>
      </c>
      <c r="I33" s="1043">
        <f>B33</f>
        <v>200000</v>
      </c>
      <c r="J33" s="1042"/>
      <c r="K33" s="12"/>
      <c r="L33" s="12"/>
      <c r="M33" s="12"/>
      <c r="N33" s="12"/>
      <c r="O33" s="12"/>
      <c r="P33" s="12"/>
      <c r="Q33" s="535"/>
      <c r="R33" s="39"/>
      <c r="S33" s="39"/>
      <c r="T33" s="80"/>
      <c r="U33" s="39"/>
      <c r="V33" s="112"/>
      <c r="X33" s="113"/>
      <c r="Y33" s="114"/>
      <c r="Z33" s="114"/>
      <c r="AA33" s="116"/>
    </row>
    <row r="34" spans="1:27" ht="21" customHeight="1">
      <c r="A34" s="50">
        <v>45196</v>
      </c>
      <c r="B34" s="27"/>
      <c r="C34" s="27"/>
      <c r="D34" s="27"/>
      <c r="E34" s="57">
        <v>1</v>
      </c>
      <c r="F34" s="2192">
        <v>80349</v>
      </c>
      <c r="G34" s="30">
        <v>4166.67</v>
      </c>
      <c r="H34" s="30">
        <v>1660</v>
      </c>
      <c r="I34" s="87">
        <f>I33-G34</f>
        <v>195833.33</v>
      </c>
      <c r="J34" s="1042"/>
      <c r="K34" s="12"/>
      <c r="L34" s="12"/>
      <c r="M34" s="12"/>
      <c r="N34" s="12"/>
      <c r="O34" s="12"/>
      <c r="P34" s="12"/>
      <c r="Q34" s="535"/>
      <c r="R34" s="39"/>
      <c r="S34" s="39"/>
      <c r="T34" s="80"/>
      <c r="U34" s="39"/>
      <c r="V34" s="112"/>
      <c r="X34" s="113"/>
      <c r="Y34" s="114"/>
      <c r="Z34" s="114"/>
      <c r="AA34" s="116"/>
    </row>
    <row r="35" spans="1:27" ht="15" customHeight="1">
      <c r="A35" s="50">
        <v>45226</v>
      </c>
      <c r="B35" s="27"/>
      <c r="C35" s="27"/>
      <c r="D35" s="27"/>
      <c r="E35" s="57"/>
      <c r="F35" s="2192">
        <v>80696</v>
      </c>
      <c r="G35" s="30">
        <v>4166.67</v>
      </c>
      <c r="H35" s="30">
        <v>1660</v>
      </c>
      <c r="I35" s="87">
        <f t="shared" ref="I35:I42" si="2">I34-G35</f>
        <v>191666.66</v>
      </c>
      <c r="J35" s="1042"/>
      <c r="K35" s="12"/>
      <c r="L35" s="12"/>
      <c r="M35" s="12"/>
      <c r="N35" s="12"/>
      <c r="O35" s="12"/>
      <c r="P35" s="12"/>
      <c r="Q35" s="535"/>
      <c r="R35" s="39"/>
      <c r="S35" s="39"/>
      <c r="T35" s="80"/>
      <c r="U35" s="39"/>
      <c r="V35" s="112"/>
      <c r="X35" s="113"/>
      <c r="Y35" s="114"/>
      <c r="Z35" s="114"/>
      <c r="AA35" s="116"/>
    </row>
    <row r="36" spans="1:27" ht="15" customHeight="1">
      <c r="A36" s="50">
        <v>45259</v>
      </c>
      <c r="B36" s="27"/>
      <c r="C36" s="27"/>
      <c r="D36" s="27"/>
      <c r="E36" s="57"/>
      <c r="F36" s="2192">
        <v>81157</v>
      </c>
      <c r="G36" s="30">
        <v>2540</v>
      </c>
      <c r="H36" s="30">
        <v>1660</v>
      </c>
      <c r="I36" s="87">
        <f t="shared" si="2"/>
        <v>189126.66</v>
      </c>
      <c r="J36" s="1042"/>
      <c r="K36" s="12"/>
      <c r="L36" s="12"/>
      <c r="M36" s="12"/>
      <c r="N36" s="12"/>
      <c r="O36" s="12"/>
      <c r="P36" s="12"/>
      <c r="Q36" s="535"/>
      <c r="R36" s="39"/>
      <c r="S36" s="39"/>
      <c r="T36" s="80"/>
      <c r="U36" s="39"/>
      <c r="V36" s="112"/>
      <c r="X36" s="113"/>
      <c r="Y36" s="114"/>
      <c r="Z36" s="114"/>
      <c r="AA36" s="116"/>
    </row>
    <row r="37" spans="1:27" ht="15" customHeight="1">
      <c r="A37" s="50">
        <v>45288</v>
      </c>
      <c r="B37" s="27"/>
      <c r="C37" s="27"/>
      <c r="D37" s="27"/>
      <c r="E37" s="57"/>
      <c r="F37" s="2192">
        <v>81525</v>
      </c>
      <c r="G37" s="30">
        <v>4166.67</v>
      </c>
      <c r="H37" s="30">
        <v>1660</v>
      </c>
      <c r="I37" s="87">
        <f t="shared" si="2"/>
        <v>184959.99</v>
      </c>
      <c r="J37" s="1044"/>
      <c r="K37" s="3"/>
      <c r="L37" s="3"/>
      <c r="M37" s="3"/>
      <c r="N37" s="3"/>
      <c r="O37" s="3"/>
      <c r="P37" s="3"/>
      <c r="Q37" s="535"/>
      <c r="R37" s="39"/>
      <c r="S37" s="39"/>
      <c r="T37" s="80"/>
      <c r="U37" s="39"/>
      <c r="V37" s="112"/>
      <c r="X37" s="113"/>
      <c r="Y37" s="114"/>
      <c r="Z37" s="114"/>
      <c r="AA37" s="116"/>
    </row>
    <row r="38" spans="1:27" ht="15" customHeight="1">
      <c r="A38" s="50">
        <v>45356</v>
      </c>
      <c r="E38" s="57"/>
      <c r="F38" s="2192">
        <v>82320</v>
      </c>
      <c r="G38" s="59">
        <v>184959.99</v>
      </c>
      <c r="H38" s="59">
        <v>3320</v>
      </c>
      <c r="I38" s="87">
        <f t="shared" si="2"/>
        <v>0</v>
      </c>
      <c r="J38" s="1044"/>
      <c r="K38" s="3"/>
      <c r="L38" s="3"/>
      <c r="M38" s="3"/>
      <c r="N38" s="3"/>
      <c r="O38" s="3"/>
      <c r="P38" s="3"/>
      <c r="Q38" s="535"/>
      <c r="R38" s="39"/>
      <c r="S38" s="39"/>
      <c r="T38" s="80"/>
      <c r="U38" s="39"/>
      <c r="V38" s="112"/>
      <c r="X38" s="113"/>
      <c r="Y38" s="114"/>
      <c r="Z38" s="114"/>
      <c r="AA38" s="116"/>
    </row>
    <row r="39" spans="1:27" ht="15" customHeight="1">
      <c r="I39" s="87">
        <f t="shared" si="2"/>
        <v>0</v>
      </c>
      <c r="J39" s="1044"/>
      <c r="K39" s="3"/>
      <c r="L39" s="3"/>
      <c r="M39" s="3"/>
      <c r="N39" s="3"/>
      <c r="O39" s="3"/>
      <c r="P39" s="3"/>
      <c r="Q39" s="535"/>
      <c r="R39" s="39"/>
      <c r="S39" s="39"/>
      <c r="T39" s="80"/>
      <c r="U39" s="39"/>
      <c r="V39" s="112"/>
      <c r="X39" s="113"/>
      <c r="Y39" s="114"/>
      <c r="Z39" s="114"/>
      <c r="AA39" s="116"/>
    </row>
    <row r="40" spans="1:27" ht="15" customHeight="1">
      <c r="I40" s="87">
        <f t="shared" si="2"/>
        <v>0</v>
      </c>
      <c r="J40" s="1044"/>
      <c r="K40" s="3"/>
      <c r="L40" s="3"/>
      <c r="M40" s="3"/>
      <c r="N40" s="3"/>
      <c r="O40" s="3"/>
      <c r="P40" s="3"/>
      <c r="Q40" s="535"/>
      <c r="R40" s="39"/>
      <c r="S40" s="39"/>
      <c r="T40" s="80"/>
      <c r="U40" s="39"/>
      <c r="V40" s="112"/>
      <c r="X40" s="113"/>
      <c r="Y40" s="114"/>
      <c r="Z40" s="114"/>
      <c r="AA40" s="116"/>
    </row>
    <row r="41" spans="1:27" ht="15" customHeight="1">
      <c r="I41" s="87">
        <f t="shared" si="2"/>
        <v>0</v>
      </c>
      <c r="J41" s="1044"/>
      <c r="K41" s="3"/>
      <c r="L41" s="3"/>
      <c r="M41" s="3"/>
      <c r="N41" s="3"/>
      <c r="O41" s="3"/>
      <c r="P41" s="3"/>
      <c r="Q41" s="535"/>
      <c r="R41" s="39"/>
      <c r="S41" s="39"/>
      <c r="T41" s="80"/>
      <c r="U41" s="39"/>
      <c r="V41" s="112"/>
      <c r="X41" s="113"/>
      <c r="Y41" s="114"/>
      <c r="Z41" s="114"/>
      <c r="AA41" s="116"/>
    </row>
    <row r="42" spans="1:27" ht="15" customHeight="1">
      <c r="I42" s="87">
        <f t="shared" si="2"/>
        <v>0</v>
      </c>
      <c r="J42" s="1044"/>
      <c r="K42" s="3"/>
      <c r="L42" s="3"/>
      <c r="M42" s="3"/>
      <c r="N42" s="3"/>
      <c r="O42" s="3"/>
      <c r="P42" s="3"/>
      <c r="Q42" s="535"/>
      <c r="R42" s="39"/>
      <c r="S42" s="39"/>
      <c r="T42" s="80"/>
      <c r="U42" s="39"/>
      <c r="V42" s="112"/>
      <c r="X42" s="113"/>
      <c r="Y42" s="114"/>
      <c r="Z42" s="114"/>
      <c r="AA42" s="116"/>
    </row>
    <row r="43" spans="1:27" ht="15" customHeight="1">
      <c r="A43" s="3493" t="s">
        <v>1</v>
      </c>
      <c r="B43" s="3493"/>
      <c r="C43" s="3493"/>
      <c r="D43" s="3493"/>
      <c r="E43" s="3493"/>
      <c r="F43" s="3493"/>
      <c r="G43" s="3493"/>
      <c r="H43" s="3493"/>
      <c r="I43" s="3494"/>
      <c r="Q43" s="535"/>
      <c r="R43" s="39"/>
      <c r="S43" s="39"/>
      <c r="T43" s="80"/>
      <c r="U43" s="39"/>
      <c r="V43" s="112"/>
      <c r="X43" s="113"/>
      <c r="Y43" s="114"/>
      <c r="Z43" s="114"/>
      <c r="AA43" s="116"/>
    </row>
    <row r="44" spans="1:27" ht="15" customHeight="1">
      <c r="A44" s="141" t="s">
        <v>2</v>
      </c>
      <c r="B44" s="142" t="s">
        <v>96</v>
      </c>
      <c r="C44" s="143" t="s">
        <v>4</v>
      </c>
      <c r="D44" s="144" t="s">
        <v>5</v>
      </c>
      <c r="E44" s="144" t="s">
        <v>6</v>
      </c>
      <c r="F44" s="2503" t="s">
        <v>36</v>
      </c>
      <c r="G44" s="146" t="s">
        <v>37</v>
      </c>
      <c r="H44" s="146" t="s">
        <v>38</v>
      </c>
      <c r="I44" s="146" t="s">
        <v>87</v>
      </c>
      <c r="Q44" s="535"/>
      <c r="R44" s="39"/>
      <c r="S44" s="39"/>
      <c r="T44" s="80"/>
      <c r="U44" s="39"/>
      <c r="V44" s="112"/>
      <c r="X44" s="113"/>
      <c r="Y44" s="114"/>
      <c r="Z44" s="114"/>
      <c r="AA44" s="116"/>
    </row>
    <row r="45" spans="1:27" ht="15" customHeight="1">
      <c r="A45" s="162">
        <v>45562</v>
      </c>
      <c r="B45" s="55">
        <v>30000</v>
      </c>
      <c r="C45" s="55">
        <f>B45*0.02</f>
        <v>600</v>
      </c>
      <c r="D45" s="25"/>
      <c r="E45" s="25">
        <v>12</v>
      </c>
      <c r="F45" s="2193">
        <v>34265</v>
      </c>
      <c r="G45" s="55">
        <f>+B45/E45</f>
        <v>2500</v>
      </c>
      <c r="H45" s="55">
        <f>+B45*0.0083</f>
        <v>249</v>
      </c>
      <c r="I45" s="55">
        <f>B45</f>
        <v>30000</v>
      </c>
      <c r="Q45" s="535"/>
      <c r="R45" s="39"/>
      <c r="S45" s="39"/>
      <c r="T45" s="80"/>
      <c r="U45" s="39"/>
      <c r="V45" s="112"/>
      <c r="X45" s="113"/>
      <c r="Y45" s="114"/>
      <c r="Z45" s="114"/>
      <c r="AA45" s="116"/>
    </row>
    <row r="46" spans="1:27" ht="15" customHeight="1">
      <c r="A46" s="50">
        <v>45608</v>
      </c>
      <c r="B46" s="57"/>
      <c r="C46" s="57"/>
      <c r="D46" s="57"/>
      <c r="E46" s="57">
        <v>1</v>
      </c>
      <c r="F46" s="2192">
        <v>85346</v>
      </c>
      <c r="G46" s="59">
        <v>2500</v>
      </c>
      <c r="H46" s="59">
        <v>249</v>
      </c>
      <c r="I46" s="62">
        <f>I45-G46</f>
        <v>27500</v>
      </c>
      <c r="K46" s="575"/>
      <c r="L46" s="576"/>
      <c r="M46" s="125"/>
      <c r="N46" s="122"/>
      <c r="O46" s="122"/>
      <c r="P46" s="122"/>
      <c r="Q46" s="728"/>
      <c r="R46" s="728"/>
      <c r="S46" s="39"/>
      <c r="T46" s="80"/>
      <c r="U46" s="39"/>
      <c r="V46" s="112"/>
      <c r="X46" s="113"/>
      <c r="Y46" s="114"/>
      <c r="Z46" s="114"/>
      <c r="AA46" s="116"/>
    </row>
    <row r="47" spans="1:27" ht="15" customHeight="1">
      <c r="A47" s="50">
        <v>45643</v>
      </c>
      <c r="B47" s="57"/>
      <c r="C47" s="57"/>
      <c r="D47" s="57"/>
      <c r="E47" s="57">
        <v>2</v>
      </c>
      <c r="F47" s="2192">
        <v>85852</v>
      </c>
      <c r="G47" s="59">
        <v>2500</v>
      </c>
      <c r="H47" s="59">
        <v>249</v>
      </c>
      <c r="I47" s="62">
        <f t="shared" ref="I47:I57" si="3">I46-G47</f>
        <v>25000</v>
      </c>
      <c r="K47" s="575"/>
      <c r="L47" s="576"/>
      <c r="M47" s="125"/>
      <c r="N47" s="122"/>
      <c r="O47" s="122"/>
      <c r="P47" s="122"/>
      <c r="Q47" s="728"/>
      <c r="R47" s="728"/>
      <c r="S47" s="39"/>
      <c r="T47" s="80"/>
      <c r="U47" s="39"/>
      <c r="V47" s="112"/>
      <c r="X47" s="113"/>
      <c r="Y47" s="114"/>
      <c r="Z47" s="114"/>
      <c r="AA47" s="116"/>
    </row>
    <row r="48" spans="1:27" ht="15" customHeight="1">
      <c r="A48" s="50">
        <v>45672</v>
      </c>
      <c r="B48" s="178"/>
      <c r="C48" s="57"/>
      <c r="D48" s="57"/>
      <c r="E48" s="57">
        <v>3</v>
      </c>
      <c r="F48" s="2192">
        <v>86185</v>
      </c>
      <c r="G48" s="59">
        <v>2500</v>
      </c>
      <c r="H48" s="59">
        <v>249</v>
      </c>
      <c r="I48" s="62">
        <f t="shared" si="3"/>
        <v>22500</v>
      </c>
      <c r="K48" s="575"/>
      <c r="L48" s="576"/>
      <c r="M48" s="120"/>
      <c r="N48" s="577"/>
      <c r="O48" s="577"/>
      <c r="P48" s="577">
        <v>350</v>
      </c>
      <c r="Q48" s="728"/>
      <c r="R48" s="728"/>
      <c r="S48" s="39"/>
      <c r="T48" s="80"/>
      <c r="U48" s="39"/>
      <c r="V48" s="112"/>
      <c r="X48" s="113"/>
      <c r="Y48" s="114"/>
      <c r="Z48" s="114"/>
      <c r="AA48" s="116"/>
    </row>
    <row r="49" spans="1:27" ht="15" customHeight="1">
      <c r="A49" s="50">
        <v>45708</v>
      </c>
      <c r="B49" s="57"/>
      <c r="C49" s="57"/>
      <c r="D49" s="57"/>
      <c r="E49" s="57">
        <v>4</v>
      </c>
      <c r="F49" s="2192">
        <v>86551</v>
      </c>
      <c r="G49" s="59">
        <v>5000</v>
      </c>
      <c r="H49" s="59">
        <v>498</v>
      </c>
      <c r="I49" s="62">
        <f t="shared" si="3"/>
        <v>17500</v>
      </c>
      <c r="Q49" s="535"/>
      <c r="R49" s="39"/>
      <c r="S49" s="39"/>
      <c r="T49" s="80"/>
      <c r="U49" s="39"/>
      <c r="V49" s="112"/>
      <c r="X49" s="113"/>
      <c r="Y49" s="114"/>
      <c r="Z49" s="114"/>
      <c r="AA49" s="116"/>
    </row>
    <row r="50" spans="1:27" ht="15" customHeight="1">
      <c r="A50" s="575">
        <v>45906</v>
      </c>
      <c r="B50" s="57"/>
      <c r="C50" s="57"/>
      <c r="D50" s="57"/>
      <c r="E50" s="57">
        <v>5</v>
      </c>
      <c r="F50" s="2466" t="s">
        <v>1659</v>
      </c>
      <c r="G50" s="577">
        <v>17500</v>
      </c>
      <c r="H50" s="577">
        <v>1743</v>
      </c>
      <c r="I50" s="62">
        <f t="shared" si="3"/>
        <v>0</v>
      </c>
      <c r="Q50" s="535"/>
      <c r="R50" s="39"/>
      <c r="S50" s="39"/>
      <c r="T50" s="80"/>
      <c r="U50" s="39"/>
      <c r="V50" s="112"/>
      <c r="X50" s="113"/>
      <c r="Y50" s="114"/>
      <c r="Z50" s="114"/>
      <c r="AA50" s="116"/>
    </row>
    <row r="51" spans="1:27" ht="15" customHeight="1">
      <c r="A51" s="50"/>
      <c r="B51" s="57"/>
      <c r="C51" s="57"/>
      <c r="D51" s="57"/>
      <c r="E51" s="57">
        <v>6</v>
      </c>
      <c r="F51" s="2192"/>
      <c r="G51" s="62"/>
      <c r="H51" s="62"/>
      <c r="I51" s="62">
        <f t="shared" si="3"/>
        <v>0</v>
      </c>
      <c r="Q51" s="535"/>
      <c r="R51" s="39"/>
      <c r="S51" s="39"/>
      <c r="T51" s="80"/>
      <c r="U51" s="39"/>
      <c r="V51" s="3"/>
    </row>
    <row r="52" spans="1:27" ht="15" customHeight="1">
      <c r="A52" s="50"/>
      <c r="B52" s="57"/>
      <c r="C52" s="57"/>
      <c r="D52" s="57"/>
      <c r="E52" s="57">
        <v>7</v>
      </c>
      <c r="F52" s="2192"/>
      <c r="G52" s="62"/>
      <c r="H52" s="62"/>
      <c r="I52" s="62">
        <f t="shared" si="3"/>
        <v>0</v>
      </c>
      <c r="Q52" s="3"/>
      <c r="R52" s="3"/>
      <c r="S52" s="3"/>
      <c r="T52" s="3"/>
      <c r="U52" s="3"/>
      <c r="V52" s="3"/>
    </row>
    <row r="53" spans="1:27" ht="15" customHeight="1">
      <c r="A53" s="50"/>
      <c r="B53" s="57"/>
      <c r="C53" s="57"/>
      <c r="D53" s="57"/>
      <c r="E53" s="57">
        <v>8</v>
      </c>
      <c r="F53" s="2192"/>
      <c r="G53" s="62"/>
      <c r="H53" s="62"/>
      <c r="I53" s="62">
        <f t="shared" si="3"/>
        <v>0</v>
      </c>
      <c r="Q53" s="3"/>
      <c r="R53" s="3"/>
      <c r="S53" s="3"/>
      <c r="T53" s="3"/>
      <c r="U53" s="3"/>
      <c r="V53" s="3"/>
    </row>
    <row r="54" spans="1:27" ht="15" customHeight="1">
      <c r="A54" s="50"/>
      <c r="B54" s="57"/>
      <c r="C54" s="57"/>
      <c r="D54" s="57"/>
      <c r="E54" s="57">
        <v>9</v>
      </c>
      <c r="F54" s="2192"/>
      <c r="G54" s="62"/>
      <c r="H54" s="62"/>
      <c r="I54" s="62">
        <f t="shared" si="3"/>
        <v>0</v>
      </c>
      <c r="Q54" s="3"/>
      <c r="R54" s="3"/>
      <c r="S54" s="3"/>
      <c r="T54" s="3"/>
      <c r="U54" s="3"/>
      <c r="V54" s="3"/>
    </row>
    <row r="55" spans="1:27" ht="15" customHeight="1">
      <c r="A55" s="50"/>
      <c r="B55" s="57"/>
      <c r="C55" s="57"/>
      <c r="D55" s="57"/>
      <c r="E55" s="57">
        <v>10</v>
      </c>
      <c r="F55" s="2192"/>
      <c r="G55" s="62"/>
      <c r="H55" s="62"/>
      <c r="I55" s="62">
        <f t="shared" si="3"/>
        <v>0</v>
      </c>
      <c r="Q55" s="3"/>
      <c r="R55" s="3"/>
      <c r="S55" s="3"/>
      <c r="T55" s="3"/>
      <c r="U55" s="3"/>
      <c r="V55" s="3"/>
    </row>
    <row r="56" spans="1:27" ht="15" customHeight="1">
      <c r="A56" s="160"/>
      <c r="B56" s="27"/>
      <c r="C56" s="27"/>
      <c r="D56" s="57"/>
      <c r="E56" s="57">
        <v>11</v>
      </c>
      <c r="F56" s="2192"/>
      <c r="G56" s="62"/>
      <c r="H56" s="62"/>
      <c r="I56" s="62">
        <f t="shared" si="3"/>
        <v>0</v>
      </c>
      <c r="Q56" s="3"/>
      <c r="R56" s="3"/>
      <c r="S56" s="3"/>
      <c r="T56" s="3"/>
      <c r="U56" s="3"/>
      <c r="V56" s="3"/>
    </row>
    <row r="57" spans="1:27">
      <c r="A57" s="160"/>
      <c r="B57" s="27"/>
      <c r="C57" s="27"/>
      <c r="D57" s="57"/>
      <c r="E57" s="57">
        <v>12</v>
      </c>
      <c r="F57" s="2192"/>
      <c r="G57" s="62"/>
      <c r="H57" s="62"/>
      <c r="I57" s="62">
        <f t="shared" si="3"/>
        <v>0</v>
      </c>
      <c r="Q57" s="3"/>
      <c r="R57" s="3"/>
      <c r="S57" s="3"/>
      <c r="T57" s="3"/>
      <c r="U57" s="3"/>
    </row>
  </sheetData>
  <mergeCells count="7">
    <mergeCell ref="A31:I31"/>
    <mergeCell ref="A43:I43"/>
    <mergeCell ref="J3:P3"/>
    <mergeCell ref="Q3:V3"/>
    <mergeCell ref="X3:AA3"/>
    <mergeCell ref="A4:I4"/>
    <mergeCell ref="J9:P9"/>
  </mergeCells>
  <pageMargins left="0.13" right="0.14000000000000001" top="1" bottom="1" header="0.5" footer="0.5"/>
  <pageSetup paperSize="256" orientation="landscape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84">
    <tabColor rgb="FFFFFF00"/>
  </sheetPr>
  <dimension ref="A1:R84"/>
  <sheetViews>
    <sheetView zoomScale="130" zoomScaleNormal="130" workbookViewId="0">
      <selection activeCell="F61" sqref="F1:F1048576"/>
    </sheetView>
  </sheetViews>
  <sheetFormatPr defaultColWidth="9.109375" defaultRowHeight="13.2"/>
  <cols>
    <col min="1" max="1" width="13" style="131" customWidth="1"/>
    <col min="2" max="2" width="12.109375" style="3" customWidth="1"/>
    <col min="3" max="4" width="10.33203125" style="3" customWidth="1"/>
    <col min="5" max="5" width="13.109375" style="5" customWidth="1"/>
    <col min="6" max="6" width="10.33203125" style="2308" customWidth="1"/>
    <col min="7" max="7" width="13.5546875" style="7" customWidth="1"/>
    <col min="8" max="8" width="11" style="7" customWidth="1"/>
    <col min="9" max="9" width="12.109375" style="132" customWidth="1"/>
    <col min="10" max="10" width="9.109375" style="3"/>
    <col min="11" max="11" width="14.33203125" style="2" customWidth="1"/>
    <col min="12" max="12" width="13.44140625" style="3" customWidth="1"/>
    <col min="13" max="13" width="9.33203125" style="3" customWidth="1"/>
    <col min="14" max="14" width="10.88671875" style="3" customWidth="1"/>
    <col min="15" max="15" width="12.44140625" style="442" customWidth="1"/>
    <col min="16" max="16" width="13.44140625" style="6" customWidth="1"/>
    <col min="17" max="17" width="9.88671875" style="6" customWidth="1"/>
    <col min="18" max="18" width="14" style="6" customWidth="1"/>
    <col min="19" max="16384" width="9.109375" style="3"/>
  </cols>
  <sheetData>
    <row r="1" spans="1:18" ht="27.6">
      <c r="A1" s="1012" t="s">
        <v>1660</v>
      </c>
    </row>
    <row r="2" spans="1:18" ht="15.75" customHeight="1">
      <c r="A2" s="3493" t="s">
        <v>1</v>
      </c>
      <c r="B2" s="3493"/>
      <c r="C2" s="3493"/>
      <c r="D2" s="3493"/>
      <c r="E2" s="3493"/>
      <c r="F2" s="3493"/>
      <c r="G2" s="3493"/>
      <c r="H2" s="3493"/>
      <c r="I2" s="3494"/>
      <c r="K2" s="3490" t="s">
        <v>20</v>
      </c>
      <c r="L2" s="3491"/>
      <c r="M2" s="3491"/>
      <c r="N2" s="3491"/>
      <c r="O2" s="3491"/>
      <c r="P2" s="3491"/>
      <c r="Q2" s="3491"/>
      <c r="R2" s="3491"/>
    </row>
    <row r="3" spans="1:18" s="1" customFormat="1" ht="25.2">
      <c r="A3" s="141" t="s">
        <v>2</v>
      </c>
      <c r="B3" s="142" t="s">
        <v>96</v>
      </c>
      <c r="C3" s="143" t="s">
        <v>4</v>
      </c>
      <c r="D3" s="144" t="s">
        <v>5</v>
      </c>
      <c r="E3" s="144" t="s">
        <v>6</v>
      </c>
      <c r="F3" s="2504" t="s">
        <v>36</v>
      </c>
      <c r="G3" s="146" t="s">
        <v>37</v>
      </c>
      <c r="H3" s="146" t="s">
        <v>38</v>
      </c>
      <c r="I3" s="142" t="s">
        <v>87</v>
      </c>
      <c r="K3" s="1013" t="s">
        <v>21</v>
      </c>
      <c r="L3" s="1014" t="s">
        <v>552</v>
      </c>
      <c r="M3" s="1015" t="s">
        <v>1592</v>
      </c>
      <c r="N3" s="1015" t="s">
        <v>52</v>
      </c>
      <c r="O3" s="1016" t="s">
        <v>7</v>
      </c>
      <c r="P3" s="307" t="s">
        <v>1567</v>
      </c>
      <c r="Q3" s="1023" t="s">
        <v>177</v>
      </c>
      <c r="R3" s="1023" t="s">
        <v>10</v>
      </c>
    </row>
    <row r="4" spans="1:18" ht="29.1" customHeight="1">
      <c r="A4" s="50">
        <v>44568</v>
      </c>
      <c r="B4" s="62">
        <v>200000</v>
      </c>
      <c r="C4" s="62">
        <f>B4*0.02</f>
        <v>4000</v>
      </c>
      <c r="D4" s="57"/>
      <c r="E4" s="57">
        <v>36</v>
      </c>
      <c r="F4" s="2229">
        <v>28113</v>
      </c>
      <c r="G4" s="62">
        <f>+B4/E4</f>
        <v>5555.5555555555602</v>
      </c>
      <c r="H4" s="62">
        <f>+B4*0.83%</f>
        <v>1660</v>
      </c>
      <c r="I4" s="62">
        <v>200000</v>
      </c>
      <c r="K4" s="923">
        <v>45566</v>
      </c>
      <c r="L4" s="1017">
        <v>20000</v>
      </c>
      <c r="M4" s="1017"/>
      <c r="N4" s="1018">
        <v>12</v>
      </c>
      <c r="O4" s="1019">
        <v>34292</v>
      </c>
      <c r="P4" s="1020">
        <v>1666.67</v>
      </c>
      <c r="Q4" s="1024">
        <v>400</v>
      </c>
      <c r="R4" s="1017">
        <v>20000</v>
      </c>
    </row>
    <row r="5" spans="1:18" ht="15" customHeight="1">
      <c r="A5" s="160">
        <v>44581</v>
      </c>
      <c r="B5" s="27"/>
      <c r="C5" s="27"/>
      <c r="D5" s="27"/>
      <c r="E5" s="29">
        <v>1</v>
      </c>
      <c r="F5" s="2229">
        <v>73306</v>
      </c>
      <c r="G5" s="43">
        <v>5555.56</v>
      </c>
      <c r="H5" s="43">
        <v>1660</v>
      </c>
      <c r="I5" s="478">
        <f>I4-G5</f>
        <v>194444.44</v>
      </c>
      <c r="K5" s="50">
        <v>45594</v>
      </c>
      <c r="L5" s="57"/>
      <c r="M5" s="57"/>
      <c r="N5" s="57">
        <v>1</v>
      </c>
      <c r="O5" s="58">
        <v>85182</v>
      </c>
      <c r="P5" s="59">
        <v>1666.67</v>
      </c>
      <c r="Q5" s="59">
        <v>366.67</v>
      </c>
      <c r="R5" s="62">
        <f>R4-P5</f>
        <v>18333.330000000002</v>
      </c>
    </row>
    <row r="6" spans="1:18" ht="15" customHeight="1">
      <c r="A6" s="160">
        <v>44621</v>
      </c>
      <c r="B6" s="27"/>
      <c r="C6" s="27"/>
      <c r="D6" s="27"/>
      <c r="E6" s="29">
        <v>2</v>
      </c>
      <c r="F6" s="2229">
        <v>73699</v>
      </c>
      <c r="G6" s="43">
        <v>5555.56</v>
      </c>
      <c r="H6" s="43">
        <v>1660</v>
      </c>
      <c r="I6" s="478">
        <f t="shared" ref="I6:I17" si="0">I5-G6</f>
        <v>188888.88</v>
      </c>
      <c r="K6" s="50">
        <v>45609</v>
      </c>
      <c r="L6" s="57"/>
      <c r="M6" s="57"/>
      <c r="N6" s="57">
        <v>2</v>
      </c>
      <c r="O6" s="58">
        <v>85357</v>
      </c>
      <c r="P6" s="59">
        <v>1666.67</v>
      </c>
      <c r="Q6" s="59">
        <v>333.33</v>
      </c>
      <c r="R6" s="62">
        <f t="shared" ref="R6:R17" si="1">R5-P6</f>
        <v>16666.66</v>
      </c>
    </row>
    <row r="7" spans="1:18" ht="15" customHeight="1">
      <c r="A7" s="50">
        <v>44649</v>
      </c>
      <c r="B7" s="27"/>
      <c r="C7" s="27"/>
      <c r="D7" s="27"/>
      <c r="E7" s="29">
        <v>3</v>
      </c>
      <c r="F7" s="2229">
        <v>74047</v>
      </c>
      <c r="G7" s="43">
        <v>5555.56</v>
      </c>
      <c r="H7" s="43">
        <v>1660</v>
      </c>
      <c r="I7" s="478">
        <f t="shared" si="0"/>
        <v>183333.32</v>
      </c>
      <c r="K7" s="50">
        <v>45654</v>
      </c>
      <c r="L7" s="57"/>
      <c r="M7" s="57"/>
      <c r="N7" s="57">
        <v>3</v>
      </c>
      <c r="O7" s="58">
        <v>86014</v>
      </c>
      <c r="P7" s="59">
        <v>1666.67</v>
      </c>
      <c r="Q7" s="59">
        <v>133.33000000000001</v>
      </c>
      <c r="R7" s="62">
        <f t="shared" si="1"/>
        <v>14999.99</v>
      </c>
    </row>
    <row r="8" spans="1:18" ht="15" customHeight="1">
      <c r="A8" s="50">
        <v>44679</v>
      </c>
      <c r="B8" s="27"/>
      <c r="C8" s="27"/>
      <c r="D8" s="27"/>
      <c r="E8" s="29">
        <v>4</v>
      </c>
      <c r="F8" s="2229">
        <v>74368</v>
      </c>
      <c r="G8" s="43">
        <v>5555.56</v>
      </c>
      <c r="H8" s="43">
        <v>1660</v>
      </c>
      <c r="I8" s="478">
        <f t="shared" si="0"/>
        <v>177777.76</v>
      </c>
      <c r="K8" s="50">
        <v>45685</v>
      </c>
      <c r="L8" s="57"/>
      <c r="M8" s="57"/>
      <c r="N8" s="57">
        <v>4</v>
      </c>
      <c r="O8" s="187">
        <v>86283</v>
      </c>
      <c r="P8" s="30">
        <v>1666.67</v>
      </c>
      <c r="Q8" s="30">
        <v>266.67</v>
      </c>
      <c r="R8" s="62">
        <f t="shared" si="1"/>
        <v>13333.32</v>
      </c>
    </row>
    <row r="9" spans="1:18" ht="15" customHeight="1">
      <c r="A9" s="50">
        <v>44708</v>
      </c>
      <c r="B9" s="27"/>
      <c r="C9" s="27"/>
      <c r="D9" s="27"/>
      <c r="E9" s="29">
        <v>5</v>
      </c>
      <c r="F9" s="2229">
        <v>74782</v>
      </c>
      <c r="G9" s="43">
        <v>5555.56</v>
      </c>
      <c r="H9" s="43">
        <v>1660</v>
      </c>
      <c r="I9" s="478">
        <f t="shared" si="0"/>
        <v>172222.2</v>
      </c>
      <c r="K9" s="50">
        <v>45715</v>
      </c>
      <c r="L9" s="57"/>
      <c r="M9" s="57"/>
      <c r="N9" s="57">
        <v>5</v>
      </c>
      <c r="O9" s="187">
        <v>86611</v>
      </c>
      <c r="P9" s="30">
        <v>1666.67</v>
      </c>
      <c r="Q9" s="30">
        <v>233.33</v>
      </c>
      <c r="R9" s="62">
        <f t="shared" si="1"/>
        <v>11666.65</v>
      </c>
    </row>
    <row r="10" spans="1:18" ht="15" customHeight="1">
      <c r="A10" s="50">
        <v>44740</v>
      </c>
      <c r="B10" s="27"/>
      <c r="C10" s="27"/>
      <c r="D10" s="27"/>
      <c r="E10" s="29">
        <v>6</v>
      </c>
      <c r="F10" s="2229">
        <v>75106</v>
      </c>
      <c r="G10" s="43">
        <v>5555.56</v>
      </c>
      <c r="H10" s="43">
        <v>1660</v>
      </c>
      <c r="I10" s="478">
        <f t="shared" si="0"/>
        <v>166666.64000000001</v>
      </c>
      <c r="K10" s="50">
        <v>45744</v>
      </c>
      <c r="L10" s="57"/>
      <c r="M10" s="57"/>
      <c r="N10" s="57">
        <v>6</v>
      </c>
      <c r="O10" s="187">
        <v>87031</v>
      </c>
      <c r="P10" s="30">
        <v>1666.87</v>
      </c>
      <c r="Q10" s="30">
        <v>200</v>
      </c>
      <c r="R10" s="62">
        <f t="shared" si="1"/>
        <v>9999.7800000000007</v>
      </c>
    </row>
    <row r="11" spans="1:18" ht="15" customHeight="1">
      <c r="A11" s="50">
        <v>44770</v>
      </c>
      <c r="B11" s="27"/>
      <c r="C11" s="27"/>
      <c r="D11" s="27"/>
      <c r="E11" s="29">
        <v>7</v>
      </c>
      <c r="F11" s="2229">
        <v>75489</v>
      </c>
      <c r="G11" s="43">
        <v>5555.56</v>
      </c>
      <c r="H11" s="43">
        <v>1660</v>
      </c>
      <c r="I11" s="478">
        <f t="shared" si="0"/>
        <v>161111.07999999999</v>
      </c>
      <c r="K11" s="50">
        <v>45776</v>
      </c>
      <c r="L11" s="57"/>
      <c r="M11" s="57"/>
      <c r="N11" s="57">
        <v>7</v>
      </c>
      <c r="O11" s="187">
        <v>87383</v>
      </c>
      <c r="P11" s="30">
        <v>1666.67</v>
      </c>
      <c r="Q11" s="30">
        <v>166.67</v>
      </c>
      <c r="R11" s="62">
        <f t="shared" si="1"/>
        <v>8333.11</v>
      </c>
    </row>
    <row r="12" spans="1:18" ht="15" customHeight="1">
      <c r="A12" s="789">
        <v>44799</v>
      </c>
      <c r="E12" s="970">
        <v>8</v>
      </c>
      <c r="F12" s="2648">
        <v>75771</v>
      </c>
      <c r="G12" s="571">
        <v>5555.56</v>
      </c>
      <c r="H12" s="571">
        <v>1660</v>
      </c>
      <c r="I12" s="972">
        <f t="shared" si="0"/>
        <v>155555.51999999999</v>
      </c>
      <c r="K12" s="50">
        <v>45805</v>
      </c>
      <c r="L12" s="57"/>
      <c r="M12" s="57"/>
      <c r="N12" s="57">
        <v>8</v>
      </c>
      <c r="O12" s="58" t="s">
        <v>1661</v>
      </c>
      <c r="P12" s="30">
        <v>1666.67</v>
      </c>
      <c r="Q12" s="30">
        <v>133.33000000000001</v>
      </c>
      <c r="R12" s="62">
        <f t="shared" si="1"/>
        <v>6666.44</v>
      </c>
    </row>
    <row r="13" spans="1:18" ht="15" customHeight="1">
      <c r="A13" s="160">
        <v>44831</v>
      </c>
      <c r="B13" s="27"/>
      <c r="C13" s="27"/>
      <c r="D13" s="27"/>
      <c r="E13" s="970">
        <v>9</v>
      </c>
      <c r="F13" s="2229">
        <v>76133</v>
      </c>
      <c r="G13" s="571">
        <v>5555.56</v>
      </c>
      <c r="H13" s="571">
        <v>1660</v>
      </c>
      <c r="I13" s="972">
        <f t="shared" si="0"/>
        <v>149999.96</v>
      </c>
      <c r="K13" s="50">
        <v>45835</v>
      </c>
      <c r="M13" s="573"/>
      <c r="O13" s="58" t="s">
        <v>1662</v>
      </c>
      <c r="P13" s="30">
        <v>1666.67</v>
      </c>
      <c r="Q13" s="30">
        <v>100</v>
      </c>
      <c r="R13" s="62">
        <f t="shared" si="1"/>
        <v>4999.7700000000004</v>
      </c>
    </row>
    <row r="14" spans="1:18" ht="15" customHeight="1">
      <c r="A14" s="160">
        <v>44861</v>
      </c>
      <c r="B14" s="27"/>
      <c r="C14" s="27"/>
      <c r="D14" s="27"/>
      <c r="E14" s="970">
        <v>10</v>
      </c>
      <c r="F14" s="2229">
        <v>76430</v>
      </c>
      <c r="G14" s="571">
        <v>5555.56</v>
      </c>
      <c r="H14" s="571">
        <v>1660</v>
      </c>
      <c r="I14" s="972">
        <f t="shared" si="0"/>
        <v>144444.4</v>
      </c>
      <c r="K14" s="50">
        <v>45867</v>
      </c>
      <c r="L14" s="27"/>
      <c r="M14" s="57"/>
      <c r="N14" s="57"/>
      <c r="O14" s="58" t="s">
        <v>1663</v>
      </c>
      <c r="P14" s="30">
        <v>1666.67</v>
      </c>
      <c r="Q14" s="30">
        <v>100</v>
      </c>
      <c r="R14" s="62">
        <f t="shared" si="1"/>
        <v>3333.1</v>
      </c>
    </row>
    <row r="15" spans="1:18" ht="15" customHeight="1">
      <c r="A15" s="160">
        <v>44891</v>
      </c>
      <c r="B15" s="27"/>
      <c r="C15" s="27"/>
      <c r="D15" s="27"/>
      <c r="E15" s="970">
        <v>11</v>
      </c>
      <c r="F15" s="2229">
        <v>76863</v>
      </c>
      <c r="G15" s="571">
        <v>5555.56</v>
      </c>
      <c r="H15" s="571">
        <v>1660</v>
      </c>
      <c r="I15" s="972">
        <f t="shared" si="0"/>
        <v>138888.84</v>
      </c>
      <c r="K15" s="50">
        <v>45897</v>
      </c>
      <c r="O15" s="2183" t="s">
        <v>1664</v>
      </c>
      <c r="P15" s="30">
        <v>1666.67</v>
      </c>
      <c r="Q15" s="30">
        <v>33.33</v>
      </c>
      <c r="R15" s="62">
        <f t="shared" si="1"/>
        <v>1666.43</v>
      </c>
    </row>
    <row r="16" spans="1:18" ht="15" customHeight="1">
      <c r="A16" s="160">
        <v>44921</v>
      </c>
      <c r="B16" s="27"/>
      <c r="C16" s="27"/>
      <c r="D16" s="27"/>
      <c r="E16" s="970">
        <v>12</v>
      </c>
      <c r="F16" s="2229">
        <v>77170</v>
      </c>
      <c r="G16" s="571">
        <v>5555.56</v>
      </c>
      <c r="H16" s="571">
        <v>1660</v>
      </c>
      <c r="I16" s="972">
        <f t="shared" si="0"/>
        <v>133333.28</v>
      </c>
      <c r="K16" s="50">
        <v>45932</v>
      </c>
      <c r="L16" s="27"/>
      <c r="M16" s="27"/>
      <c r="N16" s="27"/>
      <c r="O16" s="58" t="s">
        <v>1665</v>
      </c>
      <c r="P16" s="59">
        <v>1666.63</v>
      </c>
      <c r="Q16" s="59"/>
      <c r="R16" s="62">
        <f t="shared" si="1"/>
        <v>-0.20000000000163701</v>
      </c>
    </row>
    <row r="17" spans="1:18" ht="15" customHeight="1">
      <c r="A17" s="160">
        <v>44940</v>
      </c>
      <c r="B17" s="27"/>
      <c r="C17" s="27"/>
      <c r="D17" s="27"/>
      <c r="E17" s="970">
        <v>13</v>
      </c>
      <c r="F17" s="2229">
        <v>30544</v>
      </c>
      <c r="G17" s="43">
        <v>133333.28</v>
      </c>
      <c r="H17" s="43"/>
      <c r="I17" s="972">
        <f t="shared" si="0"/>
        <v>0</v>
      </c>
      <c r="K17" s="36"/>
      <c r="L17" s="27"/>
      <c r="M17" s="27"/>
      <c r="N17" s="27"/>
      <c r="O17" s="1021"/>
      <c r="P17" s="39"/>
      <c r="Q17" s="39"/>
      <c r="R17" s="62">
        <f t="shared" si="1"/>
        <v>-0.20000000000163701</v>
      </c>
    </row>
    <row r="18" spans="1:18" ht="15" customHeight="1">
      <c r="A18" s="160"/>
      <c r="B18" s="27"/>
      <c r="C18" s="27"/>
      <c r="D18" s="27"/>
      <c r="E18" s="29"/>
      <c r="F18" s="2229"/>
      <c r="G18" s="43"/>
      <c r="H18" s="43"/>
      <c r="I18" s="151"/>
    </row>
    <row r="19" spans="1:18" ht="15" customHeight="1"/>
    <row r="20" spans="1:18" ht="15" customHeight="1">
      <c r="A20" s="3493" t="s">
        <v>1</v>
      </c>
      <c r="B20" s="3493"/>
      <c r="C20" s="3493"/>
      <c r="D20" s="3493"/>
      <c r="E20" s="3493"/>
      <c r="F20" s="3493"/>
      <c r="G20" s="3493"/>
      <c r="H20" s="3493"/>
      <c r="I20" s="3494"/>
    </row>
    <row r="21" spans="1:18" ht="15" customHeight="1">
      <c r="A21" s="141" t="s">
        <v>2</v>
      </c>
      <c r="B21" s="142" t="s">
        <v>96</v>
      </c>
      <c r="C21" s="143" t="s">
        <v>4</v>
      </c>
      <c r="D21" s="144" t="s">
        <v>5</v>
      </c>
      <c r="E21" s="144" t="s">
        <v>6</v>
      </c>
      <c r="F21" s="2504" t="s">
        <v>36</v>
      </c>
      <c r="G21" s="146" t="s">
        <v>37</v>
      </c>
      <c r="H21" s="146" t="s">
        <v>38</v>
      </c>
      <c r="I21" s="142" t="s">
        <v>87</v>
      </c>
    </row>
    <row r="22" spans="1:18" ht="24.75" customHeight="1">
      <c r="A22" s="50">
        <v>44940</v>
      </c>
      <c r="B22" s="62">
        <v>300000</v>
      </c>
      <c r="C22" s="62">
        <f>B22*0.02</f>
        <v>6000</v>
      </c>
      <c r="D22" s="57"/>
      <c r="E22" s="57">
        <v>48</v>
      </c>
      <c r="F22" s="2229">
        <v>30544</v>
      </c>
      <c r="G22" s="62">
        <f>+B22/E22</f>
        <v>6250</v>
      </c>
      <c r="H22" s="62">
        <f>+B22*0.83%</f>
        <v>2490</v>
      </c>
      <c r="I22" s="62">
        <v>300000</v>
      </c>
    </row>
    <row r="23" spans="1:18" ht="15" customHeight="1">
      <c r="A23" s="50">
        <v>44954</v>
      </c>
      <c r="B23" s="78"/>
      <c r="C23" s="27"/>
      <c r="D23" s="27"/>
      <c r="E23" s="29">
        <v>1</v>
      </c>
      <c r="F23" s="2229">
        <v>77502</v>
      </c>
      <c r="G23" s="43">
        <v>6250</v>
      </c>
      <c r="H23" s="43">
        <v>2490</v>
      </c>
      <c r="I23" s="478">
        <f>I22-G23</f>
        <v>293750</v>
      </c>
    </row>
    <row r="24" spans="1:18" ht="15" customHeight="1">
      <c r="A24" s="50">
        <v>44982</v>
      </c>
      <c r="B24" s="78"/>
      <c r="C24" s="27"/>
      <c r="D24" s="27"/>
      <c r="E24" s="29">
        <v>2</v>
      </c>
      <c r="F24" s="2229">
        <v>77746</v>
      </c>
      <c r="G24" s="43">
        <v>6250</v>
      </c>
      <c r="H24" s="43">
        <v>2490</v>
      </c>
      <c r="I24" s="478">
        <f t="shared" ref="I24:I34" si="2">I23-G24</f>
        <v>287500</v>
      </c>
    </row>
    <row r="25" spans="1:18" ht="15" customHeight="1">
      <c r="A25" s="50">
        <v>45015</v>
      </c>
      <c r="B25" s="78"/>
      <c r="C25" s="27"/>
      <c r="D25" s="27"/>
      <c r="E25" s="29">
        <v>3</v>
      </c>
      <c r="F25" s="2229">
        <v>78109</v>
      </c>
      <c r="G25" s="43">
        <v>6250</v>
      </c>
      <c r="H25" s="43">
        <v>2490</v>
      </c>
      <c r="I25" s="478">
        <f t="shared" si="2"/>
        <v>281250</v>
      </c>
    </row>
    <row r="26" spans="1:18" ht="15" customHeight="1">
      <c r="A26" s="50">
        <v>45042</v>
      </c>
      <c r="B26" s="78"/>
      <c r="C26" s="27"/>
      <c r="D26" s="27"/>
      <c r="E26" s="29">
        <v>4</v>
      </c>
      <c r="F26" s="2229">
        <v>78422</v>
      </c>
      <c r="G26" s="43">
        <v>6250</v>
      </c>
      <c r="H26" s="43">
        <v>2490</v>
      </c>
      <c r="I26" s="478">
        <f t="shared" si="2"/>
        <v>275000</v>
      </c>
    </row>
    <row r="27" spans="1:18" ht="15" customHeight="1">
      <c r="A27" s="50">
        <v>45076</v>
      </c>
      <c r="B27" s="78"/>
      <c r="C27" s="27"/>
      <c r="D27" s="27"/>
      <c r="E27" s="29">
        <v>5</v>
      </c>
      <c r="F27" s="2229">
        <v>78905</v>
      </c>
      <c r="G27" s="43">
        <v>6250</v>
      </c>
      <c r="H27" s="43">
        <v>2490</v>
      </c>
      <c r="I27" s="478">
        <f t="shared" si="2"/>
        <v>268750</v>
      </c>
    </row>
    <row r="28" spans="1:18" ht="15" customHeight="1">
      <c r="A28" s="50">
        <v>45105</v>
      </c>
      <c r="B28" s="971"/>
      <c r="C28" s="151"/>
      <c r="D28" s="151"/>
      <c r="E28" s="57">
        <v>6</v>
      </c>
      <c r="F28" s="2229">
        <v>79275</v>
      </c>
      <c r="G28" s="43">
        <v>6250</v>
      </c>
      <c r="H28" s="43">
        <v>2490</v>
      </c>
      <c r="I28" s="478">
        <f t="shared" si="2"/>
        <v>262500</v>
      </c>
    </row>
    <row r="29" spans="1:18" ht="15" customHeight="1">
      <c r="A29" s="160">
        <v>45134</v>
      </c>
      <c r="B29" s="151"/>
      <c r="C29" s="151"/>
      <c r="D29" s="151"/>
      <c r="E29" s="57">
        <v>7</v>
      </c>
      <c r="F29" s="2229">
        <v>79606</v>
      </c>
      <c r="G29" s="43">
        <v>6250</v>
      </c>
      <c r="H29" s="43">
        <v>2490</v>
      </c>
      <c r="I29" s="478">
        <f t="shared" si="2"/>
        <v>256250</v>
      </c>
    </row>
    <row r="30" spans="1:18" ht="15" customHeight="1">
      <c r="A30" s="160">
        <v>45168</v>
      </c>
      <c r="B30" s="151"/>
      <c r="C30" s="151"/>
      <c r="D30" s="151"/>
      <c r="E30" s="57">
        <v>8</v>
      </c>
      <c r="F30" s="2229">
        <v>80041</v>
      </c>
      <c r="G30" s="43">
        <v>6250</v>
      </c>
      <c r="H30" s="43">
        <v>2490</v>
      </c>
      <c r="I30" s="478">
        <f t="shared" si="2"/>
        <v>250000</v>
      </c>
      <c r="K30" s="50"/>
      <c r="L30" s="1022"/>
      <c r="M30" s="358"/>
      <c r="N30" s="47"/>
      <c r="O30" s="47"/>
    </row>
    <row r="31" spans="1:18" ht="15" customHeight="1">
      <c r="A31" s="131">
        <v>45196</v>
      </c>
      <c r="B31" s="132"/>
      <c r="C31" s="132"/>
      <c r="D31" s="132"/>
      <c r="E31" s="133">
        <v>9</v>
      </c>
      <c r="F31" s="2308">
        <v>80361</v>
      </c>
      <c r="G31" s="43">
        <v>6250</v>
      </c>
      <c r="H31" s="7">
        <v>2490</v>
      </c>
      <c r="I31" s="478">
        <f t="shared" si="2"/>
        <v>243750</v>
      </c>
      <c r="K31" s="50"/>
      <c r="L31" s="1022"/>
      <c r="M31" s="358"/>
      <c r="N31" s="47"/>
      <c r="O31" s="47"/>
    </row>
    <row r="32" spans="1:18" ht="15" customHeight="1">
      <c r="A32" s="131">
        <v>45212</v>
      </c>
      <c r="B32" s="132"/>
      <c r="C32" s="132"/>
      <c r="D32" s="132"/>
      <c r="E32" s="133">
        <v>10</v>
      </c>
      <c r="F32" s="2308">
        <v>32187</v>
      </c>
      <c r="G32" s="7">
        <v>243750</v>
      </c>
      <c r="I32" s="478">
        <f t="shared" si="2"/>
        <v>0</v>
      </c>
      <c r="K32" s="50"/>
      <c r="L32" s="1022"/>
      <c r="M32" s="358"/>
      <c r="N32" s="47"/>
      <c r="O32" s="47"/>
    </row>
    <row r="33" spans="1:15" ht="15" customHeight="1">
      <c r="B33" s="132"/>
      <c r="C33" s="132"/>
      <c r="D33" s="132"/>
      <c r="E33" s="133"/>
      <c r="I33" s="478">
        <f t="shared" si="2"/>
        <v>0</v>
      </c>
      <c r="K33" s="50"/>
      <c r="L33" s="1022"/>
      <c r="M33" s="358"/>
      <c r="N33" s="47"/>
      <c r="O33" s="47"/>
    </row>
    <row r="34" spans="1:15" ht="15" customHeight="1">
      <c r="I34" s="478">
        <f t="shared" si="2"/>
        <v>0</v>
      </c>
      <c r="K34" s="50"/>
      <c r="L34" s="1022"/>
      <c r="M34" s="52"/>
      <c r="N34" s="47"/>
      <c r="O34" s="47"/>
    </row>
    <row r="35" spans="1:15" ht="15" customHeight="1">
      <c r="K35" s="50"/>
      <c r="L35" s="1022"/>
      <c r="M35" s="52"/>
      <c r="N35" s="47"/>
      <c r="O35" s="47"/>
    </row>
    <row r="36" spans="1:15" ht="15" customHeight="1">
      <c r="A36" s="3493" t="s">
        <v>1</v>
      </c>
      <c r="B36" s="3493"/>
      <c r="C36" s="3493"/>
      <c r="D36" s="3493"/>
      <c r="E36" s="3493"/>
      <c r="F36" s="3493"/>
      <c r="G36" s="3493"/>
      <c r="H36" s="3493"/>
      <c r="I36" s="3494"/>
      <c r="K36" s="50"/>
      <c r="L36" s="1022"/>
      <c r="M36" s="52"/>
      <c r="N36" s="47"/>
      <c r="O36" s="47"/>
    </row>
    <row r="37" spans="1:15" ht="15" customHeight="1">
      <c r="A37" s="141" t="s">
        <v>2</v>
      </c>
      <c r="B37" s="142" t="s">
        <v>96</v>
      </c>
      <c r="C37" s="143" t="s">
        <v>4</v>
      </c>
      <c r="D37" s="144" t="s">
        <v>5</v>
      </c>
      <c r="E37" s="144" t="s">
        <v>6</v>
      </c>
      <c r="F37" s="2504" t="s">
        <v>36</v>
      </c>
      <c r="G37" s="146" t="s">
        <v>37</v>
      </c>
      <c r="H37" s="146" t="s">
        <v>38</v>
      </c>
      <c r="I37" s="142" t="s">
        <v>87</v>
      </c>
      <c r="K37" s="50"/>
      <c r="L37" s="1022"/>
      <c r="M37" s="358"/>
      <c r="N37" s="47"/>
      <c r="O37" s="47"/>
    </row>
    <row r="38" spans="1:15" ht="15" customHeight="1">
      <c r="A38" s="162">
        <v>45212</v>
      </c>
      <c r="B38" s="55">
        <v>375000</v>
      </c>
      <c r="C38" s="55">
        <f>B38*0.02</f>
        <v>7500</v>
      </c>
      <c r="D38" s="25"/>
      <c r="E38" s="25">
        <v>60</v>
      </c>
      <c r="F38" s="2248">
        <v>32187</v>
      </c>
      <c r="G38" s="55">
        <f>+B38/E38</f>
        <v>6250</v>
      </c>
      <c r="H38" s="55">
        <f>+B38*0.83%</f>
        <v>3112.5</v>
      </c>
      <c r="I38" s="55">
        <f>B38</f>
        <v>375000</v>
      </c>
      <c r="K38" s="50"/>
      <c r="L38" s="1022"/>
      <c r="M38" s="52"/>
      <c r="N38" s="256"/>
      <c r="O38" s="256"/>
    </row>
    <row r="39" spans="1:15" ht="15" customHeight="1">
      <c r="A39" s="50">
        <v>45226</v>
      </c>
      <c r="B39" s="178"/>
      <c r="C39" s="35"/>
      <c r="D39" s="35"/>
      <c r="E39" s="29">
        <v>1</v>
      </c>
      <c r="F39" s="2229">
        <v>80699</v>
      </c>
      <c r="G39" s="30">
        <v>6250</v>
      </c>
      <c r="H39" s="30">
        <v>3112.5</v>
      </c>
      <c r="I39" s="478">
        <f>I38-G39</f>
        <v>368750</v>
      </c>
    </row>
    <row r="40" spans="1:15" ht="15" customHeight="1">
      <c r="A40" s="50">
        <v>45259</v>
      </c>
      <c r="B40" s="178"/>
      <c r="C40" s="35"/>
      <c r="D40" s="35"/>
      <c r="E40" s="29">
        <v>2</v>
      </c>
      <c r="F40" s="2229">
        <v>81169</v>
      </c>
      <c r="G40" s="30">
        <v>6250</v>
      </c>
      <c r="H40" s="30">
        <v>3112.5</v>
      </c>
      <c r="I40" s="478">
        <f t="shared" ref="I40:I46" si="3">I39-G40</f>
        <v>362500</v>
      </c>
    </row>
    <row r="41" spans="1:15" ht="15" customHeight="1">
      <c r="A41" s="50">
        <v>45288</v>
      </c>
      <c r="B41" s="178"/>
      <c r="C41" s="35"/>
      <c r="D41" s="35"/>
      <c r="E41" s="29">
        <v>3</v>
      </c>
      <c r="F41" s="2229">
        <v>81524</v>
      </c>
      <c r="G41" s="30">
        <v>6250</v>
      </c>
      <c r="H41" s="30">
        <v>3112.5</v>
      </c>
      <c r="I41" s="478">
        <f t="shared" si="3"/>
        <v>356250</v>
      </c>
    </row>
    <row r="42" spans="1:15" ht="15" customHeight="1">
      <c r="A42" s="50">
        <v>45321</v>
      </c>
      <c r="B42" s="27"/>
      <c r="C42" s="27"/>
      <c r="D42" s="27"/>
      <c r="E42" s="29">
        <v>4</v>
      </c>
      <c r="F42" s="2229">
        <v>81854</v>
      </c>
      <c r="G42" s="30">
        <v>6250</v>
      </c>
      <c r="H42" s="30">
        <v>3112.5</v>
      </c>
      <c r="I42" s="599">
        <f t="shared" si="3"/>
        <v>350000</v>
      </c>
    </row>
    <row r="43" spans="1:15" ht="15" customHeight="1">
      <c r="A43" s="160">
        <v>45350</v>
      </c>
      <c r="B43" s="27"/>
      <c r="C43" s="27"/>
      <c r="D43" s="27"/>
      <c r="E43" s="29">
        <v>5</v>
      </c>
      <c r="F43" s="2229">
        <v>82217</v>
      </c>
      <c r="G43" s="30">
        <v>6250</v>
      </c>
      <c r="H43" s="30">
        <v>3112.5</v>
      </c>
      <c r="I43" s="599">
        <f t="shared" si="3"/>
        <v>343750</v>
      </c>
    </row>
    <row r="44" spans="1:15" ht="15" customHeight="1">
      <c r="A44" s="160">
        <v>45378</v>
      </c>
      <c r="B44" s="27"/>
      <c r="C44" s="27"/>
      <c r="D44" s="27"/>
      <c r="E44" s="29">
        <v>6</v>
      </c>
      <c r="F44" s="2229">
        <v>82589</v>
      </c>
      <c r="G44" s="30">
        <v>6250</v>
      </c>
      <c r="H44" s="30">
        <v>3112.5</v>
      </c>
      <c r="I44" s="599">
        <f t="shared" si="3"/>
        <v>337500</v>
      </c>
    </row>
    <row r="45" spans="1:15" ht="15" customHeight="1">
      <c r="A45" s="160">
        <v>45408</v>
      </c>
      <c r="B45" s="27"/>
      <c r="C45" s="27"/>
      <c r="D45" s="27"/>
      <c r="E45" s="29">
        <v>7</v>
      </c>
      <c r="F45" s="2229">
        <v>82894</v>
      </c>
      <c r="G45" s="30">
        <v>6250</v>
      </c>
      <c r="H45" s="30">
        <v>3112.5</v>
      </c>
      <c r="I45" s="599">
        <f t="shared" si="3"/>
        <v>331250</v>
      </c>
    </row>
    <row r="46" spans="1:15" ht="15" customHeight="1">
      <c r="A46" s="50">
        <v>45426</v>
      </c>
      <c r="D46" s="27"/>
      <c r="E46" s="29">
        <v>8</v>
      </c>
      <c r="F46" s="2229">
        <v>33436</v>
      </c>
      <c r="G46" s="30">
        <v>331250</v>
      </c>
      <c r="H46" s="43"/>
      <c r="I46" s="599">
        <f t="shared" si="3"/>
        <v>0</v>
      </c>
    </row>
    <row r="47" spans="1:15" ht="15" customHeight="1"/>
    <row r="48" spans="1:15" ht="15" customHeight="1"/>
    <row r="49" spans="1:9" ht="15" customHeight="1">
      <c r="A49" s="3493" t="s">
        <v>1</v>
      </c>
      <c r="B49" s="3493"/>
      <c r="C49" s="3493"/>
      <c r="D49" s="3493"/>
      <c r="E49" s="3493"/>
      <c r="F49" s="3493"/>
      <c r="G49" s="3493"/>
      <c r="H49" s="3493"/>
      <c r="I49" s="3494"/>
    </row>
    <row r="50" spans="1:9" ht="15" customHeight="1">
      <c r="A50" s="141" t="s">
        <v>2</v>
      </c>
      <c r="B50" s="142" t="s">
        <v>96</v>
      </c>
      <c r="C50" s="143" t="s">
        <v>4</v>
      </c>
      <c r="D50" s="144" t="s">
        <v>5</v>
      </c>
      <c r="E50" s="144" t="s">
        <v>6</v>
      </c>
      <c r="F50" s="2504" t="s">
        <v>36</v>
      </c>
      <c r="G50" s="146" t="s">
        <v>37</v>
      </c>
      <c r="H50" s="146" t="s">
        <v>38</v>
      </c>
      <c r="I50" s="142" t="s">
        <v>87</v>
      </c>
    </row>
    <row r="51" spans="1:9" ht="15" customHeight="1">
      <c r="A51" s="162">
        <v>45426</v>
      </c>
      <c r="B51" s="55">
        <v>375000</v>
      </c>
      <c r="C51" s="55">
        <f>B51*0.02</f>
        <v>7500</v>
      </c>
      <c r="D51" s="25"/>
      <c r="E51" s="25">
        <v>60</v>
      </c>
      <c r="F51" s="2248">
        <v>33436</v>
      </c>
      <c r="G51" s="55">
        <f>+B51/E51</f>
        <v>6250</v>
      </c>
      <c r="H51" s="55">
        <f>+B51*0.83%</f>
        <v>3112.5</v>
      </c>
      <c r="I51" s="55">
        <f>B51</f>
        <v>375000</v>
      </c>
    </row>
    <row r="52" spans="1:9" ht="15" customHeight="1">
      <c r="A52" s="50">
        <v>45442</v>
      </c>
      <c r="B52" s="57"/>
      <c r="C52" s="57"/>
      <c r="D52" s="57"/>
      <c r="E52" s="57">
        <v>1</v>
      </c>
      <c r="F52" s="2229">
        <v>83399</v>
      </c>
      <c r="G52" s="59">
        <v>6250</v>
      </c>
      <c r="H52" s="59">
        <v>3112.5</v>
      </c>
      <c r="I52" s="480">
        <f>I51-G52</f>
        <v>368750</v>
      </c>
    </row>
    <row r="53" spans="1:9" ht="15" customHeight="1">
      <c r="A53" s="50">
        <v>45471</v>
      </c>
      <c r="B53" s="57"/>
      <c r="C53" s="57"/>
      <c r="D53" s="57"/>
      <c r="E53" s="57">
        <v>2</v>
      </c>
      <c r="F53" s="2229">
        <v>83715</v>
      </c>
      <c r="G53" s="62">
        <v>6250</v>
      </c>
      <c r="H53" s="62">
        <v>3112.5</v>
      </c>
      <c r="I53" s="480">
        <f t="shared" ref="I53:I61" si="4">I52-G53</f>
        <v>362500</v>
      </c>
    </row>
    <row r="54" spans="1:9" ht="15" customHeight="1">
      <c r="A54" s="50">
        <v>45504</v>
      </c>
      <c r="B54" s="57"/>
      <c r="C54" s="57"/>
      <c r="D54" s="57"/>
      <c r="E54" s="57">
        <v>3</v>
      </c>
      <c r="F54" s="2229">
        <v>84092</v>
      </c>
      <c r="G54" s="59">
        <v>6250</v>
      </c>
      <c r="H54" s="329">
        <v>3112.5</v>
      </c>
      <c r="I54" s="480">
        <f t="shared" si="4"/>
        <v>356250</v>
      </c>
    </row>
    <row r="55" spans="1:9" ht="15" customHeight="1">
      <c r="A55" s="50">
        <v>45533</v>
      </c>
      <c r="B55" s="57"/>
      <c r="C55" s="57"/>
      <c r="D55" s="57"/>
      <c r="E55" s="57">
        <v>4</v>
      </c>
      <c r="F55" s="2229">
        <v>84406</v>
      </c>
      <c r="G55" s="59">
        <v>6250</v>
      </c>
      <c r="H55" s="329">
        <v>3112.5</v>
      </c>
      <c r="I55" s="480">
        <f t="shared" si="4"/>
        <v>350000</v>
      </c>
    </row>
    <row r="56" spans="1:9" ht="15" customHeight="1">
      <c r="A56" s="50">
        <v>45561</v>
      </c>
      <c r="B56" s="57"/>
      <c r="C56" s="57"/>
      <c r="D56" s="57"/>
      <c r="E56" s="57">
        <v>5</v>
      </c>
      <c r="F56" s="2229">
        <v>84752</v>
      </c>
      <c r="G56" s="59">
        <v>6250</v>
      </c>
      <c r="H56" s="329">
        <v>3112.5</v>
      </c>
      <c r="I56" s="480">
        <f t="shared" si="4"/>
        <v>343750</v>
      </c>
    </row>
    <row r="57" spans="1:9" ht="15" customHeight="1">
      <c r="A57" s="50">
        <v>45594</v>
      </c>
      <c r="B57" s="57"/>
      <c r="C57" s="57"/>
      <c r="D57" s="57"/>
      <c r="E57" s="57">
        <v>6</v>
      </c>
      <c r="F57" s="2229">
        <v>85182</v>
      </c>
      <c r="G57" s="59">
        <v>6250</v>
      </c>
      <c r="H57" s="329">
        <v>3112.5</v>
      </c>
      <c r="I57" s="480">
        <f t="shared" si="4"/>
        <v>337500</v>
      </c>
    </row>
    <row r="58" spans="1:9" ht="15" customHeight="1">
      <c r="A58" s="50">
        <v>45609</v>
      </c>
      <c r="B58" s="57"/>
      <c r="C58" s="57"/>
      <c r="D58" s="57"/>
      <c r="E58" s="57">
        <v>7</v>
      </c>
      <c r="F58" s="2229">
        <v>85357</v>
      </c>
      <c r="G58" s="59">
        <v>6250</v>
      </c>
      <c r="H58" s="59">
        <v>3112.5</v>
      </c>
      <c r="I58" s="480">
        <f t="shared" si="4"/>
        <v>331250</v>
      </c>
    </row>
    <row r="59" spans="1:9" ht="15" customHeight="1">
      <c r="A59" s="60">
        <v>45654</v>
      </c>
      <c r="B59" s="57"/>
      <c r="C59" s="57"/>
      <c r="D59" s="57"/>
      <c r="E59" s="57">
        <v>8</v>
      </c>
      <c r="F59" s="2229">
        <v>86014</v>
      </c>
      <c r="G59" s="59">
        <v>6250</v>
      </c>
      <c r="H59" s="59">
        <v>3112.5</v>
      </c>
      <c r="I59" s="480">
        <f t="shared" si="4"/>
        <v>325000</v>
      </c>
    </row>
    <row r="60" spans="1:9" ht="15" customHeight="1">
      <c r="A60" s="50">
        <v>45685</v>
      </c>
      <c r="B60" s="57"/>
      <c r="C60" s="57"/>
      <c r="D60" s="57"/>
      <c r="E60" s="57">
        <v>9</v>
      </c>
      <c r="F60" s="2229">
        <v>86283</v>
      </c>
      <c r="G60" s="59">
        <v>6250</v>
      </c>
      <c r="H60" s="59">
        <v>3112.5</v>
      </c>
      <c r="I60" s="480">
        <f t="shared" si="4"/>
        <v>318750</v>
      </c>
    </row>
    <row r="61" spans="1:9" ht="15" customHeight="1">
      <c r="A61" s="339">
        <v>45702</v>
      </c>
      <c r="B61" s="57"/>
      <c r="C61" s="57"/>
      <c r="D61" s="57"/>
      <c r="E61" s="57"/>
      <c r="F61" s="2229">
        <v>35089</v>
      </c>
      <c r="G61" s="59">
        <v>318750</v>
      </c>
      <c r="H61" s="59"/>
      <c r="I61" s="480">
        <f t="shared" si="4"/>
        <v>0</v>
      </c>
    </row>
    <row r="62" spans="1:9" ht="15" customHeight="1"/>
    <row r="63" spans="1:9" ht="15" customHeight="1">
      <c r="A63" s="3493" t="s">
        <v>1</v>
      </c>
      <c r="B63" s="3493"/>
      <c r="C63" s="3493"/>
      <c r="D63" s="3493"/>
      <c r="E63" s="3493"/>
      <c r="F63" s="3493"/>
      <c r="G63" s="3493"/>
      <c r="H63" s="3493"/>
      <c r="I63" s="3494"/>
    </row>
    <row r="64" spans="1:9" ht="15" customHeight="1">
      <c r="A64" s="141" t="s">
        <v>2</v>
      </c>
      <c r="B64" s="142" t="s">
        <v>96</v>
      </c>
      <c r="C64" s="143" t="s">
        <v>4</v>
      </c>
      <c r="D64" s="144" t="s">
        <v>5</v>
      </c>
      <c r="E64" s="144" t="s">
        <v>6</v>
      </c>
      <c r="F64" s="2504" t="s">
        <v>36</v>
      </c>
      <c r="G64" s="146" t="s">
        <v>37</v>
      </c>
      <c r="H64" s="146" t="s">
        <v>38</v>
      </c>
      <c r="I64" s="142" t="s">
        <v>87</v>
      </c>
    </row>
    <row r="65" spans="1:18" ht="15" customHeight="1">
      <c r="A65" s="162">
        <v>45703</v>
      </c>
      <c r="B65" s="55">
        <v>400000</v>
      </c>
      <c r="C65" s="55">
        <f>B65*0.02</f>
        <v>8000</v>
      </c>
      <c r="D65" s="25"/>
      <c r="E65" s="25">
        <v>60</v>
      </c>
      <c r="F65" s="2248">
        <v>35089</v>
      </c>
      <c r="G65" s="55">
        <f>+B65/E65</f>
        <v>6666.6666666666697</v>
      </c>
      <c r="H65" s="55">
        <f>+B65*0.83%</f>
        <v>3320</v>
      </c>
      <c r="I65" s="55">
        <f>B65</f>
        <v>400000</v>
      </c>
    </row>
    <row r="66" spans="1:18" ht="15" customHeight="1">
      <c r="A66" s="194">
        <v>45715</v>
      </c>
      <c r="B66" s="57"/>
      <c r="C66" s="57"/>
      <c r="D66" s="57"/>
      <c r="E66" s="57">
        <v>1</v>
      </c>
      <c r="F66" s="2288">
        <v>86611</v>
      </c>
      <c r="G66" s="450">
        <v>6250</v>
      </c>
      <c r="H66" s="450">
        <v>3112.5</v>
      </c>
      <c r="I66" s="912">
        <f>I65-G66</f>
        <v>393750</v>
      </c>
      <c r="K66" s="339"/>
      <c r="L66" s="613"/>
      <c r="M66" s="464"/>
      <c r="N66" s="615"/>
      <c r="O66" s="615"/>
      <c r="P66" s="615"/>
      <c r="Q66" s="617"/>
      <c r="R66" s="617"/>
    </row>
    <row r="67" spans="1:18" ht="15" customHeight="1">
      <c r="A67" s="194">
        <v>45744</v>
      </c>
      <c r="B67" s="57"/>
      <c r="C67" s="57"/>
      <c r="D67" s="57"/>
      <c r="E67" s="57">
        <v>2</v>
      </c>
      <c r="F67" s="2288">
        <v>87031</v>
      </c>
      <c r="G67" s="450">
        <v>6666.67</v>
      </c>
      <c r="H67" s="450">
        <v>3320</v>
      </c>
      <c r="I67" s="912">
        <f t="shared" ref="I67:I73" si="5">I66-G67</f>
        <v>387083.33</v>
      </c>
      <c r="K67" s="339"/>
      <c r="L67" s="616"/>
      <c r="M67" s="467"/>
      <c r="N67" s="615"/>
      <c r="O67" s="615"/>
      <c r="P67" s="615"/>
      <c r="Q67" s="618"/>
      <c r="R67" s="618"/>
    </row>
    <row r="68" spans="1:18">
      <c r="A68" s="194">
        <v>45776</v>
      </c>
      <c r="B68" s="57"/>
      <c r="C68" s="57"/>
      <c r="D68" s="57"/>
      <c r="E68" s="57">
        <v>3</v>
      </c>
      <c r="F68" s="2288">
        <v>87383</v>
      </c>
      <c r="G68" s="450">
        <v>6666.67</v>
      </c>
      <c r="H68" s="450">
        <v>3320</v>
      </c>
      <c r="I68" s="912">
        <f t="shared" si="5"/>
        <v>380416.66</v>
      </c>
      <c r="K68" s="339"/>
      <c r="L68" s="613"/>
      <c r="M68" s="464"/>
      <c r="N68" s="615"/>
      <c r="O68" s="615"/>
      <c r="P68" s="615"/>
      <c r="Q68" s="617"/>
      <c r="R68" s="617"/>
    </row>
    <row r="69" spans="1:18">
      <c r="A69" s="194">
        <v>45805</v>
      </c>
      <c r="B69" s="57"/>
      <c r="C69" s="57"/>
      <c r="D69" s="57"/>
      <c r="E69" s="57">
        <v>4</v>
      </c>
      <c r="F69" s="2356" t="s">
        <v>1661</v>
      </c>
      <c r="G69" s="450">
        <v>6666.67</v>
      </c>
      <c r="H69" s="450">
        <v>3320</v>
      </c>
      <c r="I69" s="912">
        <f t="shared" si="5"/>
        <v>373749.99</v>
      </c>
      <c r="K69" s="339"/>
      <c r="L69" s="613"/>
      <c r="M69" s="464"/>
      <c r="N69" s="615"/>
      <c r="O69" s="615"/>
      <c r="P69" s="615"/>
      <c r="Q69" s="617"/>
      <c r="R69" s="617"/>
    </row>
    <row r="70" spans="1:18">
      <c r="A70" s="194">
        <v>45835</v>
      </c>
      <c r="B70" s="57"/>
      <c r="C70" s="57"/>
      <c r="D70" s="57"/>
      <c r="E70" s="57">
        <v>5</v>
      </c>
      <c r="F70" s="2356" t="s">
        <v>1662</v>
      </c>
      <c r="G70" s="450">
        <v>6666.67</v>
      </c>
      <c r="H70" s="450">
        <v>3320</v>
      </c>
      <c r="I70" s="912">
        <f t="shared" si="5"/>
        <v>367083.32</v>
      </c>
      <c r="K70" s="339"/>
      <c r="L70" s="613"/>
      <c r="M70" s="464"/>
      <c r="N70" s="615"/>
      <c r="O70" s="615"/>
      <c r="P70" s="615"/>
      <c r="Q70" s="617"/>
      <c r="R70" s="617"/>
    </row>
    <row r="71" spans="1:18">
      <c r="A71" s="194">
        <v>45867</v>
      </c>
      <c r="B71" s="57"/>
      <c r="C71" s="57"/>
      <c r="D71" s="57"/>
      <c r="E71" s="57">
        <v>6</v>
      </c>
      <c r="F71" s="2356" t="s">
        <v>1663</v>
      </c>
      <c r="G71" s="450">
        <v>6666.67</v>
      </c>
      <c r="H71" s="450">
        <v>3320</v>
      </c>
      <c r="I71" s="912">
        <f t="shared" si="5"/>
        <v>360416.65</v>
      </c>
      <c r="K71" s="339"/>
      <c r="L71" s="613"/>
      <c r="M71" s="340"/>
      <c r="N71" s="615"/>
      <c r="O71" s="615"/>
      <c r="P71" s="615"/>
      <c r="Q71" s="617"/>
      <c r="R71" s="617"/>
    </row>
    <row r="72" spans="1:18">
      <c r="A72" s="194">
        <v>45897</v>
      </c>
      <c r="B72" s="57"/>
      <c r="C72" s="57"/>
      <c r="D72" s="57"/>
      <c r="E72" s="57">
        <v>7</v>
      </c>
      <c r="F72" s="2777" t="s">
        <v>1664</v>
      </c>
      <c r="G72" s="450">
        <v>6666.67</v>
      </c>
      <c r="H72" s="450">
        <v>3320</v>
      </c>
      <c r="I72" s="912">
        <f t="shared" si="5"/>
        <v>353749.98</v>
      </c>
      <c r="K72" s="339"/>
      <c r="L72" s="613"/>
      <c r="M72" s="340"/>
      <c r="N72" s="615"/>
      <c r="O72" s="615"/>
      <c r="P72" s="615"/>
      <c r="Q72" s="617"/>
      <c r="R72" s="617"/>
    </row>
    <row r="73" spans="1:18">
      <c r="A73" s="194">
        <v>45899</v>
      </c>
      <c r="B73" s="27"/>
      <c r="C73" s="27"/>
      <c r="D73" s="27"/>
      <c r="E73" s="29"/>
      <c r="F73" s="2312">
        <v>36301</v>
      </c>
      <c r="G73" s="992">
        <v>353749.98</v>
      </c>
      <c r="H73" s="43"/>
      <c r="I73" s="912">
        <f t="shared" si="5"/>
        <v>0</v>
      </c>
      <c r="K73" s="339"/>
      <c r="L73" s="613"/>
      <c r="M73" s="340"/>
      <c r="N73" s="615"/>
      <c r="O73" s="615"/>
      <c r="P73" s="615"/>
      <c r="Q73" s="617"/>
      <c r="R73" s="617"/>
    </row>
    <row r="74" spans="1:18">
      <c r="K74" s="339"/>
      <c r="L74" s="613"/>
      <c r="M74" s="464"/>
      <c r="N74" s="615"/>
      <c r="O74" s="615"/>
      <c r="P74" s="615"/>
      <c r="Q74" s="617"/>
      <c r="R74" s="617"/>
    </row>
    <row r="75" spans="1:18" ht="20.399999999999999">
      <c r="A75" s="3493" t="s">
        <v>1</v>
      </c>
      <c r="B75" s="3493"/>
      <c r="C75" s="3493"/>
      <c r="D75" s="3493"/>
      <c r="E75" s="3493"/>
      <c r="F75" s="3493"/>
      <c r="G75" s="3493"/>
      <c r="H75" s="3493"/>
      <c r="I75" s="3494"/>
      <c r="K75" s="339"/>
      <c r="L75" s="616"/>
      <c r="M75" s="467"/>
      <c r="N75" s="615"/>
      <c r="O75" s="615"/>
      <c r="P75" s="615"/>
      <c r="Q75" s="618"/>
      <c r="R75" s="618"/>
    </row>
    <row r="76" spans="1:18" ht="25.2">
      <c r="A76" s="141" t="s">
        <v>2</v>
      </c>
      <c r="B76" s="142" t="s">
        <v>96</v>
      </c>
      <c r="C76" s="143" t="s">
        <v>4</v>
      </c>
      <c r="D76" s="144" t="s">
        <v>5</v>
      </c>
      <c r="E76" s="144" t="s">
        <v>6</v>
      </c>
      <c r="F76" s="2504" t="s">
        <v>36</v>
      </c>
      <c r="G76" s="146" t="s">
        <v>37</v>
      </c>
      <c r="H76" s="146" t="s">
        <v>38</v>
      </c>
      <c r="I76" s="142" t="s">
        <v>87</v>
      </c>
      <c r="K76" s="339"/>
      <c r="L76" s="613"/>
      <c r="M76" s="340"/>
      <c r="N76" s="614"/>
      <c r="O76" s="614"/>
      <c r="P76" s="614"/>
      <c r="Q76" s="617"/>
      <c r="R76" s="617"/>
    </row>
    <row r="77" spans="1:18">
      <c r="A77" s="162">
        <v>45899</v>
      </c>
      <c r="B77" s="55">
        <v>400000</v>
      </c>
      <c r="C77" s="55">
        <f>B77*0.02</f>
        <v>8000</v>
      </c>
      <c r="D77" s="25"/>
      <c r="E77" s="25">
        <v>60</v>
      </c>
      <c r="F77" s="2248" t="s">
        <v>1666</v>
      </c>
      <c r="G77" s="55">
        <f>+B77/E77</f>
        <v>6666.6666666666697</v>
      </c>
      <c r="H77" s="55">
        <f>+B77*0.83%</f>
        <v>3320</v>
      </c>
      <c r="I77" s="55">
        <f>B77</f>
        <v>400000</v>
      </c>
      <c r="K77" s="339"/>
      <c r="L77" s="613"/>
      <c r="M77" s="340"/>
      <c r="N77" s="615"/>
      <c r="O77" s="615"/>
      <c r="P77" s="615"/>
      <c r="Q77" s="617"/>
      <c r="R77" s="617"/>
    </row>
    <row r="78" spans="1:18">
      <c r="A78" s="194">
        <v>45932</v>
      </c>
      <c r="B78" s="57"/>
      <c r="C78" s="57"/>
      <c r="D78" s="57"/>
      <c r="E78" s="57">
        <v>1</v>
      </c>
      <c r="F78" s="2313" t="s">
        <v>1665</v>
      </c>
      <c r="G78" s="673">
        <v>6666.67</v>
      </c>
      <c r="H78" s="673">
        <v>3320</v>
      </c>
      <c r="I78" s="912">
        <f t="shared" ref="I78:I83" si="6">I77-G78</f>
        <v>393333.33</v>
      </c>
      <c r="K78" s="339"/>
      <c r="L78" s="613"/>
      <c r="M78" s="340"/>
      <c r="N78" s="615"/>
      <c r="O78" s="615"/>
      <c r="P78" s="615"/>
      <c r="Q78" s="617"/>
      <c r="R78" s="617"/>
    </row>
    <row r="79" spans="1:18">
      <c r="A79" s="194">
        <v>45959</v>
      </c>
      <c r="B79" s="27"/>
      <c r="C79" s="27"/>
      <c r="D79" s="27"/>
      <c r="E79" s="29"/>
      <c r="F79" s="2313" t="s">
        <v>1667</v>
      </c>
      <c r="G79" s="619">
        <v>6666.67</v>
      </c>
      <c r="H79" s="619">
        <v>3320</v>
      </c>
      <c r="I79" s="912">
        <f t="shared" si="6"/>
        <v>386666.66</v>
      </c>
      <c r="K79" s="339"/>
      <c r="L79" s="613"/>
      <c r="M79" s="340"/>
      <c r="N79" s="615"/>
      <c r="O79" s="615"/>
      <c r="P79" s="615"/>
      <c r="Q79" s="617"/>
      <c r="R79" s="617"/>
    </row>
    <row r="80" spans="1:18">
      <c r="A80" s="194">
        <v>45976</v>
      </c>
      <c r="B80" s="27"/>
      <c r="C80" s="27"/>
      <c r="D80" s="27"/>
      <c r="E80" s="29"/>
      <c r="F80" s="2313" t="s">
        <v>1668</v>
      </c>
      <c r="G80" s="619">
        <v>6666.67</v>
      </c>
      <c r="H80" s="619">
        <v>3320</v>
      </c>
      <c r="I80" s="912">
        <f t="shared" si="6"/>
        <v>379999.99</v>
      </c>
    </row>
    <row r="81" spans="1:9">
      <c r="A81" s="194">
        <v>46018</v>
      </c>
      <c r="B81" s="27"/>
      <c r="C81" s="27"/>
      <c r="D81" s="27"/>
      <c r="E81" s="29"/>
      <c r="F81" s="2313" t="s">
        <v>1669</v>
      </c>
      <c r="G81" s="619">
        <v>6666.67</v>
      </c>
      <c r="H81" s="619">
        <v>3320</v>
      </c>
      <c r="I81" s="912">
        <f t="shared" si="6"/>
        <v>373333.32</v>
      </c>
    </row>
    <row r="82" spans="1:9">
      <c r="A82" s="160"/>
      <c r="B82" s="27"/>
      <c r="C82" s="27"/>
      <c r="D82" s="27"/>
      <c r="E82" s="29"/>
      <c r="F82" s="2229"/>
      <c r="G82" s="43"/>
      <c r="H82" s="43"/>
      <c r="I82" s="912">
        <f t="shared" si="6"/>
        <v>373333.32</v>
      </c>
    </row>
    <row r="83" spans="1:9">
      <c r="A83" s="160"/>
      <c r="B83" s="27"/>
      <c r="C83" s="27"/>
      <c r="D83" s="27"/>
      <c r="E83" s="29"/>
      <c r="F83" s="2229"/>
      <c r="G83" s="43"/>
      <c r="H83" s="43"/>
      <c r="I83" s="912">
        <f t="shared" si="6"/>
        <v>373333.32</v>
      </c>
    </row>
    <row r="84" spans="1:9">
      <c r="A84" s="160"/>
      <c r="B84" s="27"/>
      <c r="C84" s="27"/>
      <c r="D84" s="27"/>
      <c r="E84" s="29"/>
      <c r="F84" s="2229"/>
      <c r="G84" s="43"/>
      <c r="H84" s="43"/>
      <c r="I84" s="151"/>
    </row>
  </sheetData>
  <mergeCells count="7">
    <mergeCell ref="A63:I63"/>
    <mergeCell ref="A75:I75"/>
    <mergeCell ref="A2:I2"/>
    <mergeCell ref="K2:R2"/>
    <mergeCell ref="A20:I20"/>
    <mergeCell ref="A36:I36"/>
    <mergeCell ref="A49:I49"/>
  </mergeCells>
  <pageMargins left="0.5" right="0.5" top="1" bottom="1" header="0.5" footer="0.5"/>
  <pageSetup paperSize="256" orientation="landscape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tabColor rgb="FFFFFF00"/>
  </sheetPr>
  <dimension ref="A1:S26"/>
  <sheetViews>
    <sheetView zoomScale="130" zoomScaleNormal="130" workbookViewId="0">
      <selection activeCell="K17" sqref="K17"/>
    </sheetView>
  </sheetViews>
  <sheetFormatPr defaultColWidth="9" defaultRowHeight="13.2"/>
  <cols>
    <col min="1" max="1" width="18.88671875" style="902" customWidth="1"/>
    <col min="2" max="2" width="13.33203125" customWidth="1"/>
    <col min="3" max="3" width="13" customWidth="1"/>
    <col min="4" max="4" width="10" customWidth="1"/>
    <col min="6" max="6" width="9.109375" style="2362"/>
    <col min="7" max="7" width="10.5546875" style="840" customWidth="1"/>
    <col min="8" max="8" width="12" style="840" customWidth="1"/>
    <col min="9" max="9" width="16.88671875" style="840" customWidth="1"/>
    <col min="12" max="12" width="9.109375" customWidth="1"/>
    <col min="14" max="16" width="9.109375" customWidth="1"/>
    <col min="18" max="18" width="9.88671875" customWidth="1"/>
    <col min="19" max="19" width="9.109375" customWidth="1"/>
  </cols>
  <sheetData>
    <row r="1" spans="1:19" s="3" customFormat="1" ht="29.4">
      <c r="A1" s="443" t="s">
        <v>1670</v>
      </c>
      <c r="F1" s="2227"/>
      <c r="G1" s="6"/>
      <c r="H1" s="6"/>
      <c r="I1" s="6"/>
    </row>
    <row r="2" spans="1:19" ht="20.399999999999999">
      <c r="A2" s="3493" t="s">
        <v>1</v>
      </c>
      <c r="B2" s="3493"/>
      <c r="C2" s="3493"/>
      <c r="D2" s="3493"/>
      <c r="E2" s="3493"/>
      <c r="F2" s="3493"/>
      <c r="G2" s="3493"/>
      <c r="H2" s="3493"/>
      <c r="I2" s="3494"/>
    </row>
    <row r="3" spans="1:19" ht="37.799999999999997">
      <c r="A3" s="141" t="s">
        <v>2</v>
      </c>
      <c r="B3" s="142" t="s">
        <v>96</v>
      </c>
      <c r="C3" s="143" t="s">
        <v>4</v>
      </c>
      <c r="D3" s="144" t="s">
        <v>5</v>
      </c>
      <c r="E3" s="144" t="s">
        <v>6</v>
      </c>
      <c r="F3" s="2504" t="s">
        <v>36</v>
      </c>
      <c r="G3" s="146" t="s">
        <v>37</v>
      </c>
      <c r="H3" s="146" t="s">
        <v>38</v>
      </c>
      <c r="I3" s="146" t="s">
        <v>87</v>
      </c>
    </row>
    <row r="4" spans="1:19">
      <c r="A4" s="50">
        <v>45696</v>
      </c>
      <c r="B4" s="55">
        <v>80000</v>
      </c>
      <c r="C4" s="55">
        <f>B4*0.02</f>
        <v>1600</v>
      </c>
      <c r="D4" s="25"/>
      <c r="E4" s="25">
        <v>24</v>
      </c>
      <c r="F4" s="2248">
        <v>35050</v>
      </c>
      <c r="G4" s="55">
        <f>B4/E4</f>
        <v>3333.3333333333298</v>
      </c>
      <c r="H4" s="55">
        <f>B4*0.0083</f>
        <v>664</v>
      </c>
      <c r="I4" s="55">
        <f>B4</f>
        <v>80000</v>
      </c>
    </row>
    <row r="5" spans="1:19">
      <c r="A5" s="50">
        <v>45717</v>
      </c>
      <c r="B5" s="57"/>
      <c r="C5" s="57"/>
      <c r="D5" s="57"/>
      <c r="E5" s="57">
        <v>1</v>
      </c>
      <c r="F5" s="2229">
        <v>86684</v>
      </c>
      <c r="G5" s="62">
        <v>3333.33</v>
      </c>
      <c r="H5" s="62">
        <v>664</v>
      </c>
      <c r="I5" s="62">
        <f>I4-G5</f>
        <v>76666.67</v>
      </c>
      <c r="K5" s="339"/>
    </row>
    <row r="6" spans="1:19">
      <c r="A6" s="50">
        <v>45751</v>
      </c>
      <c r="B6" s="57"/>
      <c r="C6" s="57"/>
      <c r="D6" s="57"/>
      <c r="E6" s="57">
        <v>2</v>
      </c>
      <c r="F6" s="2229">
        <v>87140</v>
      </c>
      <c r="G6" s="62">
        <v>3333.33</v>
      </c>
      <c r="H6" s="62">
        <v>664</v>
      </c>
      <c r="I6" s="62">
        <f t="shared" ref="I6:I12" si="0">I5-G6</f>
        <v>73333.34</v>
      </c>
      <c r="K6" s="339"/>
    </row>
    <row r="7" spans="1:19">
      <c r="A7" s="50">
        <v>45779</v>
      </c>
      <c r="B7" s="57"/>
      <c r="C7" s="57"/>
      <c r="D7" s="57"/>
      <c r="E7" s="57">
        <v>3</v>
      </c>
      <c r="F7" s="2229">
        <v>87473</v>
      </c>
      <c r="G7" s="62">
        <v>3333.33</v>
      </c>
      <c r="H7" s="62">
        <v>664</v>
      </c>
      <c r="I7" s="62">
        <f t="shared" si="0"/>
        <v>70000.009999999995</v>
      </c>
      <c r="K7" s="339"/>
    </row>
    <row r="8" spans="1:19">
      <c r="A8" s="50">
        <v>45818</v>
      </c>
      <c r="B8" s="57"/>
      <c r="C8" s="57"/>
      <c r="D8" s="57"/>
      <c r="E8" s="57">
        <v>4</v>
      </c>
      <c r="F8" s="2229" t="s">
        <v>1671</v>
      </c>
      <c r="G8" s="62">
        <v>3333.33</v>
      </c>
      <c r="H8" s="62">
        <v>664</v>
      </c>
      <c r="I8" s="62">
        <f t="shared" si="0"/>
        <v>66666.679999999993</v>
      </c>
      <c r="K8" s="339"/>
    </row>
    <row r="9" spans="1:19">
      <c r="A9" s="50">
        <v>45846</v>
      </c>
      <c r="B9" s="57"/>
      <c r="C9" s="57"/>
      <c r="D9" s="57"/>
      <c r="E9" s="57">
        <v>5</v>
      </c>
      <c r="F9" s="2229" t="s">
        <v>1672</v>
      </c>
      <c r="G9" s="62">
        <v>3333.33</v>
      </c>
      <c r="H9" s="62">
        <v>664</v>
      </c>
      <c r="I9" s="62">
        <f t="shared" si="0"/>
        <v>63333.35</v>
      </c>
      <c r="K9" s="339"/>
    </row>
    <row r="10" spans="1:19">
      <c r="A10" s="1011">
        <v>45850</v>
      </c>
      <c r="D10" s="57"/>
      <c r="E10" s="57">
        <v>6</v>
      </c>
      <c r="F10" s="2192">
        <v>36003</v>
      </c>
      <c r="G10" s="35">
        <v>63333.35</v>
      </c>
      <c r="H10" s="62"/>
      <c r="I10" s="62">
        <f t="shared" si="0"/>
        <v>0</v>
      </c>
    </row>
    <row r="11" spans="1:19">
      <c r="A11" s="50"/>
      <c r="B11" s="57"/>
      <c r="C11" s="57"/>
      <c r="D11" s="57"/>
      <c r="E11" s="57">
        <v>7</v>
      </c>
      <c r="F11" s="2229"/>
      <c r="G11" s="62"/>
      <c r="H11" s="62"/>
      <c r="I11" s="62">
        <f t="shared" si="0"/>
        <v>0</v>
      </c>
    </row>
    <row r="12" spans="1:19">
      <c r="A12" s="50"/>
      <c r="B12" s="57"/>
      <c r="C12" s="57"/>
      <c r="D12" s="57"/>
      <c r="E12" s="57">
        <v>8</v>
      </c>
      <c r="F12" s="2229"/>
      <c r="G12" s="62"/>
      <c r="H12" s="62"/>
      <c r="I12" s="62">
        <f t="shared" si="0"/>
        <v>0</v>
      </c>
    </row>
    <row r="13" spans="1:19" ht="20.399999999999999">
      <c r="A13" s="3493" t="s">
        <v>1</v>
      </c>
      <c r="B13" s="3493"/>
      <c r="C13" s="3493"/>
      <c r="D13" s="3493"/>
      <c r="E13" s="3493"/>
      <c r="F13" s="3493"/>
      <c r="G13" s="3493"/>
      <c r="H13" s="3493"/>
      <c r="I13" s="3494"/>
    </row>
    <row r="14" spans="1:19" ht="37.799999999999997">
      <c r="A14" s="141" t="s">
        <v>2</v>
      </c>
      <c r="B14" s="142" t="s">
        <v>96</v>
      </c>
      <c r="C14" s="143" t="s">
        <v>4</v>
      </c>
      <c r="D14" s="144" t="s">
        <v>5</v>
      </c>
      <c r="E14" s="144" t="s">
        <v>6</v>
      </c>
      <c r="F14" s="2504" t="s">
        <v>36</v>
      </c>
      <c r="G14" s="146" t="s">
        <v>37</v>
      </c>
      <c r="H14" s="146" t="s">
        <v>38</v>
      </c>
      <c r="I14" s="146" t="s">
        <v>87</v>
      </c>
    </row>
    <row r="15" spans="1:19" ht="17.25" customHeight="1">
      <c r="A15" s="50">
        <v>45850</v>
      </c>
      <c r="B15" s="55">
        <v>160000</v>
      </c>
      <c r="C15" s="55">
        <f>B15*0.02</f>
        <v>3200</v>
      </c>
      <c r="D15" s="25"/>
      <c r="E15" s="25">
        <v>36</v>
      </c>
      <c r="F15" s="2248" t="s">
        <v>1673</v>
      </c>
      <c r="G15" s="55">
        <f>B15/E15</f>
        <v>4444.4444444444398</v>
      </c>
      <c r="H15" s="55">
        <f>B15*0.0083</f>
        <v>1328</v>
      </c>
      <c r="I15" s="55">
        <f>B15</f>
        <v>160000</v>
      </c>
      <c r="L15" s="339"/>
      <c r="M15" s="613"/>
      <c r="N15" s="467"/>
      <c r="O15" s="615"/>
      <c r="P15" s="615"/>
      <c r="Q15" s="615"/>
      <c r="R15" s="816"/>
      <c r="S15" s="618"/>
    </row>
    <row r="16" spans="1:19" ht="17.25" customHeight="1">
      <c r="A16" s="194">
        <v>45874</v>
      </c>
      <c r="B16" s="57"/>
      <c r="C16" s="57"/>
      <c r="D16" s="57"/>
      <c r="E16" s="57">
        <v>1</v>
      </c>
      <c r="F16" s="2707" t="s">
        <v>1674</v>
      </c>
      <c r="G16" s="158">
        <v>4444.4399999999996</v>
      </c>
      <c r="H16" s="158">
        <v>1328</v>
      </c>
      <c r="I16" s="62">
        <f>I15-G16</f>
        <v>155555.56</v>
      </c>
      <c r="L16" s="339"/>
      <c r="M16" s="613"/>
      <c r="N16" s="464"/>
      <c r="O16" s="615"/>
      <c r="P16" s="615"/>
      <c r="Q16" s="615"/>
      <c r="R16" s="617"/>
      <c r="S16" s="617"/>
    </row>
    <row r="17" spans="1:19" ht="17.25" customHeight="1">
      <c r="A17" s="194">
        <v>45902</v>
      </c>
      <c r="B17" s="326"/>
      <c r="C17" s="326"/>
      <c r="D17" s="326"/>
      <c r="E17" s="326"/>
      <c r="F17" s="2313" t="s">
        <v>1675</v>
      </c>
      <c r="G17" s="158">
        <v>4444.4399999999996</v>
      </c>
      <c r="H17" s="158">
        <v>1328</v>
      </c>
      <c r="I17" s="62">
        <f t="shared" ref="I17:I24" si="1">I16-G17</f>
        <v>151111.12</v>
      </c>
      <c r="L17" s="339"/>
      <c r="M17" s="613"/>
      <c r="N17" s="464"/>
      <c r="O17" s="614"/>
      <c r="P17" s="614"/>
      <c r="Q17" s="614"/>
      <c r="R17" s="617"/>
      <c r="S17" s="617"/>
    </row>
    <row r="18" spans="1:19" ht="17.25" customHeight="1">
      <c r="A18" s="194">
        <v>45937</v>
      </c>
      <c r="B18" s="326"/>
      <c r="C18" s="326"/>
      <c r="D18" s="326"/>
      <c r="E18" s="326"/>
      <c r="F18" s="2313" t="s">
        <v>1676</v>
      </c>
      <c r="G18" s="188">
        <v>4444.4399999999996</v>
      </c>
      <c r="H18" s="188">
        <v>1328</v>
      </c>
      <c r="I18" s="62">
        <f t="shared" si="1"/>
        <v>146666.68</v>
      </c>
      <c r="L18" s="339"/>
      <c r="M18" s="613"/>
      <c r="N18" s="464"/>
      <c r="O18" s="614"/>
      <c r="P18" s="614"/>
      <c r="Q18" s="614"/>
      <c r="R18" s="617"/>
      <c r="S18" s="617"/>
    </row>
    <row r="19" spans="1:19" ht="17.25" customHeight="1">
      <c r="A19" s="194">
        <v>45975</v>
      </c>
      <c r="B19" s="326"/>
      <c r="C19" s="326"/>
      <c r="D19" s="326"/>
      <c r="E19" s="326"/>
      <c r="F19" s="2313" t="s">
        <v>1677</v>
      </c>
      <c r="G19" s="188">
        <v>4444.4399999999996</v>
      </c>
      <c r="H19" s="188">
        <v>1328</v>
      </c>
      <c r="I19" s="62">
        <f t="shared" si="1"/>
        <v>142222.24</v>
      </c>
      <c r="L19" s="339"/>
      <c r="M19" s="613"/>
      <c r="N19" s="340"/>
      <c r="O19" s="614"/>
      <c r="P19" s="614"/>
      <c r="Q19" s="614"/>
      <c r="R19" s="617"/>
      <c r="S19" s="617"/>
    </row>
    <row r="20" spans="1:19" ht="17.25" customHeight="1">
      <c r="A20" s="194">
        <v>46008</v>
      </c>
      <c r="B20" s="326"/>
      <c r="C20" s="326"/>
      <c r="D20" s="326"/>
      <c r="E20" s="326"/>
      <c r="F20" s="2313" t="s">
        <v>1678</v>
      </c>
      <c r="G20" s="188">
        <v>4444.4399999999996</v>
      </c>
      <c r="H20" s="188">
        <v>1328</v>
      </c>
      <c r="I20" s="62">
        <f t="shared" si="1"/>
        <v>137777.79999999999</v>
      </c>
      <c r="L20" s="339"/>
      <c r="M20" s="613"/>
      <c r="N20" s="340"/>
      <c r="O20" s="614"/>
      <c r="P20" s="614"/>
      <c r="Q20" s="614"/>
      <c r="R20" s="617"/>
      <c r="S20" s="617"/>
    </row>
    <row r="21" spans="1:19" ht="17.25" customHeight="1">
      <c r="A21" s="975"/>
      <c r="B21" s="326"/>
      <c r="C21" s="326"/>
      <c r="D21" s="326"/>
      <c r="E21" s="326"/>
      <c r="F21" s="2523"/>
      <c r="G21" s="837"/>
      <c r="H21" s="837"/>
      <c r="I21" s="62">
        <f t="shared" si="1"/>
        <v>137777.79999999999</v>
      </c>
      <c r="L21" s="339"/>
      <c r="M21" s="613"/>
      <c r="N21" s="467"/>
      <c r="O21" s="615"/>
      <c r="P21" s="615"/>
      <c r="Q21" s="615"/>
      <c r="R21" s="618"/>
      <c r="S21" s="618"/>
    </row>
    <row r="22" spans="1:19" ht="17.25" customHeight="1">
      <c r="A22" s="975"/>
      <c r="B22" s="326"/>
      <c r="C22" s="326"/>
      <c r="D22" s="326"/>
      <c r="E22" s="326"/>
      <c r="F22" s="2523"/>
      <c r="G22" s="837"/>
      <c r="H22" s="837"/>
      <c r="I22" s="62">
        <f t="shared" si="1"/>
        <v>137777.79999999999</v>
      </c>
      <c r="L22" s="339"/>
      <c r="M22" s="613"/>
      <c r="N22" s="464"/>
      <c r="O22" s="614"/>
      <c r="P22" s="614"/>
      <c r="Q22" s="614"/>
      <c r="R22" s="617"/>
      <c r="S22" s="617"/>
    </row>
    <row r="23" spans="1:19" ht="17.25" customHeight="1">
      <c r="A23" s="975"/>
      <c r="B23" s="326"/>
      <c r="C23" s="326"/>
      <c r="D23" s="326"/>
      <c r="E23" s="326"/>
      <c r="F23" s="2523"/>
      <c r="G23" s="837"/>
      <c r="H23" s="837"/>
      <c r="I23" s="62">
        <f t="shared" si="1"/>
        <v>137777.79999999999</v>
      </c>
      <c r="L23" s="339"/>
      <c r="M23" s="613"/>
      <c r="N23" s="340"/>
      <c r="O23" s="614"/>
      <c r="P23" s="614"/>
      <c r="Q23" s="614"/>
      <c r="R23" s="617"/>
      <c r="S23" s="617"/>
    </row>
    <row r="24" spans="1:19">
      <c r="A24" s="975"/>
      <c r="B24" s="326"/>
      <c r="C24" s="326"/>
      <c r="D24" s="326"/>
      <c r="E24" s="326"/>
      <c r="F24" s="2523"/>
      <c r="G24" s="837"/>
      <c r="H24" s="837"/>
      <c r="I24" s="62">
        <f t="shared" si="1"/>
        <v>137777.79999999999</v>
      </c>
      <c r="L24" s="339"/>
      <c r="M24" s="613"/>
      <c r="N24" s="340"/>
      <c r="O24" s="615"/>
      <c r="P24" s="615"/>
      <c r="Q24" s="615"/>
      <c r="R24" s="617"/>
      <c r="S24" s="617"/>
    </row>
    <row r="25" spans="1:19">
      <c r="L25" s="339"/>
      <c r="M25" s="613"/>
      <c r="N25" s="340"/>
      <c r="O25" s="615"/>
      <c r="P25" s="615"/>
      <c r="Q25" s="615"/>
      <c r="R25" s="617"/>
      <c r="S25" s="617"/>
    </row>
    <row r="26" spans="1:19">
      <c r="L26" s="339"/>
      <c r="M26" s="613"/>
      <c r="N26" s="340"/>
      <c r="O26" s="615"/>
      <c r="P26" s="615"/>
      <c r="Q26" s="615"/>
      <c r="R26" s="617"/>
      <c r="S26" s="617"/>
    </row>
  </sheetData>
  <mergeCells count="2">
    <mergeCell ref="A2:I2"/>
    <mergeCell ref="A13:I13"/>
  </mergeCells>
  <pageMargins left="0.7" right="0.7" top="0.75" bottom="0.75" header="0.3" footer="0.3"/>
  <pageSetup orientation="portrait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231">
    <tabColor rgb="FFFFFF00"/>
  </sheetPr>
  <dimension ref="A1:S68"/>
  <sheetViews>
    <sheetView topLeftCell="A31" zoomScale="130" zoomScaleNormal="130" workbookViewId="0">
      <selection activeCell="M49" sqref="M49"/>
    </sheetView>
  </sheetViews>
  <sheetFormatPr defaultColWidth="9.109375" defaultRowHeight="13.2"/>
  <cols>
    <col min="1" max="1" width="13.109375" style="2" customWidth="1"/>
    <col min="2" max="2" width="13.88671875" style="3" customWidth="1"/>
    <col min="3" max="3" width="11.5546875" style="3" customWidth="1"/>
    <col min="4" max="4" width="11.109375" style="3" customWidth="1"/>
    <col min="5" max="5" width="9.33203125" style="3" customWidth="1"/>
    <col min="6" max="6" width="9.33203125" style="2227" customWidth="1"/>
    <col min="7" max="8" width="14.88671875" style="6" customWidth="1"/>
    <col min="9" max="9" width="16.33203125" style="7" customWidth="1"/>
    <col min="10" max="10" width="9.109375" style="3"/>
    <col min="11" max="11" width="13.5546875" style="565" customWidth="1"/>
    <col min="12" max="15" width="12" style="3" customWidth="1"/>
    <col min="16" max="16" width="12" style="2289" customWidth="1"/>
    <col min="17" max="17" width="13.33203125" style="3" customWidth="1"/>
    <col min="18" max="19" width="12" style="3" customWidth="1"/>
    <col min="20" max="16384" width="9.109375" style="3"/>
  </cols>
  <sheetData>
    <row r="1" spans="1:19" ht="24">
      <c r="A1" s="230" t="s">
        <v>1679</v>
      </c>
      <c r="E1" s="5"/>
      <c r="F1" s="2233"/>
    </row>
    <row r="2" spans="1:19" ht="21">
      <c r="A2" s="26"/>
      <c r="B2" s="29"/>
      <c r="C2" s="29"/>
      <c r="D2" s="29"/>
      <c r="E2" s="29"/>
      <c r="F2" s="2250"/>
      <c r="G2" s="564"/>
      <c r="H2" s="564"/>
      <c r="I2" s="62"/>
      <c r="K2" s="3500" t="s">
        <v>1</v>
      </c>
      <c r="L2" s="3500"/>
      <c r="M2" s="3500"/>
      <c r="N2" s="3500"/>
      <c r="O2" s="3500"/>
      <c r="P2" s="3500"/>
      <c r="Q2" s="3500"/>
      <c r="R2" s="3500"/>
      <c r="S2" s="3501"/>
    </row>
    <row r="3" spans="1:19" ht="26.4">
      <c r="A3" s="3493" t="s">
        <v>1</v>
      </c>
      <c r="B3" s="3493"/>
      <c r="C3" s="3493"/>
      <c r="D3" s="3493"/>
      <c r="E3" s="3493"/>
      <c r="F3" s="3493"/>
      <c r="G3" s="3493"/>
      <c r="H3" s="3493"/>
      <c r="I3" s="3494"/>
      <c r="K3" s="997" t="s">
        <v>2</v>
      </c>
      <c r="L3" s="998" t="s">
        <v>96</v>
      </c>
      <c r="M3" s="999" t="s">
        <v>4</v>
      </c>
      <c r="N3" s="1000" t="s">
        <v>5</v>
      </c>
      <c r="O3" s="1000" t="s">
        <v>6</v>
      </c>
      <c r="P3" s="2925" t="s">
        <v>36</v>
      </c>
      <c r="Q3" s="1005" t="s">
        <v>37</v>
      </c>
      <c r="R3" s="1005" t="s">
        <v>38</v>
      </c>
      <c r="S3" s="998" t="s">
        <v>87</v>
      </c>
    </row>
    <row r="4" spans="1:19" ht="25.2">
      <c r="A4" s="14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504" t="s">
        <v>36</v>
      </c>
      <c r="G4" s="146" t="s">
        <v>37</v>
      </c>
      <c r="H4" s="146" t="s">
        <v>38</v>
      </c>
      <c r="I4" s="146" t="s">
        <v>87</v>
      </c>
      <c r="K4" s="53">
        <v>45416</v>
      </c>
      <c r="L4" s="1001">
        <v>120000</v>
      </c>
      <c r="M4" s="1001">
        <f>L4*0.02</f>
        <v>2400</v>
      </c>
      <c r="N4" s="1002"/>
      <c r="O4" s="1002">
        <v>6</v>
      </c>
      <c r="P4" s="2926">
        <v>33384</v>
      </c>
      <c r="Q4" s="1001">
        <f>L4/O4</f>
        <v>20000</v>
      </c>
      <c r="R4" s="1001">
        <f>L4*0.0083</f>
        <v>996</v>
      </c>
      <c r="S4" s="1001">
        <f>L4</f>
        <v>120000</v>
      </c>
    </row>
    <row r="5" spans="1:19" ht="13.8">
      <c r="A5" s="553">
        <v>44873</v>
      </c>
      <c r="B5" s="55">
        <v>250000</v>
      </c>
      <c r="C5" s="55">
        <f>B5*0.02</f>
        <v>5000</v>
      </c>
      <c r="D5" s="25"/>
      <c r="E5" s="25">
        <v>24</v>
      </c>
      <c r="F5" s="2248">
        <v>30153</v>
      </c>
      <c r="G5" s="55">
        <f>B5/E5</f>
        <v>10416.666666666666</v>
      </c>
      <c r="H5" s="55">
        <f>B5*0.0083</f>
        <v>2075</v>
      </c>
      <c r="I5" s="55">
        <f>B5</f>
        <v>250000</v>
      </c>
      <c r="K5" s="53">
        <v>45443</v>
      </c>
      <c r="L5" s="1003"/>
      <c r="M5" s="1003"/>
      <c r="N5" s="1003"/>
      <c r="O5" s="1003"/>
      <c r="P5" s="2926">
        <v>83407</v>
      </c>
      <c r="Q5" s="54">
        <v>20000</v>
      </c>
      <c r="R5" s="54">
        <v>996</v>
      </c>
      <c r="S5" s="1006">
        <f>S4-Q5</f>
        <v>100000</v>
      </c>
    </row>
    <row r="6" spans="1:19" ht="14.4">
      <c r="A6" s="31">
        <v>44897</v>
      </c>
      <c r="B6" s="32"/>
      <c r="C6" s="284"/>
      <c r="D6" s="284"/>
      <c r="E6" s="29">
        <v>1</v>
      </c>
      <c r="F6" s="2195">
        <v>76950</v>
      </c>
      <c r="G6" s="45">
        <v>10416.67</v>
      </c>
      <c r="H6" s="45">
        <v>2075</v>
      </c>
      <c r="I6" s="43">
        <f>I5-G6</f>
        <v>239583.33</v>
      </c>
      <c r="K6" s="235">
        <v>45471</v>
      </c>
      <c r="L6" s="1003"/>
      <c r="M6" s="1003"/>
      <c r="N6" s="1003"/>
      <c r="O6" s="1003"/>
      <c r="P6" s="2927">
        <v>83701</v>
      </c>
      <c r="Q6" s="1007">
        <v>20000</v>
      </c>
      <c r="R6" s="1007">
        <v>996</v>
      </c>
      <c r="S6" s="1006">
        <f t="shared" ref="S6:S11" si="0">S5-Q6</f>
        <v>80000</v>
      </c>
    </row>
    <row r="7" spans="1:19" ht="13.8">
      <c r="A7" s="50">
        <v>44929</v>
      </c>
      <c r="B7" s="78"/>
      <c r="C7" s="151"/>
      <c r="D7" s="151"/>
      <c r="E7" s="57">
        <v>2</v>
      </c>
      <c r="F7" s="2195">
        <v>77275</v>
      </c>
      <c r="G7" s="45">
        <v>10416.67</v>
      </c>
      <c r="H7" s="45">
        <v>2075</v>
      </c>
      <c r="I7" s="43">
        <f t="shared" ref="I7:I15" si="1">I6-G7</f>
        <v>229166.65999999997</v>
      </c>
      <c r="K7" s="1004">
        <v>45496</v>
      </c>
      <c r="L7" s="1003"/>
      <c r="M7" s="1003"/>
      <c r="N7" s="1003"/>
      <c r="O7" s="1003"/>
      <c r="P7" s="2927">
        <v>83990</v>
      </c>
      <c r="Q7" s="1007">
        <v>20000</v>
      </c>
      <c r="R7" s="1007">
        <v>996</v>
      </c>
      <c r="S7" s="1006">
        <f t="shared" si="0"/>
        <v>60000</v>
      </c>
    </row>
    <row r="8" spans="1:19" ht="13.8">
      <c r="A8" s="50">
        <v>44961</v>
      </c>
      <c r="B8" s="78"/>
      <c r="C8" s="151"/>
      <c r="D8" s="151"/>
      <c r="E8" s="57">
        <v>3</v>
      </c>
      <c r="F8" s="2195">
        <v>77607</v>
      </c>
      <c r="G8" s="45">
        <v>10416.67</v>
      </c>
      <c r="H8" s="45">
        <v>2075</v>
      </c>
      <c r="I8" s="43">
        <f t="shared" si="1"/>
        <v>218749.98999999996</v>
      </c>
      <c r="K8" s="53">
        <v>45500</v>
      </c>
      <c r="L8" s="27"/>
      <c r="M8" s="27"/>
      <c r="N8" s="151"/>
      <c r="O8" s="151"/>
      <c r="P8" s="2191">
        <v>33901</v>
      </c>
      <c r="Q8" s="327">
        <v>60000</v>
      </c>
      <c r="R8" s="151"/>
      <c r="S8" s="1006">
        <f t="shared" si="0"/>
        <v>0</v>
      </c>
    </row>
    <row r="9" spans="1:19" ht="13.8">
      <c r="A9" s="50">
        <v>44985</v>
      </c>
      <c r="B9" s="78"/>
      <c r="C9" s="151"/>
      <c r="D9" s="151"/>
      <c r="E9" s="57">
        <v>4</v>
      </c>
      <c r="F9" s="2195">
        <v>77892</v>
      </c>
      <c r="G9" s="45">
        <v>10416.67</v>
      </c>
      <c r="H9" s="45">
        <v>2075</v>
      </c>
      <c r="I9" s="43">
        <f t="shared" si="1"/>
        <v>208333.31999999995</v>
      </c>
      <c r="K9" s="50"/>
      <c r="L9" s="151"/>
      <c r="M9" s="151"/>
      <c r="N9" s="151"/>
      <c r="O9" s="151"/>
      <c r="P9" s="2285"/>
      <c r="Q9" s="151"/>
      <c r="R9" s="151"/>
      <c r="S9" s="1006">
        <f t="shared" si="0"/>
        <v>0</v>
      </c>
    </row>
    <row r="10" spans="1:19" ht="13.8">
      <c r="A10" s="50">
        <v>45009</v>
      </c>
      <c r="B10" s="78"/>
      <c r="C10" s="151"/>
      <c r="D10" s="151"/>
      <c r="E10" s="57">
        <v>5</v>
      </c>
      <c r="F10" s="2195">
        <v>78030</v>
      </c>
      <c r="G10" s="45">
        <v>10416.67</v>
      </c>
      <c r="H10" s="45">
        <v>2075</v>
      </c>
      <c r="I10" s="43">
        <f t="shared" si="1"/>
        <v>197916.64999999994</v>
      </c>
      <c r="K10" s="228"/>
      <c r="L10" s="132"/>
      <c r="M10" s="132"/>
      <c r="N10" s="132"/>
      <c r="O10" s="132"/>
      <c r="P10" s="2394"/>
      <c r="Q10" s="132"/>
      <c r="R10" s="132"/>
      <c r="S10" s="1008">
        <f t="shared" si="0"/>
        <v>0</v>
      </c>
    </row>
    <row r="11" spans="1:19" ht="13.8">
      <c r="A11" s="50">
        <v>45048</v>
      </c>
      <c r="B11" s="78"/>
      <c r="C11" s="151"/>
      <c r="D11" s="151"/>
      <c r="E11" s="57">
        <v>6</v>
      </c>
      <c r="F11" s="2195">
        <v>78539</v>
      </c>
      <c r="G11" s="45">
        <v>10416.67</v>
      </c>
      <c r="H11" s="45">
        <v>2075</v>
      </c>
      <c r="I11" s="43">
        <f t="shared" si="1"/>
        <v>187499.97999999992</v>
      </c>
      <c r="K11" s="228"/>
      <c r="L11" s="132"/>
      <c r="M11" s="132"/>
      <c r="N11" s="132"/>
      <c r="O11" s="132"/>
      <c r="P11" s="2394"/>
      <c r="Q11" s="132"/>
      <c r="R11" s="132"/>
      <c r="S11" s="1008">
        <f t="shared" si="0"/>
        <v>0</v>
      </c>
    </row>
    <row r="12" spans="1:19" ht="21">
      <c r="A12" s="50">
        <v>45077</v>
      </c>
      <c r="B12" s="78"/>
      <c r="C12" s="151"/>
      <c r="D12" s="151"/>
      <c r="E12" s="57">
        <v>7</v>
      </c>
      <c r="F12" s="2195">
        <v>78920</v>
      </c>
      <c r="G12" s="45">
        <v>10416.67</v>
      </c>
      <c r="H12" s="45">
        <v>2075</v>
      </c>
      <c r="I12" s="43">
        <f t="shared" si="1"/>
        <v>177083.30999999991</v>
      </c>
      <c r="K12" s="3500" t="s">
        <v>1</v>
      </c>
      <c r="L12" s="3500"/>
      <c r="M12" s="3500"/>
      <c r="N12" s="3500"/>
      <c r="O12" s="3500"/>
      <c r="P12" s="3500"/>
      <c r="Q12" s="3500"/>
      <c r="R12" s="3500"/>
      <c r="S12" s="3501"/>
    </row>
    <row r="13" spans="1:19" ht="25.2">
      <c r="A13" s="50">
        <v>45107</v>
      </c>
      <c r="B13" s="971"/>
      <c r="C13" s="151"/>
      <c r="D13" s="151"/>
      <c r="E13" s="57">
        <v>8</v>
      </c>
      <c r="F13" s="2356">
        <v>79348</v>
      </c>
      <c r="G13" s="45">
        <v>10416.67</v>
      </c>
      <c r="H13" s="45">
        <v>2075</v>
      </c>
      <c r="I13" s="43">
        <f t="shared" si="1"/>
        <v>166666.6399999999</v>
      </c>
      <c r="K13" s="141" t="s">
        <v>2</v>
      </c>
      <c r="L13" s="142" t="s">
        <v>96</v>
      </c>
      <c r="M13" s="143" t="s">
        <v>4</v>
      </c>
      <c r="N13" s="144" t="s">
        <v>5</v>
      </c>
      <c r="O13" s="144" t="s">
        <v>6</v>
      </c>
      <c r="P13" s="2503" t="s">
        <v>36</v>
      </c>
      <c r="Q13" s="146" t="s">
        <v>37</v>
      </c>
      <c r="R13" s="146" t="s">
        <v>38</v>
      </c>
      <c r="S13" s="142" t="s">
        <v>87</v>
      </c>
    </row>
    <row r="14" spans="1:19">
      <c r="A14" s="50">
        <v>45140</v>
      </c>
      <c r="B14" s="151"/>
      <c r="C14" s="151"/>
      <c r="D14" s="151"/>
      <c r="E14" s="57">
        <v>9</v>
      </c>
      <c r="F14" s="2229">
        <v>79749</v>
      </c>
      <c r="G14" s="43">
        <v>10416.67</v>
      </c>
      <c r="H14" s="43">
        <v>2075</v>
      </c>
      <c r="I14" s="43">
        <f t="shared" si="1"/>
        <v>156249.96999999988</v>
      </c>
      <c r="K14" s="50">
        <v>45500</v>
      </c>
      <c r="L14" s="55">
        <v>150000</v>
      </c>
      <c r="M14" s="55">
        <f>L14*0.02</f>
        <v>3000</v>
      </c>
      <c r="N14" s="25"/>
      <c r="O14" s="25">
        <v>6</v>
      </c>
      <c r="P14" s="2192">
        <v>33384</v>
      </c>
      <c r="Q14" s="55">
        <f>L14/O14</f>
        <v>25000</v>
      </c>
      <c r="R14" s="55">
        <f>L14*0.0083</f>
        <v>1245</v>
      </c>
      <c r="S14" s="55">
        <f>L14</f>
        <v>150000</v>
      </c>
    </row>
    <row r="15" spans="1:19">
      <c r="A15" s="50">
        <v>45149</v>
      </c>
      <c r="B15" s="132"/>
      <c r="C15" s="132"/>
      <c r="D15" s="132"/>
      <c r="E15" s="132"/>
      <c r="F15" s="2229">
        <v>31807</v>
      </c>
      <c r="G15" s="7">
        <v>156249.97</v>
      </c>
      <c r="H15" s="7"/>
      <c r="I15" s="43">
        <f t="shared" si="1"/>
        <v>0</v>
      </c>
      <c r="K15" s="50">
        <v>45535</v>
      </c>
      <c r="L15" s="57"/>
      <c r="M15" s="57"/>
      <c r="N15" s="57"/>
      <c r="O15" s="57">
        <v>1</v>
      </c>
      <c r="P15" s="2192">
        <v>84449</v>
      </c>
      <c r="Q15" s="329">
        <v>25000</v>
      </c>
      <c r="R15" s="329">
        <v>1245</v>
      </c>
      <c r="S15" s="480">
        <f t="shared" ref="S15:S20" si="2">S14-Q15</f>
        <v>125000</v>
      </c>
    </row>
    <row r="16" spans="1:19">
      <c r="A16" s="131"/>
      <c r="B16" s="132"/>
      <c r="C16" s="132"/>
      <c r="D16" s="132"/>
      <c r="E16" s="132"/>
      <c r="F16" s="2314"/>
      <c r="G16" s="7"/>
      <c r="H16" s="7"/>
      <c r="K16" s="50">
        <v>45566</v>
      </c>
      <c r="L16" s="57"/>
      <c r="M16" s="57"/>
      <c r="N16" s="57"/>
      <c r="O16" s="57">
        <v>2</v>
      </c>
      <c r="P16" s="2192">
        <v>84841</v>
      </c>
      <c r="Q16" s="329">
        <v>25000</v>
      </c>
      <c r="R16" s="329">
        <v>1245</v>
      </c>
      <c r="S16" s="480">
        <f t="shared" si="2"/>
        <v>100000</v>
      </c>
    </row>
    <row r="17" spans="1:19" ht="20.399999999999999">
      <c r="A17" s="3493" t="s">
        <v>1</v>
      </c>
      <c r="B17" s="3493"/>
      <c r="C17" s="3493"/>
      <c r="D17" s="3493"/>
      <c r="E17" s="3493"/>
      <c r="F17" s="3493"/>
      <c r="G17" s="3493"/>
      <c r="H17" s="3493"/>
      <c r="I17" s="3494"/>
      <c r="K17" s="50">
        <v>45601</v>
      </c>
      <c r="L17" s="57"/>
      <c r="M17" s="57"/>
      <c r="N17" s="57"/>
      <c r="O17" s="57">
        <v>3</v>
      </c>
      <c r="P17" s="2192">
        <v>85242</v>
      </c>
      <c r="Q17" s="62">
        <v>25000</v>
      </c>
      <c r="R17" s="62">
        <v>1245</v>
      </c>
      <c r="S17" s="480">
        <f t="shared" si="2"/>
        <v>75000</v>
      </c>
    </row>
    <row r="18" spans="1:19" ht="25.2">
      <c r="A18" s="141" t="s">
        <v>2</v>
      </c>
      <c r="B18" s="142" t="s">
        <v>96</v>
      </c>
      <c r="C18" s="143" t="s">
        <v>4</v>
      </c>
      <c r="D18" s="144" t="s">
        <v>5</v>
      </c>
      <c r="E18" s="144" t="s">
        <v>6</v>
      </c>
      <c r="F18" s="2504" t="s">
        <v>36</v>
      </c>
      <c r="G18" s="146" t="s">
        <v>37</v>
      </c>
      <c r="H18" s="146" t="s">
        <v>38</v>
      </c>
      <c r="I18" s="146" t="s">
        <v>87</v>
      </c>
      <c r="K18" s="50">
        <v>45629</v>
      </c>
      <c r="L18" s="57"/>
      <c r="M18" s="59"/>
      <c r="N18" s="57"/>
      <c r="O18" s="57">
        <v>4</v>
      </c>
      <c r="P18" s="2192">
        <v>85697</v>
      </c>
      <c r="Q18" s="62">
        <v>25000</v>
      </c>
      <c r="R18" s="62">
        <v>1245</v>
      </c>
      <c r="S18" s="480">
        <f t="shared" si="2"/>
        <v>50000</v>
      </c>
    </row>
    <row r="19" spans="1:19">
      <c r="A19" s="162">
        <v>45149</v>
      </c>
      <c r="B19" s="55">
        <v>250000</v>
      </c>
      <c r="C19" s="55">
        <f>B19*0.02</f>
        <v>5000</v>
      </c>
      <c r="D19" s="25"/>
      <c r="E19" s="25">
        <v>24</v>
      </c>
      <c r="F19" s="2248">
        <v>31807</v>
      </c>
      <c r="G19" s="55">
        <f>B19/E19</f>
        <v>10416.666666666666</v>
      </c>
      <c r="H19" s="55">
        <f>B19*0.0083</f>
        <v>2075</v>
      </c>
      <c r="I19" s="55">
        <f>B19</f>
        <v>250000</v>
      </c>
      <c r="K19" s="50">
        <v>45660</v>
      </c>
      <c r="L19" s="57"/>
      <c r="M19" s="57"/>
      <c r="N19" s="57"/>
      <c r="O19" s="57">
        <v>5</v>
      </c>
      <c r="P19" s="2192">
        <v>86054</v>
      </c>
      <c r="Q19" s="59">
        <v>25000</v>
      </c>
      <c r="R19" s="59">
        <v>1245</v>
      </c>
      <c r="S19" s="480">
        <f t="shared" si="2"/>
        <v>25000</v>
      </c>
    </row>
    <row r="20" spans="1:19">
      <c r="A20" s="50">
        <v>45181</v>
      </c>
      <c r="B20" s="151"/>
      <c r="C20" s="151"/>
      <c r="D20" s="151"/>
      <c r="E20" s="57">
        <v>1</v>
      </c>
      <c r="F20" s="2229">
        <v>80194</v>
      </c>
      <c r="G20" s="45">
        <v>10416.67</v>
      </c>
      <c r="H20" s="45">
        <v>2075</v>
      </c>
      <c r="I20" s="43">
        <f>I19-G20</f>
        <v>239583.33</v>
      </c>
      <c r="K20" s="50">
        <v>45688</v>
      </c>
      <c r="L20" s="57"/>
      <c r="M20" s="57"/>
      <c r="N20" s="57"/>
      <c r="O20" s="57">
        <v>6</v>
      </c>
      <c r="P20" s="2192">
        <v>86451</v>
      </c>
      <c r="Q20" s="59">
        <v>25000</v>
      </c>
      <c r="R20" s="59">
        <v>1245</v>
      </c>
      <c r="S20" s="480">
        <f t="shared" si="2"/>
        <v>0</v>
      </c>
    </row>
    <row r="21" spans="1:19">
      <c r="A21" s="50">
        <v>45226</v>
      </c>
      <c r="B21" s="151"/>
      <c r="C21" s="151"/>
      <c r="D21" s="151"/>
      <c r="E21" s="57">
        <v>2</v>
      </c>
      <c r="F21" s="2229">
        <v>80681</v>
      </c>
      <c r="G21" s="35">
        <v>10416.67</v>
      </c>
      <c r="H21" s="35">
        <v>2075</v>
      </c>
      <c r="I21" s="43">
        <f t="shared" ref="I21:I27" si="3">I20-G21</f>
        <v>229166.65999999997</v>
      </c>
    </row>
    <row r="22" spans="1:19">
      <c r="A22" s="167">
        <v>45258</v>
      </c>
      <c r="B22" s="151"/>
      <c r="C22" s="151"/>
      <c r="D22" s="151"/>
      <c r="E22" s="57">
        <v>3</v>
      </c>
      <c r="F22" s="2229">
        <v>81115</v>
      </c>
      <c r="G22" s="35">
        <v>10416.67</v>
      </c>
      <c r="H22" s="35">
        <v>2075</v>
      </c>
      <c r="I22" s="43">
        <f t="shared" si="3"/>
        <v>218749.98999999996</v>
      </c>
    </row>
    <row r="23" spans="1:19">
      <c r="A23" s="167">
        <v>45287</v>
      </c>
      <c r="B23" s="151"/>
      <c r="C23" s="151"/>
      <c r="D23" s="151"/>
      <c r="E23" s="57">
        <v>4</v>
      </c>
      <c r="F23" s="2229">
        <v>81485</v>
      </c>
      <c r="G23" s="35">
        <v>10416.67</v>
      </c>
      <c r="H23" s="35">
        <v>2075</v>
      </c>
      <c r="I23" s="43">
        <f t="shared" si="3"/>
        <v>208333.31999999995</v>
      </c>
    </row>
    <row r="24" spans="1:19" ht="15">
      <c r="A24" s="50">
        <v>45321</v>
      </c>
      <c r="B24" s="151"/>
      <c r="C24" s="151"/>
      <c r="D24" s="151"/>
      <c r="E24" s="57">
        <v>5</v>
      </c>
      <c r="F24" s="2197">
        <v>81844</v>
      </c>
      <c r="G24" s="35">
        <v>10416.67</v>
      </c>
      <c r="H24" s="35">
        <v>2075</v>
      </c>
      <c r="I24" s="43">
        <f t="shared" si="3"/>
        <v>197916.64999999994</v>
      </c>
    </row>
    <row r="25" spans="1:19" ht="13.8">
      <c r="A25" s="50">
        <v>45353</v>
      </c>
      <c r="B25" s="151"/>
      <c r="C25" s="151"/>
      <c r="D25" s="151"/>
      <c r="E25" s="57">
        <v>6</v>
      </c>
      <c r="F25" s="2195">
        <v>82310</v>
      </c>
      <c r="G25" s="35">
        <v>10416.67</v>
      </c>
      <c r="H25" s="35">
        <v>2075</v>
      </c>
      <c r="I25" s="43">
        <f t="shared" si="3"/>
        <v>187499.97999999992</v>
      </c>
    </row>
    <row r="26" spans="1:19" ht="13.8">
      <c r="A26" s="235">
        <v>45374</v>
      </c>
      <c r="B26" s="132"/>
      <c r="C26" s="132"/>
      <c r="D26" s="151"/>
      <c r="E26" s="57">
        <v>7</v>
      </c>
      <c r="F26" s="2195">
        <v>82310</v>
      </c>
      <c r="G26" s="35">
        <v>10416.67</v>
      </c>
      <c r="H26" s="35">
        <v>2075</v>
      </c>
      <c r="I26" s="43">
        <f t="shared" si="3"/>
        <v>177083.30999999991</v>
      </c>
    </row>
    <row r="27" spans="1:19" ht="13.8">
      <c r="A27" s="160"/>
      <c r="B27" s="151"/>
      <c r="C27" s="151"/>
      <c r="D27" s="151"/>
      <c r="E27" s="151"/>
      <c r="F27" s="2195">
        <v>33134</v>
      </c>
      <c r="G27" s="35">
        <v>177083.31</v>
      </c>
      <c r="H27" s="43"/>
      <c r="I27" s="43">
        <f t="shared" si="3"/>
        <v>0</v>
      </c>
      <c r="K27" s="339"/>
      <c r="L27" s="616"/>
      <c r="M27" s="464"/>
      <c r="N27" s="614"/>
      <c r="O27" s="614"/>
      <c r="P27" s="2864"/>
      <c r="Q27" s="617"/>
      <c r="R27" s="728"/>
    </row>
    <row r="28" spans="1:19" ht="13.8">
      <c r="A28" s="131"/>
      <c r="B28" s="132"/>
      <c r="C28" s="132"/>
      <c r="D28" s="132"/>
      <c r="E28" s="132"/>
      <c r="F28" s="2314"/>
      <c r="G28" s="7"/>
      <c r="H28" s="7"/>
      <c r="K28" s="339"/>
      <c r="L28" s="613"/>
      <c r="M28" s="464"/>
      <c r="N28" s="615"/>
      <c r="O28" s="615"/>
      <c r="P28" s="2864"/>
      <c r="Q28" s="617"/>
      <c r="R28" s="728"/>
    </row>
    <row r="29" spans="1:19" ht="13.8">
      <c r="K29" s="339"/>
      <c r="L29" s="613"/>
      <c r="M29" s="464"/>
      <c r="N29" s="614"/>
      <c r="O29" s="614"/>
      <c r="P29" s="2863"/>
      <c r="Q29" s="617"/>
      <c r="R29" s="728"/>
    </row>
    <row r="30" spans="1:19" ht="20.399999999999999">
      <c r="A30" s="3493" t="s">
        <v>1</v>
      </c>
      <c r="B30" s="3493"/>
      <c r="C30" s="3493"/>
      <c r="D30" s="3493"/>
      <c r="E30" s="3493"/>
      <c r="F30" s="3493"/>
      <c r="G30" s="3493"/>
      <c r="H30" s="3493"/>
      <c r="I30" s="3494"/>
      <c r="K30" s="339"/>
      <c r="L30" s="613"/>
      <c r="M30" s="464"/>
      <c r="N30" s="615"/>
      <c r="O30" s="615"/>
      <c r="P30" s="2863"/>
      <c r="Q30" s="617"/>
      <c r="R30" s="728"/>
    </row>
    <row r="31" spans="1:19" ht="25.2">
      <c r="A31" s="14" t="s">
        <v>2</v>
      </c>
      <c r="B31" s="142" t="s">
        <v>96</v>
      </c>
      <c r="C31" s="143" t="s">
        <v>4</v>
      </c>
      <c r="D31" s="144" t="s">
        <v>5</v>
      </c>
      <c r="E31" s="144" t="s">
        <v>6</v>
      </c>
      <c r="F31" s="2504" t="s">
        <v>36</v>
      </c>
      <c r="G31" s="146" t="s">
        <v>37</v>
      </c>
      <c r="H31" s="146" t="s">
        <v>38</v>
      </c>
      <c r="I31" s="146" t="s">
        <v>87</v>
      </c>
      <c r="K31" s="339"/>
      <c r="L31" s="613"/>
      <c r="M31" s="464"/>
      <c r="N31" s="614"/>
      <c r="O31" s="614"/>
      <c r="P31" s="2864"/>
      <c r="Q31" s="617"/>
      <c r="R31" s="728"/>
    </row>
    <row r="32" spans="1:19" ht="13.8">
      <c r="A32" s="235">
        <v>45374</v>
      </c>
      <c r="B32" s="55">
        <v>250000</v>
      </c>
      <c r="C32" s="55">
        <f>B32*0.02</f>
        <v>5000</v>
      </c>
      <c r="D32" s="25"/>
      <c r="E32" s="25">
        <v>24</v>
      </c>
      <c r="F32" s="2248">
        <v>33134</v>
      </c>
      <c r="G32" s="55">
        <f>B32/E32</f>
        <v>10416.666666666666</v>
      </c>
      <c r="H32" s="55">
        <f>B32*0.0083</f>
        <v>2075</v>
      </c>
      <c r="I32" s="55">
        <f>B32</f>
        <v>250000</v>
      </c>
      <c r="K32" s="339"/>
      <c r="L32" s="613"/>
      <c r="M32" s="340"/>
      <c r="N32" s="615"/>
      <c r="O32" s="615"/>
      <c r="P32" s="2863"/>
      <c r="Q32" s="617"/>
      <c r="R32" s="728"/>
    </row>
    <row r="33" spans="1:19" ht="13.8">
      <c r="A33" s="235"/>
      <c r="B33" s="151"/>
      <c r="C33" s="151"/>
      <c r="D33" s="151"/>
      <c r="E33" s="57"/>
      <c r="F33" s="2195"/>
      <c r="G33" s="47"/>
      <c r="H33" s="47"/>
      <c r="I33" s="43">
        <f>I32-G33</f>
        <v>250000</v>
      </c>
      <c r="K33" s="339"/>
      <c r="L33" s="613"/>
      <c r="M33" s="340"/>
      <c r="N33" s="615"/>
      <c r="O33" s="615"/>
      <c r="P33" s="2864"/>
      <c r="Q33" s="617"/>
      <c r="R33" s="728"/>
    </row>
    <row r="34" spans="1:19" ht="13.8">
      <c r="A34" s="235">
        <v>45412</v>
      </c>
      <c r="B34" s="151"/>
      <c r="C34" s="151"/>
      <c r="D34" s="151"/>
      <c r="E34" s="57">
        <v>2</v>
      </c>
      <c r="F34" s="2195">
        <v>82961</v>
      </c>
      <c r="G34" s="47">
        <v>10416.67</v>
      </c>
      <c r="H34" s="47">
        <v>2075</v>
      </c>
      <c r="I34" s="43">
        <f t="shared" ref="I34:I43" si="4">I33-G34</f>
        <v>239583.33</v>
      </c>
      <c r="K34" s="339"/>
      <c r="L34" s="613"/>
      <c r="M34" s="340"/>
      <c r="N34" s="615"/>
      <c r="O34" s="615"/>
      <c r="P34" s="2863"/>
      <c r="Q34" s="617"/>
      <c r="R34" s="728"/>
    </row>
    <row r="35" spans="1:19" ht="13.8">
      <c r="A35" s="235">
        <v>45443</v>
      </c>
      <c r="B35" s="151"/>
      <c r="C35" s="151"/>
      <c r="D35" s="151"/>
      <c r="E35" s="57">
        <v>3</v>
      </c>
      <c r="F35" s="2195">
        <v>83406</v>
      </c>
      <c r="G35" s="47">
        <v>10416.67</v>
      </c>
      <c r="H35" s="47">
        <v>2075</v>
      </c>
      <c r="I35" s="43">
        <f t="shared" si="4"/>
        <v>229166.65999999997</v>
      </c>
      <c r="K35" s="339"/>
      <c r="L35" s="613"/>
      <c r="M35" s="340"/>
      <c r="N35" s="614"/>
      <c r="O35" s="614"/>
      <c r="P35" s="2863"/>
      <c r="Q35" s="617"/>
      <c r="R35" s="728"/>
    </row>
    <row r="36" spans="1:19" ht="19.5" customHeight="1">
      <c r="A36" s="792">
        <v>45471</v>
      </c>
      <c r="B36" s="151"/>
      <c r="C36" s="151"/>
      <c r="D36" s="151"/>
      <c r="E36" s="57">
        <v>4</v>
      </c>
      <c r="F36" s="2229">
        <v>83700</v>
      </c>
      <c r="G36" s="47">
        <v>10416.67</v>
      </c>
      <c r="H36" s="47">
        <v>2075</v>
      </c>
      <c r="I36" s="43">
        <f t="shared" si="4"/>
        <v>218749.98999999996</v>
      </c>
      <c r="K36" s="339"/>
      <c r="L36" s="616"/>
      <c r="M36" s="467"/>
      <c r="N36" s="615"/>
      <c r="O36" s="615"/>
      <c r="P36" s="2863"/>
      <c r="Q36" s="617"/>
      <c r="R36" s="728"/>
    </row>
    <row r="37" spans="1:19" ht="19.5" customHeight="1">
      <c r="A37" s="53">
        <v>45504</v>
      </c>
      <c r="B37" s="27"/>
      <c r="C37" s="27"/>
      <c r="D37" s="27"/>
      <c r="E37" s="57">
        <v>5</v>
      </c>
      <c r="F37" s="2195">
        <v>84121</v>
      </c>
      <c r="G37" s="54">
        <v>10416.67</v>
      </c>
      <c r="H37" s="54">
        <v>2075</v>
      </c>
      <c r="I37" s="43">
        <f t="shared" si="4"/>
        <v>208333.31999999995</v>
      </c>
      <c r="K37" s="339"/>
      <c r="L37" s="613"/>
      <c r="M37" s="340"/>
      <c r="N37" s="615"/>
      <c r="O37" s="615"/>
      <c r="P37" s="2864"/>
      <c r="Q37" s="617"/>
      <c r="R37" s="728"/>
    </row>
    <row r="38" spans="1:19" ht="19.5" customHeight="1">
      <c r="A38" s="53">
        <v>45535</v>
      </c>
      <c r="B38" s="27"/>
      <c r="C38" s="27"/>
      <c r="D38" s="27"/>
      <c r="E38" s="57">
        <v>6</v>
      </c>
      <c r="F38" s="2195">
        <v>84448</v>
      </c>
      <c r="G38" s="54">
        <v>10416.67</v>
      </c>
      <c r="H38" s="54">
        <v>2075</v>
      </c>
      <c r="I38" s="43">
        <f t="shared" si="4"/>
        <v>197916.64999999994</v>
      </c>
      <c r="K38" s="339"/>
      <c r="L38" s="613"/>
      <c r="M38" s="340"/>
      <c r="N38" s="614"/>
      <c r="O38" s="614"/>
      <c r="P38" s="2863"/>
      <c r="Q38" s="618"/>
      <c r="R38" s="604"/>
    </row>
    <row r="39" spans="1:19" ht="19.5" customHeight="1">
      <c r="A39" s="167">
        <v>45566</v>
      </c>
      <c r="E39" s="57">
        <v>7</v>
      </c>
      <c r="F39" s="2195">
        <v>84840</v>
      </c>
      <c r="G39" s="54">
        <v>10416.67</v>
      </c>
      <c r="H39" s="54">
        <v>2075</v>
      </c>
      <c r="I39" s="43">
        <f t="shared" si="4"/>
        <v>187499.97999999992</v>
      </c>
      <c r="K39" s="339"/>
      <c r="L39" s="613"/>
      <c r="M39" s="340"/>
      <c r="N39" s="615"/>
      <c r="O39" s="615"/>
      <c r="P39" s="2863"/>
      <c r="Q39" s="617"/>
      <c r="R39" s="728"/>
    </row>
    <row r="40" spans="1:19" ht="19.5" customHeight="1">
      <c r="A40" s="167">
        <v>45601</v>
      </c>
      <c r="B40" s="27"/>
      <c r="C40" s="27"/>
      <c r="D40" s="27"/>
      <c r="F40" s="2195">
        <v>85244</v>
      </c>
      <c r="G40" s="54">
        <v>10416.67</v>
      </c>
      <c r="H40" s="54">
        <v>2075</v>
      </c>
      <c r="I40" s="43">
        <f t="shared" si="4"/>
        <v>177083.30999999991</v>
      </c>
      <c r="K40" s="339"/>
      <c r="L40" s="613"/>
      <c r="M40" s="340"/>
      <c r="N40" s="615"/>
      <c r="O40" s="615"/>
      <c r="P40" s="2864"/>
      <c r="Q40" s="617"/>
      <c r="R40" s="728"/>
    </row>
    <row r="41" spans="1:19" ht="19.5" customHeight="1">
      <c r="A41" s="167">
        <v>45629</v>
      </c>
      <c r="E41" s="151"/>
      <c r="F41" s="2195">
        <v>85696</v>
      </c>
      <c r="G41" s="672">
        <v>10416.67</v>
      </c>
      <c r="H41" s="672">
        <v>2075</v>
      </c>
      <c r="I41" s="43">
        <f t="shared" si="4"/>
        <v>166666.6399999999</v>
      </c>
      <c r="K41" s="194"/>
      <c r="L41" s="198"/>
      <c r="M41" s="198"/>
      <c r="N41" s="1009"/>
      <c r="O41" s="1009"/>
      <c r="P41" s="2863"/>
      <c r="Q41" s="617"/>
      <c r="R41" s="728"/>
      <c r="S41" s="1010"/>
    </row>
    <row r="42" spans="1:19" ht="19.5" customHeight="1">
      <c r="A42" s="235">
        <v>45636</v>
      </c>
      <c r="D42" s="151"/>
      <c r="E42" s="151"/>
      <c r="F42" s="2249">
        <v>34707</v>
      </c>
      <c r="G42" s="47">
        <v>156249.97</v>
      </c>
      <c r="H42" s="43"/>
      <c r="I42" s="43">
        <f t="shared" si="4"/>
        <v>10416.669999999896</v>
      </c>
      <c r="K42" s="235"/>
      <c r="P42" s="2231"/>
      <c r="Q42" s="728"/>
      <c r="R42" s="728"/>
      <c r="S42" s="142"/>
    </row>
    <row r="43" spans="1:19" ht="13.8">
      <c r="I43" s="43">
        <f t="shared" si="4"/>
        <v>10416.669999999896</v>
      </c>
      <c r="P43" s="2191"/>
      <c r="Q43" s="59"/>
      <c r="R43" s="59"/>
      <c r="S43" s="59"/>
    </row>
    <row r="44" spans="1:19" ht="20.399999999999999">
      <c r="A44" s="3493" t="s">
        <v>1</v>
      </c>
      <c r="B44" s="3493"/>
      <c r="C44" s="3493"/>
      <c r="D44" s="3493"/>
      <c r="E44" s="3493"/>
      <c r="F44" s="3493"/>
      <c r="G44" s="3493"/>
      <c r="H44" s="3493"/>
      <c r="I44" s="3494"/>
      <c r="P44" s="2191"/>
      <c r="Q44" s="47"/>
      <c r="R44" s="47"/>
      <c r="S44" s="99"/>
    </row>
    <row r="45" spans="1:19" ht="25.2">
      <c r="A45" s="141" t="s">
        <v>2</v>
      </c>
      <c r="B45" s="142" t="s">
        <v>96</v>
      </c>
      <c r="C45" s="143" t="s">
        <v>4</v>
      </c>
      <c r="D45" s="144" t="s">
        <v>5</v>
      </c>
      <c r="E45" s="144" t="s">
        <v>6</v>
      </c>
      <c r="F45" s="2504" t="s">
        <v>36</v>
      </c>
      <c r="G45" s="146" t="s">
        <v>37</v>
      </c>
      <c r="H45" s="146" t="s">
        <v>38</v>
      </c>
      <c r="I45" s="146" t="s">
        <v>87</v>
      </c>
    </row>
    <row r="46" spans="1:19">
      <c r="A46" s="50">
        <v>45636</v>
      </c>
      <c r="B46" s="55">
        <v>250000</v>
      </c>
      <c r="C46" s="55">
        <f>B46*0.02</f>
        <v>5000</v>
      </c>
      <c r="D46" s="25"/>
      <c r="E46" s="25">
        <v>24</v>
      </c>
      <c r="F46" s="2248">
        <v>34707</v>
      </c>
      <c r="G46" s="55">
        <f>B46/E46</f>
        <v>10416.666666666666</v>
      </c>
      <c r="H46" s="55">
        <f>B46*0.0083</f>
        <v>2075</v>
      </c>
      <c r="I46" s="55">
        <f>B46</f>
        <v>250000</v>
      </c>
    </row>
    <row r="47" spans="1:19">
      <c r="A47" s="50"/>
      <c r="B47" s="57" t="s">
        <v>1127</v>
      </c>
      <c r="C47" s="57"/>
      <c r="D47" s="62">
        <v>10416.67</v>
      </c>
      <c r="E47" s="57">
        <v>1</v>
      </c>
      <c r="F47" s="2229"/>
      <c r="G47" s="59"/>
      <c r="H47" s="59"/>
      <c r="I47" s="62">
        <f>I46+D47</f>
        <v>260416.67</v>
      </c>
    </row>
    <row r="48" spans="1:19" ht="15">
      <c r="A48" s="167">
        <v>45660</v>
      </c>
      <c r="B48" s="57"/>
      <c r="C48" s="57"/>
      <c r="D48" s="57"/>
      <c r="E48" s="57">
        <v>2</v>
      </c>
      <c r="F48" s="2194">
        <v>86053</v>
      </c>
      <c r="G48" s="168">
        <v>10416.67</v>
      </c>
      <c r="H48" s="168">
        <v>2075</v>
      </c>
      <c r="I48" s="62">
        <f>I47-G48</f>
        <v>250000</v>
      </c>
    </row>
    <row r="49" spans="1:9" ht="15">
      <c r="A49" s="167">
        <v>45688</v>
      </c>
      <c r="B49" s="57"/>
      <c r="C49" s="57"/>
      <c r="D49" s="57"/>
      <c r="E49" s="57">
        <v>3</v>
      </c>
      <c r="F49" s="2194">
        <v>86350</v>
      </c>
      <c r="G49" s="450">
        <v>10416.67</v>
      </c>
      <c r="H49" s="450">
        <v>2075</v>
      </c>
      <c r="I49" s="62">
        <f t="shared" ref="I49:I57" si="5">I48-G49</f>
        <v>239583.33</v>
      </c>
    </row>
    <row r="50" spans="1:9" ht="13.8">
      <c r="A50" s="167">
        <v>45717</v>
      </c>
      <c r="B50" s="57"/>
      <c r="C50" s="57"/>
      <c r="D50" s="57"/>
      <c r="E50" s="57">
        <v>4</v>
      </c>
      <c r="F50" s="2191">
        <v>86690</v>
      </c>
      <c r="G50" s="168">
        <v>10416.67</v>
      </c>
      <c r="H50" s="168">
        <v>2075</v>
      </c>
      <c r="I50" s="62">
        <f t="shared" si="5"/>
        <v>229166.65999999997</v>
      </c>
    </row>
    <row r="51" spans="1:9" ht="13.8">
      <c r="A51" s="167">
        <v>45749</v>
      </c>
      <c r="B51" s="57"/>
      <c r="C51" s="57"/>
      <c r="D51" s="57"/>
      <c r="E51" s="57">
        <v>5</v>
      </c>
      <c r="F51" s="2191">
        <v>87074</v>
      </c>
      <c r="G51" s="450">
        <v>10416.67</v>
      </c>
      <c r="H51" s="450">
        <v>2075</v>
      </c>
      <c r="I51" s="62">
        <f t="shared" si="5"/>
        <v>218749.98999999996</v>
      </c>
    </row>
    <row r="52" spans="1:9" ht="13.8">
      <c r="A52" s="167">
        <v>45779</v>
      </c>
      <c r="B52" s="57"/>
      <c r="C52" s="57"/>
      <c r="D52" s="57"/>
      <c r="E52" s="57">
        <v>6</v>
      </c>
      <c r="F52" s="2191">
        <v>87483</v>
      </c>
      <c r="G52" s="168">
        <v>10416.67</v>
      </c>
      <c r="H52" s="168">
        <v>2075</v>
      </c>
      <c r="I52" s="62">
        <f t="shared" si="5"/>
        <v>208333.31999999995</v>
      </c>
    </row>
    <row r="53" spans="1:9" ht="13.8">
      <c r="A53" s="167">
        <v>45808</v>
      </c>
      <c r="B53" s="57"/>
      <c r="C53" s="57"/>
      <c r="D53" s="57"/>
      <c r="E53" s="57">
        <v>7</v>
      </c>
      <c r="F53" s="2195" t="s">
        <v>1680</v>
      </c>
      <c r="G53" s="450">
        <v>10416.67</v>
      </c>
      <c r="H53" s="450">
        <v>2075</v>
      </c>
      <c r="I53" s="62">
        <f t="shared" si="5"/>
        <v>197916.64999999994</v>
      </c>
    </row>
    <row r="54" spans="1:9" ht="13.8">
      <c r="A54" s="167">
        <v>45835</v>
      </c>
      <c r="B54" s="57"/>
      <c r="C54" s="57"/>
      <c r="D54" s="57"/>
      <c r="E54" s="57">
        <v>8</v>
      </c>
      <c r="F54" s="2195" t="s">
        <v>1681</v>
      </c>
      <c r="G54" s="450">
        <v>10416.67</v>
      </c>
      <c r="H54" s="450">
        <v>2075</v>
      </c>
      <c r="I54" s="62">
        <f t="shared" si="5"/>
        <v>187499.97999999992</v>
      </c>
    </row>
    <row r="55" spans="1:9" ht="13.8">
      <c r="A55" s="167">
        <v>45869</v>
      </c>
      <c r="B55" s="57"/>
      <c r="C55" s="57"/>
      <c r="D55" s="57"/>
      <c r="E55" s="57">
        <v>9</v>
      </c>
      <c r="F55" s="2195" t="s">
        <v>1682</v>
      </c>
      <c r="G55" s="450">
        <v>10416.67</v>
      </c>
      <c r="H55" s="450">
        <v>2075</v>
      </c>
      <c r="I55" s="62">
        <f t="shared" si="5"/>
        <v>177083.30999999991</v>
      </c>
    </row>
    <row r="56" spans="1:9" ht="13.8">
      <c r="A56" s="167">
        <v>45902</v>
      </c>
      <c r="B56" s="57"/>
      <c r="C56" s="57"/>
      <c r="D56" s="57"/>
      <c r="E56" s="57">
        <v>10</v>
      </c>
      <c r="F56" s="2195" t="s">
        <v>1683</v>
      </c>
      <c r="G56" s="168">
        <v>10416.67</v>
      </c>
      <c r="H56" s="168">
        <v>2075</v>
      </c>
      <c r="I56" s="62">
        <f t="shared" si="5"/>
        <v>166666.6399999999</v>
      </c>
    </row>
    <row r="57" spans="1:9">
      <c r="A57" s="194">
        <v>45917</v>
      </c>
      <c r="B57" s="27"/>
      <c r="C57" s="27"/>
      <c r="D57" s="27"/>
      <c r="E57" s="27"/>
      <c r="F57" s="2192">
        <v>36424</v>
      </c>
      <c r="G57" s="608">
        <v>166666.64000000001</v>
      </c>
      <c r="H57" s="39"/>
      <c r="I57" s="62">
        <f t="shared" si="5"/>
        <v>0</v>
      </c>
    </row>
    <row r="58" spans="1:9">
      <c r="A58" s="36"/>
      <c r="B58" s="27"/>
      <c r="C58" s="27"/>
      <c r="D58" s="27"/>
      <c r="E58" s="27"/>
      <c r="F58" s="2255"/>
      <c r="G58" s="39"/>
      <c r="H58" s="39"/>
      <c r="I58" s="43"/>
    </row>
    <row r="60" spans="1:9" ht="20.399999999999999">
      <c r="A60" s="3493" t="s">
        <v>1</v>
      </c>
      <c r="B60" s="3493"/>
      <c r="C60" s="3493"/>
      <c r="D60" s="3493"/>
      <c r="E60" s="3493"/>
      <c r="F60" s="3493"/>
      <c r="G60" s="3493"/>
      <c r="H60" s="3493"/>
      <c r="I60" s="3494"/>
    </row>
    <row r="61" spans="1:9" ht="25.2">
      <c r="A61" s="141" t="s">
        <v>2</v>
      </c>
      <c r="B61" s="142" t="s">
        <v>96</v>
      </c>
      <c r="C61" s="143" t="s">
        <v>4</v>
      </c>
      <c r="D61" s="144" t="s">
        <v>5</v>
      </c>
      <c r="E61" s="144" t="s">
        <v>6</v>
      </c>
      <c r="F61" s="2504" t="s">
        <v>36</v>
      </c>
      <c r="G61" s="146" t="s">
        <v>37</v>
      </c>
      <c r="H61" s="146" t="s">
        <v>38</v>
      </c>
      <c r="I61" s="146" t="s">
        <v>87</v>
      </c>
    </row>
    <row r="62" spans="1:9">
      <c r="A62" s="194">
        <v>45917</v>
      </c>
      <c r="B62" s="55">
        <v>250000</v>
      </c>
      <c r="C62" s="55">
        <f>B62*0.02</f>
        <v>5000</v>
      </c>
      <c r="D62" s="25"/>
      <c r="E62" s="25">
        <v>24</v>
      </c>
      <c r="F62" s="2248" t="s">
        <v>1684</v>
      </c>
      <c r="G62" s="55">
        <f>B62/E62</f>
        <v>10416.666666666666</v>
      </c>
      <c r="H62" s="55">
        <f>B62*0.0083</f>
        <v>2075</v>
      </c>
      <c r="I62" s="55">
        <f>B62</f>
        <v>250000</v>
      </c>
    </row>
    <row r="63" spans="1:9">
      <c r="A63" s="194">
        <v>45930</v>
      </c>
      <c r="B63" s="27"/>
      <c r="C63" s="27"/>
      <c r="D63" s="27"/>
      <c r="E63" s="27"/>
      <c r="F63" s="2229" t="s">
        <v>1685</v>
      </c>
      <c r="G63" s="188">
        <v>10416.67</v>
      </c>
      <c r="H63" s="188">
        <v>2075</v>
      </c>
      <c r="I63" s="43">
        <f t="shared" ref="I63:I68" si="6">I62-G63</f>
        <v>239583.33</v>
      </c>
    </row>
    <row r="64" spans="1:9">
      <c r="A64" s="194">
        <v>45967</v>
      </c>
      <c r="B64" s="27"/>
      <c r="C64" s="27"/>
      <c r="D64" s="27"/>
      <c r="E64" s="27"/>
      <c r="F64" s="2229" t="s">
        <v>1686</v>
      </c>
      <c r="G64" s="158">
        <v>10416.67</v>
      </c>
      <c r="H64" s="158">
        <v>2075</v>
      </c>
      <c r="I64" s="43">
        <f t="shared" si="6"/>
        <v>229166.65999999997</v>
      </c>
    </row>
    <row r="65" spans="1:9">
      <c r="A65" s="194">
        <v>45989</v>
      </c>
      <c r="B65" s="27"/>
      <c r="C65" s="27"/>
      <c r="D65" s="27"/>
      <c r="E65" s="27"/>
      <c r="F65" s="2229" t="s">
        <v>1687</v>
      </c>
      <c r="G65" s="188">
        <v>10416.67</v>
      </c>
      <c r="H65" s="188">
        <v>2075</v>
      </c>
      <c r="I65" s="43">
        <f t="shared" si="6"/>
        <v>218749.98999999996</v>
      </c>
    </row>
    <row r="66" spans="1:9">
      <c r="A66" s="194">
        <v>46017</v>
      </c>
      <c r="B66" s="27"/>
      <c r="C66" s="27"/>
      <c r="D66" s="27"/>
      <c r="E66" s="27"/>
      <c r="F66" s="2229" t="s">
        <v>1688</v>
      </c>
      <c r="G66" s="188">
        <v>10416.67</v>
      </c>
      <c r="H66" s="188">
        <v>2075</v>
      </c>
      <c r="I66" s="43">
        <f t="shared" si="6"/>
        <v>208333.31999999995</v>
      </c>
    </row>
    <row r="67" spans="1:9">
      <c r="A67" s="36"/>
      <c r="B67" s="27"/>
      <c r="C67" s="27"/>
      <c r="D67" s="27"/>
      <c r="E67" s="27"/>
      <c r="F67" s="2255"/>
      <c r="G67" s="39"/>
      <c r="H67" s="39"/>
      <c r="I67" s="43">
        <f t="shared" si="6"/>
        <v>208333.31999999995</v>
      </c>
    </row>
    <row r="68" spans="1:9">
      <c r="A68" s="36"/>
      <c r="B68" s="27"/>
      <c r="C68" s="27"/>
      <c r="D68" s="27"/>
      <c r="E68" s="27"/>
      <c r="F68" s="2255"/>
      <c r="G68" s="39"/>
      <c r="H68" s="39"/>
      <c r="I68" s="43">
        <f t="shared" si="6"/>
        <v>208333.31999999995</v>
      </c>
    </row>
  </sheetData>
  <mergeCells count="7">
    <mergeCell ref="K2:S2"/>
    <mergeCell ref="K12:S12"/>
    <mergeCell ref="A44:I44"/>
    <mergeCell ref="A60:I60"/>
    <mergeCell ref="A3:I3"/>
    <mergeCell ref="A17:I17"/>
    <mergeCell ref="A30:I30"/>
  </mergeCells>
  <pageMargins left="0.7" right="0.7" top="0.75" bottom="0.75" header="0.3" footer="0.3"/>
  <pageSetup paperSize="256" orientation="portrait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107">
    <tabColor rgb="FFFFFF00"/>
  </sheetPr>
  <dimension ref="A1:S73"/>
  <sheetViews>
    <sheetView topLeftCell="A46" zoomScale="130" zoomScaleNormal="130" workbookViewId="0">
      <selection activeCell="M67" sqref="M67"/>
    </sheetView>
  </sheetViews>
  <sheetFormatPr defaultColWidth="9.109375" defaultRowHeight="13.2"/>
  <cols>
    <col min="1" max="1" width="13.88671875" style="228" customWidth="1"/>
    <col min="2" max="2" width="12.44140625" style="133" customWidth="1"/>
    <col min="3" max="3" width="11.88671875" style="133" customWidth="1"/>
    <col min="4" max="4" width="7.5546875" style="133" customWidth="1"/>
    <col min="5" max="5" width="13.88671875" style="2308" customWidth="1"/>
    <col min="6" max="6" width="9.44140625" style="133" customWidth="1"/>
    <col min="7" max="9" width="14.5546875" style="135" customWidth="1"/>
    <col min="10" max="11" width="9.109375" style="3"/>
    <col min="12" max="13" width="9.6640625" style="3"/>
    <col min="14" max="17" width="9.109375" style="3"/>
    <col min="18" max="20" width="10.109375" style="3"/>
    <col min="21" max="16384" width="9.109375" style="3"/>
  </cols>
  <sheetData>
    <row r="1" spans="1:9" ht="20.399999999999999">
      <c r="A1" s="3504" t="s">
        <v>1689</v>
      </c>
      <c r="B1" s="3504"/>
      <c r="C1" s="3504"/>
      <c r="D1" s="3504"/>
    </row>
    <row r="3" spans="1:9" s="1" customFormat="1" ht="15">
      <c r="A3" s="3502" t="s">
        <v>1</v>
      </c>
      <c r="B3" s="3502"/>
      <c r="C3" s="3502"/>
      <c r="D3" s="3502"/>
      <c r="E3" s="3502"/>
      <c r="F3" s="3502"/>
      <c r="G3" s="3502"/>
      <c r="H3" s="3502"/>
      <c r="I3" s="3503"/>
    </row>
    <row r="4" spans="1:9" ht="29.1" customHeight="1">
      <c r="A4" s="141" t="s">
        <v>2</v>
      </c>
      <c r="B4" s="509" t="s">
        <v>3</v>
      </c>
      <c r="C4" s="231" t="s">
        <v>4</v>
      </c>
      <c r="D4" s="509" t="s">
        <v>362</v>
      </c>
      <c r="E4" s="2247" t="s">
        <v>7</v>
      </c>
      <c r="F4" s="232" t="s">
        <v>6</v>
      </c>
      <c r="G4" s="186" t="s">
        <v>176</v>
      </c>
      <c r="H4" s="186" t="s">
        <v>177</v>
      </c>
      <c r="I4" s="68" t="s">
        <v>10</v>
      </c>
    </row>
    <row r="5" spans="1:9" ht="15" customHeight="1">
      <c r="A5" s="683">
        <v>44917</v>
      </c>
      <c r="B5" s="55">
        <v>700000</v>
      </c>
      <c r="C5" s="55">
        <f>B5*0.02</f>
        <v>14000</v>
      </c>
      <c r="D5" s="55"/>
      <c r="E5" s="2508">
        <v>30139</v>
      </c>
      <c r="F5" s="73">
        <v>72</v>
      </c>
      <c r="G5" s="55">
        <f>B5/F5</f>
        <v>9722.2222222222208</v>
      </c>
      <c r="H5" s="55">
        <f>B5*0.0083</f>
        <v>5810</v>
      </c>
      <c r="I5" s="55">
        <f>B5</f>
        <v>700000</v>
      </c>
    </row>
    <row r="6" spans="1:9" ht="15" customHeight="1">
      <c r="A6" s="50">
        <v>44954</v>
      </c>
      <c r="B6" s="57"/>
      <c r="C6" s="57"/>
      <c r="D6" s="57"/>
      <c r="E6" s="2229">
        <v>77503</v>
      </c>
      <c r="F6" s="57">
        <v>1</v>
      </c>
      <c r="G6" s="62">
        <v>9722.2199999999993</v>
      </c>
      <c r="H6" s="62">
        <v>5810</v>
      </c>
      <c r="I6" s="62">
        <f t="shared" ref="I6:I12" si="0">I5-G6</f>
        <v>690277.78</v>
      </c>
    </row>
    <row r="7" spans="1:9" ht="15" customHeight="1">
      <c r="A7" s="50">
        <v>44982</v>
      </c>
      <c r="B7" s="57"/>
      <c r="C7" s="57"/>
      <c r="D7" s="57"/>
      <c r="E7" s="2229">
        <v>77878</v>
      </c>
      <c r="F7" s="57">
        <v>2</v>
      </c>
      <c r="G7" s="62">
        <v>9722.2199999999993</v>
      </c>
      <c r="H7" s="62">
        <v>5810</v>
      </c>
      <c r="I7" s="62">
        <f t="shared" si="0"/>
        <v>680555.56</v>
      </c>
    </row>
    <row r="8" spans="1:9" ht="15" customHeight="1">
      <c r="A8" s="50">
        <v>45016</v>
      </c>
      <c r="B8" s="57"/>
      <c r="C8" s="57"/>
      <c r="D8" s="57"/>
      <c r="E8" s="2229">
        <v>78132</v>
      </c>
      <c r="F8" s="57">
        <v>3</v>
      </c>
      <c r="G8" s="62">
        <v>9722.2199999999993</v>
      </c>
      <c r="H8" s="62">
        <v>5810</v>
      </c>
      <c r="I8" s="62">
        <f t="shared" si="0"/>
        <v>670833.34</v>
      </c>
    </row>
    <row r="9" spans="1:9" ht="15" customHeight="1">
      <c r="A9" s="50">
        <v>45042</v>
      </c>
      <c r="B9" s="57"/>
      <c r="C9" s="57"/>
      <c r="D9" s="57"/>
      <c r="E9" s="2229">
        <v>78443</v>
      </c>
      <c r="F9" s="57">
        <v>4</v>
      </c>
      <c r="G9" s="62">
        <v>9722.2199999999993</v>
      </c>
      <c r="H9" s="62">
        <v>5810</v>
      </c>
      <c r="I9" s="62">
        <f t="shared" si="0"/>
        <v>661111.12</v>
      </c>
    </row>
    <row r="10" spans="1:9" ht="15" customHeight="1">
      <c r="A10" s="50">
        <v>45076</v>
      </c>
      <c r="B10" s="57"/>
      <c r="C10" s="57"/>
      <c r="D10" s="57"/>
      <c r="E10" s="2229">
        <v>78895</v>
      </c>
      <c r="F10" s="57">
        <v>5</v>
      </c>
      <c r="G10" s="62">
        <v>9722.2199999999993</v>
      </c>
      <c r="H10" s="62">
        <v>5810</v>
      </c>
      <c r="I10" s="62">
        <f t="shared" si="0"/>
        <v>651388.9</v>
      </c>
    </row>
    <row r="11" spans="1:9" ht="15" customHeight="1">
      <c r="A11" s="50">
        <v>45105</v>
      </c>
      <c r="B11" s="57"/>
      <c r="C11" s="59"/>
      <c r="D11" s="57"/>
      <c r="E11" s="2229">
        <v>79293</v>
      </c>
      <c r="F11" s="57">
        <v>6</v>
      </c>
      <c r="G11" s="62">
        <v>9722.2199999999993</v>
      </c>
      <c r="H11" s="62">
        <v>5810</v>
      </c>
      <c r="I11" s="62">
        <f t="shared" si="0"/>
        <v>641666.68000000005</v>
      </c>
    </row>
    <row r="12" spans="1:9" ht="15" customHeight="1">
      <c r="A12" s="50">
        <v>45113</v>
      </c>
      <c r="B12" s="57"/>
      <c r="C12" s="57"/>
      <c r="D12" s="57"/>
      <c r="E12" s="2229">
        <v>31580</v>
      </c>
      <c r="F12" s="57">
        <v>7</v>
      </c>
      <c r="G12" s="59">
        <v>641666.68000000005</v>
      </c>
      <c r="H12" s="62"/>
      <c r="I12" s="62">
        <f t="shared" si="0"/>
        <v>0</v>
      </c>
    </row>
    <row r="13" spans="1:9" ht="15" customHeight="1">
      <c r="A13" s="50"/>
      <c r="B13" s="57"/>
      <c r="C13" s="57"/>
      <c r="D13" s="57"/>
      <c r="E13" s="2229"/>
      <c r="F13" s="57"/>
      <c r="G13" s="62"/>
      <c r="H13" s="62"/>
      <c r="I13" s="62"/>
    </row>
    <row r="14" spans="1:9" ht="15" customHeight="1">
      <c r="A14" s="3502" t="s">
        <v>1</v>
      </c>
      <c r="B14" s="3502"/>
      <c r="C14" s="3502"/>
      <c r="D14" s="3502"/>
      <c r="E14" s="3502"/>
      <c r="F14" s="3502"/>
      <c r="G14" s="3502"/>
      <c r="H14" s="3502"/>
      <c r="I14" s="3503"/>
    </row>
    <row r="15" spans="1:9" ht="15" customHeight="1">
      <c r="A15" s="141" t="s">
        <v>2</v>
      </c>
      <c r="B15" s="509" t="s">
        <v>3</v>
      </c>
      <c r="C15" s="231" t="s">
        <v>4</v>
      </c>
      <c r="D15" s="509" t="s">
        <v>362</v>
      </c>
      <c r="E15" s="2247" t="s">
        <v>7</v>
      </c>
      <c r="F15" s="232" t="s">
        <v>6</v>
      </c>
      <c r="G15" s="186" t="s">
        <v>176</v>
      </c>
      <c r="H15" s="186" t="s">
        <v>177</v>
      </c>
      <c r="I15" s="68" t="s">
        <v>10</v>
      </c>
    </row>
    <row r="16" spans="1:9" ht="15" customHeight="1">
      <c r="A16" s="683">
        <v>45113</v>
      </c>
      <c r="B16" s="55">
        <v>700000</v>
      </c>
      <c r="C16" s="55">
        <f>B16*0.02</f>
        <v>14000</v>
      </c>
      <c r="D16" s="55"/>
      <c r="E16" s="2508">
        <v>31580</v>
      </c>
      <c r="F16" s="73">
        <v>72</v>
      </c>
      <c r="G16" s="55">
        <f>B16/F16</f>
        <v>9722.2222222222208</v>
      </c>
      <c r="H16" s="55">
        <f>B16*0.0083</f>
        <v>5810</v>
      </c>
      <c r="I16" s="55">
        <f>B16</f>
        <v>700000</v>
      </c>
    </row>
    <row r="17" spans="1:9" ht="15" customHeight="1">
      <c r="A17" s="50">
        <v>45134</v>
      </c>
      <c r="B17" s="57"/>
      <c r="C17" s="57"/>
      <c r="D17" s="57"/>
      <c r="E17" s="2229">
        <v>79627</v>
      </c>
      <c r="F17" s="57">
        <v>1</v>
      </c>
      <c r="G17" s="59">
        <v>9722.2199999999993</v>
      </c>
      <c r="H17" s="59">
        <v>5810</v>
      </c>
      <c r="I17" s="62">
        <f>I16-G17</f>
        <v>690277.78</v>
      </c>
    </row>
    <row r="18" spans="1:9" ht="23.25" customHeight="1">
      <c r="A18" s="50">
        <v>45168</v>
      </c>
      <c r="B18" s="57"/>
      <c r="C18" s="57"/>
      <c r="D18" s="57"/>
      <c r="E18" s="2229">
        <v>80036</v>
      </c>
      <c r="F18" s="57">
        <v>2</v>
      </c>
      <c r="G18" s="59">
        <v>9722.2199999999993</v>
      </c>
      <c r="H18" s="59">
        <v>5810</v>
      </c>
      <c r="I18" s="62">
        <f t="shared" ref="I18:I24" si="1">I17-G18</f>
        <v>680555.56</v>
      </c>
    </row>
    <row r="19" spans="1:9" ht="15" customHeight="1">
      <c r="A19" s="50">
        <v>45196</v>
      </c>
      <c r="B19" s="57"/>
      <c r="C19" s="57"/>
      <c r="D19" s="57"/>
      <c r="E19" s="2229">
        <v>80365</v>
      </c>
      <c r="F19" s="57">
        <v>3</v>
      </c>
      <c r="G19" s="59">
        <v>9722.2199999999993</v>
      </c>
      <c r="H19" s="59">
        <v>5810</v>
      </c>
      <c r="I19" s="62">
        <f t="shared" si="1"/>
        <v>670833.34</v>
      </c>
    </row>
    <row r="20" spans="1:9" ht="15" customHeight="1">
      <c r="A20" s="50">
        <v>45226</v>
      </c>
      <c r="B20" s="57"/>
      <c r="C20" s="57"/>
      <c r="D20" s="57"/>
      <c r="E20" s="2229">
        <v>80709</v>
      </c>
      <c r="F20" s="57">
        <v>4</v>
      </c>
      <c r="G20" s="59">
        <v>9722.2199999999993</v>
      </c>
      <c r="H20" s="59">
        <v>5810</v>
      </c>
      <c r="I20" s="62">
        <f t="shared" si="1"/>
        <v>661111.12</v>
      </c>
    </row>
    <row r="21" spans="1:9" ht="15" customHeight="1">
      <c r="A21" s="50">
        <v>45260</v>
      </c>
      <c r="B21" s="57"/>
      <c r="C21" s="57"/>
      <c r="D21" s="57"/>
      <c r="E21" s="2229">
        <v>81184</v>
      </c>
      <c r="F21" s="57">
        <v>5</v>
      </c>
      <c r="G21" s="59">
        <v>9722.2199999999993</v>
      </c>
      <c r="H21" s="59">
        <v>5810</v>
      </c>
      <c r="I21" s="62">
        <f t="shared" si="1"/>
        <v>651388.9</v>
      </c>
    </row>
    <row r="22" spans="1:9" ht="15" customHeight="1">
      <c r="A22" s="50">
        <v>45289</v>
      </c>
      <c r="B22" s="57"/>
      <c r="C22" s="57"/>
      <c r="D22" s="57"/>
      <c r="E22" s="2229">
        <v>81578</v>
      </c>
      <c r="F22" s="57">
        <v>6</v>
      </c>
      <c r="G22" s="59">
        <v>9722.2199999999993</v>
      </c>
      <c r="H22" s="59">
        <v>5810</v>
      </c>
      <c r="I22" s="62">
        <f t="shared" si="1"/>
        <v>641666.68000000005</v>
      </c>
    </row>
    <row r="23" spans="1:9" ht="15" customHeight="1">
      <c r="A23" s="50">
        <v>45300</v>
      </c>
      <c r="B23" s="57"/>
      <c r="C23" s="57"/>
      <c r="D23" s="57"/>
      <c r="E23" s="2229">
        <v>32692</v>
      </c>
      <c r="F23" s="57">
        <v>7</v>
      </c>
      <c r="G23" s="59">
        <v>641666.68000000005</v>
      </c>
      <c r="H23" s="62"/>
      <c r="I23" s="62">
        <f t="shared" si="1"/>
        <v>0</v>
      </c>
    </row>
    <row r="24" spans="1:9" ht="15" customHeight="1">
      <c r="I24" s="62">
        <f t="shared" si="1"/>
        <v>0</v>
      </c>
    </row>
    <row r="25" spans="1:9" ht="15" customHeight="1">
      <c r="A25" s="3502" t="s">
        <v>1</v>
      </c>
      <c r="B25" s="3502"/>
      <c r="C25" s="3502"/>
      <c r="D25" s="3502"/>
      <c r="E25" s="3502"/>
      <c r="F25" s="3502"/>
      <c r="G25" s="3502"/>
      <c r="H25" s="3502"/>
      <c r="I25" s="3503"/>
    </row>
    <row r="26" spans="1:9" ht="15" customHeight="1">
      <c r="A26" s="141" t="s">
        <v>2</v>
      </c>
      <c r="B26" s="509" t="s">
        <v>3</v>
      </c>
      <c r="C26" s="231" t="s">
        <v>4</v>
      </c>
      <c r="D26" s="509" t="s">
        <v>362</v>
      </c>
      <c r="E26" s="2247" t="s">
        <v>7</v>
      </c>
      <c r="F26" s="232" t="s">
        <v>6</v>
      </c>
      <c r="G26" s="186" t="s">
        <v>176</v>
      </c>
      <c r="H26" s="186" t="s">
        <v>177</v>
      </c>
      <c r="I26" s="68" t="s">
        <v>10</v>
      </c>
    </row>
    <row r="27" spans="1:9" ht="15" customHeight="1">
      <c r="A27" s="683">
        <v>45300</v>
      </c>
      <c r="B27" s="55">
        <v>690000</v>
      </c>
      <c r="C27" s="55">
        <f>B27*0.02</f>
        <v>13800</v>
      </c>
      <c r="D27" s="55"/>
      <c r="E27" s="2508">
        <v>32692</v>
      </c>
      <c r="F27" s="73">
        <v>72</v>
      </c>
      <c r="G27" s="55">
        <f>B27/F27</f>
        <v>9583.3333333333303</v>
      </c>
      <c r="H27" s="55">
        <f>B27*0.0083</f>
        <v>5727</v>
      </c>
      <c r="I27" s="55">
        <f>B27</f>
        <v>690000</v>
      </c>
    </row>
    <row r="28" spans="1:9" ht="15" customHeight="1">
      <c r="A28" s="50">
        <v>45322</v>
      </c>
      <c r="B28" s="57"/>
      <c r="C28" s="57"/>
      <c r="D28" s="57"/>
      <c r="E28" s="2229">
        <v>81912</v>
      </c>
      <c r="F28" s="57">
        <v>1</v>
      </c>
      <c r="G28" s="59">
        <v>9583.33</v>
      </c>
      <c r="H28" s="62">
        <v>5727</v>
      </c>
      <c r="I28" s="62">
        <f>I27-G28</f>
        <v>680416.67</v>
      </c>
    </row>
    <row r="29" spans="1:9" ht="15" customHeight="1">
      <c r="A29" s="50">
        <v>45349</v>
      </c>
      <c r="B29" s="57"/>
      <c r="C29" s="57"/>
      <c r="D29" s="57"/>
      <c r="E29" s="2229">
        <v>82182</v>
      </c>
      <c r="F29" s="57">
        <v>2</v>
      </c>
      <c r="G29" s="62">
        <v>9583.33</v>
      </c>
      <c r="H29" s="62">
        <v>5727</v>
      </c>
      <c r="I29" s="62">
        <f t="shared" ref="I29:I35" si="2">I28-G29</f>
        <v>670833.34</v>
      </c>
    </row>
    <row r="30" spans="1:9" ht="15" customHeight="1">
      <c r="A30" s="50">
        <v>45385</v>
      </c>
      <c r="B30" s="57"/>
      <c r="C30" s="57"/>
      <c r="D30" s="57"/>
      <c r="E30" s="2229">
        <v>82667</v>
      </c>
      <c r="F30" s="57">
        <v>3</v>
      </c>
      <c r="G30" s="62">
        <v>9583.33</v>
      </c>
      <c r="H30" s="62">
        <v>5727</v>
      </c>
      <c r="I30" s="62">
        <f t="shared" si="2"/>
        <v>661250.01</v>
      </c>
    </row>
    <row r="31" spans="1:9" ht="15" customHeight="1">
      <c r="A31" s="50">
        <v>45412</v>
      </c>
      <c r="B31" s="57"/>
      <c r="C31" s="57"/>
      <c r="D31" s="57"/>
      <c r="E31" s="2229">
        <v>82941</v>
      </c>
      <c r="F31" s="57">
        <v>4</v>
      </c>
      <c r="G31" s="62">
        <v>9583.33</v>
      </c>
      <c r="H31" s="62">
        <v>5727</v>
      </c>
      <c r="I31" s="62">
        <f t="shared" si="2"/>
        <v>651666.68000000005</v>
      </c>
    </row>
    <row r="32" spans="1:9" ht="15" customHeight="1">
      <c r="A32" s="50">
        <v>45441</v>
      </c>
      <c r="B32" s="57"/>
      <c r="C32" s="57"/>
      <c r="D32" s="57"/>
      <c r="E32" s="2229">
        <v>83359</v>
      </c>
      <c r="F32" s="57">
        <v>5</v>
      </c>
      <c r="G32" s="62">
        <v>9583.33</v>
      </c>
      <c r="H32" s="62">
        <v>5727</v>
      </c>
      <c r="I32" s="62">
        <f t="shared" si="2"/>
        <v>642083.35</v>
      </c>
    </row>
    <row r="33" spans="1:19" ht="15" customHeight="1">
      <c r="A33" s="50">
        <v>45472</v>
      </c>
      <c r="B33" s="57"/>
      <c r="C33" s="57"/>
      <c r="D33" s="57"/>
      <c r="E33" s="2229">
        <v>83769</v>
      </c>
      <c r="F33" s="57">
        <v>6</v>
      </c>
      <c r="G33" s="62">
        <v>9583.33</v>
      </c>
      <c r="H33" s="62">
        <v>5727</v>
      </c>
      <c r="I33" s="62">
        <f t="shared" si="2"/>
        <v>632500.02</v>
      </c>
    </row>
    <row r="34" spans="1:19" ht="15" customHeight="1">
      <c r="A34" s="50">
        <v>45475</v>
      </c>
      <c r="B34" s="57"/>
      <c r="C34" s="57"/>
      <c r="D34" s="57"/>
      <c r="E34" s="2229">
        <v>33763</v>
      </c>
      <c r="F34" s="57"/>
      <c r="G34" s="59">
        <v>632500.02</v>
      </c>
      <c r="H34" s="62"/>
      <c r="I34" s="62">
        <f t="shared" si="2"/>
        <v>0</v>
      </c>
    </row>
    <row r="35" spans="1:19" ht="15" customHeight="1">
      <c r="A35" s="50"/>
      <c r="B35" s="57"/>
      <c r="C35" s="57"/>
      <c r="D35" s="57"/>
      <c r="E35" s="2229"/>
      <c r="F35" s="57"/>
      <c r="G35" s="62"/>
      <c r="H35" s="62"/>
      <c r="I35" s="62">
        <f t="shared" si="2"/>
        <v>0</v>
      </c>
    </row>
    <row r="36" spans="1:19" ht="15" customHeight="1">
      <c r="A36" s="3502" t="s">
        <v>1</v>
      </c>
      <c r="B36" s="3502"/>
      <c r="C36" s="3502"/>
      <c r="D36" s="3502"/>
      <c r="E36" s="3502"/>
      <c r="F36" s="3502"/>
      <c r="G36" s="3502"/>
      <c r="H36" s="3502"/>
      <c r="I36" s="3503"/>
    </row>
    <row r="37" spans="1:19" ht="15" customHeight="1">
      <c r="A37" s="141" t="s">
        <v>2</v>
      </c>
      <c r="B37" s="509" t="s">
        <v>3</v>
      </c>
      <c r="C37" s="231" t="s">
        <v>4</v>
      </c>
      <c r="D37" s="509" t="s">
        <v>362</v>
      </c>
      <c r="E37" s="2247" t="s">
        <v>7</v>
      </c>
      <c r="F37" s="232" t="s">
        <v>6</v>
      </c>
      <c r="G37" s="186" t="s">
        <v>176</v>
      </c>
      <c r="H37" s="186" t="s">
        <v>177</v>
      </c>
      <c r="I37" s="68" t="s">
        <v>10</v>
      </c>
    </row>
    <row r="38" spans="1:19" ht="15" customHeight="1">
      <c r="A38" s="683">
        <v>45475</v>
      </c>
      <c r="B38" s="55">
        <v>670000</v>
      </c>
      <c r="C38" s="55">
        <f>B38*0.02</f>
        <v>13400</v>
      </c>
      <c r="D38" s="55"/>
      <c r="E38" s="2508">
        <v>33763</v>
      </c>
      <c r="F38" s="73">
        <v>72</v>
      </c>
      <c r="G38" s="55">
        <f>B38/F38</f>
        <v>9305.5555555555493</v>
      </c>
      <c r="H38" s="55">
        <f>B38*0.0083</f>
        <v>5561</v>
      </c>
      <c r="I38" s="55">
        <f>B38</f>
        <v>670000</v>
      </c>
    </row>
    <row r="39" spans="1:19" ht="15" customHeight="1">
      <c r="A39" s="50">
        <v>45504</v>
      </c>
      <c r="B39" s="57"/>
      <c r="C39" s="57"/>
      <c r="D39" s="57"/>
      <c r="E39" s="2229">
        <v>84105</v>
      </c>
      <c r="F39" s="76">
        <v>1</v>
      </c>
      <c r="G39" s="59">
        <v>9305.56</v>
      </c>
      <c r="H39" s="59">
        <v>5561</v>
      </c>
      <c r="I39" s="59">
        <f>I38-G39</f>
        <v>660694.43999999994</v>
      </c>
    </row>
    <row r="40" spans="1:19" ht="15" customHeight="1">
      <c r="A40" s="50">
        <v>45532</v>
      </c>
      <c r="B40" s="57"/>
      <c r="C40" s="57"/>
      <c r="D40" s="57"/>
      <c r="E40" s="2229">
        <v>84373</v>
      </c>
      <c r="F40" s="76">
        <v>2</v>
      </c>
      <c r="G40" s="59">
        <v>9305.56</v>
      </c>
      <c r="H40" s="59">
        <v>5561</v>
      </c>
      <c r="I40" s="59">
        <f t="shared" ref="I40:I46" si="3">I39-G40</f>
        <v>651388.88</v>
      </c>
    </row>
    <row r="41" spans="1:19" ht="15" customHeight="1">
      <c r="A41" s="50">
        <v>45561</v>
      </c>
      <c r="B41" s="57"/>
      <c r="C41" s="57"/>
      <c r="D41" s="57"/>
      <c r="E41" s="2229">
        <v>84751</v>
      </c>
      <c r="F41" s="76">
        <v>3</v>
      </c>
      <c r="G41" s="59">
        <v>9305.56</v>
      </c>
      <c r="H41" s="59">
        <v>5561</v>
      </c>
      <c r="I41" s="59">
        <f t="shared" si="3"/>
        <v>642083.31999999995</v>
      </c>
    </row>
    <row r="42" spans="1:19" ht="18" customHeight="1">
      <c r="A42" s="50">
        <v>45594</v>
      </c>
      <c r="B42" s="57"/>
      <c r="C42" s="57"/>
      <c r="D42" s="57"/>
      <c r="E42" s="2229">
        <v>85192</v>
      </c>
      <c r="F42" s="76">
        <v>4</v>
      </c>
      <c r="G42" s="59">
        <v>9305.56</v>
      </c>
      <c r="H42" s="59">
        <v>5561</v>
      </c>
      <c r="I42" s="59">
        <f t="shared" si="3"/>
        <v>632777.76</v>
      </c>
    </row>
    <row r="43" spans="1:19" ht="15" customHeight="1">
      <c r="A43" s="50">
        <v>45630</v>
      </c>
      <c r="B43" s="57"/>
      <c r="C43" s="57"/>
      <c r="D43" s="57"/>
      <c r="E43" s="2229">
        <v>85731</v>
      </c>
      <c r="F43" s="76">
        <v>5</v>
      </c>
      <c r="G43" s="59">
        <v>9305.56</v>
      </c>
      <c r="H43" s="59">
        <v>5561</v>
      </c>
      <c r="I43" s="59">
        <f t="shared" si="3"/>
        <v>623472.19999999995</v>
      </c>
    </row>
    <row r="44" spans="1:19" ht="15" customHeight="1">
      <c r="A44" s="60">
        <v>45650</v>
      </c>
      <c r="B44" s="57"/>
      <c r="C44" s="57"/>
      <c r="D44" s="57"/>
      <c r="E44" s="2229">
        <v>85926</v>
      </c>
      <c r="F44" s="76">
        <v>6</v>
      </c>
      <c r="G44" s="59">
        <v>9305.56</v>
      </c>
      <c r="H44" s="59">
        <v>5561</v>
      </c>
      <c r="I44" s="59">
        <f t="shared" si="3"/>
        <v>614166.64</v>
      </c>
    </row>
    <row r="45" spans="1:19" ht="15" customHeight="1">
      <c r="A45" s="50">
        <v>45686</v>
      </c>
      <c r="B45" s="57"/>
      <c r="C45" s="57"/>
      <c r="D45" s="57"/>
      <c r="E45" s="2229">
        <v>86319</v>
      </c>
      <c r="F45" s="76">
        <v>7</v>
      </c>
      <c r="G45" s="59">
        <v>9305.56</v>
      </c>
      <c r="H45" s="59">
        <v>5561</v>
      </c>
      <c r="I45" s="59">
        <f t="shared" si="3"/>
        <v>604861.07999999996</v>
      </c>
    </row>
    <row r="46" spans="1:19" ht="15" customHeight="1">
      <c r="A46" s="50">
        <v>45709</v>
      </c>
      <c r="B46" s="57"/>
      <c r="C46" s="57"/>
      <c r="D46" s="57"/>
      <c r="E46" s="2229">
        <v>35109</v>
      </c>
      <c r="F46" s="76">
        <v>8</v>
      </c>
      <c r="G46" s="59">
        <v>604861.07999999996</v>
      </c>
      <c r="H46" s="59"/>
      <c r="I46" s="59">
        <f t="shared" si="3"/>
        <v>0</v>
      </c>
    </row>
    <row r="47" spans="1:19" ht="15" customHeight="1">
      <c r="G47" s="990"/>
      <c r="H47" s="990"/>
    </row>
    <row r="48" spans="1:19" ht="15" customHeight="1">
      <c r="A48" s="3502" t="s">
        <v>1</v>
      </c>
      <c r="B48" s="3502"/>
      <c r="C48" s="3502"/>
      <c r="D48" s="3502"/>
      <c r="E48" s="3502"/>
      <c r="F48" s="3502"/>
      <c r="G48" s="3502"/>
      <c r="H48" s="3502"/>
      <c r="I48" s="3503"/>
      <c r="L48" s="339"/>
      <c r="M48" s="616"/>
      <c r="N48" s="467"/>
      <c r="O48" s="615"/>
      <c r="P48" s="615"/>
      <c r="Q48" s="615"/>
      <c r="R48" s="618"/>
      <c r="S48" s="618"/>
    </row>
    <row r="49" spans="1:19" ht="15" customHeight="1">
      <c r="A49" s="141" t="s">
        <v>2</v>
      </c>
      <c r="B49" s="509" t="s">
        <v>3</v>
      </c>
      <c r="C49" s="231" t="s">
        <v>4</v>
      </c>
      <c r="D49" s="509" t="s">
        <v>362</v>
      </c>
      <c r="E49" s="2247" t="s">
        <v>7</v>
      </c>
      <c r="F49" s="232" t="s">
        <v>6</v>
      </c>
      <c r="G49" s="186" t="s">
        <v>176</v>
      </c>
      <c r="H49" s="186" t="s">
        <v>177</v>
      </c>
      <c r="I49" s="68" t="s">
        <v>10</v>
      </c>
      <c r="L49" s="339"/>
      <c r="M49" s="613"/>
      <c r="N49" s="464"/>
      <c r="O49" s="615"/>
      <c r="P49" s="615"/>
      <c r="Q49" s="615"/>
      <c r="R49" s="617"/>
      <c r="S49" s="617"/>
    </row>
    <row r="50" spans="1:19" ht="15" customHeight="1">
      <c r="A50" s="683">
        <v>45709</v>
      </c>
      <c r="B50" s="55">
        <v>680000</v>
      </c>
      <c r="C50" s="55">
        <f>B50*0.02</f>
        <v>13600</v>
      </c>
      <c r="D50" s="55"/>
      <c r="E50" s="2508">
        <v>35109</v>
      </c>
      <c r="F50" s="73">
        <v>72</v>
      </c>
      <c r="G50" s="55">
        <f>B50/F50</f>
        <v>9444.4444444444507</v>
      </c>
      <c r="H50" s="55">
        <f>B50*0.0083</f>
        <v>5644</v>
      </c>
      <c r="I50" s="55">
        <f>B50</f>
        <v>680000</v>
      </c>
      <c r="L50" s="339"/>
      <c r="M50" s="613"/>
      <c r="N50" s="340"/>
      <c r="O50" s="614"/>
      <c r="P50" s="614"/>
      <c r="Q50" s="614"/>
      <c r="R50" s="617"/>
      <c r="S50" s="617"/>
    </row>
    <row r="51" spans="1:19" ht="15" customHeight="1">
      <c r="A51" s="50">
        <v>45744</v>
      </c>
      <c r="B51" s="57"/>
      <c r="C51" s="57"/>
      <c r="D51" s="57"/>
      <c r="E51" s="2229">
        <v>87105</v>
      </c>
      <c r="F51" s="57">
        <v>1</v>
      </c>
      <c r="G51" s="991">
        <v>9305.56</v>
      </c>
      <c r="H51" s="991">
        <v>5561</v>
      </c>
      <c r="I51" s="991">
        <f>I50-G51</f>
        <v>670694.43999999994</v>
      </c>
      <c r="L51" s="339"/>
      <c r="M51" s="613"/>
      <c r="N51" s="340"/>
      <c r="O51" s="615"/>
      <c r="P51" s="615"/>
      <c r="Q51" s="615"/>
      <c r="R51" s="617"/>
      <c r="S51" s="617"/>
    </row>
    <row r="52" spans="1:19" ht="15" customHeight="1">
      <c r="A52" s="50">
        <v>45786</v>
      </c>
      <c r="B52" s="57"/>
      <c r="C52" s="57"/>
      <c r="D52" s="57"/>
      <c r="E52" s="2229" t="s">
        <v>1690</v>
      </c>
      <c r="F52" s="57">
        <v>2</v>
      </c>
      <c r="G52" s="991">
        <v>9305.56</v>
      </c>
      <c r="H52" s="991">
        <v>5561</v>
      </c>
      <c r="I52" s="991">
        <f>I51-G52</f>
        <v>661388.88</v>
      </c>
      <c r="L52" s="339"/>
      <c r="M52" s="613"/>
      <c r="N52" s="340"/>
      <c r="O52" s="615"/>
      <c r="P52" s="615"/>
      <c r="Q52" s="615"/>
      <c r="R52" s="617"/>
      <c r="S52" s="617"/>
    </row>
    <row r="53" spans="1:19" ht="15" customHeight="1">
      <c r="A53" s="50">
        <v>45806</v>
      </c>
      <c r="B53" s="57"/>
      <c r="C53" s="57"/>
      <c r="D53" s="57"/>
      <c r="E53" s="2229" t="s">
        <v>1692</v>
      </c>
      <c r="F53" s="57">
        <v>3</v>
      </c>
      <c r="G53" s="991">
        <v>9444.44</v>
      </c>
      <c r="H53" s="991">
        <v>5644</v>
      </c>
      <c r="I53" s="991">
        <f t="shared" ref="I53:I61" si="4">I52-G53</f>
        <v>651944.43999999994</v>
      </c>
      <c r="L53" s="339"/>
      <c r="M53" s="613"/>
      <c r="N53" s="340"/>
      <c r="O53" s="615"/>
      <c r="P53" s="615"/>
      <c r="Q53" s="615"/>
      <c r="R53" s="617"/>
      <c r="S53" s="617"/>
    </row>
    <row r="54" spans="1:19" ht="15" customHeight="1">
      <c r="A54" s="50">
        <v>45835</v>
      </c>
      <c r="B54" s="57"/>
      <c r="C54" s="57"/>
      <c r="D54" s="57"/>
      <c r="E54" s="2229" t="s">
        <v>1691</v>
      </c>
      <c r="F54" s="57">
        <v>4</v>
      </c>
      <c r="G54" s="991">
        <v>9444.44</v>
      </c>
      <c r="H54" s="991">
        <v>5644</v>
      </c>
      <c r="I54" s="991">
        <f t="shared" si="4"/>
        <v>642500</v>
      </c>
      <c r="L54" s="339"/>
      <c r="M54" s="613"/>
      <c r="N54" s="2182"/>
      <c r="O54" s="615"/>
      <c r="P54" s="615"/>
      <c r="Q54" s="615"/>
      <c r="R54" s="617"/>
      <c r="S54" s="617"/>
    </row>
    <row r="55" spans="1:19" ht="15" customHeight="1">
      <c r="A55" s="50">
        <v>45867</v>
      </c>
      <c r="B55" s="57"/>
      <c r="C55" s="57"/>
      <c r="D55" s="57"/>
      <c r="E55" s="2229" t="s">
        <v>1693</v>
      </c>
      <c r="F55" s="57">
        <v>5</v>
      </c>
      <c r="G55" s="991">
        <v>9444.44</v>
      </c>
      <c r="H55" s="991">
        <v>5644</v>
      </c>
      <c r="I55" s="991">
        <f t="shared" si="4"/>
        <v>633055.56000000006</v>
      </c>
      <c r="L55" s="339"/>
      <c r="M55" s="613"/>
      <c r="N55" s="340"/>
      <c r="O55" s="614"/>
      <c r="P55" s="614"/>
      <c r="Q55" s="614"/>
      <c r="R55" s="617"/>
      <c r="S55" s="617"/>
    </row>
    <row r="56" spans="1:19" ht="15" customHeight="1">
      <c r="A56" s="194">
        <v>45897</v>
      </c>
      <c r="B56" s="57"/>
      <c r="C56" s="57"/>
      <c r="D56" s="57"/>
      <c r="E56" s="2707" t="s">
        <v>1694</v>
      </c>
      <c r="F56" s="57">
        <v>6</v>
      </c>
      <c r="G56" s="54">
        <v>9444.44</v>
      </c>
      <c r="H56" s="54">
        <v>5644</v>
      </c>
      <c r="I56" s="991">
        <f t="shared" si="4"/>
        <v>623611.12</v>
      </c>
      <c r="L56" s="339"/>
      <c r="M56" s="613"/>
      <c r="N56" s="340"/>
      <c r="O56" s="615"/>
      <c r="P56" s="615"/>
      <c r="Q56" s="615"/>
      <c r="R56" s="617"/>
      <c r="S56" s="617"/>
    </row>
    <row r="57" spans="1:19" ht="15" customHeight="1">
      <c r="A57" s="194">
        <v>45932</v>
      </c>
      <c r="B57" s="57"/>
      <c r="C57" s="57"/>
      <c r="D57" s="57"/>
      <c r="E57" s="2313" t="s">
        <v>1695</v>
      </c>
      <c r="F57" s="57">
        <v>7</v>
      </c>
      <c r="G57" s="671">
        <v>9444.44</v>
      </c>
      <c r="H57" s="671">
        <v>5644</v>
      </c>
      <c r="I57" s="991">
        <f t="shared" si="4"/>
        <v>614166.68000000005</v>
      </c>
      <c r="L57" s="339"/>
      <c r="M57" s="616"/>
      <c r="N57" s="467"/>
      <c r="O57" s="615"/>
      <c r="P57" s="615"/>
      <c r="Q57" s="615"/>
      <c r="R57" s="618"/>
      <c r="S57" s="618"/>
    </row>
    <row r="58" spans="1:19" ht="15" customHeight="1">
      <c r="A58" s="194">
        <v>45951</v>
      </c>
      <c r="B58" s="57"/>
      <c r="C58" s="57"/>
      <c r="D58" s="57"/>
      <c r="E58" s="2313" t="s">
        <v>1696</v>
      </c>
      <c r="F58" s="57">
        <v>8</v>
      </c>
      <c r="G58" s="991"/>
      <c r="H58" s="54">
        <v>5810</v>
      </c>
      <c r="I58" s="991">
        <f t="shared" si="4"/>
        <v>614166.68000000005</v>
      </c>
      <c r="L58" s="339"/>
      <c r="M58" s="613"/>
      <c r="N58" s="340"/>
      <c r="O58" s="615"/>
      <c r="P58" s="615"/>
      <c r="Q58" s="615"/>
      <c r="R58" s="617"/>
      <c r="S58" s="617"/>
    </row>
    <row r="59" spans="1:19" ht="15" customHeight="1">
      <c r="A59" s="194">
        <v>45951</v>
      </c>
      <c r="B59" s="57"/>
      <c r="C59" s="57"/>
      <c r="D59" s="57"/>
      <c r="E59" s="2312">
        <v>36615</v>
      </c>
      <c r="F59" s="57"/>
      <c r="G59" s="992">
        <v>614166.68000000005</v>
      </c>
      <c r="H59" s="62"/>
      <c r="I59" s="62">
        <f t="shared" si="4"/>
        <v>0</v>
      </c>
      <c r="L59" s="339"/>
      <c r="M59" s="613"/>
      <c r="N59" s="340"/>
      <c r="O59" s="615"/>
      <c r="P59" s="615"/>
      <c r="Q59" s="615"/>
      <c r="R59" s="617"/>
      <c r="S59" s="617"/>
    </row>
    <row r="60" spans="1:19" ht="15" customHeight="1">
      <c r="A60" s="50"/>
      <c r="B60" s="57"/>
      <c r="C60" s="57"/>
      <c r="D60" s="57"/>
      <c r="E60" s="2229"/>
      <c r="F60" s="57"/>
      <c r="G60" s="62"/>
      <c r="H60" s="62"/>
      <c r="I60" s="62">
        <f t="shared" si="4"/>
        <v>0</v>
      </c>
      <c r="L60" s="339"/>
      <c r="M60" s="613"/>
      <c r="N60" s="340"/>
      <c r="O60" s="615"/>
      <c r="P60" s="615"/>
      <c r="Q60" s="615"/>
      <c r="R60" s="617"/>
      <c r="S60" s="617"/>
    </row>
    <row r="61" spans="1:19" ht="15" customHeight="1">
      <c r="I61" s="250">
        <f t="shared" si="4"/>
        <v>0</v>
      </c>
      <c r="L61" s="276"/>
      <c r="M61" s="276"/>
      <c r="N61" s="276"/>
      <c r="O61" s="276"/>
      <c r="P61" s="276"/>
      <c r="Q61" s="276"/>
      <c r="R61" s="276"/>
      <c r="S61" s="276"/>
    </row>
    <row r="62" spans="1:19" ht="15" customHeight="1">
      <c r="L62" s="276"/>
      <c r="M62" s="276"/>
      <c r="N62" s="276"/>
      <c r="O62" s="276"/>
      <c r="P62" s="276"/>
      <c r="Q62" s="276"/>
      <c r="R62" s="276"/>
      <c r="S62" s="276"/>
    </row>
    <row r="63" spans="1:19">
      <c r="A63" s="3502" t="s">
        <v>1</v>
      </c>
      <c r="B63" s="3502"/>
      <c r="C63" s="3502"/>
      <c r="D63" s="3502"/>
      <c r="E63" s="3502"/>
      <c r="F63" s="3502"/>
      <c r="G63" s="3502"/>
      <c r="H63" s="3502"/>
      <c r="I63" s="3503"/>
    </row>
    <row r="64" spans="1:19" ht="25.2">
      <c r="A64" s="141" t="s">
        <v>2</v>
      </c>
      <c r="B64" s="509" t="s">
        <v>3</v>
      </c>
      <c r="C64" s="231" t="s">
        <v>4</v>
      </c>
      <c r="D64" s="509" t="s">
        <v>362</v>
      </c>
      <c r="E64" s="2247" t="s">
        <v>7</v>
      </c>
      <c r="F64" s="232" t="s">
        <v>6</v>
      </c>
      <c r="G64" s="186" t="s">
        <v>176</v>
      </c>
      <c r="H64" s="186" t="s">
        <v>177</v>
      </c>
      <c r="I64" s="68" t="s">
        <v>10</v>
      </c>
    </row>
    <row r="65" spans="1:9">
      <c r="A65" s="683">
        <v>45951</v>
      </c>
      <c r="B65" s="55">
        <v>700000</v>
      </c>
      <c r="C65" s="55">
        <f>B65*0.02</f>
        <v>14000</v>
      </c>
      <c r="D65" s="55"/>
      <c r="E65" s="2508" t="s">
        <v>1700</v>
      </c>
      <c r="F65" s="73">
        <v>72</v>
      </c>
      <c r="G65" s="55">
        <f>B65/F65</f>
        <v>9722.2222222222208</v>
      </c>
      <c r="H65" s="55">
        <f>B65*0.0083</f>
        <v>5810</v>
      </c>
      <c r="I65" s="55">
        <f>B65</f>
        <v>700000</v>
      </c>
    </row>
    <row r="66" spans="1:9" ht="13.8">
      <c r="A66" s="167">
        <v>45959</v>
      </c>
      <c r="B66" s="57"/>
      <c r="C66" s="57"/>
      <c r="D66" s="57"/>
      <c r="E66" s="2195" t="s">
        <v>1697</v>
      </c>
      <c r="F66" s="57">
        <v>1</v>
      </c>
      <c r="G66" s="450">
        <v>9722.2199999999993</v>
      </c>
      <c r="H66" s="450">
        <v>5810</v>
      </c>
      <c r="I66" s="991">
        <f>I65-G66</f>
        <v>690277.78</v>
      </c>
    </row>
    <row r="67" spans="1:9" ht="13.8">
      <c r="A67" s="167">
        <v>45988</v>
      </c>
      <c r="B67" s="57"/>
      <c r="C67" s="57"/>
      <c r="D67" s="57"/>
      <c r="E67" s="2195" t="s">
        <v>1701</v>
      </c>
      <c r="F67" s="57">
        <v>2</v>
      </c>
      <c r="G67" s="450">
        <v>9722.2199999999993</v>
      </c>
      <c r="H67" s="450">
        <v>5810</v>
      </c>
      <c r="I67" s="991">
        <f t="shared" ref="I67:I73" si="5">I66-G67</f>
        <v>680555.56</v>
      </c>
    </row>
    <row r="68" spans="1:9" ht="13.8">
      <c r="A68" s="167">
        <v>46018</v>
      </c>
      <c r="B68" s="57"/>
      <c r="C68" s="57"/>
      <c r="D68" s="57"/>
      <c r="E68" s="2195" t="s">
        <v>1698</v>
      </c>
      <c r="F68" s="57">
        <v>3</v>
      </c>
      <c r="G68" s="450">
        <v>8690</v>
      </c>
      <c r="H68" s="450">
        <v>5810</v>
      </c>
      <c r="I68" s="991">
        <f t="shared" si="5"/>
        <v>671865.56</v>
      </c>
    </row>
    <row r="69" spans="1:9" ht="14.4">
      <c r="A69" s="167">
        <v>46020</v>
      </c>
      <c r="B69" s="587"/>
      <c r="C69" s="57"/>
      <c r="D69" s="993"/>
      <c r="E69" s="2195" t="s">
        <v>1699</v>
      </c>
      <c r="F69" s="994"/>
      <c r="G69" s="450">
        <v>1032.22</v>
      </c>
      <c r="H69" s="450"/>
      <c r="I69" s="991">
        <f t="shared" si="5"/>
        <v>670833.34</v>
      </c>
    </row>
    <row r="70" spans="1:9" ht="15">
      <c r="A70" s="167"/>
      <c r="E70" s="2197"/>
      <c r="F70" s="57"/>
      <c r="G70" s="450"/>
      <c r="H70" s="450"/>
      <c r="I70" s="991">
        <f t="shared" si="5"/>
        <v>670833.34</v>
      </c>
    </row>
    <row r="71" spans="1:9" ht="13.8">
      <c r="A71" s="50"/>
      <c r="B71" s="57"/>
      <c r="C71" s="57"/>
      <c r="D71" s="57"/>
      <c r="E71" s="2229"/>
      <c r="F71" s="57"/>
      <c r="G71" s="450"/>
      <c r="H71" s="62"/>
      <c r="I71" s="991">
        <f t="shared" si="5"/>
        <v>670833.34</v>
      </c>
    </row>
    <row r="72" spans="1:9" ht="13.8">
      <c r="A72" s="50"/>
      <c r="B72" s="57"/>
      <c r="C72" s="57"/>
      <c r="D72" s="57"/>
      <c r="E72" s="2229"/>
      <c r="F72" s="57"/>
      <c r="G72" s="62"/>
      <c r="H72" s="62"/>
      <c r="I72" s="991">
        <f t="shared" si="5"/>
        <v>670833.34</v>
      </c>
    </row>
    <row r="73" spans="1:9" ht="13.8">
      <c r="I73" s="991">
        <f t="shared" si="5"/>
        <v>670833.34</v>
      </c>
    </row>
  </sheetData>
  <mergeCells count="7">
    <mergeCell ref="A48:I48"/>
    <mergeCell ref="A63:I63"/>
    <mergeCell ref="A1:D1"/>
    <mergeCell ref="A3:I3"/>
    <mergeCell ref="A14:I14"/>
    <mergeCell ref="A25:I25"/>
    <mergeCell ref="A36:I36"/>
  </mergeCells>
  <pageMargins left="0.5" right="0.5" top="1" bottom="1" header="0.5" footer="0.5"/>
  <pageSetup paperSize="5" orientation="landscape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123">
    <tabColor rgb="FFFFFF00"/>
  </sheetPr>
  <dimension ref="A1:S56"/>
  <sheetViews>
    <sheetView zoomScale="130" zoomScaleNormal="130" workbookViewId="0">
      <selection activeCell="J28" sqref="J28:J48"/>
    </sheetView>
  </sheetViews>
  <sheetFormatPr defaultColWidth="9.109375" defaultRowHeight="12.6"/>
  <cols>
    <col min="1" max="1" width="11.44140625" style="983" customWidth="1"/>
    <col min="2" max="2" width="16" style="132" customWidth="1"/>
    <col min="3" max="3" width="11.5546875" style="132" customWidth="1"/>
    <col min="4" max="4" width="9.109375" style="132"/>
    <col min="5" max="5" width="9.33203125" style="133" customWidth="1"/>
    <col min="6" max="6" width="9.33203125" style="227" customWidth="1"/>
    <col min="7" max="7" width="12.33203125" style="7" customWidth="1"/>
    <col min="8" max="8" width="11.44140625" style="7" customWidth="1"/>
    <col min="9" max="9" width="14.88671875" style="7" customWidth="1"/>
    <col min="10" max="10" width="12" style="132" customWidth="1"/>
    <col min="11" max="11" width="14.44140625" style="132" customWidth="1"/>
    <col min="12" max="12" width="9.33203125" style="132" customWidth="1"/>
    <col min="13" max="13" width="9.33203125" style="133" customWidth="1"/>
    <col min="14" max="14" width="11.88671875" style="551" customWidth="1"/>
    <col min="15" max="15" width="15.6640625" style="132" customWidth="1"/>
    <col min="16" max="16" width="10.6640625" style="132" customWidth="1"/>
    <col min="17" max="17" width="12.88671875" style="132" customWidth="1"/>
    <col min="18" max="18" width="9.88671875" style="132" customWidth="1"/>
    <col min="19" max="19" width="9.33203125" style="132" customWidth="1"/>
    <col min="20" max="16384" width="9.109375" style="132"/>
  </cols>
  <sheetData>
    <row r="1" spans="1:17" s="973" customFormat="1" ht="24">
      <c r="A1" s="675" t="s">
        <v>1702</v>
      </c>
      <c r="E1" s="974"/>
      <c r="F1" s="227"/>
      <c r="G1" s="7"/>
      <c r="H1" s="7"/>
      <c r="I1" s="7"/>
      <c r="M1" s="974"/>
      <c r="N1" s="987"/>
    </row>
    <row r="3" spans="1:17" s="458" customFormat="1" ht="15">
      <c r="A3" s="984"/>
      <c r="B3" s="151"/>
      <c r="C3" s="151"/>
      <c r="D3" s="151"/>
      <c r="E3" s="57"/>
      <c r="F3" s="42"/>
      <c r="G3" s="43"/>
      <c r="H3" s="43"/>
      <c r="I3" s="43"/>
      <c r="J3" s="3505" t="s">
        <v>20</v>
      </c>
      <c r="K3" s="3505"/>
      <c r="L3" s="3505"/>
      <c r="M3" s="3505"/>
      <c r="N3" s="3505"/>
      <c r="O3" s="3505"/>
      <c r="P3" s="3505"/>
      <c r="Q3" s="3505"/>
    </row>
    <row r="4" spans="1:17" ht="36" customHeight="1">
      <c r="A4" s="3200" t="s">
        <v>1</v>
      </c>
      <c r="B4" s="3200"/>
      <c r="C4" s="3200"/>
      <c r="D4" s="3200"/>
      <c r="E4" s="3200"/>
      <c r="F4" s="3200"/>
      <c r="G4" s="3200"/>
      <c r="H4" s="3200"/>
      <c r="I4" s="3365"/>
      <c r="J4" s="979" t="s">
        <v>21</v>
      </c>
      <c r="K4" s="509" t="s">
        <v>552</v>
      </c>
      <c r="L4" s="232" t="s">
        <v>1592</v>
      </c>
      <c r="M4" s="232"/>
      <c r="N4" s="552" t="s">
        <v>7</v>
      </c>
      <c r="O4" s="988" t="s">
        <v>1567</v>
      </c>
      <c r="P4" s="509" t="s">
        <v>177</v>
      </c>
      <c r="Q4" s="509" t="s">
        <v>10</v>
      </c>
    </row>
    <row r="5" spans="1:17" ht="15" customHeight="1">
      <c r="A5" s="985" t="s">
        <v>2</v>
      </c>
      <c r="B5" s="142" t="s">
        <v>96</v>
      </c>
      <c r="C5" s="143" t="s">
        <v>4</v>
      </c>
      <c r="D5" s="144" t="s">
        <v>5</v>
      </c>
      <c r="E5" s="144" t="s">
        <v>6</v>
      </c>
      <c r="F5" s="968" t="s">
        <v>36</v>
      </c>
      <c r="G5" s="146" t="s">
        <v>37</v>
      </c>
      <c r="H5" s="146" t="s">
        <v>38</v>
      </c>
      <c r="I5" s="146" t="s">
        <v>87</v>
      </c>
      <c r="J5" s="871">
        <v>44716</v>
      </c>
      <c r="K5" s="21">
        <v>20000</v>
      </c>
      <c r="L5" s="23"/>
      <c r="M5" s="25">
        <v>12</v>
      </c>
      <c r="N5" s="193">
        <v>29189</v>
      </c>
      <c r="O5" s="21">
        <v>1666.67</v>
      </c>
      <c r="P5" s="21">
        <v>400</v>
      </c>
      <c r="Q5" s="21">
        <v>20000</v>
      </c>
    </row>
    <row r="6" spans="1:17" ht="15" customHeight="1">
      <c r="A6" s="833">
        <v>44597</v>
      </c>
      <c r="B6" s="55">
        <v>100000</v>
      </c>
      <c r="C6" s="55">
        <f>B6*0.02</f>
        <v>2000</v>
      </c>
      <c r="D6" s="25"/>
      <c r="E6" s="25">
        <v>18</v>
      </c>
      <c r="F6" s="518">
        <v>28314</v>
      </c>
      <c r="G6" s="55">
        <f>+B6/E6</f>
        <v>5555.5555555555602</v>
      </c>
      <c r="H6" s="55">
        <v>830</v>
      </c>
      <c r="I6" s="55">
        <v>100000</v>
      </c>
      <c r="J6" s="167">
        <v>44741</v>
      </c>
      <c r="K6" s="151"/>
      <c r="L6" s="151"/>
      <c r="M6" s="57">
        <v>1</v>
      </c>
      <c r="N6" s="178">
        <v>75147</v>
      </c>
      <c r="O6" s="43">
        <v>1666.67</v>
      </c>
      <c r="P6" s="43">
        <v>366.67</v>
      </c>
      <c r="Q6" s="43">
        <f>Q5-O6</f>
        <v>18333.330000000002</v>
      </c>
    </row>
    <row r="7" spans="1:17" ht="15" customHeight="1">
      <c r="A7" s="60">
        <v>44625</v>
      </c>
      <c r="B7" s="151"/>
      <c r="C7" s="151"/>
      <c r="D7" s="151"/>
      <c r="E7" s="57">
        <v>1</v>
      </c>
      <c r="F7" s="42">
        <v>73855</v>
      </c>
      <c r="G7" s="43">
        <v>5555.56</v>
      </c>
      <c r="H7" s="43">
        <v>830</v>
      </c>
      <c r="I7" s="43">
        <f>I6-G7</f>
        <v>94444.44</v>
      </c>
      <c r="J7" s="865">
        <v>44770</v>
      </c>
      <c r="K7" s="151"/>
      <c r="L7" s="151"/>
      <c r="M7" s="57">
        <v>2</v>
      </c>
      <c r="N7" s="178">
        <v>75481</v>
      </c>
      <c r="O7" s="43">
        <v>1666.67</v>
      </c>
      <c r="P7" s="43">
        <v>333.33</v>
      </c>
      <c r="Q7" s="43">
        <f t="shared" ref="Q7:Q17" si="0">Q6-O7</f>
        <v>16666.66</v>
      </c>
    </row>
    <row r="8" spans="1:17" ht="15" customHeight="1">
      <c r="A8" s="60">
        <v>44652</v>
      </c>
      <c r="B8" s="151"/>
      <c r="C8" s="151"/>
      <c r="D8" s="151"/>
      <c r="E8" s="57">
        <v>2</v>
      </c>
      <c r="F8" s="42">
        <v>74133</v>
      </c>
      <c r="G8" s="43">
        <v>5555.56</v>
      </c>
      <c r="H8" s="43">
        <v>830</v>
      </c>
      <c r="I8" s="43">
        <f t="shared" ref="I8:I24" si="1">I7-G8</f>
        <v>88888.88</v>
      </c>
      <c r="J8" s="50">
        <v>44800</v>
      </c>
      <c r="K8" s="151"/>
      <c r="L8" s="151"/>
      <c r="M8" s="57">
        <v>3</v>
      </c>
      <c r="N8" s="178">
        <v>75836</v>
      </c>
      <c r="O8" s="43">
        <v>1666.67</v>
      </c>
      <c r="P8" s="43">
        <v>300</v>
      </c>
      <c r="Q8" s="43">
        <f t="shared" si="0"/>
        <v>14999.99</v>
      </c>
    </row>
    <row r="9" spans="1:17" ht="15" customHeight="1">
      <c r="A9" s="60">
        <v>44681</v>
      </c>
      <c r="B9" s="151"/>
      <c r="C9" s="151"/>
      <c r="D9" s="151"/>
      <c r="E9" s="57">
        <v>3</v>
      </c>
      <c r="F9" s="42">
        <v>74433</v>
      </c>
      <c r="G9" s="43">
        <v>5555.56</v>
      </c>
      <c r="H9" s="43">
        <v>830</v>
      </c>
      <c r="I9" s="43">
        <f t="shared" si="1"/>
        <v>83333.320000000007</v>
      </c>
      <c r="J9" s="167">
        <v>44835</v>
      </c>
      <c r="K9" s="151"/>
      <c r="L9" s="151"/>
      <c r="M9" s="57">
        <v>4</v>
      </c>
      <c r="N9" s="78">
        <v>76234</v>
      </c>
      <c r="O9" s="43">
        <v>1666.67</v>
      </c>
      <c r="P9" s="284">
        <v>266.67</v>
      </c>
      <c r="Q9" s="43">
        <f t="shared" si="0"/>
        <v>13333.32</v>
      </c>
    </row>
    <row r="10" spans="1:17" ht="15" customHeight="1">
      <c r="A10" s="60">
        <v>44709</v>
      </c>
      <c r="B10" s="151"/>
      <c r="C10" s="151"/>
      <c r="D10" s="151"/>
      <c r="E10" s="57">
        <v>4</v>
      </c>
      <c r="F10" s="42">
        <v>74813</v>
      </c>
      <c r="G10" s="43">
        <v>5555.56</v>
      </c>
      <c r="H10" s="43">
        <v>830</v>
      </c>
      <c r="I10" s="43">
        <f t="shared" si="1"/>
        <v>77777.759999999995</v>
      </c>
      <c r="J10" s="167">
        <v>44867</v>
      </c>
      <c r="K10" s="151"/>
      <c r="L10" s="151"/>
      <c r="M10" s="57">
        <v>5</v>
      </c>
      <c r="N10" s="78">
        <v>76546</v>
      </c>
      <c r="O10" s="43">
        <v>1666.67</v>
      </c>
      <c r="P10" s="284">
        <v>233.33</v>
      </c>
      <c r="Q10" s="43">
        <f t="shared" si="0"/>
        <v>11666.65</v>
      </c>
    </row>
    <row r="11" spans="1:17" ht="15" customHeight="1">
      <c r="A11" s="60">
        <v>44741</v>
      </c>
      <c r="B11" s="151"/>
      <c r="C11" s="151"/>
      <c r="D11" s="151"/>
      <c r="E11" s="57">
        <v>5</v>
      </c>
      <c r="F11" s="42">
        <v>75147</v>
      </c>
      <c r="G11" s="43">
        <v>5555.56</v>
      </c>
      <c r="H11" s="43">
        <v>830</v>
      </c>
      <c r="I11" s="43">
        <f t="shared" si="1"/>
        <v>72222.2</v>
      </c>
      <c r="J11" s="167">
        <v>44891</v>
      </c>
      <c r="K11" s="151"/>
      <c r="L11" s="151"/>
      <c r="M11" s="57">
        <v>6</v>
      </c>
      <c r="N11" s="78">
        <v>76894</v>
      </c>
      <c r="O11" s="43">
        <v>1666.67</v>
      </c>
      <c r="P11" s="33">
        <v>200</v>
      </c>
      <c r="Q11" s="43">
        <f t="shared" si="0"/>
        <v>9999.98</v>
      </c>
    </row>
    <row r="12" spans="1:17" ht="15" customHeight="1">
      <c r="A12" s="60">
        <v>44770</v>
      </c>
      <c r="B12" s="151"/>
      <c r="C12" s="151"/>
      <c r="D12" s="151"/>
      <c r="E12" s="57">
        <v>6</v>
      </c>
      <c r="F12" s="42">
        <v>75481</v>
      </c>
      <c r="G12" s="43">
        <v>5555.56</v>
      </c>
      <c r="H12" s="43">
        <v>830</v>
      </c>
      <c r="I12" s="43">
        <f t="shared" si="1"/>
        <v>66666.64</v>
      </c>
      <c r="J12" s="167">
        <v>44923</v>
      </c>
      <c r="K12" s="151"/>
      <c r="L12" s="151"/>
      <c r="M12" s="57">
        <v>7</v>
      </c>
      <c r="N12" s="78">
        <v>77237</v>
      </c>
      <c r="O12" s="43">
        <v>1666.67</v>
      </c>
      <c r="P12" s="33">
        <v>166.67</v>
      </c>
      <c r="Q12" s="43">
        <f t="shared" si="0"/>
        <v>8333.31</v>
      </c>
    </row>
    <row r="13" spans="1:17" ht="15" customHeight="1">
      <c r="A13" s="60">
        <v>44800</v>
      </c>
      <c r="B13" s="151"/>
      <c r="C13" s="151"/>
      <c r="D13" s="151"/>
      <c r="E13" s="57">
        <v>7</v>
      </c>
      <c r="F13" s="42">
        <v>75836</v>
      </c>
      <c r="G13" s="43">
        <v>5555.56</v>
      </c>
      <c r="H13" s="43">
        <v>830</v>
      </c>
      <c r="I13" s="43">
        <f t="shared" si="1"/>
        <v>61111.08</v>
      </c>
      <c r="J13" s="50">
        <v>44954</v>
      </c>
      <c r="K13" s="151"/>
      <c r="L13" s="151"/>
      <c r="M13" s="57">
        <v>8</v>
      </c>
      <c r="N13" s="78">
        <v>77519</v>
      </c>
      <c r="O13" s="43">
        <v>1666.67</v>
      </c>
      <c r="P13" s="43">
        <v>133.33000000000001</v>
      </c>
      <c r="Q13" s="43">
        <f t="shared" si="0"/>
        <v>6666.64</v>
      </c>
    </row>
    <row r="14" spans="1:17" ht="15" customHeight="1">
      <c r="A14" s="77">
        <v>44835</v>
      </c>
      <c r="B14" s="151"/>
      <c r="C14" s="151"/>
      <c r="D14" s="151"/>
      <c r="E14" s="57">
        <v>8</v>
      </c>
      <c r="F14" s="42">
        <v>76234</v>
      </c>
      <c r="G14" s="59">
        <v>5555.56</v>
      </c>
      <c r="H14" s="43">
        <v>830</v>
      </c>
      <c r="I14" s="43">
        <f t="shared" si="1"/>
        <v>55555.519999999997</v>
      </c>
      <c r="J14" s="50">
        <v>44995</v>
      </c>
      <c r="K14" s="151"/>
      <c r="L14" s="151"/>
      <c r="M14" s="57">
        <v>9</v>
      </c>
      <c r="N14" s="78">
        <v>77944</v>
      </c>
      <c r="O14" s="43">
        <v>1666.67</v>
      </c>
      <c r="P14" s="43">
        <v>100</v>
      </c>
      <c r="Q14" s="43">
        <f t="shared" si="0"/>
        <v>4999.97</v>
      </c>
    </row>
    <row r="15" spans="1:17" ht="15" customHeight="1">
      <c r="A15" s="77">
        <v>44867</v>
      </c>
      <c r="B15" s="151"/>
      <c r="C15" s="151"/>
      <c r="D15" s="151"/>
      <c r="E15" s="57">
        <v>9</v>
      </c>
      <c r="F15" s="42">
        <v>76546</v>
      </c>
      <c r="G15" s="59">
        <v>5555.56</v>
      </c>
      <c r="H15" s="43">
        <v>830</v>
      </c>
      <c r="I15" s="43">
        <f t="shared" si="1"/>
        <v>49999.96</v>
      </c>
      <c r="J15" s="50">
        <v>45021</v>
      </c>
      <c r="K15" s="151"/>
      <c r="L15" s="151"/>
      <c r="M15" s="57">
        <v>10</v>
      </c>
      <c r="N15" s="78">
        <v>78252</v>
      </c>
      <c r="O15" s="43">
        <v>1666.67</v>
      </c>
      <c r="P15" s="43">
        <v>83.33</v>
      </c>
      <c r="Q15" s="43">
        <f t="shared" si="0"/>
        <v>3333.3</v>
      </c>
    </row>
    <row r="16" spans="1:17" ht="15" customHeight="1">
      <c r="A16" s="77">
        <v>44891</v>
      </c>
      <c r="B16" s="151"/>
      <c r="C16" s="151"/>
      <c r="D16" s="151"/>
      <c r="E16" s="57">
        <v>10</v>
      </c>
      <c r="F16" s="42">
        <v>76894</v>
      </c>
      <c r="G16" s="30">
        <v>5555.56</v>
      </c>
      <c r="H16" s="43">
        <v>830</v>
      </c>
      <c r="I16" s="43">
        <f t="shared" si="1"/>
        <v>44444.4</v>
      </c>
      <c r="J16" s="50">
        <v>45045</v>
      </c>
      <c r="K16" s="151"/>
      <c r="L16" s="151"/>
      <c r="M16" s="57">
        <v>11</v>
      </c>
      <c r="N16" s="78">
        <v>78502</v>
      </c>
      <c r="O16" s="43">
        <v>1666.67</v>
      </c>
      <c r="P16" s="43">
        <v>66.67</v>
      </c>
      <c r="Q16" s="43">
        <f t="shared" si="0"/>
        <v>1666.63</v>
      </c>
    </row>
    <row r="17" spans="1:17" ht="15" customHeight="1">
      <c r="A17" s="77">
        <v>44923</v>
      </c>
      <c r="B17" s="151"/>
      <c r="C17" s="151"/>
      <c r="D17" s="151"/>
      <c r="E17" s="57">
        <v>11</v>
      </c>
      <c r="F17" s="42">
        <v>77237</v>
      </c>
      <c r="G17" s="30">
        <v>5555.55</v>
      </c>
      <c r="H17" s="43">
        <v>830</v>
      </c>
      <c r="I17" s="43">
        <f t="shared" si="1"/>
        <v>38888.85</v>
      </c>
      <c r="J17" s="50">
        <v>45077</v>
      </c>
      <c r="K17" s="151"/>
      <c r="L17" s="151"/>
      <c r="M17" s="57">
        <v>12</v>
      </c>
      <c r="N17" s="78">
        <v>78927</v>
      </c>
      <c r="O17" s="43">
        <v>1666.67</v>
      </c>
      <c r="P17" s="43">
        <v>33.33</v>
      </c>
      <c r="Q17" s="43">
        <f t="shared" si="0"/>
        <v>-3.9999999997235101E-2</v>
      </c>
    </row>
    <row r="18" spans="1:17" ht="15" customHeight="1">
      <c r="A18" s="986">
        <v>44954</v>
      </c>
      <c r="B18" s="151"/>
      <c r="C18" s="151"/>
      <c r="D18" s="151"/>
      <c r="E18" s="57">
        <v>12</v>
      </c>
      <c r="F18" s="42">
        <v>77519</v>
      </c>
      <c r="G18" s="30">
        <v>5555.55</v>
      </c>
      <c r="H18" s="43">
        <v>830</v>
      </c>
      <c r="I18" s="43">
        <f t="shared" si="1"/>
        <v>33333.300000000003</v>
      </c>
      <c r="J18" s="151"/>
      <c r="K18" s="151"/>
      <c r="L18" s="151"/>
      <c r="M18" s="57"/>
      <c r="N18" s="178"/>
      <c r="O18" s="151"/>
      <c r="P18" s="151"/>
      <c r="Q18" s="151"/>
    </row>
    <row r="19" spans="1:17" ht="15" customHeight="1">
      <c r="A19" s="986">
        <v>44995</v>
      </c>
      <c r="B19" s="151"/>
      <c r="C19" s="151"/>
      <c r="D19" s="151"/>
      <c r="E19" s="57">
        <v>13</v>
      </c>
      <c r="F19" s="42">
        <v>77944</v>
      </c>
      <c r="G19" s="30">
        <v>5555.55</v>
      </c>
      <c r="H19" s="43">
        <v>830</v>
      </c>
      <c r="I19" s="43">
        <f t="shared" si="1"/>
        <v>27777.75</v>
      </c>
      <c r="J19" s="151"/>
      <c r="K19" s="151"/>
      <c r="L19" s="151"/>
      <c r="M19" s="57"/>
      <c r="N19" s="178"/>
      <c r="O19" s="151"/>
      <c r="P19" s="151"/>
      <c r="Q19" s="151"/>
    </row>
    <row r="20" spans="1:17" ht="15" customHeight="1">
      <c r="A20" s="986">
        <v>45021</v>
      </c>
      <c r="B20" s="151"/>
      <c r="C20" s="151"/>
      <c r="D20" s="151"/>
      <c r="E20" s="57">
        <v>14</v>
      </c>
      <c r="F20" s="42">
        <v>78252</v>
      </c>
      <c r="G20" s="30">
        <v>5555.55</v>
      </c>
      <c r="H20" s="43">
        <v>830</v>
      </c>
      <c r="I20" s="43">
        <f t="shared" si="1"/>
        <v>22222.2</v>
      </c>
      <c r="J20" s="151"/>
      <c r="K20" s="151"/>
      <c r="L20" s="151"/>
      <c r="M20" s="57"/>
      <c r="N20" s="178"/>
      <c r="O20" s="151"/>
      <c r="P20" s="151"/>
      <c r="Q20" s="151"/>
    </row>
    <row r="21" spans="1:17" ht="15" customHeight="1">
      <c r="A21" s="986">
        <v>45045</v>
      </c>
      <c r="B21" s="151"/>
      <c r="C21" s="151"/>
      <c r="D21" s="151"/>
      <c r="E21" s="57">
        <v>15</v>
      </c>
      <c r="F21" s="42">
        <v>78502</v>
      </c>
      <c r="G21" s="30">
        <v>5555.55</v>
      </c>
      <c r="H21" s="43">
        <v>830</v>
      </c>
      <c r="I21" s="43">
        <f t="shared" si="1"/>
        <v>16666.650000000001</v>
      </c>
      <c r="J21" s="151"/>
      <c r="K21" s="151"/>
      <c r="L21" s="151"/>
      <c r="M21" s="57"/>
      <c r="N21" s="178"/>
      <c r="O21" s="151"/>
      <c r="P21" s="151"/>
      <c r="Q21" s="151"/>
    </row>
    <row r="22" spans="1:17" ht="15" customHeight="1">
      <c r="A22" s="986">
        <v>45077</v>
      </c>
      <c r="B22" s="151"/>
      <c r="C22" s="151"/>
      <c r="D22" s="151"/>
      <c r="E22" s="57">
        <v>16</v>
      </c>
      <c r="F22" s="42">
        <v>78927</v>
      </c>
      <c r="G22" s="30">
        <v>5555.55</v>
      </c>
      <c r="H22" s="43">
        <v>830</v>
      </c>
      <c r="I22" s="43">
        <f t="shared" si="1"/>
        <v>11111.1</v>
      </c>
    </row>
    <row r="23" spans="1:17" ht="15" customHeight="1">
      <c r="A23" s="984">
        <v>45105</v>
      </c>
      <c r="B23" s="151"/>
      <c r="C23" s="151"/>
      <c r="D23" s="151"/>
      <c r="E23" s="57">
        <v>17</v>
      </c>
      <c r="F23" s="42">
        <v>79264</v>
      </c>
      <c r="G23" s="43">
        <v>5555.56</v>
      </c>
      <c r="H23" s="43">
        <v>830</v>
      </c>
      <c r="I23" s="43">
        <f t="shared" si="1"/>
        <v>5555.54000000002</v>
      </c>
    </row>
    <row r="24" spans="1:17" ht="15" customHeight="1">
      <c r="A24" s="984">
        <v>45140</v>
      </c>
      <c r="B24" s="151"/>
      <c r="C24" s="151"/>
      <c r="D24" s="151"/>
      <c r="E24" s="57">
        <v>18</v>
      </c>
      <c r="F24" s="42">
        <v>79748</v>
      </c>
      <c r="G24" s="43">
        <v>5555.56</v>
      </c>
      <c r="H24" s="43"/>
      <c r="I24" s="43">
        <f t="shared" si="1"/>
        <v>-1.9999999980427698E-2</v>
      </c>
    </row>
    <row r="25" spans="1:17" ht="15" customHeight="1"/>
    <row r="26" spans="1:17" ht="15" customHeight="1"/>
    <row r="27" spans="1:17" ht="17.25" customHeight="1">
      <c r="A27" s="3200" t="s">
        <v>1</v>
      </c>
      <c r="B27" s="3200"/>
      <c r="C27" s="3200"/>
      <c r="D27" s="3200"/>
      <c r="E27" s="3200"/>
      <c r="F27" s="3200"/>
      <c r="G27" s="3200"/>
      <c r="H27" s="3200"/>
      <c r="I27" s="3365"/>
    </row>
    <row r="28" spans="1:17" ht="15" customHeight="1">
      <c r="A28" s="985" t="s">
        <v>2</v>
      </c>
      <c r="B28" s="142" t="s">
        <v>96</v>
      </c>
      <c r="C28" s="143" t="s">
        <v>4</v>
      </c>
      <c r="D28" s="144" t="s">
        <v>5</v>
      </c>
      <c r="E28" s="144" t="s">
        <v>6</v>
      </c>
      <c r="F28" s="968" t="s">
        <v>36</v>
      </c>
      <c r="G28" s="146" t="s">
        <v>37</v>
      </c>
      <c r="H28" s="146" t="s">
        <v>38</v>
      </c>
      <c r="I28" s="146" t="s">
        <v>87</v>
      </c>
    </row>
    <row r="29" spans="1:17" ht="15" customHeight="1">
      <c r="A29" s="833">
        <v>45398</v>
      </c>
      <c r="B29" s="55">
        <v>100000</v>
      </c>
      <c r="C29" s="55">
        <f>B29*0.02</f>
        <v>2000</v>
      </c>
      <c r="D29" s="25"/>
      <c r="E29" s="25">
        <v>18</v>
      </c>
      <c r="F29" s="518">
        <v>33253</v>
      </c>
      <c r="G29" s="55">
        <f>+B29/E29</f>
        <v>5555.5555555555602</v>
      </c>
      <c r="H29" s="55">
        <v>830</v>
      </c>
      <c r="I29" s="55">
        <v>100000</v>
      </c>
      <c r="J29" s="60"/>
    </row>
    <row r="30" spans="1:17" ht="15" customHeight="1">
      <c r="A30" s="60">
        <v>45412</v>
      </c>
      <c r="B30" s="57"/>
      <c r="C30" s="57"/>
      <c r="D30" s="57"/>
      <c r="E30" s="57">
        <v>1</v>
      </c>
      <c r="F30" s="42">
        <v>82982</v>
      </c>
      <c r="G30" s="59">
        <v>5555.56</v>
      </c>
      <c r="H30" s="59">
        <v>830</v>
      </c>
      <c r="I30" s="62">
        <f>I29-G30</f>
        <v>94444.44</v>
      </c>
      <c r="J30" s="60"/>
    </row>
    <row r="31" spans="1:17" ht="15" customHeight="1">
      <c r="A31" s="60">
        <v>45444</v>
      </c>
      <c r="B31" s="57"/>
      <c r="C31" s="57"/>
      <c r="D31" s="57"/>
      <c r="E31" s="57">
        <v>2</v>
      </c>
      <c r="F31" s="42">
        <v>83459</v>
      </c>
      <c r="G31" s="59">
        <v>5555.56</v>
      </c>
      <c r="H31" s="59">
        <v>830</v>
      </c>
      <c r="I31" s="62">
        <f t="shared" ref="I31:I47" si="2">I30-G31</f>
        <v>88888.88</v>
      </c>
      <c r="J31" s="60"/>
    </row>
    <row r="32" spans="1:17" ht="15" customHeight="1">
      <c r="A32" s="60">
        <v>45489</v>
      </c>
      <c r="B32" s="57"/>
      <c r="C32" s="57"/>
      <c r="D32" s="57"/>
      <c r="E32" s="57">
        <v>3</v>
      </c>
      <c r="F32" s="42">
        <v>83909</v>
      </c>
      <c r="G32" s="62">
        <v>5555.56</v>
      </c>
      <c r="H32" s="62">
        <v>830</v>
      </c>
      <c r="I32" s="62">
        <f t="shared" si="2"/>
        <v>83333.320000000007</v>
      </c>
      <c r="J32" s="60"/>
    </row>
    <row r="33" spans="1:19" ht="15" customHeight="1">
      <c r="A33" s="60">
        <v>45521</v>
      </c>
      <c r="B33" s="57"/>
      <c r="C33" s="57"/>
      <c r="D33" s="57"/>
      <c r="E33" s="57">
        <v>4</v>
      </c>
      <c r="F33" s="42">
        <v>84301</v>
      </c>
      <c r="G33" s="62">
        <v>5555.56</v>
      </c>
      <c r="H33" s="62">
        <v>830</v>
      </c>
      <c r="I33" s="62">
        <f t="shared" si="2"/>
        <v>77777.759999999995</v>
      </c>
      <c r="J33" s="60"/>
    </row>
    <row r="34" spans="1:19" ht="15" customHeight="1">
      <c r="A34" s="60">
        <v>45563</v>
      </c>
      <c r="B34" s="57"/>
      <c r="C34" s="57"/>
      <c r="D34" s="57"/>
      <c r="E34" s="57">
        <v>5</v>
      </c>
      <c r="F34" s="42">
        <v>84833</v>
      </c>
      <c r="G34" s="62">
        <v>5555.56</v>
      </c>
      <c r="H34" s="62">
        <v>830</v>
      </c>
      <c r="I34" s="62">
        <f t="shared" si="2"/>
        <v>72222.2</v>
      </c>
      <c r="J34" s="60"/>
    </row>
    <row r="35" spans="1:19" ht="15" customHeight="1">
      <c r="A35" s="60">
        <v>45583</v>
      </c>
      <c r="B35" s="57"/>
      <c r="C35" s="57"/>
      <c r="D35" s="57"/>
      <c r="E35" s="57">
        <v>6</v>
      </c>
      <c r="F35" s="58">
        <v>85105</v>
      </c>
      <c r="G35" s="59">
        <v>5555.56</v>
      </c>
      <c r="H35" s="59">
        <v>830</v>
      </c>
      <c r="I35" s="62">
        <f t="shared" si="2"/>
        <v>66666.64</v>
      </c>
      <c r="J35" s="60"/>
    </row>
    <row r="36" spans="1:19" ht="15" customHeight="1">
      <c r="A36" s="60">
        <v>45612</v>
      </c>
      <c r="B36" s="57"/>
      <c r="C36" s="57"/>
      <c r="D36" s="57"/>
      <c r="E36" s="57">
        <v>7</v>
      </c>
      <c r="F36" s="58">
        <v>85487</v>
      </c>
      <c r="G36" s="59">
        <v>5555.56</v>
      </c>
      <c r="H36" s="59">
        <v>830</v>
      </c>
      <c r="I36" s="62">
        <f t="shared" si="2"/>
        <v>61111.08</v>
      </c>
      <c r="J36" s="60"/>
    </row>
    <row r="37" spans="1:19" ht="15" customHeight="1">
      <c r="A37" s="60">
        <v>45625</v>
      </c>
      <c r="B37" s="57"/>
      <c r="C37" s="57"/>
      <c r="D37" s="57"/>
      <c r="E37" s="57">
        <v>8</v>
      </c>
      <c r="F37" s="58">
        <v>85675</v>
      </c>
      <c r="G37" s="59">
        <v>5555.56</v>
      </c>
      <c r="H37" s="59">
        <v>830</v>
      </c>
      <c r="I37" s="62">
        <f t="shared" si="2"/>
        <v>55555.519999999997</v>
      </c>
      <c r="J37" s="60"/>
    </row>
    <row r="38" spans="1:19" ht="15" customHeight="1">
      <c r="A38" s="60">
        <v>45667</v>
      </c>
      <c r="B38" s="194"/>
      <c r="C38" s="57"/>
      <c r="D38" s="57"/>
      <c r="E38" s="57">
        <v>9</v>
      </c>
      <c r="F38" s="197">
        <v>86139</v>
      </c>
      <c r="G38" s="158">
        <v>5555.55</v>
      </c>
      <c r="H38" s="158">
        <v>830</v>
      </c>
      <c r="I38" s="62">
        <f t="shared" si="2"/>
        <v>49999.97</v>
      </c>
      <c r="J38" s="60"/>
      <c r="L38" s="339"/>
      <c r="M38" s="613"/>
      <c r="N38" s="464"/>
      <c r="O38" s="614"/>
      <c r="P38" s="614"/>
      <c r="Q38" s="614"/>
      <c r="R38" s="617"/>
      <c r="S38" s="617"/>
    </row>
    <row r="39" spans="1:19" ht="15" customHeight="1">
      <c r="A39" s="60">
        <v>45686</v>
      </c>
      <c r="B39" s="194"/>
      <c r="C39" s="57"/>
      <c r="D39" s="57"/>
      <c r="E39" s="57">
        <v>10</v>
      </c>
      <c r="F39" s="197">
        <v>86322</v>
      </c>
      <c r="G39" s="188">
        <v>5555.56</v>
      </c>
      <c r="H39" s="188">
        <v>830</v>
      </c>
      <c r="I39" s="62">
        <f t="shared" si="2"/>
        <v>44444.41</v>
      </c>
      <c r="J39" s="60"/>
      <c r="K39" s="989"/>
      <c r="L39" s="339"/>
      <c r="M39" s="613"/>
      <c r="N39" s="464"/>
      <c r="O39" s="615"/>
      <c r="P39" s="615"/>
      <c r="Q39" s="615"/>
      <c r="R39" s="617"/>
      <c r="S39" s="617"/>
    </row>
    <row r="40" spans="1:19" ht="15" customHeight="1">
      <c r="A40" s="60">
        <v>45720</v>
      </c>
      <c r="B40" s="194"/>
      <c r="C40" s="57"/>
      <c r="D40" s="57"/>
      <c r="E40" s="57">
        <v>11</v>
      </c>
      <c r="F40" s="197">
        <v>86736</v>
      </c>
      <c r="G40" s="158">
        <v>5555.56</v>
      </c>
      <c r="H40" s="158">
        <v>830</v>
      </c>
      <c r="I40" s="62">
        <f t="shared" si="2"/>
        <v>38888.85</v>
      </c>
      <c r="J40" s="60"/>
      <c r="L40" s="339"/>
      <c r="M40" s="613"/>
      <c r="N40" s="464"/>
      <c r="O40" s="614"/>
      <c r="P40" s="614"/>
      <c r="Q40" s="614"/>
      <c r="R40" s="617"/>
      <c r="S40" s="617"/>
    </row>
    <row r="41" spans="1:19" ht="15" customHeight="1">
      <c r="A41" s="60">
        <v>45751</v>
      </c>
      <c r="B41" s="194"/>
      <c r="C41" s="57"/>
      <c r="D41" s="57"/>
      <c r="E41" s="57">
        <v>12</v>
      </c>
      <c r="F41" s="197">
        <v>87137</v>
      </c>
      <c r="G41" s="158">
        <v>5555.56</v>
      </c>
      <c r="H41" s="158">
        <v>830</v>
      </c>
      <c r="I41" s="62">
        <f t="shared" si="2"/>
        <v>33333.29</v>
      </c>
      <c r="J41" s="60"/>
      <c r="L41" s="339"/>
      <c r="M41" s="613"/>
      <c r="N41" s="464"/>
      <c r="O41" s="614"/>
      <c r="P41" s="614"/>
      <c r="Q41" s="614"/>
      <c r="R41" s="617"/>
      <c r="S41" s="617"/>
    </row>
    <row r="42" spans="1:19" ht="15" customHeight="1">
      <c r="A42" s="60">
        <v>45779</v>
      </c>
      <c r="B42" s="194"/>
      <c r="C42" s="57"/>
      <c r="D42" s="57"/>
      <c r="E42" s="57">
        <v>13</v>
      </c>
      <c r="F42" s="197">
        <v>87490</v>
      </c>
      <c r="G42" s="158">
        <v>5555.56</v>
      </c>
      <c r="H42" s="158">
        <v>830</v>
      </c>
      <c r="I42" s="62">
        <f t="shared" si="2"/>
        <v>27777.73</v>
      </c>
      <c r="J42" s="60"/>
      <c r="L42" s="339"/>
      <c r="M42" s="613"/>
      <c r="N42" s="464"/>
      <c r="O42" s="614"/>
      <c r="P42" s="614"/>
      <c r="Q42" s="614"/>
      <c r="R42" s="617"/>
      <c r="S42" s="617"/>
    </row>
    <row r="43" spans="1:19" ht="15" customHeight="1">
      <c r="A43" s="984">
        <v>45805</v>
      </c>
      <c r="B43" s="194"/>
      <c r="C43" s="151"/>
      <c r="D43" s="151"/>
      <c r="E43" s="57">
        <v>14</v>
      </c>
      <c r="F43" s="195" t="s">
        <v>1703</v>
      </c>
      <c r="G43" s="188">
        <v>5555.56</v>
      </c>
      <c r="H43" s="188">
        <v>830</v>
      </c>
      <c r="I43" s="62">
        <f t="shared" si="2"/>
        <v>22222.17</v>
      </c>
      <c r="J43" s="60"/>
      <c r="L43" s="339"/>
      <c r="M43" s="613"/>
      <c r="N43" s="340"/>
      <c r="O43" s="615"/>
      <c r="P43" s="615"/>
      <c r="Q43" s="615"/>
      <c r="R43" s="617"/>
      <c r="S43" s="617"/>
    </row>
    <row r="44" spans="1:19" ht="15" customHeight="1">
      <c r="A44" s="984">
        <v>45842</v>
      </c>
      <c r="B44" s="194"/>
      <c r="C44" s="151"/>
      <c r="D44" s="151"/>
      <c r="E44" s="57">
        <v>15</v>
      </c>
      <c r="F44" s="195" t="s">
        <v>1704</v>
      </c>
      <c r="G44" s="158">
        <v>5555.56</v>
      </c>
      <c r="H44" s="158">
        <v>830</v>
      </c>
      <c r="I44" s="62">
        <f t="shared" si="2"/>
        <v>16666.61</v>
      </c>
      <c r="J44" s="60"/>
      <c r="L44" s="339"/>
      <c r="M44" s="613"/>
      <c r="N44" s="340"/>
      <c r="O44" s="614"/>
      <c r="P44" s="614"/>
      <c r="Q44" s="614"/>
      <c r="R44" s="617"/>
      <c r="S44" s="617"/>
    </row>
    <row r="45" spans="1:19" ht="15" customHeight="1">
      <c r="A45" s="984">
        <v>45885</v>
      </c>
      <c r="B45" s="194"/>
      <c r="C45" s="151"/>
      <c r="D45" s="151"/>
      <c r="E45" s="57">
        <v>16</v>
      </c>
      <c r="F45" s="2184" t="s">
        <v>1705</v>
      </c>
      <c r="G45" s="188">
        <v>5555.56</v>
      </c>
      <c r="H45" s="188">
        <v>830</v>
      </c>
      <c r="I45" s="62">
        <f t="shared" si="2"/>
        <v>11111.05</v>
      </c>
      <c r="J45" s="60"/>
      <c r="L45" s="339"/>
      <c r="M45" s="613"/>
      <c r="N45" s="464"/>
      <c r="O45" s="615"/>
      <c r="P45" s="615"/>
      <c r="Q45" s="615"/>
      <c r="R45" s="617"/>
      <c r="S45" s="617"/>
    </row>
    <row r="46" spans="1:19" ht="15" customHeight="1">
      <c r="A46" s="194">
        <v>45916</v>
      </c>
      <c r="B46" s="194"/>
      <c r="C46" s="151"/>
      <c r="D46" s="151"/>
      <c r="E46" s="57">
        <v>17</v>
      </c>
      <c r="F46" s="195" t="s">
        <v>1706</v>
      </c>
      <c r="G46" s="188">
        <v>5555.56</v>
      </c>
      <c r="H46" s="188">
        <v>830</v>
      </c>
      <c r="I46" s="62">
        <f t="shared" si="2"/>
        <v>5555.49</v>
      </c>
      <c r="J46" s="60"/>
      <c r="L46" s="339"/>
      <c r="M46" s="613"/>
      <c r="N46" s="340"/>
      <c r="O46" s="615"/>
      <c r="P46" s="615"/>
      <c r="Q46" s="615"/>
      <c r="R46" s="617"/>
      <c r="S46" s="617"/>
    </row>
    <row r="47" spans="1:19" ht="15" customHeight="1">
      <c r="A47" s="194">
        <v>45917</v>
      </c>
      <c r="B47" s="151"/>
      <c r="C47" s="151"/>
      <c r="D47" s="151"/>
      <c r="E47" s="57">
        <v>18</v>
      </c>
      <c r="F47" s="42" t="s">
        <v>1707</v>
      </c>
      <c r="G47" s="43">
        <v>5555.48</v>
      </c>
      <c r="H47" s="43"/>
      <c r="I47" s="62">
        <f t="shared" si="2"/>
        <v>9.9999999956708104E-3</v>
      </c>
      <c r="L47" s="339"/>
      <c r="M47" s="616"/>
      <c r="N47" s="467"/>
      <c r="O47" s="615"/>
      <c r="P47" s="615"/>
      <c r="Q47" s="615"/>
      <c r="R47" s="618"/>
      <c r="S47" s="618"/>
    </row>
    <row r="48" spans="1:19" ht="15" customHeight="1">
      <c r="L48" s="339"/>
      <c r="M48" s="613"/>
      <c r="N48" s="340"/>
      <c r="O48" s="614"/>
      <c r="P48" s="614"/>
      <c r="Q48" s="614"/>
      <c r="R48" s="617"/>
      <c r="S48" s="617"/>
    </row>
    <row r="49" spans="1:19" ht="15" customHeight="1">
      <c r="A49" s="3200" t="s">
        <v>1</v>
      </c>
      <c r="B49" s="3200"/>
      <c r="C49" s="3200"/>
      <c r="D49" s="3200"/>
      <c r="E49" s="3200"/>
      <c r="F49" s="3200"/>
      <c r="G49" s="3200"/>
      <c r="H49" s="3200"/>
      <c r="I49" s="3365"/>
      <c r="L49" s="339"/>
      <c r="M49" s="613"/>
      <c r="N49" s="340"/>
      <c r="O49" s="615"/>
      <c r="P49" s="615"/>
      <c r="Q49" s="615"/>
      <c r="R49" s="617"/>
      <c r="S49" s="617"/>
    </row>
    <row r="50" spans="1:19" ht="15" customHeight="1">
      <c r="A50" s="985" t="s">
        <v>2</v>
      </c>
      <c r="B50" s="142" t="s">
        <v>96</v>
      </c>
      <c r="C50" s="143" t="s">
        <v>4</v>
      </c>
      <c r="D50" s="144" t="s">
        <v>5</v>
      </c>
      <c r="E50" s="144" t="s">
        <v>6</v>
      </c>
      <c r="F50" s="968" t="s">
        <v>36</v>
      </c>
      <c r="G50" s="146" t="s">
        <v>37</v>
      </c>
      <c r="H50" s="146" t="s">
        <v>38</v>
      </c>
      <c r="I50" s="146" t="s">
        <v>87</v>
      </c>
      <c r="L50" s="339"/>
      <c r="M50" s="613"/>
      <c r="N50" s="340"/>
      <c r="O50" s="614"/>
      <c r="P50" s="614"/>
      <c r="Q50" s="614"/>
      <c r="R50" s="617"/>
      <c r="S50" s="617"/>
    </row>
    <row r="51" spans="1:19" ht="15" customHeight="1">
      <c r="A51" s="833">
        <v>45917</v>
      </c>
      <c r="B51" s="55">
        <v>160000</v>
      </c>
      <c r="C51" s="55">
        <f>B51*0.02</f>
        <v>3200</v>
      </c>
      <c r="D51" s="25"/>
      <c r="E51" s="25">
        <v>36</v>
      </c>
      <c r="F51" s="518">
        <v>33253</v>
      </c>
      <c r="G51" s="55">
        <f>+B51/E51</f>
        <v>4444.4444444444398</v>
      </c>
      <c r="H51" s="55">
        <f>B51*0.83%</f>
        <v>1328</v>
      </c>
      <c r="I51" s="55">
        <f>B51</f>
        <v>160000</v>
      </c>
    </row>
    <row r="52" spans="1:19" ht="13.8">
      <c r="A52" s="167">
        <v>45934</v>
      </c>
      <c r="B52" s="57"/>
      <c r="C52" s="57"/>
      <c r="D52" s="57"/>
      <c r="E52" s="57">
        <v>1</v>
      </c>
      <c r="F52" s="52" t="s">
        <v>1708</v>
      </c>
      <c r="G52" s="168">
        <v>4444.4399999999996</v>
      </c>
      <c r="H52" s="168">
        <v>1328</v>
      </c>
      <c r="I52" s="62">
        <f>I51-G52</f>
        <v>155555.56</v>
      </c>
    </row>
    <row r="53" spans="1:19" ht="13.8">
      <c r="A53" s="167">
        <v>45959</v>
      </c>
      <c r="B53" s="151"/>
      <c r="C53" s="151"/>
      <c r="D53" s="151"/>
      <c r="E53" s="57"/>
      <c r="F53" s="52" t="s">
        <v>1709</v>
      </c>
      <c r="G53" s="450">
        <v>4444.4399999999996</v>
      </c>
      <c r="H53" s="450">
        <v>1328</v>
      </c>
      <c r="I53" s="62">
        <f>I52-G53</f>
        <v>151111.12</v>
      </c>
    </row>
    <row r="54" spans="1:19" ht="13.8">
      <c r="A54" s="167">
        <v>45995</v>
      </c>
      <c r="B54" s="151"/>
      <c r="C54" s="151"/>
      <c r="D54" s="151"/>
      <c r="E54" s="57"/>
      <c r="F54" s="52" t="s">
        <v>1710</v>
      </c>
      <c r="G54" s="168">
        <v>4444.4399999999996</v>
      </c>
      <c r="H54" s="168">
        <v>1328</v>
      </c>
      <c r="I54" s="62">
        <f>I53-G54</f>
        <v>146666.68</v>
      </c>
    </row>
    <row r="55" spans="1:19">
      <c r="A55" s="984"/>
      <c r="B55" s="151"/>
      <c r="C55" s="151"/>
      <c r="D55" s="151"/>
      <c r="E55" s="57"/>
      <c r="F55" s="42"/>
      <c r="G55" s="43"/>
      <c r="H55" s="43"/>
      <c r="I55" s="62">
        <f>I54-G55</f>
        <v>146666.68</v>
      </c>
    </row>
    <row r="56" spans="1:19">
      <c r="A56" s="984"/>
      <c r="B56" s="151"/>
      <c r="C56" s="151"/>
      <c r="D56" s="151"/>
      <c r="E56" s="57"/>
      <c r="F56" s="42"/>
      <c r="G56" s="43"/>
      <c r="H56" s="43"/>
      <c r="I56" s="62">
        <f>I55-G56</f>
        <v>146666.68</v>
      </c>
    </row>
  </sheetData>
  <mergeCells count="4">
    <mergeCell ref="J3:Q3"/>
    <mergeCell ref="A4:I4"/>
    <mergeCell ref="A27:I27"/>
    <mergeCell ref="A49:I49"/>
  </mergeCells>
  <pageMargins left="0.5" right="0.5" top="1" bottom="1" header="0.5" footer="0.5"/>
  <pageSetup paperSize="5" orientation="landscape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60">
    <tabColor rgb="FFFFFF00"/>
  </sheetPr>
  <dimension ref="A1:S61"/>
  <sheetViews>
    <sheetView zoomScale="130" zoomScaleNormal="130" workbookViewId="0">
      <selection activeCell="P27" sqref="P27"/>
    </sheetView>
  </sheetViews>
  <sheetFormatPr defaultColWidth="9.109375" defaultRowHeight="13.2"/>
  <cols>
    <col min="1" max="1" width="12.5546875" style="5" customWidth="1"/>
    <col min="2" max="2" width="12.88671875" style="3" customWidth="1"/>
    <col min="3" max="3" width="9.5546875" style="3" customWidth="1"/>
    <col min="4" max="4" width="9.109375" style="3"/>
    <col min="5" max="5" width="9.33203125" style="3" customWidth="1"/>
    <col min="6" max="6" width="9.33203125" style="5" customWidth="1"/>
    <col min="7" max="7" width="11.33203125" style="6" customWidth="1"/>
    <col min="8" max="8" width="9.44140625" style="6" customWidth="1"/>
    <col min="9" max="9" width="12.5546875" style="3" customWidth="1"/>
    <col min="10" max="16384" width="9.109375" style="3"/>
  </cols>
  <sheetData>
    <row r="1" spans="1:19" s="981" customFormat="1" ht="23.4">
      <c r="A1" s="977" t="s">
        <v>1711</v>
      </c>
      <c r="B1" s="3"/>
      <c r="C1" s="3"/>
      <c r="D1" s="3"/>
      <c r="E1" s="5"/>
      <c r="F1" s="5"/>
      <c r="G1" s="6"/>
      <c r="H1" s="6"/>
      <c r="I1" s="3"/>
    </row>
    <row r="2" spans="1:19" ht="16.8">
      <c r="A2" s="978"/>
      <c r="E2" s="5"/>
    </row>
    <row r="3" spans="1:19" s="1" customFormat="1" ht="15">
      <c r="A3" s="5"/>
      <c r="B3" s="3"/>
      <c r="C3" s="3"/>
      <c r="D3" s="3"/>
      <c r="E3" s="3"/>
      <c r="F3" s="5"/>
      <c r="G3" s="6"/>
      <c r="H3" s="6"/>
      <c r="I3" s="3"/>
    </row>
    <row r="4" spans="1:19" ht="29.1" customHeight="1">
      <c r="A4" s="3506" t="s">
        <v>1</v>
      </c>
      <c r="B4" s="3506"/>
      <c r="C4" s="3506"/>
      <c r="D4" s="3506"/>
      <c r="E4" s="3506"/>
      <c r="F4" s="3506"/>
      <c r="G4" s="3506"/>
      <c r="H4" s="3506"/>
      <c r="I4" s="3507"/>
    </row>
    <row r="5" spans="1:19" ht="15" customHeight="1">
      <c r="A5" s="979" t="s">
        <v>2</v>
      </c>
      <c r="B5" s="509" t="s">
        <v>3</v>
      </c>
      <c r="C5" s="231" t="s">
        <v>4</v>
      </c>
      <c r="D5" s="509" t="s">
        <v>362</v>
      </c>
      <c r="E5" s="232" t="s">
        <v>7</v>
      </c>
      <c r="F5" s="232" t="s">
        <v>6</v>
      </c>
      <c r="G5" s="186" t="s">
        <v>176</v>
      </c>
      <c r="H5" s="186" t="s">
        <v>177</v>
      </c>
      <c r="I5" s="509" t="s">
        <v>10</v>
      </c>
    </row>
    <row r="6" spans="1:19" ht="15" customHeight="1">
      <c r="A6" s="982">
        <v>45036</v>
      </c>
      <c r="B6" s="55">
        <v>15000</v>
      </c>
      <c r="C6" s="55">
        <f>B6*0.02</f>
        <v>300</v>
      </c>
      <c r="D6" s="25"/>
      <c r="E6" s="25"/>
      <c r="F6" s="25">
        <v>12</v>
      </c>
      <c r="G6" s="55">
        <v>1250</v>
      </c>
      <c r="H6" s="55">
        <v>124.5</v>
      </c>
      <c r="I6" s="55">
        <v>15000</v>
      </c>
    </row>
    <row r="7" spans="1:19" ht="15" customHeight="1">
      <c r="A7" s="285">
        <v>45062</v>
      </c>
      <c r="B7" s="27"/>
      <c r="C7" s="27"/>
      <c r="D7" s="27"/>
      <c r="E7" s="78">
        <v>78651</v>
      </c>
      <c r="F7" s="29">
        <v>1</v>
      </c>
      <c r="G7" s="43">
        <v>1250</v>
      </c>
      <c r="H7" s="43">
        <v>124.5</v>
      </c>
      <c r="I7" s="478">
        <f>I6-G7</f>
        <v>13750</v>
      </c>
    </row>
    <row r="8" spans="1:19" ht="15" customHeight="1">
      <c r="A8" s="50">
        <v>45094</v>
      </c>
      <c r="B8" s="27"/>
      <c r="C8" s="35"/>
      <c r="D8" s="35"/>
      <c r="E8" s="178">
        <v>79184</v>
      </c>
      <c r="F8" s="29">
        <v>2</v>
      </c>
      <c r="G8" s="35">
        <v>1250</v>
      </c>
      <c r="H8" s="35">
        <v>124</v>
      </c>
      <c r="I8" s="478">
        <f t="shared" ref="I8:I18" si="0">I7-G8</f>
        <v>12500</v>
      </c>
    </row>
    <row r="9" spans="1:19" ht="15" customHeight="1">
      <c r="A9" s="50">
        <v>45129</v>
      </c>
      <c r="B9" s="27"/>
      <c r="C9" s="35"/>
      <c r="D9" s="35"/>
      <c r="E9" s="178">
        <v>79573</v>
      </c>
      <c r="F9" s="29">
        <v>3</v>
      </c>
      <c r="G9" s="35">
        <v>1250</v>
      </c>
      <c r="H9" s="35">
        <v>124.5</v>
      </c>
      <c r="I9" s="478">
        <f t="shared" si="0"/>
        <v>11250</v>
      </c>
    </row>
    <row r="10" spans="1:19" ht="15" customHeight="1">
      <c r="A10" s="50">
        <v>45154</v>
      </c>
      <c r="B10" s="27"/>
      <c r="C10" s="35"/>
      <c r="D10" s="35"/>
      <c r="E10" s="178">
        <v>79874</v>
      </c>
      <c r="F10" s="29">
        <v>4</v>
      </c>
      <c r="G10" s="35">
        <v>1250</v>
      </c>
      <c r="H10" s="35">
        <v>124.5</v>
      </c>
      <c r="I10" s="478">
        <f t="shared" si="0"/>
        <v>10000</v>
      </c>
    </row>
    <row r="11" spans="1:19" ht="15" customHeight="1">
      <c r="A11" s="50">
        <v>45167</v>
      </c>
      <c r="B11" s="27"/>
      <c r="C11" s="35"/>
      <c r="D11" s="35"/>
      <c r="E11" s="178">
        <v>79990</v>
      </c>
      <c r="F11" s="29">
        <v>5</v>
      </c>
      <c r="G11" s="35">
        <v>1250</v>
      </c>
      <c r="H11" s="35">
        <v>124</v>
      </c>
      <c r="I11" s="478">
        <f t="shared" si="0"/>
        <v>8750</v>
      </c>
    </row>
    <row r="12" spans="1:19" ht="15" customHeight="1">
      <c r="A12" s="50">
        <v>45202</v>
      </c>
      <c r="B12" s="27"/>
      <c r="C12" s="45"/>
      <c r="D12" s="45"/>
      <c r="E12" s="178">
        <v>80475</v>
      </c>
      <c r="F12" s="29">
        <v>6</v>
      </c>
      <c r="G12" s="45">
        <v>1250</v>
      </c>
      <c r="H12" s="45">
        <v>124.5</v>
      </c>
      <c r="I12" s="478">
        <f t="shared" si="0"/>
        <v>7500</v>
      </c>
    </row>
    <row r="13" spans="1:19" ht="15" customHeight="1">
      <c r="A13" s="167">
        <v>45234</v>
      </c>
      <c r="B13" s="27"/>
      <c r="C13" s="45"/>
      <c r="D13" s="45"/>
      <c r="E13" s="178">
        <v>80809</v>
      </c>
      <c r="F13" s="29">
        <v>7</v>
      </c>
      <c r="G13" s="45">
        <v>1250</v>
      </c>
      <c r="H13" s="45">
        <v>124</v>
      </c>
      <c r="I13" s="478">
        <f t="shared" si="0"/>
        <v>6250</v>
      </c>
      <c r="L13" s="339"/>
      <c r="M13" s="616"/>
      <c r="N13" s="467"/>
      <c r="O13" s="615"/>
      <c r="P13" s="615"/>
      <c r="Q13" s="615"/>
      <c r="R13" s="618"/>
      <c r="S13" s="617"/>
    </row>
    <row r="14" spans="1:19" ht="15" customHeight="1">
      <c r="A14" s="167">
        <v>45246</v>
      </c>
      <c r="B14" s="27"/>
      <c r="C14" s="35"/>
      <c r="D14" s="35"/>
      <c r="E14" s="178">
        <v>80967</v>
      </c>
      <c r="F14" s="29">
        <v>8</v>
      </c>
      <c r="G14" s="30">
        <v>1250</v>
      </c>
      <c r="H14" s="30">
        <v>124.5</v>
      </c>
      <c r="I14" s="478">
        <f t="shared" si="0"/>
        <v>5000</v>
      </c>
      <c r="L14" s="339"/>
      <c r="M14" s="613"/>
      <c r="N14" s="340"/>
      <c r="O14" s="615"/>
      <c r="P14" s="615"/>
      <c r="Q14" s="615"/>
      <c r="R14" s="617"/>
      <c r="S14" s="617"/>
    </row>
    <row r="15" spans="1:19" ht="15" customHeight="1">
      <c r="A15" s="167">
        <v>45289</v>
      </c>
      <c r="B15" s="151"/>
      <c r="C15" s="35"/>
      <c r="D15" s="35"/>
      <c r="E15" s="178">
        <v>81619</v>
      </c>
      <c r="F15" s="57">
        <v>9</v>
      </c>
      <c r="G15" s="30">
        <v>1250</v>
      </c>
      <c r="H15" s="30">
        <v>124.5</v>
      </c>
      <c r="I15" s="478">
        <f t="shared" si="0"/>
        <v>3750</v>
      </c>
      <c r="L15" s="339"/>
      <c r="M15" s="613"/>
      <c r="N15" s="340"/>
      <c r="O15" s="615"/>
      <c r="P15" s="615"/>
      <c r="Q15" s="615"/>
      <c r="R15" s="617"/>
      <c r="S15" s="618"/>
    </row>
    <row r="16" spans="1:19" ht="20.25" customHeight="1">
      <c r="A16" s="980">
        <v>45321</v>
      </c>
      <c r="B16" s="151"/>
      <c r="C16" s="151"/>
      <c r="D16" s="151"/>
      <c r="E16" s="868">
        <v>81841</v>
      </c>
      <c r="F16" s="57">
        <v>10</v>
      </c>
      <c r="G16" s="30">
        <v>1250</v>
      </c>
      <c r="H16" s="30">
        <v>124.5</v>
      </c>
      <c r="I16" s="478">
        <f t="shared" si="0"/>
        <v>2500</v>
      </c>
    </row>
    <row r="17" spans="1:9" ht="15" customHeight="1">
      <c r="A17" s="980">
        <v>45349</v>
      </c>
      <c r="B17" s="151"/>
      <c r="C17" s="151"/>
      <c r="D17" s="151"/>
      <c r="E17" s="868">
        <v>82173</v>
      </c>
      <c r="F17" s="57">
        <v>11</v>
      </c>
      <c r="G17" s="43">
        <v>1250</v>
      </c>
      <c r="H17" s="43">
        <v>124.5</v>
      </c>
      <c r="I17" s="478">
        <f t="shared" si="0"/>
        <v>1250</v>
      </c>
    </row>
    <row r="18" spans="1:9" ht="15" customHeight="1">
      <c r="A18" s="235">
        <v>45405</v>
      </c>
      <c r="B18" s="132"/>
      <c r="C18" s="132"/>
      <c r="D18" s="132"/>
      <c r="E18" s="78">
        <v>82853</v>
      </c>
      <c r="F18" s="57">
        <v>12</v>
      </c>
      <c r="G18" s="30">
        <v>1250</v>
      </c>
      <c r="H18" s="30">
        <v>249</v>
      </c>
      <c r="I18" s="478">
        <f t="shared" si="0"/>
        <v>0</v>
      </c>
    </row>
    <row r="19" spans="1:9" ht="15" customHeight="1">
      <c r="A19" s="133"/>
      <c r="B19" s="132"/>
      <c r="C19" s="132"/>
      <c r="D19" s="132"/>
      <c r="E19" s="132"/>
      <c r="F19" s="133"/>
      <c r="G19" s="7"/>
      <c r="H19" s="7"/>
      <c r="I19" s="132"/>
    </row>
    <row r="20" spans="1:9" ht="15" customHeight="1">
      <c r="A20" s="133"/>
      <c r="B20" s="132"/>
      <c r="C20" s="132"/>
      <c r="D20" s="132"/>
      <c r="E20" s="132"/>
      <c r="F20" s="133"/>
      <c r="G20" s="7"/>
      <c r="H20" s="7"/>
      <c r="I20" s="132"/>
    </row>
    <row r="21" spans="1:9" ht="15" customHeight="1">
      <c r="A21" s="3506" t="s">
        <v>1</v>
      </c>
      <c r="B21" s="3506"/>
      <c r="C21" s="3506"/>
      <c r="D21" s="3506"/>
      <c r="E21" s="3506"/>
      <c r="F21" s="3506"/>
      <c r="G21" s="3506"/>
      <c r="H21" s="3506"/>
      <c r="I21" s="3507"/>
    </row>
    <row r="22" spans="1:9" ht="15" customHeight="1">
      <c r="A22" s="979" t="s">
        <v>2</v>
      </c>
      <c r="B22" s="509" t="s">
        <v>3</v>
      </c>
      <c r="C22" s="231" t="s">
        <v>4</v>
      </c>
      <c r="D22" s="509" t="s">
        <v>362</v>
      </c>
      <c r="E22" s="232" t="s">
        <v>7</v>
      </c>
      <c r="F22" s="232" t="s">
        <v>6</v>
      </c>
      <c r="G22" s="186" t="s">
        <v>176</v>
      </c>
      <c r="H22" s="186" t="s">
        <v>177</v>
      </c>
      <c r="I22" s="509" t="s">
        <v>10</v>
      </c>
    </row>
    <row r="23" spans="1:9" ht="15" customHeight="1">
      <c r="A23" s="982">
        <v>45951</v>
      </c>
      <c r="B23" s="55">
        <v>15000</v>
      </c>
      <c r="C23" s="55">
        <f>B23*0.02</f>
        <v>300</v>
      </c>
      <c r="D23" s="25"/>
      <c r="E23" s="25">
        <v>36616</v>
      </c>
      <c r="F23" s="25">
        <v>12</v>
      </c>
      <c r="G23" s="55">
        <v>1250</v>
      </c>
      <c r="H23" s="55">
        <v>124.5</v>
      </c>
      <c r="I23" s="55">
        <v>15000</v>
      </c>
    </row>
    <row r="24" spans="1:9" ht="15" customHeight="1">
      <c r="A24" s="194">
        <v>45990</v>
      </c>
      <c r="B24" s="27"/>
      <c r="C24" s="27"/>
      <c r="D24" s="27"/>
      <c r="E24" s="58" t="s">
        <v>1712</v>
      </c>
      <c r="F24" s="29">
        <v>1</v>
      </c>
      <c r="G24" s="188">
        <v>1250</v>
      </c>
      <c r="H24" s="188">
        <v>124.5</v>
      </c>
      <c r="I24" s="478">
        <f>I23-G24</f>
        <v>13750</v>
      </c>
    </row>
    <row r="25" spans="1:9" ht="15" customHeight="1">
      <c r="A25" s="194">
        <v>46020</v>
      </c>
      <c r="B25" s="27"/>
      <c r="C25" s="27"/>
      <c r="D25" s="27"/>
      <c r="E25" s="58" t="s">
        <v>1713</v>
      </c>
      <c r="F25" s="29"/>
      <c r="G25" s="188">
        <v>1250</v>
      </c>
      <c r="H25" s="188">
        <v>124.5</v>
      </c>
      <c r="I25" s="478">
        <f>I24-G25</f>
        <v>12500</v>
      </c>
    </row>
    <row r="26" spans="1:9" ht="15" customHeight="1">
      <c r="A26" s="29"/>
      <c r="B26" s="27"/>
      <c r="C26" s="27"/>
      <c r="D26" s="27"/>
      <c r="E26" s="27"/>
      <c r="F26" s="29"/>
      <c r="G26" s="39"/>
      <c r="H26" s="39"/>
      <c r="I26" s="478">
        <f>I25-G26</f>
        <v>12500</v>
      </c>
    </row>
    <row r="27" spans="1:9" ht="15" customHeight="1">
      <c r="A27" s="29"/>
      <c r="B27" s="27"/>
      <c r="C27" s="27"/>
      <c r="D27" s="27"/>
      <c r="E27" s="27"/>
      <c r="F27" s="29"/>
      <c r="G27" s="39"/>
      <c r="H27" s="39"/>
      <c r="I27" s="478">
        <f>I26-G27</f>
        <v>12500</v>
      </c>
    </row>
    <row r="28" spans="1:9" ht="15" customHeight="1">
      <c r="A28" s="29"/>
      <c r="B28" s="27"/>
      <c r="C28" s="27"/>
      <c r="D28" s="27"/>
      <c r="E28" s="27"/>
      <c r="F28" s="29"/>
      <c r="G28" s="39"/>
      <c r="H28" s="39"/>
      <c r="I28" s="478">
        <f>I27-G28</f>
        <v>12500</v>
      </c>
    </row>
    <row r="29" spans="1:9" ht="15" customHeight="1"/>
    <row r="30" spans="1:9" ht="15" customHeight="1"/>
    <row r="31" spans="1:9" ht="15" customHeight="1"/>
    <row r="32" spans="1: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22.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</sheetData>
  <mergeCells count="2">
    <mergeCell ref="A4:I4"/>
    <mergeCell ref="A21:I21"/>
  </mergeCells>
  <pageMargins left="0.5" right="0.5" top="1" bottom="1" header="0.5" footer="0.5"/>
  <pageSetup paperSize="5" orientation="landscape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tabColor rgb="FFFFFF00"/>
  </sheetPr>
  <dimension ref="A1:I20"/>
  <sheetViews>
    <sheetView zoomScale="130" zoomScaleNormal="130" workbookViewId="0">
      <selection activeCell="M18" sqref="M18"/>
    </sheetView>
  </sheetViews>
  <sheetFormatPr defaultColWidth="9" defaultRowHeight="13.2"/>
  <cols>
    <col min="1" max="1" width="12.5546875" style="5" customWidth="1"/>
    <col min="2" max="2" width="12.88671875" style="3" customWidth="1"/>
    <col min="3" max="3" width="10.88671875" style="3" customWidth="1"/>
    <col min="4" max="4" width="9.109375" style="3"/>
    <col min="5" max="5" width="9.33203125" style="5" customWidth="1"/>
    <col min="6" max="6" width="9.33203125" style="3" customWidth="1"/>
    <col min="7" max="7" width="11.33203125" style="6" customWidth="1"/>
    <col min="8" max="8" width="9.44140625" style="6" customWidth="1"/>
    <col min="9" max="9" width="12.5546875" style="3" customWidth="1"/>
  </cols>
  <sheetData>
    <row r="1" spans="1:9" ht="23.4">
      <c r="A1" s="977" t="s">
        <v>1714</v>
      </c>
      <c r="F1" s="5"/>
    </row>
    <row r="2" spans="1:9" ht="16.8">
      <c r="A2" s="978"/>
      <c r="F2" s="5"/>
    </row>
    <row r="4" spans="1:9" ht="15">
      <c r="A4" s="3508" t="s">
        <v>1</v>
      </c>
      <c r="B4" s="3508"/>
      <c r="C4" s="3508"/>
      <c r="D4" s="3508"/>
      <c r="E4" s="3508"/>
      <c r="F4" s="3508"/>
      <c r="G4" s="3508"/>
      <c r="H4" s="3508"/>
      <c r="I4" s="3509"/>
    </row>
    <row r="5" spans="1:9" ht="25.2">
      <c r="A5" s="979" t="s">
        <v>2</v>
      </c>
      <c r="B5" s="509" t="s">
        <v>3</v>
      </c>
      <c r="C5" s="231" t="s">
        <v>4</v>
      </c>
      <c r="D5" s="509" t="s">
        <v>362</v>
      </c>
      <c r="E5" s="232" t="s">
        <v>6</v>
      </c>
      <c r="F5" s="232" t="s">
        <v>7</v>
      </c>
      <c r="G5" s="186" t="s">
        <v>176</v>
      </c>
      <c r="H5" s="186" t="s">
        <v>177</v>
      </c>
      <c r="I5" s="509" t="s">
        <v>10</v>
      </c>
    </row>
    <row r="6" spans="1:9">
      <c r="A6" s="252">
        <v>45997</v>
      </c>
      <c r="B6" s="55">
        <v>100000</v>
      </c>
      <c r="C6" s="55">
        <f>B6*0.02</f>
        <v>2000</v>
      </c>
      <c r="D6" s="25"/>
      <c r="E6" s="25">
        <v>12</v>
      </c>
      <c r="F6" s="25">
        <v>36921</v>
      </c>
      <c r="G6" s="55">
        <f>B6/12</f>
        <v>8333.3333333333303</v>
      </c>
      <c r="H6" s="55">
        <f>B6*0.83%</f>
        <v>830</v>
      </c>
      <c r="I6" s="55">
        <f>B6</f>
        <v>100000</v>
      </c>
    </row>
    <row r="7" spans="1:9" ht="13.8">
      <c r="A7" s="29"/>
      <c r="B7" s="588"/>
      <c r="C7" s="27"/>
      <c r="D7" s="27"/>
      <c r="E7" s="29">
        <v>1</v>
      </c>
      <c r="F7" s="78"/>
      <c r="G7" s="43"/>
      <c r="H7" s="43"/>
      <c r="I7" s="478">
        <f>I6-G7</f>
        <v>100000</v>
      </c>
    </row>
    <row r="8" spans="1:9">
      <c r="A8" s="50"/>
      <c r="B8" s="27"/>
      <c r="C8" s="35"/>
      <c r="D8" s="35"/>
      <c r="E8" s="29">
        <v>2</v>
      </c>
      <c r="F8" s="178"/>
      <c r="G8" s="35"/>
      <c r="H8" s="35"/>
      <c r="I8" s="478">
        <f t="shared" ref="I8:I18" si="0">I7-G8</f>
        <v>100000</v>
      </c>
    </row>
    <row r="9" spans="1:9">
      <c r="A9" s="50"/>
      <c r="B9" s="27"/>
      <c r="C9" s="35"/>
      <c r="D9" s="35"/>
      <c r="E9" s="29">
        <v>3</v>
      </c>
      <c r="F9" s="178"/>
      <c r="G9" s="35"/>
      <c r="H9" s="35"/>
      <c r="I9" s="478">
        <f t="shared" si="0"/>
        <v>100000</v>
      </c>
    </row>
    <row r="10" spans="1:9">
      <c r="A10" s="50"/>
      <c r="B10" s="27"/>
      <c r="C10" s="35"/>
      <c r="D10" s="35"/>
      <c r="E10" s="29">
        <v>4</v>
      </c>
      <c r="F10" s="178"/>
      <c r="G10" s="35"/>
      <c r="H10" s="35"/>
      <c r="I10" s="478">
        <f t="shared" si="0"/>
        <v>100000</v>
      </c>
    </row>
    <row r="11" spans="1:9">
      <c r="A11" s="50"/>
      <c r="B11" s="27"/>
      <c r="C11" s="35"/>
      <c r="D11" s="35"/>
      <c r="E11" s="29">
        <v>5</v>
      </c>
      <c r="F11" s="178"/>
      <c r="G11" s="35"/>
      <c r="H11" s="35"/>
      <c r="I11" s="478">
        <f t="shared" si="0"/>
        <v>100000</v>
      </c>
    </row>
    <row r="12" spans="1:9">
      <c r="A12" s="50"/>
      <c r="B12" s="27"/>
      <c r="C12" s="45"/>
      <c r="D12" s="45"/>
      <c r="E12" s="29">
        <v>6</v>
      </c>
      <c r="F12" s="178"/>
      <c r="G12" s="45"/>
      <c r="H12" s="45"/>
      <c r="I12" s="478">
        <f t="shared" si="0"/>
        <v>100000</v>
      </c>
    </row>
    <row r="13" spans="1:9">
      <c r="A13" s="167"/>
      <c r="B13" s="27"/>
      <c r="C13" s="45"/>
      <c r="D13" s="45"/>
      <c r="E13" s="29">
        <v>7</v>
      </c>
      <c r="F13" s="178"/>
      <c r="G13" s="45"/>
      <c r="H13" s="45"/>
      <c r="I13" s="478">
        <f t="shared" si="0"/>
        <v>100000</v>
      </c>
    </row>
    <row r="14" spans="1:9">
      <c r="A14" s="167"/>
      <c r="B14" s="27"/>
      <c r="C14" s="35"/>
      <c r="D14" s="35"/>
      <c r="E14" s="29">
        <v>8</v>
      </c>
      <c r="F14" s="178"/>
      <c r="G14" s="30"/>
      <c r="H14" s="30"/>
      <c r="I14" s="478">
        <f t="shared" si="0"/>
        <v>100000</v>
      </c>
    </row>
    <row r="15" spans="1:9">
      <c r="A15" s="167"/>
      <c r="B15" s="151"/>
      <c r="C15" s="35"/>
      <c r="D15" s="35"/>
      <c r="E15" s="57">
        <v>9</v>
      </c>
      <c r="F15" s="178"/>
      <c r="G15" s="30"/>
      <c r="H15" s="30"/>
      <c r="I15" s="478">
        <f t="shared" si="0"/>
        <v>100000</v>
      </c>
    </row>
    <row r="16" spans="1:9" ht="15">
      <c r="A16" s="980"/>
      <c r="B16" s="151"/>
      <c r="C16" s="151"/>
      <c r="D16" s="151"/>
      <c r="E16" s="57">
        <v>10</v>
      </c>
      <c r="F16" s="868"/>
      <c r="G16" s="30"/>
      <c r="H16" s="30"/>
      <c r="I16" s="478">
        <f t="shared" si="0"/>
        <v>100000</v>
      </c>
    </row>
    <row r="17" spans="1:9" ht="15">
      <c r="A17" s="980"/>
      <c r="B17" s="151"/>
      <c r="C17" s="151"/>
      <c r="D17" s="151"/>
      <c r="E17" s="57">
        <v>11</v>
      </c>
      <c r="F17" s="868"/>
      <c r="G17" s="43"/>
      <c r="H17" s="43"/>
      <c r="I17" s="478">
        <f t="shared" si="0"/>
        <v>100000</v>
      </c>
    </row>
    <row r="18" spans="1:9" ht="13.8">
      <c r="A18" s="235"/>
      <c r="B18" s="132"/>
      <c r="C18" s="132"/>
      <c r="D18" s="132"/>
      <c r="E18" s="57">
        <v>12</v>
      </c>
      <c r="F18" s="78"/>
      <c r="G18" s="30"/>
      <c r="H18" s="30"/>
      <c r="I18" s="478">
        <f t="shared" si="0"/>
        <v>100000</v>
      </c>
    </row>
    <row r="19" spans="1:9">
      <c r="A19" s="133"/>
      <c r="B19" s="132"/>
      <c r="C19" s="132"/>
      <c r="D19" s="132"/>
      <c r="E19" s="133"/>
      <c r="F19" s="132"/>
      <c r="G19" s="7"/>
      <c r="H19" s="7"/>
      <c r="I19" s="132"/>
    </row>
    <row r="20" spans="1:9">
      <c r="A20" s="133"/>
      <c r="B20" s="132"/>
      <c r="C20" s="132"/>
      <c r="D20" s="132"/>
      <c r="E20" s="133"/>
      <c r="F20" s="132"/>
      <c r="G20" s="7"/>
      <c r="H20" s="7"/>
      <c r="I20" s="132"/>
    </row>
  </sheetData>
  <mergeCells count="1">
    <mergeCell ref="A4:I4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tabColor rgb="FFFFFF00"/>
  </sheetPr>
  <dimension ref="A1:R20"/>
  <sheetViews>
    <sheetView zoomScale="130" zoomScaleNormal="130" workbookViewId="0">
      <selection activeCell="A18" sqref="A18"/>
    </sheetView>
  </sheetViews>
  <sheetFormatPr defaultColWidth="9" defaultRowHeight="13.2"/>
  <cols>
    <col min="1" max="1" width="12.6640625" style="902" customWidth="1"/>
    <col min="2" max="5" width="12.6640625" customWidth="1"/>
    <col min="6" max="6" width="12.6640625" style="543" customWidth="1"/>
    <col min="7" max="8" width="12.6640625" style="840" customWidth="1"/>
    <col min="9" max="9" width="12.6640625" customWidth="1"/>
  </cols>
  <sheetData>
    <row r="1" spans="1:18" ht="24">
      <c r="A1" s="11" t="s">
        <v>1715</v>
      </c>
      <c r="B1" s="973"/>
      <c r="C1" s="973"/>
      <c r="D1" s="973"/>
      <c r="E1" s="974"/>
      <c r="F1" s="227"/>
      <c r="G1" s="7"/>
      <c r="H1" s="7"/>
      <c r="I1" s="7"/>
    </row>
    <row r="2" spans="1:18">
      <c r="A2" s="131"/>
      <c r="B2" s="132"/>
      <c r="C2" s="132"/>
      <c r="D2" s="132"/>
      <c r="E2" s="133"/>
      <c r="F2" s="227"/>
      <c r="G2" s="7"/>
      <c r="H2" s="7"/>
      <c r="I2" s="7"/>
    </row>
    <row r="3" spans="1:18">
      <c r="A3" s="160"/>
      <c r="B3" s="151"/>
      <c r="C3" s="151"/>
      <c r="D3" s="151"/>
      <c r="E3" s="57"/>
      <c r="F3" s="42"/>
      <c r="G3" s="43"/>
      <c r="H3" s="43"/>
      <c r="I3" s="43"/>
    </row>
    <row r="4" spans="1:18" ht="20.399999999999999">
      <c r="A4" s="3200" t="s">
        <v>1</v>
      </c>
      <c r="B4" s="3200"/>
      <c r="C4" s="3200"/>
      <c r="D4" s="3200"/>
      <c r="E4" s="3200"/>
      <c r="F4" s="3200"/>
      <c r="G4" s="3200"/>
      <c r="H4" s="3200"/>
      <c r="I4" s="3365"/>
    </row>
    <row r="5" spans="1:18" ht="25.2">
      <c r="A5" s="141" t="s">
        <v>2</v>
      </c>
      <c r="B5" s="142" t="s">
        <v>96</v>
      </c>
      <c r="C5" s="143" t="s">
        <v>4</v>
      </c>
      <c r="D5" s="144" t="s">
        <v>5</v>
      </c>
      <c r="E5" s="144" t="s">
        <v>6</v>
      </c>
      <c r="F5" s="968" t="s">
        <v>36</v>
      </c>
      <c r="G5" s="146" t="s">
        <v>37</v>
      </c>
      <c r="H5" s="146" t="s">
        <v>38</v>
      </c>
      <c r="I5" s="146" t="s">
        <v>87</v>
      </c>
    </row>
    <row r="6" spans="1:18">
      <c r="A6" s="50">
        <v>45584</v>
      </c>
      <c r="B6" s="55">
        <v>60000</v>
      </c>
      <c r="C6" s="55">
        <f>B6*0.02</f>
        <v>1200</v>
      </c>
      <c r="D6" s="25"/>
      <c r="E6" s="25">
        <v>24</v>
      </c>
      <c r="F6" s="42">
        <v>34398</v>
      </c>
      <c r="G6" s="55">
        <f>+B6/E6</f>
        <v>2500</v>
      </c>
      <c r="H6" s="55">
        <f>B6*0.83%</f>
        <v>498</v>
      </c>
      <c r="I6" s="55">
        <f>B6</f>
        <v>60000</v>
      </c>
    </row>
    <row r="7" spans="1:18" ht="13.8">
      <c r="A7" s="50">
        <v>45616</v>
      </c>
      <c r="B7" s="57"/>
      <c r="C7" s="57"/>
      <c r="D7" s="57"/>
      <c r="E7" s="57">
        <v>1</v>
      </c>
      <c r="F7" s="58">
        <v>85524</v>
      </c>
      <c r="G7" s="59">
        <v>2500</v>
      </c>
      <c r="H7" s="256">
        <v>498</v>
      </c>
      <c r="I7" s="480">
        <f>I6-G7</f>
        <v>57500</v>
      </c>
    </row>
    <row r="8" spans="1:18" ht="13.8">
      <c r="A8" s="50">
        <v>45647</v>
      </c>
      <c r="B8" s="57"/>
      <c r="C8" s="57"/>
      <c r="D8" s="57"/>
      <c r="E8" s="57">
        <v>2</v>
      </c>
      <c r="F8" s="58">
        <v>85903</v>
      </c>
      <c r="G8" s="59">
        <v>2500</v>
      </c>
      <c r="H8" s="256">
        <v>498</v>
      </c>
      <c r="I8" s="480">
        <f t="shared" ref="I8:I19" si="0">I7-G8</f>
        <v>55000</v>
      </c>
    </row>
    <row r="9" spans="1:18" ht="13.8">
      <c r="A9" s="167">
        <v>45688</v>
      </c>
      <c r="B9" s="57"/>
      <c r="C9" s="57"/>
      <c r="D9" s="57"/>
      <c r="E9" s="57">
        <v>3</v>
      </c>
      <c r="F9" s="483">
        <v>86462</v>
      </c>
      <c r="G9" s="450">
        <v>2500</v>
      </c>
      <c r="H9" s="54">
        <v>498</v>
      </c>
      <c r="I9" s="480">
        <f t="shared" si="0"/>
        <v>52500</v>
      </c>
      <c r="K9" s="339"/>
      <c r="L9" s="613"/>
      <c r="M9" s="464"/>
      <c r="N9" s="615"/>
      <c r="O9" s="615"/>
      <c r="P9" s="615"/>
      <c r="Q9" s="617"/>
      <c r="R9" s="617"/>
    </row>
    <row r="10" spans="1:18" ht="13.8">
      <c r="A10" s="167">
        <v>45710</v>
      </c>
      <c r="B10" s="57"/>
      <c r="C10" s="57"/>
      <c r="D10" s="57"/>
      <c r="E10" s="57">
        <v>4</v>
      </c>
      <c r="F10" s="483">
        <v>86569</v>
      </c>
      <c r="G10" s="450">
        <v>2500</v>
      </c>
      <c r="H10" s="54">
        <v>498</v>
      </c>
      <c r="I10" s="480">
        <f t="shared" si="0"/>
        <v>50000</v>
      </c>
      <c r="K10" s="339"/>
      <c r="L10" s="613"/>
      <c r="M10" s="464"/>
      <c r="N10" s="615"/>
      <c r="O10" s="615"/>
      <c r="P10" s="615"/>
      <c r="Q10" s="617"/>
      <c r="R10" s="617"/>
    </row>
    <row r="11" spans="1:18" ht="13.8">
      <c r="A11" s="167">
        <v>45745</v>
      </c>
      <c r="B11" s="57"/>
      <c r="C11" s="57"/>
      <c r="D11" s="57"/>
      <c r="E11" s="57">
        <v>5</v>
      </c>
      <c r="F11" s="483">
        <v>87064</v>
      </c>
      <c r="G11" s="450">
        <v>2500</v>
      </c>
      <c r="H11" s="54">
        <v>498</v>
      </c>
      <c r="I11" s="480">
        <f t="shared" si="0"/>
        <v>47500</v>
      </c>
      <c r="K11" s="339"/>
      <c r="L11" s="613"/>
      <c r="M11" s="464"/>
      <c r="N11" s="615"/>
      <c r="O11" s="615"/>
      <c r="P11" s="615"/>
      <c r="Q11" s="617"/>
      <c r="R11" s="617"/>
    </row>
    <row r="12" spans="1:18" ht="13.8">
      <c r="A12" s="167">
        <v>45757</v>
      </c>
      <c r="B12" s="57"/>
      <c r="C12" s="57"/>
      <c r="D12" s="57"/>
      <c r="E12" s="57">
        <v>6</v>
      </c>
      <c r="F12" s="483">
        <v>87189</v>
      </c>
      <c r="G12" s="450">
        <v>2500</v>
      </c>
      <c r="H12" s="54">
        <v>498</v>
      </c>
      <c r="I12" s="480">
        <f t="shared" si="0"/>
        <v>45000</v>
      </c>
      <c r="K12" s="339"/>
      <c r="L12" s="613"/>
      <c r="M12" s="464"/>
      <c r="N12" s="615"/>
      <c r="O12" s="615"/>
      <c r="P12" s="615"/>
      <c r="Q12" s="617"/>
      <c r="R12" s="617"/>
    </row>
    <row r="13" spans="1:18" ht="13.8">
      <c r="A13" s="167">
        <v>45801</v>
      </c>
      <c r="B13" s="57"/>
      <c r="C13" s="57"/>
      <c r="D13" s="57"/>
      <c r="E13" s="57">
        <v>7</v>
      </c>
      <c r="F13" s="482" t="s">
        <v>1716</v>
      </c>
      <c r="G13" s="450">
        <v>2500</v>
      </c>
      <c r="H13" s="54">
        <v>498</v>
      </c>
      <c r="I13" s="480">
        <f t="shared" si="0"/>
        <v>42500</v>
      </c>
      <c r="K13" s="339"/>
      <c r="L13" s="613"/>
      <c r="M13" s="340"/>
      <c r="N13" s="615"/>
      <c r="O13" s="615"/>
      <c r="P13" s="615"/>
      <c r="Q13" s="617"/>
      <c r="R13" s="617"/>
    </row>
    <row r="14" spans="1:18" ht="13.8">
      <c r="A14" s="167">
        <v>45853</v>
      </c>
      <c r="B14" s="57"/>
      <c r="C14" s="57"/>
      <c r="D14" s="57"/>
      <c r="E14" s="57">
        <v>8</v>
      </c>
      <c r="F14" s="482" t="s">
        <v>1717</v>
      </c>
      <c r="G14" s="450">
        <v>2500</v>
      </c>
      <c r="H14" s="54">
        <v>498</v>
      </c>
      <c r="I14" s="480">
        <f t="shared" si="0"/>
        <v>40000</v>
      </c>
      <c r="K14" s="339"/>
      <c r="L14" s="613"/>
      <c r="M14" s="340"/>
      <c r="N14" s="615"/>
      <c r="O14" s="615"/>
      <c r="P14" s="615"/>
      <c r="Q14" s="617"/>
      <c r="R14" s="617"/>
    </row>
    <row r="15" spans="1:18" ht="13.8">
      <c r="A15" s="167">
        <v>45882</v>
      </c>
      <c r="B15" s="57"/>
      <c r="C15" s="57"/>
      <c r="D15" s="57"/>
      <c r="E15" s="57">
        <v>9</v>
      </c>
      <c r="F15" s="2181" t="s">
        <v>1718</v>
      </c>
      <c r="G15" s="450">
        <v>2500</v>
      </c>
      <c r="H15" s="54">
        <v>498</v>
      </c>
      <c r="I15" s="480">
        <f t="shared" si="0"/>
        <v>37500</v>
      </c>
      <c r="K15" s="339"/>
      <c r="L15" s="613"/>
      <c r="M15" s="464"/>
      <c r="N15" s="615"/>
      <c r="O15" s="615"/>
      <c r="P15" s="615"/>
      <c r="Q15" s="617"/>
      <c r="R15" s="617"/>
    </row>
    <row r="16" spans="1:18" ht="13.8">
      <c r="A16" s="167">
        <v>45930</v>
      </c>
      <c r="B16" s="326"/>
      <c r="C16" s="326"/>
      <c r="D16" s="326"/>
      <c r="E16" s="326"/>
      <c r="F16" s="482" t="s">
        <v>1719</v>
      </c>
      <c r="G16" s="450">
        <v>2500</v>
      </c>
      <c r="H16" s="54">
        <v>498</v>
      </c>
      <c r="I16" s="480">
        <f t="shared" si="0"/>
        <v>35000</v>
      </c>
      <c r="K16" s="339"/>
      <c r="L16" s="613"/>
      <c r="M16" s="340"/>
      <c r="N16" s="615"/>
      <c r="O16" s="615"/>
      <c r="P16" s="615"/>
      <c r="Q16" s="617"/>
      <c r="R16" s="617"/>
    </row>
    <row r="17" spans="1:18" ht="13.8">
      <c r="A17" s="167">
        <v>45973</v>
      </c>
      <c r="B17" s="326"/>
      <c r="C17" s="326"/>
      <c r="D17" s="326"/>
      <c r="E17" s="326"/>
      <c r="F17" s="482" t="s">
        <v>1720</v>
      </c>
      <c r="G17" s="168">
        <v>2500</v>
      </c>
      <c r="H17" s="671">
        <v>498</v>
      </c>
      <c r="I17" s="480">
        <f t="shared" si="0"/>
        <v>32500</v>
      </c>
      <c r="K17" s="339"/>
      <c r="L17" s="613"/>
      <c r="M17" s="340"/>
      <c r="N17" s="614"/>
      <c r="O17" s="614"/>
      <c r="P17" s="614"/>
      <c r="Q17" s="617"/>
      <c r="R17" s="617"/>
    </row>
    <row r="18" spans="1:18" ht="13.8">
      <c r="A18" s="167">
        <v>45997</v>
      </c>
      <c r="B18" s="326"/>
      <c r="C18" s="326"/>
      <c r="D18" s="326"/>
      <c r="E18" s="326"/>
      <c r="F18" s="482" t="s">
        <v>1721</v>
      </c>
      <c r="G18" s="168">
        <v>5000</v>
      </c>
      <c r="H18" s="671">
        <v>996</v>
      </c>
      <c r="I18" s="480">
        <f t="shared" si="0"/>
        <v>27500</v>
      </c>
      <c r="K18" s="339"/>
      <c r="L18" s="613"/>
      <c r="M18" s="340"/>
      <c r="N18" s="614"/>
      <c r="O18" s="614"/>
      <c r="P18" s="614"/>
      <c r="Q18" s="617"/>
      <c r="R18" s="617"/>
    </row>
    <row r="19" spans="1:18">
      <c r="A19" s="975"/>
      <c r="B19" s="326"/>
      <c r="C19" s="326"/>
      <c r="D19" s="326"/>
      <c r="E19" s="326"/>
      <c r="F19" s="976"/>
      <c r="G19" s="837"/>
      <c r="H19" s="837"/>
      <c r="I19" s="480">
        <f t="shared" si="0"/>
        <v>27500</v>
      </c>
    </row>
    <row r="20" spans="1:18">
      <c r="A20" s="975"/>
      <c r="B20" s="326"/>
      <c r="C20" s="326"/>
      <c r="D20" s="326"/>
      <c r="E20" s="326"/>
      <c r="F20" s="976"/>
      <c r="G20" s="837"/>
      <c r="H20" s="837"/>
      <c r="I20" s="326"/>
    </row>
  </sheetData>
  <mergeCells count="1">
    <mergeCell ref="A4:I4"/>
  </mergeCells>
  <pageMargins left="0.7" right="0.7" top="0.75" bottom="0.75" header="0.3" footer="0.3"/>
  <pageSetup orientation="portrait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51">
    <tabColor rgb="FFFFFF00"/>
  </sheetPr>
  <dimension ref="A1:S88"/>
  <sheetViews>
    <sheetView topLeftCell="A72" zoomScale="130" zoomScaleNormal="130" workbookViewId="0">
      <selection activeCell="F72" sqref="F1:F1048576"/>
    </sheetView>
  </sheetViews>
  <sheetFormatPr defaultColWidth="9.109375" defaultRowHeight="13.2"/>
  <cols>
    <col min="1" max="1" width="13.6640625" style="228" customWidth="1"/>
    <col min="2" max="2" width="16.33203125" style="3" customWidth="1"/>
    <col min="3" max="3" width="10.44140625" style="3" customWidth="1"/>
    <col min="4" max="4" width="9.109375" style="3"/>
    <col min="5" max="5" width="9.33203125" style="3" customWidth="1"/>
    <col min="6" max="6" width="10.6640625" style="2314" customWidth="1"/>
    <col min="7" max="7" width="10.88671875" style="7" customWidth="1"/>
    <col min="8" max="8" width="12.5546875" style="7" customWidth="1"/>
    <col min="9" max="9" width="17.6640625" style="132" customWidth="1"/>
    <col min="10" max="16384" width="9.109375" style="3"/>
  </cols>
  <sheetData>
    <row r="1" spans="1:9" ht="24">
      <c r="A1" s="3134" t="s">
        <v>1722</v>
      </c>
      <c r="B1" s="3134"/>
      <c r="C1" s="3134"/>
      <c r="D1" s="3134"/>
    </row>
    <row r="2" spans="1:9">
      <c r="A2" s="50"/>
      <c r="B2" s="27"/>
      <c r="C2" s="27"/>
      <c r="D2" s="27"/>
      <c r="E2" s="27"/>
      <c r="F2" s="2230"/>
      <c r="G2" s="43"/>
      <c r="H2" s="43"/>
      <c r="I2" s="151"/>
    </row>
    <row r="3" spans="1:9" ht="20.399999999999999">
      <c r="A3" s="3200" t="s">
        <v>1</v>
      </c>
      <c r="B3" s="3200"/>
      <c r="C3" s="3200"/>
      <c r="D3" s="3200"/>
      <c r="E3" s="3200"/>
      <c r="F3" s="3200"/>
      <c r="G3" s="3200"/>
      <c r="H3" s="3200"/>
      <c r="I3" s="3200"/>
    </row>
    <row r="4" spans="1:9" ht="29.1" customHeight="1">
      <c r="A4" s="141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504" t="s">
        <v>36</v>
      </c>
      <c r="G4" s="146" t="s">
        <v>37</v>
      </c>
      <c r="H4" s="146" t="s">
        <v>38</v>
      </c>
      <c r="I4" s="142" t="s">
        <v>87</v>
      </c>
    </row>
    <row r="5" spans="1:9" ht="15" customHeight="1">
      <c r="A5" s="162">
        <v>43900</v>
      </c>
      <c r="B5" s="21">
        <v>100000</v>
      </c>
      <c r="C5" s="21">
        <f>B5*0.02</f>
        <v>2000</v>
      </c>
      <c r="D5" s="23"/>
      <c r="E5" s="25">
        <v>36</v>
      </c>
      <c r="F5" s="2248">
        <v>24384</v>
      </c>
      <c r="G5" s="21">
        <f>+B5/E5</f>
        <v>2777.7777777777801</v>
      </c>
      <c r="H5" s="21">
        <v>1000</v>
      </c>
      <c r="I5" s="22">
        <v>100000</v>
      </c>
    </row>
    <row r="6" spans="1:9" ht="15" customHeight="1">
      <c r="A6" s="50">
        <v>43929</v>
      </c>
      <c r="B6" s="27"/>
      <c r="C6" s="27"/>
      <c r="D6" s="27"/>
      <c r="E6" s="29">
        <v>1</v>
      </c>
      <c r="F6" s="2229">
        <v>66812</v>
      </c>
      <c r="G6" s="43">
        <v>2777.78</v>
      </c>
      <c r="H6" s="43">
        <v>1000</v>
      </c>
      <c r="I6" s="478">
        <f>I5-G6</f>
        <v>97222.22</v>
      </c>
    </row>
    <row r="7" spans="1:9" ht="15" customHeight="1">
      <c r="A7" s="50">
        <v>43960</v>
      </c>
      <c r="B7" s="27"/>
      <c r="C7" s="27"/>
      <c r="D7" s="27"/>
      <c r="E7" s="29">
        <v>2</v>
      </c>
      <c r="F7" s="2229">
        <v>67064</v>
      </c>
      <c r="G7" s="43">
        <v>2777.78</v>
      </c>
      <c r="H7" s="43">
        <v>1000</v>
      </c>
      <c r="I7" s="478">
        <f t="shared" ref="I7:I41" si="0">I6-G7</f>
        <v>94444.44</v>
      </c>
    </row>
    <row r="8" spans="1:9" ht="15" customHeight="1">
      <c r="A8" s="50">
        <v>43991</v>
      </c>
      <c r="B8" s="27"/>
      <c r="C8" s="27"/>
      <c r="D8" s="27"/>
      <c r="E8" s="29">
        <v>3</v>
      </c>
      <c r="F8" s="2229">
        <v>67425</v>
      </c>
      <c r="G8" s="43">
        <v>2777.78</v>
      </c>
      <c r="H8" s="43">
        <v>1000</v>
      </c>
      <c r="I8" s="478">
        <f t="shared" si="0"/>
        <v>91666.66</v>
      </c>
    </row>
    <row r="9" spans="1:9" ht="15" customHeight="1">
      <c r="A9" s="50">
        <v>44014</v>
      </c>
      <c r="B9" s="27"/>
      <c r="C9" s="27"/>
      <c r="D9" s="27"/>
      <c r="E9" s="29">
        <v>4</v>
      </c>
      <c r="F9" s="2229">
        <v>67644</v>
      </c>
      <c r="G9" s="43">
        <v>2777.78</v>
      </c>
      <c r="H9" s="43">
        <v>1000</v>
      </c>
      <c r="I9" s="478">
        <f t="shared" si="0"/>
        <v>88888.88</v>
      </c>
    </row>
    <row r="10" spans="1:9" ht="15" customHeight="1">
      <c r="A10" s="50">
        <v>44069</v>
      </c>
      <c r="B10" s="27"/>
      <c r="C10" s="27"/>
      <c r="D10" s="27"/>
      <c r="E10" s="29">
        <v>5</v>
      </c>
      <c r="F10" s="2229">
        <v>68128</v>
      </c>
      <c r="G10" s="43">
        <v>2777.78</v>
      </c>
      <c r="H10" s="43">
        <v>1000</v>
      </c>
      <c r="I10" s="478">
        <f t="shared" si="0"/>
        <v>86111.1</v>
      </c>
    </row>
    <row r="11" spans="1:9" ht="15" customHeight="1">
      <c r="A11" s="50">
        <v>44104</v>
      </c>
      <c r="B11" s="27"/>
      <c r="C11" s="27"/>
      <c r="D11" s="27"/>
      <c r="E11" s="29">
        <v>6</v>
      </c>
      <c r="F11" s="2229">
        <v>65426</v>
      </c>
      <c r="G11" s="43">
        <v>2777.78</v>
      </c>
      <c r="H11" s="43">
        <v>1000</v>
      </c>
      <c r="I11" s="478">
        <f t="shared" si="0"/>
        <v>83333.320000000007</v>
      </c>
    </row>
    <row r="12" spans="1:9" ht="15" customHeight="1">
      <c r="A12" s="50" t="s">
        <v>1723</v>
      </c>
      <c r="B12" s="27"/>
      <c r="C12" s="27"/>
      <c r="D12" s="27"/>
      <c r="E12" s="29">
        <v>7</v>
      </c>
      <c r="F12" s="2229">
        <v>68599</v>
      </c>
      <c r="G12" s="43">
        <v>2777.78</v>
      </c>
      <c r="H12" s="43">
        <v>1000</v>
      </c>
      <c r="I12" s="478">
        <f t="shared" si="0"/>
        <v>80555.539999999994</v>
      </c>
    </row>
    <row r="13" spans="1:9" ht="15" customHeight="1">
      <c r="A13" s="50">
        <v>44162</v>
      </c>
      <c r="B13" s="27"/>
      <c r="C13" s="27"/>
      <c r="D13" s="27"/>
      <c r="E13" s="29">
        <v>8</v>
      </c>
      <c r="F13" s="2229">
        <v>69001</v>
      </c>
      <c r="G13" s="43">
        <v>2777.79</v>
      </c>
      <c r="H13" s="43">
        <v>1000</v>
      </c>
      <c r="I13" s="478">
        <f t="shared" si="0"/>
        <v>77777.75</v>
      </c>
    </row>
    <row r="14" spans="1:9" ht="15" customHeight="1">
      <c r="A14" s="50">
        <v>44184</v>
      </c>
      <c r="B14" s="27"/>
      <c r="C14" s="27"/>
      <c r="D14" s="27"/>
      <c r="E14" s="29">
        <v>9</v>
      </c>
      <c r="F14" s="2229">
        <v>69261</v>
      </c>
      <c r="G14" s="43">
        <v>2778.78</v>
      </c>
      <c r="H14" s="43">
        <v>1000</v>
      </c>
      <c r="I14" s="478">
        <f t="shared" si="0"/>
        <v>74998.97</v>
      </c>
    </row>
    <row r="15" spans="1:9" ht="15" customHeight="1">
      <c r="A15" s="50">
        <v>44223</v>
      </c>
      <c r="B15" s="27"/>
      <c r="C15" s="27"/>
      <c r="D15" s="27"/>
      <c r="E15" s="29">
        <v>10</v>
      </c>
      <c r="F15" s="2229">
        <v>69619</v>
      </c>
      <c r="G15" s="43">
        <v>2777.78</v>
      </c>
      <c r="H15" s="43">
        <v>1000</v>
      </c>
      <c r="I15" s="478">
        <f t="shared" si="0"/>
        <v>72221.19</v>
      </c>
    </row>
    <row r="16" spans="1:9" ht="15" customHeight="1">
      <c r="A16" s="50">
        <v>44251</v>
      </c>
      <c r="B16" s="27"/>
      <c r="C16" s="27"/>
      <c r="D16" s="27"/>
      <c r="E16" s="29">
        <v>11</v>
      </c>
      <c r="F16" s="2229">
        <v>69902</v>
      </c>
      <c r="G16" s="43">
        <v>2777.78</v>
      </c>
      <c r="H16" s="43">
        <v>1000</v>
      </c>
      <c r="I16" s="478">
        <f t="shared" si="0"/>
        <v>69443.41</v>
      </c>
    </row>
    <row r="17" spans="1:9" ht="15" customHeight="1">
      <c r="A17" s="50">
        <v>44275</v>
      </c>
      <c r="B17" s="27"/>
      <c r="C17" s="27"/>
      <c r="D17" s="27"/>
      <c r="E17" s="29">
        <v>12</v>
      </c>
      <c r="F17" s="2229">
        <v>70133</v>
      </c>
      <c r="G17" s="43">
        <v>2777.78</v>
      </c>
      <c r="H17" s="43">
        <v>1000</v>
      </c>
      <c r="I17" s="478">
        <f t="shared" si="0"/>
        <v>66665.63</v>
      </c>
    </row>
    <row r="18" spans="1:9" ht="15" customHeight="1">
      <c r="A18" s="50">
        <v>44307</v>
      </c>
      <c r="B18" s="27"/>
      <c r="C18" s="27"/>
      <c r="D18" s="27"/>
      <c r="E18" s="29">
        <v>13</v>
      </c>
      <c r="F18" s="2229">
        <v>70400</v>
      </c>
      <c r="G18" s="43">
        <v>2777.78</v>
      </c>
      <c r="H18" s="43">
        <v>1000</v>
      </c>
      <c r="I18" s="478">
        <f t="shared" si="0"/>
        <v>63887.85</v>
      </c>
    </row>
    <row r="19" spans="1:9" ht="15" customHeight="1">
      <c r="A19" s="50">
        <v>44334</v>
      </c>
      <c r="B19" s="27"/>
      <c r="C19" s="27"/>
      <c r="D19" s="27"/>
      <c r="E19" s="29">
        <v>14</v>
      </c>
      <c r="F19" s="2229">
        <v>70673</v>
      </c>
      <c r="G19" s="43">
        <v>2777.78</v>
      </c>
      <c r="H19" s="43">
        <v>1000</v>
      </c>
      <c r="I19" s="478">
        <f t="shared" si="0"/>
        <v>61110.07</v>
      </c>
    </row>
    <row r="20" spans="1:9" ht="15" customHeight="1">
      <c r="A20" s="50">
        <v>44379</v>
      </c>
      <c r="B20" s="27"/>
      <c r="C20" s="27"/>
      <c r="D20" s="27"/>
      <c r="E20" s="29">
        <v>15</v>
      </c>
      <c r="F20" s="2229">
        <v>71264</v>
      </c>
      <c r="G20" s="43">
        <v>2777.78</v>
      </c>
      <c r="H20" s="43">
        <v>1000</v>
      </c>
      <c r="I20" s="478">
        <f t="shared" si="0"/>
        <v>58332.29</v>
      </c>
    </row>
    <row r="21" spans="1:9" ht="15" customHeight="1">
      <c r="A21" s="50">
        <v>44404</v>
      </c>
      <c r="B21" s="27"/>
      <c r="C21" s="27"/>
      <c r="D21" s="27"/>
      <c r="E21" s="29">
        <v>16</v>
      </c>
      <c r="F21" s="2229">
        <v>71490</v>
      </c>
      <c r="G21" s="43">
        <v>2777.78</v>
      </c>
      <c r="H21" s="43">
        <v>1000</v>
      </c>
      <c r="I21" s="478">
        <f t="shared" si="0"/>
        <v>55554.51</v>
      </c>
    </row>
    <row r="22" spans="1:9" ht="15" customHeight="1">
      <c r="A22" s="50">
        <v>44441</v>
      </c>
      <c r="B22" s="27"/>
      <c r="C22" s="27"/>
      <c r="D22" s="27"/>
      <c r="E22" s="29">
        <v>17</v>
      </c>
      <c r="F22" s="2229">
        <v>71848</v>
      </c>
      <c r="G22" s="43">
        <v>2777.78</v>
      </c>
      <c r="H22" s="43">
        <v>1000</v>
      </c>
      <c r="I22" s="478">
        <f t="shared" si="0"/>
        <v>52776.73</v>
      </c>
    </row>
    <row r="23" spans="1:9" ht="15" customHeight="1">
      <c r="A23" s="50">
        <v>44467</v>
      </c>
      <c r="B23" s="27"/>
      <c r="C23" s="27"/>
      <c r="D23" s="27"/>
      <c r="E23" s="29">
        <v>18</v>
      </c>
      <c r="F23" s="2229">
        <v>72068</v>
      </c>
      <c r="G23" s="43">
        <v>2777.78</v>
      </c>
      <c r="H23" s="43">
        <v>1000</v>
      </c>
      <c r="I23" s="478">
        <f t="shared" si="0"/>
        <v>49998.95</v>
      </c>
    </row>
    <row r="24" spans="1:9" ht="15" customHeight="1">
      <c r="A24" s="50">
        <v>44491</v>
      </c>
      <c r="B24" s="27"/>
      <c r="C24" s="27"/>
      <c r="D24" s="27"/>
      <c r="E24" s="29">
        <v>19</v>
      </c>
      <c r="F24" s="2229">
        <v>72294</v>
      </c>
      <c r="G24" s="43">
        <v>2777.78</v>
      </c>
      <c r="H24" s="43">
        <v>1000</v>
      </c>
      <c r="I24" s="478">
        <f t="shared" si="0"/>
        <v>47221.17</v>
      </c>
    </row>
    <row r="25" spans="1:9" ht="15" customHeight="1">
      <c r="A25" s="50">
        <v>44523</v>
      </c>
      <c r="B25" s="27"/>
      <c r="C25" s="27"/>
      <c r="D25" s="27"/>
      <c r="E25" s="29">
        <v>20</v>
      </c>
      <c r="F25" s="2229">
        <v>72684</v>
      </c>
      <c r="G25" s="43">
        <v>2777.78</v>
      </c>
      <c r="H25" s="43">
        <v>1000</v>
      </c>
      <c r="I25" s="478">
        <f t="shared" si="0"/>
        <v>44443.39</v>
      </c>
    </row>
    <row r="26" spans="1:9" ht="15" customHeight="1">
      <c r="A26" s="969">
        <v>44551</v>
      </c>
      <c r="E26" s="970">
        <v>21</v>
      </c>
      <c r="F26" s="2454">
        <v>72990</v>
      </c>
      <c r="G26" s="571">
        <v>2777.78</v>
      </c>
      <c r="H26" s="571">
        <v>1000</v>
      </c>
      <c r="I26" s="972">
        <f t="shared" si="0"/>
        <v>41665.61</v>
      </c>
    </row>
    <row r="27" spans="1:9" ht="15" customHeight="1">
      <c r="A27" s="50">
        <v>44582</v>
      </c>
      <c r="B27" s="27"/>
      <c r="C27" s="27"/>
      <c r="D27" s="27"/>
      <c r="E27" s="29">
        <v>22</v>
      </c>
      <c r="F27" s="2229">
        <v>73340</v>
      </c>
      <c r="G27" s="43">
        <v>2777.78</v>
      </c>
      <c r="H27" s="43">
        <v>1000</v>
      </c>
      <c r="I27" s="478">
        <f t="shared" si="0"/>
        <v>38887.83</v>
      </c>
    </row>
    <row r="28" spans="1:9" ht="15" customHeight="1">
      <c r="A28" s="50">
        <v>44625</v>
      </c>
      <c r="B28" s="27"/>
      <c r="C28" s="27"/>
      <c r="D28" s="27"/>
      <c r="E28" s="29">
        <v>23</v>
      </c>
      <c r="F28" s="2229">
        <v>73864</v>
      </c>
      <c r="G28" s="43">
        <v>2777.78</v>
      </c>
      <c r="H28" s="43">
        <v>1000</v>
      </c>
      <c r="I28" s="478">
        <f t="shared" si="0"/>
        <v>36110.050000000003</v>
      </c>
    </row>
    <row r="29" spans="1:9" ht="15" customHeight="1">
      <c r="A29" s="50">
        <v>44652</v>
      </c>
      <c r="B29" s="27"/>
      <c r="C29" s="27"/>
      <c r="D29" s="27"/>
      <c r="E29" s="29">
        <v>24</v>
      </c>
      <c r="F29" s="2229">
        <v>74105</v>
      </c>
      <c r="G29" s="43">
        <v>2777.78</v>
      </c>
      <c r="H29" s="43">
        <v>1000</v>
      </c>
      <c r="I29" s="478">
        <f t="shared" si="0"/>
        <v>33332.269999999997</v>
      </c>
    </row>
    <row r="30" spans="1:9" ht="15" customHeight="1">
      <c r="A30" s="50">
        <v>44694</v>
      </c>
      <c r="B30" s="27"/>
      <c r="C30" s="27"/>
      <c r="D30" s="27"/>
      <c r="E30" s="29">
        <v>25</v>
      </c>
      <c r="F30" s="2229">
        <v>74537</v>
      </c>
      <c r="G30" s="43">
        <v>2777.78</v>
      </c>
      <c r="H30" s="43">
        <v>1000</v>
      </c>
      <c r="I30" s="478">
        <f t="shared" si="0"/>
        <v>30554.49</v>
      </c>
    </row>
    <row r="31" spans="1:9" ht="15" customHeight="1">
      <c r="A31" s="50">
        <v>44715</v>
      </c>
      <c r="B31" s="27"/>
      <c r="C31" s="27"/>
      <c r="D31" s="27"/>
      <c r="E31" s="29">
        <v>26</v>
      </c>
      <c r="F31" s="2229">
        <v>74885</v>
      </c>
      <c r="G31" s="43">
        <v>2777.78</v>
      </c>
      <c r="H31" s="43">
        <v>1000</v>
      </c>
      <c r="I31" s="478">
        <f t="shared" si="0"/>
        <v>27776.71</v>
      </c>
    </row>
    <row r="32" spans="1:9" ht="15" customHeight="1">
      <c r="A32" s="50">
        <v>44743</v>
      </c>
      <c r="B32" s="27"/>
      <c r="C32" s="27"/>
      <c r="D32" s="27"/>
      <c r="E32" s="29">
        <v>27</v>
      </c>
      <c r="F32" s="2229">
        <v>75200</v>
      </c>
      <c r="G32" s="43">
        <v>2777.78</v>
      </c>
      <c r="H32" s="43">
        <v>1000</v>
      </c>
      <c r="I32" s="478">
        <f t="shared" si="0"/>
        <v>24998.93</v>
      </c>
    </row>
    <row r="33" spans="1:9" ht="15" customHeight="1">
      <c r="A33" s="50">
        <v>44769</v>
      </c>
      <c r="B33" s="27"/>
      <c r="C33" s="27"/>
      <c r="D33" s="27"/>
      <c r="E33" s="29">
        <v>28</v>
      </c>
      <c r="F33" s="2229">
        <v>75446</v>
      </c>
      <c r="G33" s="43">
        <v>2777.78</v>
      </c>
      <c r="H33" s="43">
        <v>1000</v>
      </c>
      <c r="I33" s="478">
        <f t="shared" si="0"/>
        <v>22221.15</v>
      </c>
    </row>
    <row r="34" spans="1:9" ht="15" customHeight="1">
      <c r="A34" s="50">
        <v>44799</v>
      </c>
      <c r="B34" s="27"/>
      <c r="C34" s="27"/>
      <c r="D34" s="27"/>
      <c r="E34" s="29">
        <v>29</v>
      </c>
      <c r="F34" s="2648">
        <v>75763</v>
      </c>
      <c r="G34" s="571">
        <v>2777.78</v>
      </c>
      <c r="H34" s="571">
        <v>1000</v>
      </c>
      <c r="I34" s="972">
        <f t="shared" si="0"/>
        <v>19443.37</v>
      </c>
    </row>
    <row r="35" spans="1:9" ht="15" customHeight="1">
      <c r="A35" s="167">
        <v>44833</v>
      </c>
      <c r="B35" s="32"/>
      <c r="C35" s="33"/>
      <c r="D35" s="33"/>
      <c r="E35" s="29">
        <v>30</v>
      </c>
      <c r="F35" s="2229">
        <v>76187</v>
      </c>
      <c r="G35" s="33">
        <v>2777.78</v>
      </c>
      <c r="H35" s="149">
        <v>1000</v>
      </c>
      <c r="I35" s="972">
        <f t="shared" si="0"/>
        <v>16665.59</v>
      </c>
    </row>
    <row r="36" spans="1:9" ht="15" customHeight="1">
      <c r="A36" s="167">
        <v>44868</v>
      </c>
      <c r="B36" s="32"/>
      <c r="C36" s="284"/>
      <c r="D36" s="284"/>
      <c r="E36" s="29">
        <v>31</v>
      </c>
      <c r="F36" s="2229">
        <v>76553</v>
      </c>
      <c r="G36" s="284">
        <v>2777.78</v>
      </c>
      <c r="H36" s="329">
        <v>1000</v>
      </c>
      <c r="I36" s="972">
        <f t="shared" si="0"/>
        <v>13887.81</v>
      </c>
    </row>
    <row r="37" spans="1:9" ht="15" customHeight="1">
      <c r="A37" s="167">
        <v>44898</v>
      </c>
      <c r="B37" s="32"/>
      <c r="C37" s="284"/>
      <c r="D37" s="284"/>
      <c r="E37" s="29">
        <v>32</v>
      </c>
      <c r="F37" s="2229">
        <v>76971</v>
      </c>
      <c r="G37" s="284">
        <v>2777.78</v>
      </c>
      <c r="H37" s="329">
        <v>1000</v>
      </c>
      <c r="I37" s="972">
        <f t="shared" si="0"/>
        <v>11110.03</v>
      </c>
    </row>
    <row r="38" spans="1:9" ht="15" customHeight="1">
      <c r="A38" s="167">
        <v>44923</v>
      </c>
      <c r="B38" s="32"/>
      <c r="C38" s="33"/>
      <c r="D38" s="33"/>
      <c r="E38" s="29">
        <v>33</v>
      </c>
      <c r="F38" s="2229">
        <v>77221</v>
      </c>
      <c r="G38" s="33">
        <v>2777.78</v>
      </c>
      <c r="H38" s="149">
        <v>1000</v>
      </c>
      <c r="I38" s="972">
        <f t="shared" si="0"/>
        <v>8332.25000000004</v>
      </c>
    </row>
    <row r="39" spans="1:9" ht="15" customHeight="1">
      <c r="A39" s="167">
        <v>44960</v>
      </c>
      <c r="B39" s="971"/>
      <c r="C39" s="27"/>
      <c r="D39" s="27"/>
      <c r="E39" s="29">
        <v>34</v>
      </c>
      <c r="F39" s="2229">
        <v>77580</v>
      </c>
      <c r="G39" s="33">
        <v>2777.78</v>
      </c>
      <c r="H39" s="149">
        <v>1000</v>
      </c>
      <c r="I39" s="972">
        <f t="shared" si="0"/>
        <v>5554.4700000000403</v>
      </c>
    </row>
    <row r="40" spans="1:9" ht="15" customHeight="1">
      <c r="A40" s="167">
        <v>44985</v>
      </c>
      <c r="B40" s="971"/>
      <c r="C40" s="27"/>
      <c r="D40" s="27"/>
      <c r="E40" s="29">
        <v>35</v>
      </c>
      <c r="F40" s="2229">
        <v>77893</v>
      </c>
      <c r="G40" s="33">
        <v>2777.78</v>
      </c>
      <c r="H40" s="149">
        <v>1000</v>
      </c>
      <c r="I40" s="972">
        <f t="shared" si="0"/>
        <v>2776.6900000000401</v>
      </c>
    </row>
    <row r="41" spans="1:9" ht="15" customHeight="1">
      <c r="A41" s="50">
        <v>45017</v>
      </c>
      <c r="B41" s="27"/>
      <c r="C41" s="27"/>
      <c r="D41" s="27"/>
      <c r="E41" s="29">
        <v>36</v>
      </c>
      <c r="F41" s="2229">
        <v>78178</v>
      </c>
      <c r="G41" s="43">
        <v>2777.78</v>
      </c>
      <c r="H41" s="43">
        <v>1000</v>
      </c>
      <c r="I41" s="972">
        <f t="shared" si="0"/>
        <v>-1.08999999996286</v>
      </c>
    </row>
    <row r="42" spans="1:9" ht="15" customHeight="1">
      <c r="A42" s="50"/>
      <c r="B42" s="27"/>
      <c r="C42" s="27"/>
      <c r="D42" s="27"/>
      <c r="E42" s="27"/>
      <c r="F42" s="2230"/>
      <c r="G42" s="43"/>
      <c r="H42" s="43"/>
      <c r="I42" s="151"/>
    </row>
    <row r="44" spans="1:9" ht="20.399999999999999">
      <c r="A44" s="3200" t="s">
        <v>1</v>
      </c>
      <c r="B44" s="3200"/>
      <c r="C44" s="3200"/>
      <c r="D44" s="3200"/>
      <c r="E44" s="3200"/>
      <c r="F44" s="3200"/>
      <c r="G44" s="3200"/>
      <c r="H44" s="3200"/>
      <c r="I44" s="3200"/>
    </row>
    <row r="45" spans="1:9" ht="25.2">
      <c r="A45" s="141" t="s">
        <v>2</v>
      </c>
      <c r="B45" s="142" t="s">
        <v>96</v>
      </c>
      <c r="C45" s="143" t="s">
        <v>4</v>
      </c>
      <c r="D45" s="144" t="s">
        <v>5</v>
      </c>
      <c r="E45" s="144" t="s">
        <v>6</v>
      </c>
      <c r="F45" s="2504" t="s">
        <v>36</v>
      </c>
      <c r="G45" s="146" t="s">
        <v>37</v>
      </c>
      <c r="H45" s="146" t="s">
        <v>38</v>
      </c>
      <c r="I45" s="142" t="s">
        <v>87</v>
      </c>
    </row>
    <row r="46" spans="1:9">
      <c r="A46" s="162">
        <v>45129</v>
      </c>
      <c r="B46" s="21">
        <v>50000</v>
      </c>
      <c r="C46" s="21">
        <f>B46*0.02</f>
        <v>1000</v>
      </c>
      <c r="D46" s="23"/>
      <c r="E46" s="25">
        <v>12</v>
      </c>
      <c r="F46" s="2248">
        <v>31686</v>
      </c>
      <c r="G46" s="21">
        <f>+B46/E46</f>
        <v>4166.6666666666697</v>
      </c>
      <c r="H46" s="21">
        <f>B46*0.83%</f>
        <v>415</v>
      </c>
      <c r="I46" s="22">
        <f>B46</f>
        <v>50000</v>
      </c>
    </row>
    <row r="47" spans="1:9">
      <c r="A47" s="50">
        <v>45168</v>
      </c>
      <c r="B47" s="27"/>
      <c r="C47" s="27"/>
      <c r="D47" s="27"/>
      <c r="E47" s="57">
        <v>1</v>
      </c>
      <c r="F47" s="2229">
        <v>80028</v>
      </c>
      <c r="G47" s="30">
        <v>4166.67</v>
      </c>
      <c r="H47" s="30">
        <v>415</v>
      </c>
      <c r="I47" s="478">
        <f>I46-G47</f>
        <v>45833.33</v>
      </c>
    </row>
    <row r="48" spans="1:9">
      <c r="A48" s="50">
        <v>45202</v>
      </c>
      <c r="B48" s="27"/>
      <c r="C48" s="27"/>
      <c r="D48" s="27"/>
      <c r="E48" s="57">
        <v>2</v>
      </c>
      <c r="F48" s="2229">
        <v>80465</v>
      </c>
      <c r="G48" s="30">
        <v>4166.67</v>
      </c>
      <c r="H48" s="30">
        <v>415</v>
      </c>
      <c r="I48" s="478">
        <f t="shared" ref="I48:I61" si="1">I47-G48</f>
        <v>41666.660000000003</v>
      </c>
    </row>
    <row r="49" spans="1:9">
      <c r="A49" s="50">
        <v>45227</v>
      </c>
      <c r="B49" s="27"/>
      <c r="C49" s="27"/>
      <c r="D49" s="27"/>
      <c r="E49" s="57">
        <v>3</v>
      </c>
      <c r="F49" s="2229">
        <v>80740</v>
      </c>
      <c r="G49" s="30">
        <v>4166.67</v>
      </c>
      <c r="H49" s="30">
        <v>415</v>
      </c>
      <c r="I49" s="478">
        <f t="shared" si="1"/>
        <v>37499.99</v>
      </c>
    </row>
    <row r="50" spans="1:9">
      <c r="A50" s="50">
        <v>45261</v>
      </c>
      <c r="B50" s="27"/>
      <c r="C50" s="27"/>
      <c r="D50" s="27"/>
      <c r="E50" s="57">
        <v>4</v>
      </c>
      <c r="F50" s="2229">
        <v>81235</v>
      </c>
      <c r="G50" s="59">
        <v>4166.67</v>
      </c>
      <c r="H50" s="59">
        <v>415</v>
      </c>
      <c r="I50" s="478">
        <f t="shared" si="1"/>
        <v>33333.32</v>
      </c>
    </row>
    <row r="51" spans="1:9">
      <c r="A51" s="50">
        <v>45293</v>
      </c>
      <c r="B51" s="27"/>
      <c r="C51" s="27"/>
      <c r="D51" s="27"/>
      <c r="E51" s="57">
        <v>5</v>
      </c>
      <c r="F51" s="2229">
        <v>81628</v>
      </c>
      <c r="G51" s="59">
        <v>4166.67</v>
      </c>
      <c r="H51" s="59">
        <v>415</v>
      </c>
      <c r="I51" s="478">
        <f t="shared" si="1"/>
        <v>29166.65</v>
      </c>
    </row>
    <row r="52" spans="1:9">
      <c r="A52" s="50">
        <v>45323</v>
      </c>
      <c r="B52" s="27"/>
      <c r="C52" s="27"/>
      <c r="D52" s="27"/>
      <c r="E52" s="57">
        <v>6</v>
      </c>
      <c r="F52" s="2229">
        <v>81947</v>
      </c>
      <c r="G52" s="59">
        <v>4166.67</v>
      </c>
      <c r="H52" s="59">
        <v>415</v>
      </c>
      <c r="I52" s="478">
        <f t="shared" si="1"/>
        <v>24999.98</v>
      </c>
    </row>
    <row r="53" spans="1:9">
      <c r="A53" s="50">
        <v>45352</v>
      </c>
      <c r="B53" s="27"/>
      <c r="C53" s="27"/>
      <c r="D53" s="27"/>
      <c r="E53" s="57">
        <v>7</v>
      </c>
      <c r="F53" s="2229">
        <v>82269</v>
      </c>
      <c r="G53" s="59">
        <v>4166.67</v>
      </c>
      <c r="H53" s="59">
        <v>415</v>
      </c>
      <c r="I53" s="478">
        <f t="shared" si="1"/>
        <v>20833.310000000001</v>
      </c>
    </row>
    <row r="54" spans="1:9">
      <c r="A54" s="50">
        <v>45378</v>
      </c>
      <c r="B54" s="27"/>
      <c r="C54" s="27"/>
      <c r="D54" s="27"/>
      <c r="E54" s="57">
        <v>8</v>
      </c>
      <c r="F54" s="2229">
        <v>82601</v>
      </c>
      <c r="G54" s="30">
        <v>4166.67</v>
      </c>
      <c r="H54" s="30">
        <v>415</v>
      </c>
      <c r="I54" s="478">
        <f t="shared" si="1"/>
        <v>16666.64</v>
      </c>
    </row>
    <row r="55" spans="1:9">
      <c r="A55" s="50">
        <v>45409</v>
      </c>
      <c r="B55" s="27"/>
      <c r="C55" s="27"/>
      <c r="D55" s="27"/>
      <c r="E55" s="57">
        <v>9</v>
      </c>
      <c r="F55" s="2229">
        <v>82900</v>
      </c>
      <c r="G55" s="30">
        <v>4166.67</v>
      </c>
      <c r="H55" s="30">
        <v>415</v>
      </c>
      <c r="I55" s="478">
        <f t="shared" si="1"/>
        <v>12499.97</v>
      </c>
    </row>
    <row r="56" spans="1:9">
      <c r="A56" s="50">
        <v>45436</v>
      </c>
      <c r="B56" s="27"/>
      <c r="C56" s="27"/>
      <c r="D56" s="27"/>
      <c r="E56" s="57">
        <v>10</v>
      </c>
      <c r="F56" s="2229">
        <v>83312</v>
      </c>
      <c r="G56" s="30">
        <v>4166.67</v>
      </c>
      <c r="H56" s="30">
        <v>415</v>
      </c>
      <c r="I56" s="478">
        <f t="shared" si="1"/>
        <v>8333.3000000000102</v>
      </c>
    </row>
    <row r="57" spans="1:9">
      <c r="A57" s="50">
        <v>45476</v>
      </c>
      <c r="B57" s="151"/>
      <c r="C57" s="151"/>
      <c r="D57" s="151"/>
      <c r="E57" s="57">
        <v>11</v>
      </c>
      <c r="F57" s="2229">
        <v>83808</v>
      </c>
      <c r="G57" s="30">
        <v>4166.67</v>
      </c>
      <c r="H57" s="30">
        <v>415</v>
      </c>
      <c r="I57" s="478">
        <f t="shared" si="1"/>
        <v>4166.6300000000101</v>
      </c>
    </row>
    <row r="58" spans="1:9" ht="13.8">
      <c r="A58" s="53">
        <v>45506</v>
      </c>
      <c r="B58" s="27"/>
      <c r="C58" s="27"/>
      <c r="D58" s="27"/>
      <c r="E58" s="57">
        <v>12</v>
      </c>
      <c r="F58" s="2195">
        <v>84154</v>
      </c>
      <c r="G58" s="670">
        <v>4166.67</v>
      </c>
      <c r="H58" s="670">
        <v>415</v>
      </c>
      <c r="I58" s="478">
        <f t="shared" si="1"/>
        <v>-3.99999999863212E-2</v>
      </c>
    </row>
    <row r="59" spans="1:9">
      <c r="A59" s="50"/>
      <c r="B59" s="151"/>
      <c r="C59" s="151"/>
      <c r="D59" s="151"/>
      <c r="E59" s="151"/>
      <c r="F59" s="2230"/>
      <c r="G59" s="43"/>
      <c r="H59" s="43"/>
      <c r="I59" s="478">
        <f t="shared" si="1"/>
        <v>-3.99999999863212E-2</v>
      </c>
    </row>
    <row r="60" spans="1:9">
      <c r="A60" s="50"/>
      <c r="B60" s="151"/>
      <c r="C60" s="151"/>
      <c r="D60" s="151"/>
      <c r="E60" s="151"/>
      <c r="F60" s="2230"/>
      <c r="G60" s="43"/>
      <c r="H60" s="43"/>
      <c r="I60" s="478">
        <f t="shared" si="1"/>
        <v>-3.99999999863212E-2</v>
      </c>
    </row>
    <row r="61" spans="1:9">
      <c r="A61" s="50"/>
      <c r="B61" s="27"/>
      <c r="C61" s="27"/>
      <c r="D61" s="27"/>
      <c r="E61" s="27"/>
      <c r="F61" s="2230"/>
      <c r="G61" s="43"/>
      <c r="H61" s="43"/>
      <c r="I61" s="478">
        <f t="shared" si="1"/>
        <v>-3.99999999863212E-2</v>
      </c>
    </row>
    <row r="62" spans="1:9" ht="20.399999999999999">
      <c r="A62" s="3200" t="s">
        <v>1</v>
      </c>
      <c r="B62" s="3200"/>
      <c r="C62" s="3200"/>
      <c r="D62" s="3200"/>
      <c r="E62" s="3200"/>
      <c r="F62" s="3200"/>
      <c r="G62" s="3200"/>
      <c r="H62" s="3200"/>
      <c r="I62" s="3200"/>
    </row>
    <row r="63" spans="1:9" ht="25.2">
      <c r="A63" s="141" t="s">
        <v>2</v>
      </c>
      <c r="B63" s="142" t="s">
        <v>96</v>
      </c>
      <c r="C63" s="143" t="s">
        <v>4</v>
      </c>
      <c r="D63" s="144" t="s">
        <v>5</v>
      </c>
      <c r="E63" s="144" t="s">
        <v>6</v>
      </c>
      <c r="F63" s="2504" t="s">
        <v>36</v>
      </c>
      <c r="G63" s="146" t="s">
        <v>37</v>
      </c>
      <c r="H63" s="146" t="s">
        <v>38</v>
      </c>
      <c r="I63" s="142" t="s">
        <v>87</v>
      </c>
    </row>
    <row r="64" spans="1:9">
      <c r="A64" s="162">
        <v>45517</v>
      </c>
      <c r="B64" s="55">
        <v>40000</v>
      </c>
      <c r="C64" s="55">
        <f>B64*0.02</f>
        <v>800</v>
      </c>
      <c r="D64" s="25"/>
      <c r="E64" s="25">
        <v>12</v>
      </c>
      <c r="F64" s="2248">
        <v>34005</v>
      </c>
      <c r="G64" s="55">
        <f>+B64/E64</f>
        <v>3333.3333333333298</v>
      </c>
      <c r="H64" s="55">
        <f>B64*0.83%</f>
        <v>332</v>
      </c>
      <c r="I64" s="56">
        <f>B64</f>
        <v>40000</v>
      </c>
    </row>
    <row r="65" spans="1:19">
      <c r="A65" s="50">
        <v>45533</v>
      </c>
      <c r="B65" s="29"/>
      <c r="C65" s="29"/>
      <c r="D65" s="29"/>
      <c r="E65" s="57">
        <v>1</v>
      </c>
      <c r="F65" s="2229">
        <v>84386</v>
      </c>
      <c r="G65" s="329">
        <v>3333.33</v>
      </c>
      <c r="H65" s="329">
        <v>332</v>
      </c>
      <c r="I65" s="480">
        <f>I64-G65</f>
        <v>36666.67</v>
      </c>
    </row>
    <row r="66" spans="1:19">
      <c r="A66" s="50">
        <v>45553</v>
      </c>
      <c r="B66" s="29"/>
      <c r="C66" s="29"/>
      <c r="D66" s="29"/>
      <c r="E66" s="57">
        <v>2</v>
      </c>
      <c r="F66" s="2229">
        <v>84653</v>
      </c>
      <c r="G66" s="329">
        <v>3333.33</v>
      </c>
      <c r="H66" s="329">
        <v>332</v>
      </c>
      <c r="I66" s="480">
        <f t="shared" ref="I66:I74" si="2">I65-G66</f>
        <v>33333.339999999997</v>
      </c>
    </row>
    <row r="67" spans="1:19">
      <c r="A67" s="50">
        <v>45594</v>
      </c>
      <c r="B67" s="29"/>
      <c r="C67" s="29"/>
      <c r="D67" s="29"/>
      <c r="E67" s="57">
        <v>3</v>
      </c>
      <c r="F67" s="2229">
        <v>85177</v>
      </c>
      <c r="G67" s="329">
        <v>3333.33</v>
      </c>
      <c r="H67" s="329">
        <v>332</v>
      </c>
      <c r="I67" s="480">
        <f t="shared" si="2"/>
        <v>30000.01</v>
      </c>
    </row>
    <row r="68" spans="1:19">
      <c r="A68" s="50">
        <v>45625</v>
      </c>
      <c r="B68" s="29"/>
      <c r="C68" s="29"/>
      <c r="D68" s="29"/>
      <c r="E68" s="57">
        <v>4</v>
      </c>
      <c r="F68" s="2229">
        <v>85683</v>
      </c>
      <c r="G68" s="59">
        <v>3333.33</v>
      </c>
      <c r="H68" s="59">
        <v>332</v>
      </c>
      <c r="I68" s="480">
        <f t="shared" si="2"/>
        <v>26666.68</v>
      </c>
    </row>
    <row r="69" spans="1:19">
      <c r="A69" s="60">
        <v>45652</v>
      </c>
      <c r="B69" s="29"/>
      <c r="C69" s="29"/>
      <c r="D69" s="29"/>
      <c r="E69" s="57">
        <v>5</v>
      </c>
      <c r="F69" s="2229">
        <v>85940</v>
      </c>
      <c r="G69" s="59">
        <v>3333.33</v>
      </c>
      <c r="H69" s="59">
        <v>332</v>
      </c>
      <c r="I69" s="480">
        <f t="shared" si="2"/>
        <v>23333.35</v>
      </c>
    </row>
    <row r="70" spans="1:19">
      <c r="A70" s="50">
        <v>45679</v>
      </c>
      <c r="B70" s="29"/>
      <c r="C70" s="29"/>
      <c r="D70" s="29"/>
      <c r="E70" s="57">
        <v>6</v>
      </c>
      <c r="F70" s="2229">
        <v>86235</v>
      </c>
      <c r="G70" s="59">
        <v>3333.33</v>
      </c>
      <c r="H70" s="59">
        <v>332</v>
      </c>
      <c r="I70" s="480">
        <f t="shared" si="2"/>
        <v>20000.02</v>
      </c>
      <c r="L70" s="339"/>
      <c r="M70" s="613"/>
      <c r="N70" s="464"/>
      <c r="O70" s="615"/>
      <c r="P70" s="615"/>
      <c r="Q70" s="615"/>
      <c r="R70" s="617"/>
      <c r="S70" s="617"/>
    </row>
    <row r="71" spans="1:19">
      <c r="A71" s="50">
        <v>45716</v>
      </c>
      <c r="B71" s="29"/>
      <c r="C71" s="29"/>
      <c r="D71" s="29"/>
      <c r="E71" s="57">
        <v>7</v>
      </c>
      <c r="F71" s="2229">
        <v>86672</v>
      </c>
      <c r="G71" s="62">
        <v>3333.33</v>
      </c>
      <c r="H71" s="62">
        <v>332</v>
      </c>
      <c r="I71" s="480">
        <f t="shared" si="2"/>
        <v>16666.689999999999</v>
      </c>
      <c r="L71" s="339"/>
      <c r="M71" s="613"/>
      <c r="N71" s="464"/>
      <c r="O71" s="615"/>
      <c r="P71" s="615"/>
      <c r="Q71" s="615"/>
      <c r="R71" s="617"/>
      <c r="S71" s="617"/>
    </row>
    <row r="72" spans="1:19">
      <c r="A72" s="50">
        <v>45749</v>
      </c>
      <c r="B72" s="29"/>
      <c r="C72" s="29"/>
      <c r="D72" s="29"/>
      <c r="E72" s="57">
        <v>8</v>
      </c>
      <c r="F72" s="2229">
        <v>87103</v>
      </c>
      <c r="G72" s="62">
        <v>3333.33</v>
      </c>
      <c r="H72" s="62">
        <v>332</v>
      </c>
      <c r="I72" s="480">
        <f t="shared" si="2"/>
        <v>13333.36</v>
      </c>
      <c r="L72" s="339"/>
      <c r="M72" s="613"/>
      <c r="N72" s="464"/>
      <c r="O72" s="614"/>
      <c r="P72" s="614"/>
      <c r="Q72" s="614"/>
      <c r="R72" s="617"/>
      <c r="S72" s="617"/>
    </row>
    <row r="73" spans="1:19">
      <c r="A73" s="50">
        <v>45779</v>
      </c>
      <c r="B73" s="29"/>
      <c r="C73" s="29"/>
      <c r="D73" s="29"/>
      <c r="E73" s="57">
        <v>9</v>
      </c>
      <c r="F73" s="2229">
        <v>87479</v>
      </c>
      <c r="G73" s="62">
        <v>3333.33</v>
      </c>
      <c r="H73" s="62">
        <v>332</v>
      </c>
      <c r="I73" s="480">
        <f t="shared" si="2"/>
        <v>10000.030000000001</v>
      </c>
      <c r="L73" s="339"/>
      <c r="M73" s="613"/>
      <c r="N73" s="464"/>
      <c r="O73" s="614"/>
      <c r="P73" s="614"/>
      <c r="Q73" s="614"/>
      <c r="R73" s="617"/>
      <c r="S73" s="617"/>
    </row>
    <row r="74" spans="1:19">
      <c r="A74" s="50">
        <v>45784</v>
      </c>
      <c r="B74" s="29"/>
      <c r="C74" s="29"/>
      <c r="D74" s="29"/>
      <c r="E74" s="57">
        <v>10</v>
      </c>
      <c r="F74" s="2229">
        <v>35576</v>
      </c>
      <c r="G74" s="62">
        <v>10000.030000000001</v>
      </c>
      <c r="H74" s="62"/>
      <c r="I74" s="480">
        <f t="shared" si="2"/>
        <v>0</v>
      </c>
      <c r="L74" s="339"/>
      <c r="M74" s="613"/>
      <c r="N74" s="467"/>
      <c r="O74" s="615"/>
      <c r="P74" s="615"/>
      <c r="Q74" s="615"/>
      <c r="R74" s="618"/>
      <c r="S74" s="618"/>
    </row>
    <row r="75" spans="1:19">
      <c r="L75" s="339"/>
      <c r="M75" s="613"/>
      <c r="N75" s="340"/>
      <c r="O75" s="615"/>
      <c r="P75" s="615"/>
      <c r="Q75" s="615"/>
      <c r="R75" s="617"/>
      <c r="S75" s="617"/>
    </row>
    <row r="76" spans="1:19" ht="20.399999999999999">
      <c r="A76" s="3200" t="s">
        <v>1</v>
      </c>
      <c r="B76" s="3200"/>
      <c r="C76" s="3200"/>
      <c r="D76" s="3200"/>
      <c r="E76" s="3200"/>
      <c r="F76" s="3200"/>
      <c r="G76" s="3200"/>
      <c r="H76" s="3200"/>
      <c r="I76" s="3200"/>
      <c r="L76" s="339"/>
      <c r="M76" s="613"/>
      <c r="N76" s="340"/>
      <c r="O76" s="614"/>
      <c r="P76" s="614"/>
      <c r="Q76" s="614"/>
      <c r="R76" s="617"/>
      <c r="S76" s="617"/>
    </row>
    <row r="77" spans="1:19" ht="25.2">
      <c r="A77" s="141" t="s">
        <v>2</v>
      </c>
      <c r="B77" s="142" t="s">
        <v>96</v>
      </c>
      <c r="C77" s="143" t="s">
        <v>4</v>
      </c>
      <c r="D77" s="144" t="s">
        <v>5</v>
      </c>
      <c r="E77" s="144" t="s">
        <v>6</v>
      </c>
      <c r="F77" s="2504" t="s">
        <v>36</v>
      </c>
      <c r="G77" s="146" t="s">
        <v>37</v>
      </c>
      <c r="H77" s="146" t="s">
        <v>38</v>
      </c>
      <c r="I77" s="142" t="s">
        <v>87</v>
      </c>
      <c r="L77" s="339"/>
      <c r="M77" s="613"/>
      <c r="N77" s="464"/>
      <c r="O77" s="614"/>
      <c r="P77" s="614"/>
      <c r="Q77" s="614"/>
      <c r="R77" s="617"/>
      <c r="S77" s="617"/>
    </row>
    <row r="78" spans="1:19">
      <c r="A78" s="162">
        <v>45784</v>
      </c>
      <c r="B78" s="55">
        <v>60000</v>
      </c>
      <c r="C78" s="55">
        <f>B78*0.02</f>
        <v>1200</v>
      </c>
      <c r="D78" s="25"/>
      <c r="E78" s="25">
        <v>12</v>
      </c>
      <c r="F78" s="2248">
        <v>35576</v>
      </c>
      <c r="G78" s="55">
        <f>+B78/E78</f>
        <v>5000</v>
      </c>
      <c r="H78" s="55">
        <f>B78*0.83%</f>
        <v>498</v>
      </c>
      <c r="I78" s="56">
        <f>B78</f>
        <v>60000</v>
      </c>
      <c r="L78" s="339"/>
      <c r="M78" s="613"/>
      <c r="N78" s="340"/>
      <c r="O78" s="614"/>
      <c r="P78" s="614"/>
      <c r="Q78" s="614"/>
      <c r="R78" s="617"/>
      <c r="S78" s="617"/>
    </row>
    <row r="79" spans="1:19">
      <c r="A79" s="167">
        <v>45807</v>
      </c>
      <c r="B79" s="29"/>
      <c r="C79" s="29"/>
      <c r="D79" s="29"/>
      <c r="E79" s="57">
        <v>1</v>
      </c>
      <c r="F79" s="2356" t="s">
        <v>1724</v>
      </c>
      <c r="G79" s="450">
        <v>5000</v>
      </c>
      <c r="H79" s="450">
        <v>498</v>
      </c>
      <c r="I79" s="480">
        <f>I78-G79</f>
        <v>55000</v>
      </c>
      <c r="L79" s="339"/>
      <c r="M79" s="613"/>
      <c r="N79" s="340"/>
      <c r="O79" s="614"/>
      <c r="P79" s="614"/>
      <c r="Q79" s="614"/>
      <c r="R79" s="617"/>
      <c r="S79" s="617"/>
    </row>
    <row r="80" spans="1:19">
      <c r="A80" s="167">
        <v>45841</v>
      </c>
      <c r="B80" s="29"/>
      <c r="C80" s="29"/>
      <c r="D80" s="29"/>
      <c r="E80" s="57">
        <v>2</v>
      </c>
      <c r="F80" s="2356" t="s">
        <v>1725</v>
      </c>
      <c r="G80" s="168">
        <v>5000</v>
      </c>
      <c r="H80" s="168">
        <v>498</v>
      </c>
      <c r="I80" s="480">
        <f t="shared" ref="I80:I88" si="3">I79-G80</f>
        <v>50000</v>
      </c>
      <c r="L80" s="339"/>
      <c r="M80" s="613"/>
      <c r="N80" s="340"/>
      <c r="O80" s="615"/>
      <c r="P80" s="615"/>
      <c r="Q80" s="615"/>
      <c r="R80" s="617"/>
      <c r="S80" s="617"/>
    </row>
    <row r="81" spans="1:19">
      <c r="A81" s="167">
        <v>45870</v>
      </c>
      <c r="B81" s="29"/>
      <c r="C81" s="29"/>
      <c r="D81" s="29"/>
      <c r="E81" s="57">
        <v>3</v>
      </c>
      <c r="F81" s="2777" t="s">
        <v>1726</v>
      </c>
      <c r="G81" s="168">
        <v>5000</v>
      </c>
      <c r="H81" s="168">
        <v>498</v>
      </c>
      <c r="I81" s="480">
        <f t="shared" si="3"/>
        <v>45000</v>
      </c>
      <c r="L81" s="339"/>
      <c r="M81" s="613"/>
      <c r="N81" s="340"/>
      <c r="O81" s="615"/>
      <c r="P81" s="615"/>
      <c r="Q81" s="615"/>
      <c r="R81" s="617"/>
      <c r="S81" s="617"/>
    </row>
    <row r="82" spans="1:19">
      <c r="A82" s="167">
        <v>45902</v>
      </c>
      <c r="B82" s="29"/>
      <c r="C82" s="29"/>
      <c r="D82" s="29"/>
      <c r="E82" s="57">
        <v>4</v>
      </c>
      <c r="F82" s="2356" t="s">
        <v>1727</v>
      </c>
      <c r="G82" s="168">
        <v>5000</v>
      </c>
      <c r="H82" s="168">
        <v>498</v>
      </c>
      <c r="I82" s="480">
        <f t="shared" si="3"/>
        <v>40000</v>
      </c>
      <c r="L82" s="339"/>
      <c r="M82" s="613"/>
      <c r="N82" s="340"/>
      <c r="O82" s="615"/>
      <c r="P82" s="615"/>
      <c r="Q82" s="615"/>
      <c r="R82" s="617"/>
      <c r="S82" s="617"/>
    </row>
    <row r="83" spans="1:19">
      <c r="A83" s="167">
        <v>45932</v>
      </c>
      <c r="B83" s="29"/>
      <c r="C83" s="29"/>
      <c r="D83" s="29"/>
      <c r="E83" s="57">
        <v>5</v>
      </c>
      <c r="F83" s="2356" t="s">
        <v>1728</v>
      </c>
      <c r="G83" s="168">
        <v>5000</v>
      </c>
      <c r="H83" s="168">
        <v>498</v>
      </c>
      <c r="I83" s="480">
        <f t="shared" si="3"/>
        <v>35000</v>
      </c>
    </row>
    <row r="84" spans="1:19">
      <c r="A84" s="167">
        <v>45959</v>
      </c>
      <c r="B84" s="29"/>
      <c r="C84" s="29"/>
      <c r="D84" s="29"/>
      <c r="E84" s="57">
        <v>6</v>
      </c>
      <c r="F84" s="2356" t="s">
        <v>1729</v>
      </c>
      <c r="G84" s="450">
        <v>5000</v>
      </c>
      <c r="H84" s="450">
        <v>498</v>
      </c>
      <c r="I84" s="480">
        <f t="shared" si="3"/>
        <v>30000</v>
      </c>
    </row>
    <row r="85" spans="1:19">
      <c r="A85" s="167">
        <v>45987</v>
      </c>
      <c r="B85" s="29"/>
      <c r="C85" s="29"/>
      <c r="D85" s="29"/>
      <c r="E85" s="57">
        <v>7</v>
      </c>
      <c r="F85" s="2356" t="s">
        <v>1730</v>
      </c>
      <c r="G85" s="450">
        <v>5000</v>
      </c>
      <c r="H85" s="450">
        <v>498</v>
      </c>
      <c r="I85" s="480">
        <f t="shared" si="3"/>
        <v>25000</v>
      </c>
    </row>
    <row r="86" spans="1:19">
      <c r="A86" s="167">
        <v>46017</v>
      </c>
      <c r="B86" s="29"/>
      <c r="C86" s="29"/>
      <c r="D86" s="29"/>
      <c r="E86" s="57">
        <v>8</v>
      </c>
      <c r="F86" s="2356" t="s">
        <v>1731</v>
      </c>
      <c r="G86" s="450">
        <v>5000</v>
      </c>
      <c r="H86" s="450">
        <v>498</v>
      </c>
      <c r="I86" s="480">
        <f t="shared" si="3"/>
        <v>20000</v>
      </c>
    </row>
    <row r="87" spans="1:19">
      <c r="A87" s="50"/>
      <c r="B87" s="29"/>
      <c r="C87" s="29"/>
      <c r="D87" s="29"/>
      <c r="E87" s="57">
        <v>9</v>
      </c>
      <c r="F87" s="2229"/>
      <c r="G87" s="62"/>
      <c r="H87" s="62"/>
      <c r="I87" s="480">
        <f t="shared" si="3"/>
        <v>20000</v>
      </c>
    </row>
    <row r="88" spans="1:19">
      <c r="A88" s="50"/>
      <c r="B88" s="29"/>
      <c r="C88" s="29"/>
      <c r="D88" s="29"/>
      <c r="E88" s="57">
        <v>10</v>
      </c>
      <c r="F88" s="2229"/>
      <c r="G88" s="62"/>
      <c r="H88" s="62"/>
      <c r="I88" s="480">
        <f t="shared" si="3"/>
        <v>20000</v>
      </c>
    </row>
  </sheetData>
  <mergeCells count="5">
    <mergeCell ref="A1:D1"/>
    <mergeCell ref="A3:I3"/>
    <mergeCell ref="A44:I44"/>
    <mergeCell ref="A62:I62"/>
    <mergeCell ref="A76:I76"/>
  </mergeCells>
  <pageMargins left="0.5" right="0.5" top="1" bottom="1" header="0.5" footer="0.5"/>
  <pageSetup paperSize="5" orientation="portrait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181">
    <tabColor rgb="FFFFFF00"/>
  </sheetPr>
  <dimension ref="A1:AA79"/>
  <sheetViews>
    <sheetView topLeftCell="A16" zoomScale="130" zoomScaleNormal="130" workbookViewId="0">
      <selection activeCell="F57" sqref="F1:F1048576"/>
    </sheetView>
  </sheetViews>
  <sheetFormatPr defaultColWidth="9.109375" defaultRowHeight="13.2"/>
  <cols>
    <col min="1" max="1" width="11.5546875" style="131" customWidth="1"/>
    <col min="2" max="2" width="14.33203125" style="132" customWidth="1"/>
    <col min="3" max="3" width="12.88671875" style="132" customWidth="1"/>
    <col min="4" max="4" width="9.109375" style="132"/>
    <col min="5" max="5" width="8.5546875" style="133" customWidth="1"/>
    <col min="6" max="6" width="9.6640625" style="2308" customWidth="1"/>
    <col min="7" max="7" width="13.6640625" style="135" customWidth="1"/>
    <col min="8" max="8" width="12.6640625" style="135" customWidth="1"/>
    <col min="9" max="9" width="13.33203125" style="7" customWidth="1"/>
    <col min="10" max="10" width="12.109375" style="950" customWidth="1"/>
    <col min="11" max="12" width="11.33203125" style="6" customWidth="1"/>
    <col min="13" max="13" width="11.33203125" style="10" customWidth="1"/>
    <col min="14" max="14" width="11.33203125" style="9" customWidth="1"/>
    <col min="15" max="15" width="13.6640625" style="6" customWidth="1"/>
    <col min="16" max="16" width="10.88671875" style="6" customWidth="1"/>
    <col min="17" max="17" width="12.6640625" style="6" customWidth="1"/>
    <col min="18" max="18" width="10.88671875" style="100" hidden="1" customWidth="1"/>
    <col min="19" max="20" width="12.109375" style="6" hidden="1" customWidth="1"/>
    <col min="21" max="21" width="10.44140625" style="9" hidden="1" customWidth="1"/>
    <col min="22" max="22" width="10.33203125" style="6" hidden="1" customWidth="1"/>
    <col min="23" max="23" width="12.109375" style="6" hidden="1" customWidth="1"/>
    <col min="24" max="27" width="10.6640625" style="3" hidden="1" customWidth="1"/>
    <col min="28" max="16384" width="9.109375" style="3"/>
  </cols>
  <sheetData>
    <row r="1" spans="1:27" ht="20.399999999999999">
      <c r="A1" s="951" t="s">
        <v>1732</v>
      </c>
      <c r="J1" s="955"/>
      <c r="K1" s="64"/>
      <c r="L1" s="64"/>
      <c r="M1" s="66"/>
      <c r="N1" s="65"/>
      <c r="O1" s="64"/>
      <c r="P1" s="64"/>
      <c r="Q1" s="64"/>
      <c r="R1" s="138"/>
      <c r="S1" s="64"/>
      <c r="T1" s="64"/>
      <c r="U1" s="65"/>
      <c r="X1" s="95"/>
      <c r="Y1" s="97"/>
      <c r="Z1" s="99"/>
      <c r="AA1" s="99"/>
    </row>
    <row r="2" spans="1:27" ht="15">
      <c r="J2" s="3141"/>
      <c r="K2" s="3141"/>
      <c r="L2" s="956"/>
      <c r="M2" s="957"/>
      <c r="N2" s="957"/>
      <c r="O2" s="64"/>
      <c r="X2" s="100"/>
      <c r="Y2" s="99"/>
      <c r="Z2" s="99"/>
      <c r="AA2" s="99"/>
    </row>
    <row r="3" spans="1:27" s="1" customFormat="1" ht="20.399999999999999">
      <c r="A3" s="3240" t="s">
        <v>1</v>
      </c>
      <c r="B3" s="3240"/>
      <c r="C3" s="3240"/>
      <c r="D3" s="3240"/>
      <c r="E3" s="3240"/>
      <c r="F3" s="3240"/>
      <c r="G3" s="3240"/>
      <c r="H3" s="3240"/>
      <c r="I3" s="3320"/>
      <c r="J3" s="3510" t="s">
        <v>20</v>
      </c>
      <c r="K3" s="3511"/>
      <c r="L3" s="3511"/>
      <c r="M3" s="3511"/>
      <c r="N3" s="3511"/>
      <c r="O3" s="3511"/>
      <c r="P3" s="3511"/>
      <c r="Q3" s="3512"/>
      <c r="R3" s="3513" t="s">
        <v>105</v>
      </c>
      <c r="S3" s="3514"/>
      <c r="T3" s="3514"/>
      <c r="U3" s="3514"/>
      <c r="V3" s="3514"/>
      <c r="W3" s="3515"/>
      <c r="X3" s="3225" t="s">
        <v>551</v>
      </c>
      <c r="Y3" s="3226"/>
      <c r="Z3" s="3226"/>
      <c r="AA3" s="3227"/>
    </row>
    <row r="4" spans="1:27" ht="29.1" customHeight="1">
      <c r="A4" s="141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504" t="s">
        <v>36</v>
      </c>
      <c r="G4" s="146" t="s">
        <v>37</v>
      </c>
      <c r="H4" s="146" t="s">
        <v>38</v>
      </c>
      <c r="I4" s="146" t="s">
        <v>87</v>
      </c>
      <c r="J4" s="909" t="s">
        <v>21</v>
      </c>
      <c r="K4" s="278" t="s">
        <v>552</v>
      </c>
      <c r="L4" s="910" t="s">
        <v>1592</v>
      </c>
      <c r="M4" s="497" t="s">
        <v>6</v>
      </c>
      <c r="N4" s="497" t="s">
        <v>7</v>
      </c>
      <c r="O4" s="958" t="s">
        <v>1567</v>
      </c>
      <c r="P4" s="917" t="s">
        <v>177</v>
      </c>
      <c r="Q4" s="918" t="s">
        <v>10</v>
      </c>
      <c r="R4" s="860" t="s">
        <v>21</v>
      </c>
      <c r="S4" s="278" t="s">
        <v>552</v>
      </c>
      <c r="T4" s="857" t="s">
        <v>177</v>
      </c>
      <c r="U4" s="889" t="s">
        <v>1592</v>
      </c>
      <c r="V4" s="862" t="s">
        <v>1567</v>
      </c>
      <c r="W4" s="875" t="s">
        <v>10</v>
      </c>
      <c r="X4" s="890" t="s">
        <v>21</v>
      </c>
      <c r="Y4" s="344" t="s">
        <v>1116</v>
      </c>
      <c r="Z4" s="892" t="s">
        <v>1607</v>
      </c>
      <c r="AA4" s="536" t="s">
        <v>87</v>
      </c>
    </row>
    <row r="5" spans="1:27" ht="15" customHeight="1">
      <c r="A5" s="162">
        <v>44636</v>
      </c>
      <c r="B5" s="49">
        <v>250000</v>
      </c>
      <c r="C5" s="49">
        <f>B5*0.02</f>
        <v>5000</v>
      </c>
      <c r="D5" s="952"/>
      <c r="E5" s="25">
        <v>48</v>
      </c>
      <c r="F5" s="2248" t="s">
        <v>1733</v>
      </c>
      <c r="G5" s="55">
        <f>B5/E5</f>
        <v>5208.3333333333303</v>
      </c>
      <c r="H5" s="55">
        <f>B5*0.83%</f>
        <v>2075</v>
      </c>
      <c r="I5" s="21">
        <f>B5</f>
        <v>250000</v>
      </c>
      <c r="J5" s="959">
        <v>43462</v>
      </c>
      <c r="K5" s="179">
        <v>10000</v>
      </c>
      <c r="L5" s="179"/>
      <c r="M5" s="698">
        <v>12</v>
      </c>
      <c r="N5" s="205">
        <v>21727</v>
      </c>
      <c r="O5" s="179">
        <v>833.33</v>
      </c>
      <c r="P5" s="179">
        <v>200</v>
      </c>
      <c r="Q5" s="206">
        <v>10000</v>
      </c>
      <c r="R5" s="345">
        <v>42443</v>
      </c>
      <c r="S5" s="532">
        <v>10000</v>
      </c>
      <c r="T5" s="532"/>
      <c r="U5" s="533"/>
      <c r="V5" s="532"/>
      <c r="W5" s="537">
        <v>10000</v>
      </c>
      <c r="X5" s="109">
        <v>42126</v>
      </c>
      <c r="Y5" s="110">
        <v>3000</v>
      </c>
      <c r="Z5" s="110"/>
      <c r="AA5" s="111">
        <v>3000</v>
      </c>
    </row>
    <row r="6" spans="1:27" ht="15" customHeight="1">
      <c r="A6" s="50">
        <v>44649</v>
      </c>
      <c r="B6" s="151"/>
      <c r="C6" s="151"/>
      <c r="D6" s="151"/>
      <c r="E6" s="57">
        <v>1</v>
      </c>
      <c r="F6" s="2229">
        <v>74050</v>
      </c>
      <c r="G6" s="30">
        <v>4583.33</v>
      </c>
      <c r="H6" s="30">
        <v>1826</v>
      </c>
      <c r="I6" s="43">
        <f>I5-G6</f>
        <v>245416.67</v>
      </c>
      <c r="J6" s="960">
        <v>43515</v>
      </c>
      <c r="K6" s="39"/>
      <c r="L6" s="39"/>
      <c r="M6" s="81">
        <v>1</v>
      </c>
      <c r="N6" s="80"/>
      <c r="O6" s="39">
        <v>1666.66</v>
      </c>
      <c r="P6" s="39">
        <v>350</v>
      </c>
      <c r="Q6" s="112">
        <f>Q5-O6</f>
        <v>8333.34</v>
      </c>
      <c r="R6" s="349">
        <v>42739</v>
      </c>
      <c r="S6" s="39"/>
      <c r="T6" s="39"/>
      <c r="U6" s="80"/>
      <c r="V6" s="39">
        <v>10000</v>
      </c>
      <c r="W6" s="112">
        <f>W5+S6-V6</f>
        <v>0</v>
      </c>
      <c r="X6" s="113">
        <v>43158</v>
      </c>
      <c r="Y6" s="114"/>
      <c r="Z6" s="114">
        <v>3000</v>
      </c>
      <c r="AA6" s="116">
        <f>AA5-Z6</f>
        <v>0</v>
      </c>
    </row>
    <row r="7" spans="1:27" ht="15" customHeight="1">
      <c r="A7" s="50">
        <v>44679</v>
      </c>
      <c r="B7" s="151"/>
      <c r="C7" s="151"/>
      <c r="D7" s="151"/>
      <c r="E7" s="57">
        <v>2</v>
      </c>
      <c r="F7" s="2229">
        <v>74370</v>
      </c>
      <c r="G7" s="30">
        <v>5208.33</v>
      </c>
      <c r="H7" s="30">
        <v>2075</v>
      </c>
      <c r="I7" s="43">
        <f t="shared" ref="I7:I16" si="0">I6-G7</f>
        <v>240208.34</v>
      </c>
      <c r="J7" s="960" t="s">
        <v>1734</v>
      </c>
      <c r="K7" s="39"/>
      <c r="L7" s="39"/>
      <c r="M7" s="81">
        <v>2</v>
      </c>
      <c r="N7" s="80">
        <v>66580</v>
      </c>
      <c r="O7" s="39">
        <v>8333.33</v>
      </c>
      <c r="P7" s="39">
        <v>2166.67</v>
      </c>
      <c r="Q7" s="112">
        <f>Q6-O7</f>
        <v>1.00000000002183E-2</v>
      </c>
      <c r="R7" s="349"/>
      <c r="S7" s="39"/>
      <c r="T7" s="39"/>
      <c r="U7" s="80"/>
      <c r="V7" s="39"/>
      <c r="W7" s="112">
        <f t="shared" ref="W7:W23" si="1">W6+S7-V7</f>
        <v>0</v>
      </c>
      <c r="X7" s="113"/>
      <c r="Y7" s="114"/>
      <c r="Z7" s="114"/>
      <c r="AA7" s="116"/>
    </row>
    <row r="8" spans="1:27" ht="15" customHeight="1">
      <c r="A8" s="50">
        <v>44708</v>
      </c>
      <c r="B8" s="151"/>
      <c r="C8" s="151"/>
      <c r="D8" s="151"/>
      <c r="E8" s="57">
        <v>3</v>
      </c>
      <c r="F8" s="2229">
        <v>74784</v>
      </c>
      <c r="G8" s="30">
        <v>5208.33</v>
      </c>
      <c r="H8" s="30">
        <v>2075</v>
      </c>
      <c r="I8" s="43">
        <f t="shared" si="0"/>
        <v>235000.01</v>
      </c>
      <c r="J8" s="960"/>
      <c r="K8" s="39"/>
      <c r="L8" s="39"/>
      <c r="M8" s="81"/>
      <c r="N8" s="80"/>
      <c r="O8" s="39"/>
      <c r="P8" s="39"/>
      <c r="Q8" s="112">
        <f>Q7-O8</f>
        <v>1.00000000002183E-2</v>
      </c>
      <c r="R8" s="349">
        <v>42739</v>
      </c>
      <c r="S8" s="39">
        <v>15000</v>
      </c>
      <c r="T8" s="39">
        <f>15000*0.08</f>
        <v>1200</v>
      </c>
      <c r="U8" s="80"/>
      <c r="V8" s="39"/>
      <c r="W8" s="112">
        <f t="shared" si="1"/>
        <v>15000</v>
      </c>
      <c r="X8" s="113"/>
      <c r="Y8" s="114"/>
      <c r="Z8" s="114"/>
      <c r="AA8" s="116"/>
    </row>
    <row r="9" spans="1:27" ht="15" customHeight="1">
      <c r="A9" s="50">
        <v>44740</v>
      </c>
      <c r="B9" s="151"/>
      <c r="C9" s="151"/>
      <c r="D9" s="151"/>
      <c r="E9" s="57">
        <v>4</v>
      </c>
      <c r="F9" s="2229">
        <v>75108</v>
      </c>
      <c r="G9" s="30">
        <v>5208.33</v>
      </c>
      <c r="H9" s="30">
        <v>2075</v>
      </c>
      <c r="I9" s="43">
        <f t="shared" si="0"/>
        <v>229791.68</v>
      </c>
      <c r="J9" s="3510" t="s">
        <v>20</v>
      </c>
      <c r="K9" s="3511"/>
      <c r="L9" s="3511"/>
      <c r="M9" s="3511"/>
      <c r="N9" s="3511"/>
      <c r="O9" s="3511"/>
      <c r="P9" s="3511"/>
      <c r="Q9" s="3512"/>
      <c r="R9" s="349">
        <v>42776</v>
      </c>
      <c r="S9" s="39">
        <v>4000</v>
      </c>
      <c r="T9" s="39">
        <v>360</v>
      </c>
      <c r="U9" s="80"/>
      <c r="V9" s="39"/>
      <c r="W9" s="112">
        <f t="shared" si="1"/>
        <v>19000</v>
      </c>
      <c r="X9" s="113"/>
      <c r="Y9" s="114"/>
      <c r="Z9" s="114"/>
      <c r="AA9" s="116"/>
    </row>
    <row r="10" spans="1:27" ht="15" customHeight="1">
      <c r="A10" s="50">
        <v>44770</v>
      </c>
      <c r="B10" s="151"/>
      <c r="C10" s="151"/>
      <c r="D10" s="151"/>
      <c r="E10" s="57">
        <v>5</v>
      </c>
      <c r="F10" s="2229">
        <v>75491</v>
      </c>
      <c r="G10" s="30">
        <v>5208.33</v>
      </c>
      <c r="H10" s="30">
        <v>2075</v>
      </c>
      <c r="I10" s="43">
        <f t="shared" si="0"/>
        <v>224583.35</v>
      </c>
      <c r="J10" s="961" t="s">
        <v>21</v>
      </c>
      <c r="K10" s="495" t="s">
        <v>552</v>
      </c>
      <c r="L10" s="962" t="s">
        <v>1592</v>
      </c>
      <c r="M10" s="497" t="s">
        <v>6</v>
      </c>
      <c r="N10" s="497" t="s">
        <v>7</v>
      </c>
      <c r="O10" s="963" t="s">
        <v>1567</v>
      </c>
      <c r="P10" s="512" t="s">
        <v>177</v>
      </c>
      <c r="Q10" s="964" t="s">
        <v>10</v>
      </c>
      <c r="R10" s="349">
        <v>42920</v>
      </c>
      <c r="S10" s="39"/>
      <c r="T10" s="39"/>
      <c r="U10" s="80"/>
      <c r="V10" s="39">
        <v>19000</v>
      </c>
      <c r="W10" s="112">
        <f t="shared" si="1"/>
        <v>0</v>
      </c>
      <c r="X10" s="113"/>
      <c r="Y10" s="114"/>
      <c r="Z10" s="114"/>
      <c r="AA10" s="116"/>
    </row>
    <row r="11" spans="1:27" ht="15" customHeight="1">
      <c r="A11" s="50">
        <v>44800</v>
      </c>
      <c r="B11" s="151"/>
      <c r="C11" s="151"/>
      <c r="D11" s="151"/>
      <c r="E11" s="57">
        <v>6</v>
      </c>
      <c r="F11" s="2229">
        <v>75839</v>
      </c>
      <c r="G11" s="30">
        <v>5208.33</v>
      </c>
      <c r="H11" s="30">
        <v>2075</v>
      </c>
      <c r="I11" s="43">
        <f t="shared" si="0"/>
        <v>219375.02</v>
      </c>
      <c r="J11" s="259">
        <v>45336</v>
      </c>
      <c r="K11" s="190">
        <v>20000</v>
      </c>
      <c r="L11" s="190"/>
      <c r="M11" s="698">
        <v>12</v>
      </c>
      <c r="N11" s="44">
        <v>32887</v>
      </c>
      <c r="O11" s="190">
        <v>1666.67</v>
      </c>
      <c r="P11" s="190">
        <v>400</v>
      </c>
      <c r="Q11" s="965">
        <v>20000</v>
      </c>
      <c r="R11" s="349"/>
      <c r="S11" s="39"/>
      <c r="T11" s="39"/>
      <c r="U11" s="80"/>
      <c r="V11" s="39"/>
      <c r="W11" s="112">
        <f t="shared" si="1"/>
        <v>0</v>
      </c>
      <c r="X11" s="113"/>
      <c r="Y11" s="114"/>
      <c r="Z11" s="114"/>
      <c r="AA11" s="116"/>
    </row>
    <row r="12" spans="1:27" ht="15" customHeight="1">
      <c r="A12" s="50">
        <v>44832</v>
      </c>
      <c r="B12" s="32"/>
      <c r="C12" s="33"/>
      <c r="D12" s="33"/>
      <c r="E12" s="57">
        <v>7</v>
      </c>
      <c r="F12" s="2229">
        <v>76129</v>
      </c>
      <c r="G12" s="30">
        <v>5208.33</v>
      </c>
      <c r="H12" s="30">
        <v>2075</v>
      </c>
      <c r="I12" s="87">
        <f t="shared" si="0"/>
        <v>214166.69</v>
      </c>
      <c r="J12" s="50">
        <v>45350</v>
      </c>
      <c r="K12" s="62"/>
      <c r="L12" s="62"/>
      <c r="M12" s="538">
        <v>1</v>
      </c>
      <c r="N12" s="178">
        <v>82222</v>
      </c>
      <c r="O12" s="59">
        <v>1666.67</v>
      </c>
      <c r="P12" s="59">
        <v>366.67</v>
      </c>
      <c r="Q12" s="62">
        <f>Q11-O12</f>
        <v>18333.330000000002</v>
      </c>
      <c r="R12" s="535">
        <v>42920</v>
      </c>
      <c r="S12" s="39">
        <v>10000</v>
      </c>
      <c r="T12" s="39">
        <v>800</v>
      </c>
      <c r="U12" s="80"/>
      <c r="V12" s="39"/>
      <c r="W12" s="112">
        <f t="shared" si="1"/>
        <v>10000</v>
      </c>
      <c r="X12" s="113"/>
      <c r="Y12" s="114"/>
      <c r="Z12" s="114"/>
      <c r="AA12" s="116"/>
    </row>
    <row r="13" spans="1:27" ht="15" customHeight="1">
      <c r="A13" s="50">
        <v>44861</v>
      </c>
      <c r="B13" s="32"/>
      <c r="C13" s="33"/>
      <c r="D13" s="33"/>
      <c r="E13" s="57">
        <v>8</v>
      </c>
      <c r="F13" s="2229">
        <v>76431</v>
      </c>
      <c r="G13" s="30">
        <v>5208.33</v>
      </c>
      <c r="H13" s="30">
        <v>2075</v>
      </c>
      <c r="I13" s="87">
        <f t="shared" si="0"/>
        <v>208958.36</v>
      </c>
      <c r="J13" s="50">
        <v>45377</v>
      </c>
      <c r="K13" s="178"/>
      <c r="L13" s="62"/>
      <c r="M13" s="538">
        <v>2</v>
      </c>
      <c r="N13" s="178">
        <v>82559</v>
      </c>
      <c r="O13" s="59">
        <v>1666.67</v>
      </c>
      <c r="P13" s="59">
        <v>333.33</v>
      </c>
      <c r="Q13" s="62">
        <f t="shared" ref="Q13:Q23" si="2">Q12-O13</f>
        <v>16666.66</v>
      </c>
      <c r="R13" s="535">
        <v>42945</v>
      </c>
      <c r="S13" s="39">
        <v>5000</v>
      </c>
      <c r="T13" s="39"/>
      <c r="U13" s="80"/>
      <c r="V13" s="39"/>
      <c r="W13" s="112">
        <f t="shared" si="1"/>
        <v>15000</v>
      </c>
      <c r="X13" s="113"/>
      <c r="Y13" s="114"/>
      <c r="Z13" s="114"/>
      <c r="AA13" s="116"/>
    </row>
    <row r="14" spans="1:27" ht="15" customHeight="1">
      <c r="A14" s="50">
        <v>44891</v>
      </c>
      <c r="B14" s="32"/>
      <c r="C14" s="33"/>
      <c r="D14" s="33"/>
      <c r="E14" s="57">
        <v>9</v>
      </c>
      <c r="F14" s="2229">
        <v>76877</v>
      </c>
      <c r="G14" s="30">
        <v>5208.33</v>
      </c>
      <c r="H14" s="30">
        <v>2075</v>
      </c>
      <c r="I14" s="87">
        <f t="shared" si="0"/>
        <v>203750.03</v>
      </c>
      <c r="J14" s="50">
        <v>45412</v>
      </c>
      <c r="K14" s="178"/>
      <c r="L14" s="44"/>
      <c r="M14" s="538">
        <v>3</v>
      </c>
      <c r="N14" s="178">
        <v>82940</v>
      </c>
      <c r="O14" s="59">
        <v>1666.67</v>
      </c>
      <c r="P14" s="59">
        <v>300</v>
      </c>
      <c r="Q14" s="62">
        <f t="shared" si="2"/>
        <v>14999.99</v>
      </c>
      <c r="R14" s="535"/>
      <c r="S14" s="39">
        <v>4000</v>
      </c>
      <c r="T14" s="39"/>
      <c r="U14" s="80"/>
      <c r="V14" s="39"/>
      <c r="W14" s="112">
        <f t="shared" si="1"/>
        <v>19000</v>
      </c>
      <c r="X14" s="113"/>
      <c r="Y14" s="114"/>
      <c r="Z14" s="114"/>
      <c r="AA14" s="116"/>
    </row>
    <row r="15" spans="1:27" ht="15" customHeight="1">
      <c r="A15" s="50">
        <v>44921</v>
      </c>
      <c r="B15" s="32"/>
      <c r="C15" s="33"/>
      <c r="D15" s="33"/>
      <c r="E15" s="57">
        <v>10</v>
      </c>
      <c r="F15" s="2229">
        <v>77173</v>
      </c>
      <c r="G15" s="30">
        <v>5208.33</v>
      </c>
      <c r="H15" s="30">
        <v>2075</v>
      </c>
      <c r="I15" s="87">
        <f t="shared" si="0"/>
        <v>198541.7</v>
      </c>
      <c r="J15" s="50">
        <v>45442</v>
      </c>
      <c r="K15" s="62"/>
      <c r="L15" s="44"/>
      <c r="M15" s="538">
        <v>4</v>
      </c>
      <c r="N15" s="178">
        <v>83373</v>
      </c>
      <c r="O15" s="59">
        <v>1666.67</v>
      </c>
      <c r="P15" s="59">
        <v>266.67</v>
      </c>
      <c r="Q15" s="62">
        <f t="shared" si="2"/>
        <v>13333.32</v>
      </c>
      <c r="R15" s="535">
        <v>43057</v>
      </c>
      <c r="S15" s="39"/>
      <c r="T15" s="39"/>
      <c r="U15" s="80"/>
      <c r="V15" s="39">
        <v>19000</v>
      </c>
      <c r="W15" s="112">
        <f t="shared" si="1"/>
        <v>0</v>
      </c>
      <c r="X15" s="113"/>
      <c r="Y15" s="114"/>
      <c r="Z15" s="114"/>
      <c r="AA15" s="116"/>
    </row>
    <row r="16" spans="1:27" ht="15" customHeight="1">
      <c r="A16" s="50">
        <v>44954</v>
      </c>
      <c r="C16" s="151"/>
      <c r="D16" s="151"/>
      <c r="E16" s="57">
        <v>11</v>
      </c>
      <c r="F16" s="2229">
        <v>77498</v>
      </c>
      <c r="G16" s="62">
        <v>5208.33</v>
      </c>
      <c r="H16" s="62">
        <v>2075</v>
      </c>
      <c r="I16" s="87">
        <f t="shared" si="0"/>
        <v>193333.37</v>
      </c>
      <c r="J16" s="50">
        <v>45471</v>
      </c>
      <c r="K16" s="62"/>
      <c r="L16" s="44"/>
      <c r="M16" s="538">
        <v>5</v>
      </c>
      <c r="N16" s="181">
        <v>83709</v>
      </c>
      <c r="O16" s="695">
        <v>1666.67</v>
      </c>
      <c r="P16" s="62">
        <v>233.33</v>
      </c>
      <c r="Q16" s="62">
        <f t="shared" si="2"/>
        <v>11666.65</v>
      </c>
      <c r="R16" s="535"/>
      <c r="S16" s="39"/>
      <c r="T16" s="39"/>
      <c r="U16" s="80"/>
      <c r="V16" s="39"/>
      <c r="W16" s="112">
        <f t="shared" si="1"/>
        <v>0</v>
      </c>
      <c r="X16" s="113"/>
      <c r="Y16" s="114"/>
      <c r="Z16" s="114"/>
      <c r="AA16" s="116"/>
    </row>
    <row r="17" spans="1:27" ht="15" customHeight="1">
      <c r="A17" s="160"/>
      <c r="B17" s="151"/>
      <c r="C17" s="151"/>
      <c r="D17" s="151"/>
      <c r="E17" s="57"/>
      <c r="F17" s="2229"/>
      <c r="G17" s="62"/>
      <c r="H17" s="62"/>
      <c r="I17" s="87"/>
      <c r="J17" s="50">
        <v>45504</v>
      </c>
      <c r="K17" s="62"/>
      <c r="L17" s="44"/>
      <c r="M17" s="538">
        <v>6</v>
      </c>
      <c r="N17" s="187">
        <v>84076</v>
      </c>
      <c r="O17" s="695">
        <v>1666.67</v>
      </c>
      <c r="P17" s="62">
        <v>200</v>
      </c>
      <c r="Q17" s="62">
        <f t="shared" si="2"/>
        <v>9999.98</v>
      </c>
      <c r="R17" s="535"/>
      <c r="S17" s="39"/>
      <c r="T17" s="39"/>
      <c r="U17" s="80"/>
      <c r="V17" s="39"/>
      <c r="W17" s="112">
        <f t="shared" si="1"/>
        <v>0</v>
      </c>
      <c r="X17" s="113"/>
      <c r="Y17" s="114"/>
      <c r="Z17" s="114"/>
      <c r="AA17" s="116"/>
    </row>
    <row r="18" spans="1:27" ht="15" customHeight="1">
      <c r="A18" s="160"/>
      <c r="B18" s="151"/>
      <c r="C18" s="151"/>
      <c r="D18" s="151"/>
      <c r="E18" s="57"/>
      <c r="F18" s="2229"/>
      <c r="G18" s="953">
        <v>193333.37</v>
      </c>
      <c r="H18" s="62"/>
      <c r="I18" s="87"/>
      <c r="J18" s="50">
        <v>45533</v>
      </c>
      <c r="K18" s="62"/>
      <c r="L18" s="62"/>
      <c r="M18" s="538">
        <v>7</v>
      </c>
      <c r="N18" s="187">
        <v>84409</v>
      </c>
      <c r="O18" s="59">
        <v>1666.67</v>
      </c>
      <c r="P18" s="59">
        <v>166.67</v>
      </c>
      <c r="Q18" s="62">
        <f t="shared" si="2"/>
        <v>8333.31</v>
      </c>
      <c r="R18" s="535">
        <v>43074</v>
      </c>
      <c r="S18" s="39">
        <v>15000</v>
      </c>
      <c r="T18" s="39"/>
      <c r="U18" s="80">
        <v>34684</v>
      </c>
      <c r="V18" s="39"/>
      <c r="W18" s="112">
        <f t="shared" si="1"/>
        <v>15000</v>
      </c>
      <c r="X18" s="113"/>
      <c r="Y18" s="114"/>
      <c r="Z18" s="114"/>
      <c r="AA18" s="116"/>
    </row>
    <row r="19" spans="1:27" ht="15" customHeight="1">
      <c r="A19" s="160"/>
      <c r="B19" s="151"/>
      <c r="C19" s="151"/>
      <c r="D19" s="151"/>
      <c r="E19" s="57"/>
      <c r="F19" s="2229"/>
      <c r="G19" s="62"/>
      <c r="H19" s="62"/>
      <c r="I19" s="87"/>
      <c r="J19" s="50">
        <v>45561</v>
      </c>
      <c r="K19" s="62"/>
      <c r="L19" s="62"/>
      <c r="M19" s="538">
        <v>8</v>
      </c>
      <c r="N19" s="187">
        <v>84758</v>
      </c>
      <c r="O19" s="59">
        <v>1666.67</v>
      </c>
      <c r="P19" s="59">
        <v>133.33000000000001</v>
      </c>
      <c r="Q19" s="62">
        <f t="shared" si="2"/>
        <v>6666.64</v>
      </c>
      <c r="R19" s="535">
        <v>43242</v>
      </c>
      <c r="S19" s="39"/>
      <c r="T19" s="39"/>
      <c r="U19" s="80">
        <v>60890</v>
      </c>
      <c r="V19" s="39">
        <v>10000</v>
      </c>
      <c r="W19" s="112">
        <f t="shared" si="1"/>
        <v>5000</v>
      </c>
      <c r="X19" s="113"/>
      <c r="Y19" s="114"/>
      <c r="Z19" s="114"/>
      <c r="AA19" s="116"/>
    </row>
    <row r="20" spans="1:27" ht="25.5" customHeight="1">
      <c r="A20" s="3240" t="s">
        <v>1</v>
      </c>
      <c r="B20" s="3240"/>
      <c r="C20" s="3240"/>
      <c r="D20" s="3240"/>
      <c r="E20" s="3240"/>
      <c r="F20" s="3240"/>
      <c r="G20" s="3240"/>
      <c r="H20" s="3240"/>
      <c r="I20" s="3240"/>
      <c r="J20" s="50">
        <v>45594</v>
      </c>
      <c r="K20" s="62"/>
      <c r="L20" s="62"/>
      <c r="M20" s="538">
        <v>9</v>
      </c>
      <c r="N20" s="187">
        <v>85183</v>
      </c>
      <c r="O20" s="59">
        <v>1666.67</v>
      </c>
      <c r="P20" s="59">
        <v>100</v>
      </c>
      <c r="Q20" s="62">
        <f t="shared" si="2"/>
        <v>4999.97</v>
      </c>
      <c r="R20" s="535">
        <v>43243</v>
      </c>
      <c r="S20" s="39"/>
      <c r="T20" s="39"/>
      <c r="U20" s="80">
        <v>60951</v>
      </c>
      <c r="V20" s="39">
        <v>5000</v>
      </c>
      <c r="W20" s="112">
        <f t="shared" si="1"/>
        <v>0</v>
      </c>
      <c r="X20" s="113"/>
      <c r="Y20" s="114"/>
      <c r="Z20" s="114"/>
      <c r="AA20" s="116"/>
    </row>
    <row r="21" spans="1:27" ht="15" customHeight="1">
      <c r="A21" s="141" t="s">
        <v>2</v>
      </c>
      <c r="B21" s="142" t="s">
        <v>96</v>
      </c>
      <c r="C21" s="143" t="s">
        <v>4</v>
      </c>
      <c r="D21" s="144" t="s">
        <v>5</v>
      </c>
      <c r="E21" s="144" t="s">
        <v>6</v>
      </c>
      <c r="F21" s="2504" t="s">
        <v>36</v>
      </c>
      <c r="G21" s="146" t="s">
        <v>37</v>
      </c>
      <c r="H21" s="146" t="s">
        <v>38</v>
      </c>
      <c r="I21" s="171" t="s">
        <v>87</v>
      </c>
      <c r="J21" s="50">
        <v>45623</v>
      </c>
      <c r="K21" s="62"/>
      <c r="L21" s="62"/>
      <c r="M21" s="538">
        <v>10</v>
      </c>
      <c r="N21" s="187">
        <v>85609</v>
      </c>
      <c r="O21" s="59">
        <v>1666.67</v>
      </c>
      <c r="P21" s="59">
        <v>66.67</v>
      </c>
      <c r="Q21" s="62">
        <f t="shared" si="2"/>
        <v>3333.3</v>
      </c>
      <c r="R21" s="535">
        <v>43265</v>
      </c>
      <c r="S21" s="39">
        <v>10000</v>
      </c>
      <c r="T21" s="39"/>
      <c r="U21" s="80">
        <v>20640</v>
      </c>
      <c r="V21" s="39"/>
      <c r="W21" s="112">
        <f t="shared" si="1"/>
        <v>10000</v>
      </c>
      <c r="X21" s="113"/>
      <c r="Y21" s="114"/>
      <c r="Z21" s="114"/>
      <c r="AA21" s="116"/>
    </row>
    <row r="22" spans="1:27" ht="15" customHeight="1">
      <c r="A22" s="162">
        <v>44636</v>
      </c>
      <c r="B22" s="49">
        <v>300000</v>
      </c>
      <c r="C22" s="49">
        <f>B22*0.02</f>
        <v>6000</v>
      </c>
      <c r="D22" s="952"/>
      <c r="E22" s="25">
        <v>48</v>
      </c>
      <c r="F22" s="2248" t="s">
        <v>1733</v>
      </c>
      <c r="G22" s="55">
        <f>B22/E22</f>
        <v>6250</v>
      </c>
      <c r="H22" s="55">
        <f>B22*0.83%</f>
        <v>2490</v>
      </c>
      <c r="I22" s="92">
        <f>B22</f>
        <v>300000</v>
      </c>
      <c r="J22" s="50">
        <v>45654</v>
      </c>
      <c r="K22" s="62"/>
      <c r="L22" s="62"/>
      <c r="M22" s="538">
        <v>11</v>
      </c>
      <c r="N22" s="187">
        <v>86020</v>
      </c>
      <c r="O22" s="59">
        <v>1666.67</v>
      </c>
      <c r="P22" s="59">
        <v>33.340000000000003</v>
      </c>
      <c r="Q22" s="62">
        <f t="shared" si="2"/>
        <v>1666.63</v>
      </c>
      <c r="R22" s="535">
        <v>43441</v>
      </c>
      <c r="S22" s="39"/>
      <c r="T22" s="39"/>
      <c r="U22" s="80"/>
      <c r="V22" s="39">
        <v>10000</v>
      </c>
      <c r="W22" s="112">
        <f t="shared" si="1"/>
        <v>0</v>
      </c>
      <c r="X22" s="113"/>
      <c r="Y22" s="114"/>
      <c r="Z22" s="114"/>
      <c r="AA22" s="116"/>
    </row>
    <row r="23" spans="1:27" ht="15" customHeight="1">
      <c r="A23" s="50">
        <v>44982</v>
      </c>
      <c r="B23" s="954"/>
      <c r="C23" s="151"/>
      <c r="D23" s="178"/>
      <c r="E23" s="57">
        <v>1</v>
      </c>
      <c r="F23" s="2229">
        <v>77883</v>
      </c>
      <c r="G23" s="30">
        <v>6250</v>
      </c>
      <c r="H23" s="30">
        <v>2490</v>
      </c>
      <c r="I23" s="87">
        <f>I22-G23</f>
        <v>293750</v>
      </c>
      <c r="J23" s="50">
        <v>45685</v>
      </c>
      <c r="K23" s="62"/>
      <c r="L23" s="62"/>
      <c r="M23" s="538">
        <v>12</v>
      </c>
      <c r="N23" s="538"/>
      <c r="O23" s="62">
        <v>1666.63</v>
      </c>
      <c r="P23" s="62"/>
      <c r="Q23" s="62">
        <f t="shared" si="2"/>
        <v>2.7284841053187799E-12</v>
      </c>
      <c r="R23" s="535"/>
      <c r="S23" s="39"/>
      <c r="T23" s="39"/>
      <c r="U23" s="80"/>
      <c r="V23" s="39"/>
      <c r="W23" s="112">
        <f t="shared" si="1"/>
        <v>0</v>
      </c>
      <c r="X23" s="113"/>
      <c r="Y23" s="114"/>
      <c r="Z23" s="114"/>
      <c r="AA23" s="782"/>
    </row>
    <row r="24" spans="1:27" ht="15" customHeight="1">
      <c r="A24" s="50">
        <v>45016</v>
      </c>
      <c r="B24" s="954"/>
      <c r="C24" s="151"/>
      <c r="D24" s="178"/>
      <c r="E24" s="57">
        <v>2</v>
      </c>
      <c r="F24" s="2229">
        <v>78133</v>
      </c>
      <c r="G24" s="30">
        <v>6250</v>
      </c>
      <c r="H24" s="30">
        <v>2490</v>
      </c>
      <c r="I24" s="87">
        <f t="shared" ref="I24:I31" si="3">I23-G24</f>
        <v>287500</v>
      </c>
      <c r="J24" s="100"/>
      <c r="K24" s="12"/>
      <c r="L24" s="12"/>
      <c r="M24" s="89"/>
      <c r="N24" s="12"/>
      <c r="O24" s="12"/>
      <c r="R24" s="114"/>
      <c r="S24" s="116"/>
      <c r="T24" s="3"/>
      <c r="U24" s="3"/>
      <c r="V24" s="3"/>
      <c r="W24" s="3"/>
    </row>
    <row r="25" spans="1:27" ht="15" customHeight="1">
      <c r="A25" s="50">
        <v>45042</v>
      </c>
      <c r="B25" s="954"/>
      <c r="C25" s="151"/>
      <c r="D25" s="178"/>
      <c r="E25" s="57">
        <v>3</v>
      </c>
      <c r="F25" s="2229">
        <v>78433</v>
      </c>
      <c r="G25" s="30">
        <v>6250</v>
      </c>
      <c r="H25" s="30">
        <v>2490</v>
      </c>
      <c r="I25" s="87">
        <f t="shared" si="3"/>
        <v>281250</v>
      </c>
      <c r="J25" s="3510" t="s">
        <v>20</v>
      </c>
      <c r="K25" s="3511"/>
      <c r="L25" s="3511"/>
      <c r="M25" s="3511"/>
      <c r="N25" s="3511"/>
      <c r="O25" s="3511"/>
      <c r="P25" s="3511"/>
      <c r="Q25" s="3512"/>
      <c r="R25" s="114"/>
      <c r="S25" s="116"/>
      <c r="T25" s="3"/>
      <c r="U25" s="3"/>
      <c r="V25" s="3"/>
      <c r="W25" s="3"/>
    </row>
    <row r="26" spans="1:27" ht="15" customHeight="1">
      <c r="A26" s="50">
        <v>45077</v>
      </c>
      <c r="B26" s="954"/>
      <c r="C26" s="151"/>
      <c r="D26" s="178"/>
      <c r="E26" s="57">
        <v>4</v>
      </c>
      <c r="F26" s="2229">
        <v>78910</v>
      </c>
      <c r="G26" s="30">
        <v>6250</v>
      </c>
      <c r="H26" s="30">
        <v>2490</v>
      </c>
      <c r="I26" s="87">
        <f t="shared" si="3"/>
        <v>275000</v>
      </c>
      <c r="J26" s="961" t="s">
        <v>21</v>
      </c>
      <c r="K26" s="495" t="s">
        <v>552</v>
      </c>
      <c r="L26" s="962" t="s">
        <v>1592</v>
      </c>
      <c r="M26" s="497" t="s">
        <v>6</v>
      </c>
      <c r="N26" s="497" t="s">
        <v>7</v>
      </c>
      <c r="O26" s="963" t="s">
        <v>1567</v>
      </c>
      <c r="P26" s="512" t="s">
        <v>177</v>
      </c>
      <c r="Q26" s="964" t="s">
        <v>10</v>
      </c>
      <c r="R26" s="114"/>
      <c r="S26" s="116"/>
      <c r="T26" s="3"/>
      <c r="U26" s="3"/>
      <c r="V26" s="3"/>
      <c r="W26" s="3"/>
    </row>
    <row r="27" spans="1:27" ht="15" customHeight="1">
      <c r="A27" s="50">
        <v>45106</v>
      </c>
      <c r="B27" s="587"/>
      <c r="C27" s="151"/>
      <c r="D27" s="153"/>
      <c r="E27" s="57">
        <v>5</v>
      </c>
      <c r="F27" s="2229">
        <v>79325</v>
      </c>
      <c r="G27" s="30">
        <v>6250</v>
      </c>
      <c r="H27" s="30">
        <v>2490</v>
      </c>
      <c r="I27" s="87">
        <f t="shared" si="3"/>
        <v>268750</v>
      </c>
      <c r="J27" s="259">
        <v>45738</v>
      </c>
      <c r="K27" s="190">
        <v>20000</v>
      </c>
      <c r="L27" s="190"/>
      <c r="M27" s="698">
        <v>12</v>
      </c>
      <c r="N27" s="44">
        <v>35275</v>
      </c>
      <c r="O27" s="190">
        <v>1666.67</v>
      </c>
      <c r="P27" s="190">
        <v>400</v>
      </c>
      <c r="Q27" s="965">
        <v>20000</v>
      </c>
      <c r="R27" s="535"/>
      <c r="S27" s="39"/>
      <c r="T27" s="39"/>
      <c r="U27" s="80"/>
      <c r="V27" s="39"/>
      <c r="W27" s="112" t="e">
        <f>O26+S27-V27</f>
        <v>#VALUE!</v>
      </c>
      <c r="X27" s="113"/>
      <c r="Y27" s="114"/>
      <c r="Z27" s="114"/>
      <c r="AA27" s="116"/>
    </row>
    <row r="28" spans="1:27" ht="15" customHeight="1">
      <c r="A28" s="160">
        <v>45134</v>
      </c>
      <c r="B28" s="151"/>
      <c r="C28" s="151"/>
      <c r="D28" s="151"/>
      <c r="E28" s="57">
        <v>6</v>
      </c>
      <c r="F28" s="2229">
        <v>79613</v>
      </c>
      <c r="G28" s="30">
        <v>6250</v>
      </c>
      <c r="H28" s="30">
        <v>2490</v>
      </c>
      <c r="I28" s="87">
        <f t="shared" si="3"/>
        <v>262500</v>
      </c>
      <c r="J28" s="194">
        <v>45867</v>
      </c>
      <c r="L28" s="62"/>
      <c r="M28" s="538">
        <v>1</v>
      </c>
      <c r="N28" s="482" t="s">
        <v>1735</v>
      </c>
      <c r="O28" s="35">
        <v>1666.67</v>
      </c>
      <c r="P28" s="811">
        <v>366.67</v>
      </c>
      <c r="Q28" s="62">
        <f t="shared" ref="Q28:Q33" si="4">Q27-O28</f>
        <v>18333.330000000002</v>
      </c>
      <c r="R28" s="535"/>
      <c r="S28" s="39"/>
      <c r="T28" s="39"/>
      <c r="U28" s="80"/>
      <c r="V28" s="39"/>
      <c r="W28" s="112"/>
      <c r="X28" s="113"/>
      <c r="Y28" s="114"/>
      <c r="Z28" s="114"/>
      <c r="AA28" s="116"/>
    </row>
    <row r="29" spans="1:27" ht="13.5" customHeight="1">
      <c r="A29" s="160">
        <v>45168</v>
      </c>
      <c r="B29" s="151"/>
      <c r="C29" s="151"/>
      <c r="D29" s="151"/>
      <c r="E29" s="57">
        <v>7</v>
      </c>
      <c r="F29" s="2229">
        <v>80032</v>
      </c>
      <c r="G29" s="30">
        <v>6250</v>
      </c>
      <c r="H29" s="30">
        <v>2490</v>
      </c>
      <c r="I29" s="87">
        <f t="shared" si="3"/>
        <v>256250</v>
      </c>
      <c r="J29" s="194">
        <v>45897</v>
      </c>
      <c r="N29" s="2181" t="s">
        <v>1736</v>
      </c>
      <c r="O29" s="35">
        <v>1666.67</v>
      </c>
      <c r="P29" s="35">
        <v>333.33</v>
      </c>
      <c r="Q29" s="62">
        <f t="shared" si="4"/>
        <v>16666.66</v>
      </c>
      <c r="R29" s="535"/>
      <c r="S29" s="39"/>
      <c r="T29" s="39"/>
      <c r="U29" s="80"/>
      <c r="V29" s="39"/>
      <c r="W29" s="112"/>
      <c r="X29" s="113"/>
      <c r="Y29" s="114"/>
      <c r="Z29" s="114"/>
      <c r="AA29" s="116"/>
    </row>
    <row r="30" spans="1:27" ht="15" customHeight="1">
      <c r="A30" s="160">
        <v>45196</v>
      </c>
      <c r="B30" s="151"/>
      <c r="C30" s="151"/>
      <c r="D30" s="151"/>
      <c r="E30" s="57">
        <v>8</v>
      </c>
      <c r="F30" s="2229" t="s">
        <v>1737</v>
      </c>
      <c r="G30" s="62">
        <v>6250</v>
      </c>
      <c r="H30" s="62">
        <v>2490</v>
      </c>
      <c r="I30" s="87">
        <f t="shared" si="3"/>
        <v>250000</v>
      </c>
      <c r="J30" s="194">
        <v>45932</v>
      </c>
      <c r="K30" s="178"/>
      <c r="L30" s="44"/>
      <c r="M30" s="538">
        <v>3</v>
      </c>
      <c r="N30" s="482" t="s">
        <v>1738</v>
      </c>
      <c r="O30" s="45">
        <v>1666.67</v>
      </c>
      <c r="P30" s="45">
        <v>300</v>
      </c>
      <c r="Q30" s="62">
        <f t="shared" si="4"/>
        <v>14999.99</v>
      </c>
      <c r="R30" s="535"/>
      <c r="S30" s="39"/>
      <c r="T30" s="39"/>
      <c r="U30" s="80"/>
      <c r="V30" s="39"/>
      <c r="W30" s="112"/>
      <c r="X30" s="113"/>
      <c r="Y30" s="114"/>
      <c r="Z30" s="114"/>
      <c r="AA30" s="116"/>
    </row>
    <row r="31" spans="1:27" ht="15" customHeight="1">
      <c r="A31" s="160">
        <v>45199</v>
      </c>
      <c r="B31" s="151"/>
      <c r="C31" s="151"/>
      <c r="D31" s="151"/>
      <c r="E31" s="57">
        <v>9</v>
      </c>
      <c r="F31" s="2229" t="s">
        <v>1739</v>
      </c>
      <c r="G31" s="62">
        <v>250000</v>
      </c>
      <c r="H31" s="62"/>
      <c r="I31" s="87">
        <f t="shared" si="3"/>
        <v>0</v>
      </c>
      <c r="J31" s="194">
        <v>45959</v>
      </c>
      <c r="K31" s="62"/>
      <c r="L31" s="44"/>
      <c r="M31" s="538">
        <v>4</v>
      </c>
      <c r="N31" s="482" t="s">
        <v>1740</v>
      </c>
      <c r="O31" s="35">
        <v>1666.67</v>
      </c>
      <c r="P31" s="35">
        <v>266.67</v>
      </c>
      <c r="Q31" s="62">
        <f t="shared" si="4"/>
        <v>13333.32</v>
      </c>
      <c r="R31" s="535"/>
      <c r="S31" s="39"/>
      <c r="T31" s="39"/>
      <c r="U31" s="80"/>
      <c r="V31" s="39"/>
      <c r="W31" s="112"/>
      <c r="X31" s="113"/>
      <c r="Y31" s="114"/>
      <c r="Z31" s="114"/>
      <c r="AA31" s="116"/>
    </row>
    <row r="32" spans="1:27" ht="15" customHeight="1">
      <c r="J32" s="194">
        <v>45988</v>
      </c>
      <c r="K32" s="62"/>
      <c r="L32" s="44"/>
      <c r="M32" s="538">
        <v>5</v>
      </c>
      <c r="N32" s="482" t="s">
        <v>1741</v>
      </c>
      <c r="O32" s="35">
        <v>1666.67</v>
      </c>
      <c r="P32" s="35">
        <v>233.33</v>
      </c>
      <c r="Q32" s="62">
        <f t="shared" si="4"/>
        <v>11666.65</v>
      </c>
      <c r="R32" s="535"/>
      <c r="S32" s="39"/>
      <c r="T32" s="39"/>
      <c r="U32" s="80"/>
      <c r="V32" s="39"/>
      <c r="W32" s="112"/>
      <c r="X32" s="113"/>
      <c r="Y32" s="114"/>
      <c r="Z32" s="114"/>
      <c r="AA32" s="116"/>
    </row>
    <row r="33" spans="1:27" ht="15" customHeight="1">
      <c r="J33" s="194">
        <v>46020</v>
      </c>
      <c r="K33" s="62"/>
      <c r="L33" s="44"/>
      <c r="M33" s="538">
        <v>6</v>
      </c>
      <c r="N33" s="482" t="s">
        <v>1742</v>
      </c>
      <c r="O33" s="35">
        <v>1666.67</v>
      </c>
      <c r="P33" s="35">
        <v>200</v>
      </c>
      <c r="Q33" s="62">
        <f t="shared" si="4"/>
        <v>9999.98</v>
      </c>
      <c r="R33" s="535"/>
      <c r="S33" s="39"/>
      <c r="T33" s="39"/>
      <c r="U33" s="80"/>
      <c r="V33" s="39"/>
      <c r="W33" s="112"/>
      <c r="X33" s="113"/>
      <c r="Y33" s="114"/>
      <c r="Z33" s="114"/>
      <c r="AA33" s="116"/>
    </row>
    <row r="34" spans="1:27" ht="15" customHeight="1">
      <c r="A34" s="3240" t="s">
        <v>1</v>
      </c>
      <c r="B34" s="3240"/>
      <c r="C34" s="3240"/>
      <c r="D34" s="3240"/>
      <c r="E34" s="3240"/>
      <c r="F34" s="3240"/>
      <c r="G34" s="3240"/>
      <c r="H34" s="3240"/>
      <c r="I34" s="3240"/>
      <c r="J34" s="50"/>
      <c r="K34" s="62"/>
      <c r="L34" s="62"/>
      <c r="M34" s="538">
        <v>7</v>
      </c>
      <c r="N34" s="187"/>
      <c r="O34" s="59"/>
      <c r="P34" s="59"/>
      <c r="Q34" s="62">
        <f t="shared" ref="Q34:Q39" si="5">Q33-O34</f>
        <v>9999.98</v>
      </c>
      <c r="R34" s="535"/>
      <c r="S34" s="39"/>
      <c r="T34" s="39"/>
      <c r="U34" s="80"/>
      <c r="V34" s="39"/>
      <c r="W34" s="112"/>
      <c r="X34" s="113"/>
      <c r="Y34" s="114"/>
      <c r="Z34" s="114"/>
      <c r="AA34" s="116"/>
    </row>
    <row r="35" spans="1:27" ht="15" customHeight="1">
      <c r="A35" s="141" t="s">
        <v>2</v>
      </c>
      <c r="B35" s="142" t="s">
        <v>96</v>
      </c>
      <c r="C35" s="143" t="s">
        <v>4</v>
      </c>
      <c r="D35" s="144" t="s">
        <v>5</v>
      </c>
      <c r="E35" s="144" t="s">
        <v>6</v>
      </c>
      <c r="F35" s="2504" t="s">
        <v>36</v>
      </c>
      <c r="G35" s="146" t="s">
        <v>37</v>
      </c>
      <c r="H35" s="146" t="s">
        <v>38</v>
      </c>
      <c r="I35" s="171" t="s">
        <v>87</v>
      </c>
      <c r="J35" s="50"/>
      <c r="K35" s="62"/>
      <c r="L35" s="62"/>
      <c r="M35" s="538">
        <v>8</v>
      </c>
      <c r="N35" s="187"/>
      <c r="O35" s="59"/>
      <c r="P35" s="59"/>
      <c r="Q35" s="62">
        <f t="shared" si="5"/>
        <v>9999.98</v>
      </c>
      <c r="R35" s="535"/>
      <c r="S35" s="39"/>
      <c r="T35" s="39"/>
      <c r="U35" s="80"/>
      <c r="V35" s="39"/>
      <c r="W35" s="112"/>
      <c r="X35" s="113"/>
      <c r="Y35" s="114"/>
      <c r="Z35" s="114"/>
      <c r="AA35" s="116"/>
    </row>
    <row r="36" spans="1:27" ht="15" customHeight="1">
      <c r="A36" s="162">
        <v>45199</v>
      </c>
      <c r="B36" s="49">
        <v>300000</v>
      </c>
      <c r="C36" s="49">
        <f>B36*0.02</f>
        <v>6000</v>
      </c>
      <c r="D36" s="952"/>
      <c r="E36" s="25">
        <v>48</v>
      </c>
      <c r="F36" s="2248" t="s">
        <v>1739</v>
      </c>
      <c r="G36" s="55">
        <f>B36/E36</f>
        <v>6250</v>
      </c>
      <c r="H36" s="55">
        <f>B36*0.83%</f>
        <v>2490</v>
      </c>
      <c r="I36" s="92">
        <f>B36</f>
        <v>300000</v>
      </c>
      <c r="J36" s="50"/>
      <c r="K36" s="62"/>
      <c r="L36" s="62"/>
      <c r="M36" s="538">
        <v>9</v>
      </c>
      <c r="N36" s="187"/>
      <c r="O36" s="59"/>
      <c r="P36" s="59"/>
      <c r="Q36" s="62">
        <f t="shared" si="5"/>
        <v>9999.98</v>
      </c>
      <c r="R36" s="535"/>
      <c r="S36" s="39"/>
      <c r="T36" s="39"/>
      <c r="U36" s="80"/>
      <c r="V36" s="39"/>
      <c r="W36" s="112"/>
      <c r="X36" s="113"/>
      <c r="Y36" s="114"/>
      <c r="Z36" s="114"/>
      <c r="AA36" s="116"/>
    </row>
    <row r="37" spans="1:27" ht="15" customHeight="1">
      <c r="A37" s="50">
        <v>45226</v>
      </c>
      <c r="B37" s="151"/>
      <c r="C37" s="151"/>
      <c r="D37" s="151"/>
      <c r="E37" s="57">
        <v>1</v>
      </c>
      <c r="F37" s="2229">
        <v>80698</v>
      </c>
      <c r="G37" s="30">
        <v>6250</v>
      </c>
      <c r="H37" s="30">
        <v>2490</v>
      </c>
      <c r="I37" s="87">
        <f>I36-G37</f>
        <v>293750</v>
      </c>
      <c r="J37" s="50"/>
      <c r="K37" s="62"/>
      <c r="L37" s="62"/>
      <c r="M37" s="538">
        <v>10</v>
      </c>
      <c r="N37" s="187"/>
      <c r="O37" s="59"/>
      <c r="P37" s="59"/>
      <c r="Q37" s="62">
        <f t="shared" si="5"/>
        <v>9999.98</v>
      </c>
      <c r="R37" s="535"/>
      <c r="S37" s="39"/>
      <c r="T37" s="39"/>
      <c r="U37" s="80"/>
      <c r="V37" s="39"/>
      <c r="W37" s="112"/>
      <c r="X37" s="113"/>
      <c r="Y37" s="114"/>
      <c r="Z37" s="114"/>
      <c r="AA37" s="116"/>
    </row>
    <row r="38" spans="1:27" ht="15" customHeight="1">
      <c r="A38" s="50">
        <v>45259</v>
      </c>
      <c r="B38" s="151"/>
      <c r="C38" s="151"/>
      <c r="D38" s="151"/>
      <c r="E38" s="57">
        <v>2</v>
      </c>
      <c r="F38" s="2229">
        <v>81154</v>
      </c>
      <c r="G38" s="30">
        <v>6250</v>
      </c>
      <c r="H38" s="30">
        <v>2490</v>
      </c>
      <c r="I38" s="87">
        <f t="shared" ref="I38:I44" si="6">I37-G38</f>
        <v>287500</v>
      </c>
      <c r="J38" s="50"/>
      <c r="K38" s="62"/>
      <c r="L38" s="62"/>
      <c r="M38" s="538">
        <v>11</v>
      </c>
      <c r="N38" s="187"/>
      <c r="O38" s="59"/>
      <c r="P38" s="59"/>
      <c r="Q38" s="62">
        <f t="shared" si="5"/>
        <v>9999.98</v>
      </c>
      <c r="R38" s="535"/>
      <c r="S38" s="39"/>
      <c r="T38" s="39"/>
      <c r="U38" s="80"/>
      <c r="V38" s="39"/>
      <c r="W38" s="112"/>
      <c r="X38" s="113"/>
      <c r="Y38" s="114"/>
      <c r="Z38" s="114"/>
      <c r="AA38" s="116"/>
    </row>
    <row r="39" spans="1:27" ht="15" customHeight="1">
      <c r="A39" s="50">
        <v>45289</v>
      </c>
      <c r="B39" s="151"/>
      <c r="C39" s="151"/>
      <c r="D39" s="151"/>
      <c r="E39" s="57">
        <v>3</v>
      </c>
      <c r="F39" s="2229">
        <v>81559</v>
      </c>
      <c r="G39" s="30">
        <v>6250</v>
      </c>
      <c r="H39" s="30">
        <v>2490</v>
      </c>
      <c r="I39" s="87">
        <f t="shared" si="6"/>
        <v>281250</v>
      </c>
      <c r="J39" s="50"/>
      <c r="K39" s="62"/>
      <c r="L39" s="62"/>
      <c r="M39" s="538">
        <v>12</v>
      </c>
      <c r="N39" s="538"/>
      <c r="O39" s="62"/>
      <c r="P39" s="62"/>
      <c r="Q39" s="62">
        <f t="shared" si="5"/>
        <v>9999.98</v>
      </c>
      <c r="R39" s="535"/>
      <c r="S39" s="39"/>
      <c r="T39" s="39"/>
      <c r="U39" s="80"/>
      <c r="V39" s="39"/>
      <c r="W39" s="112"/>
      <c r="X39" s="113"/>
      <c r="Y39" s="114"/>
      <c r="Z39" s="114"/>
      <c r="AA39" s="116"/>
    </row>
    <row r="40" spans="1:27" ht="15" customHeight="1">
      <c r="A40" s="160">
        <v>45322</v>
      </c>
      <c r="B40" s="151"/>
      <c r="C40" s="151"/>
      <c r="D40" s="151"/>
      <c r="E40" s="57">
        <v>4</v>
      </c>
      <c r="F40" s="2229">
        <v>81853</v>
      </c>
      <c r="G40" s="30">
        <v>6250</v>
      </c>
      <c r="H40" s="30">
        <v>2490</v>
      </c>
      <c r="I40" s="87">
        <f t="shared" si="6"/>
        <v>275000</v>
      </c>
      <c r="K40" s="12"/>
      <c r="L40" s="12"/>
      <c r="M40" s="90"/>
      <c r="N40" s="89"/>
      <c r="O40" s="12"/>
      <c r="P40" s="12"/>
      <c r="Q40" s="12"/>
      <c r="R40" s="535"/>
      <c r="S40" s="39"/>
      <c r="T40" s="39"/>
      <c r="U40" s="80"/>
      <c r="V40" s="39"/>
      <c r="W40" s="112"/>
      <c r="X40" s="113"/>
      <c r="Y40" s="114"/>
      <c r="Z40" s="114"/>
      <c r="AA40" s="116"/>
    </row>
    <row r="41" spans="1:27" ht="15" customHeight="1">
      <c r="A41" s="160">
        <v>45350</v>
      </c>
      <c r="B41" s="151"/>
      <c r="C41" s="151"/>
      <c r="D41" s="151"/>
      <c r="E41" s="57">
        <v>5</v>
      </c>
      <c r="F41" s="2229">
        <v>82222</v>
      </c>
      <c r="G41" s="30">
        <v>6250</v>
      </c>
      <c r="H41" s="30">
        <v>2490</v>
      </c>
      <c r="I41" s="87">
        <f t="shared" si="6"/>
        <v>268750</v>
      </c>
      <c r="K41" s="12"/>
      <c r="L41" s="12"/>
      <c r="M41" s="90"/>
      <c r="N41" s="89"/>
      <c r="O41" s="12"/>
      <c r="P41" s="12"/>
      <c r="Q41" s="12"/>
      <c r="R41" s="535"/>
      <c r="S41" s="39"/>
      <c r="T41" s="39"/>
      <c r="U41" s="80"/>
      <c r="V41" s="39"/>
      <c r="W41" s="112"/>
      <c r="X41" s="113"/>
      <c r="Y41" s="114"/>
      <c r="Z41" s="114"/>
      <c r="AA41" s="116"/>
    </row>
    <row r="42" spans="1:27" ht="15" customHeight="1">
      <c r="A42" s="160">
        <v>45377</v>
      </c>
      <c r="B42" s="151"/>
      <c r="C42" s="151"/>
      <c r="D42" s="151"/>
      <c r="E42" s="57">
        <v>6</v>
      </c>
      <c r="F42" s="2229">
        <v>82559</v>
      </c>
      <c r="G42" s="30">
        <v>6250</v>
      </c>
      <c r="H42" s="30">
        <v>2490</v>
      </c>
      <c r="I42" s="87">
        <f t="shared" si="6"/>
        <v>262500</v>
      </c>
      <c r="K42" s="12"/>
      <c r="L42" s="12"/>
      <c r="M42" s="90"/>
      <c r="N42" s="89"/>
      <c r="O42" s="12"/>
      <c r="P42" s="12"/>
      <c r="Q42" s="12"/>
      <c r="R42" s="535"/>
      <c r="S42" s="39"/>
      <c r="T42" s="39"/>
      <c r="U42" s="80"/>
      <c r="V42" s="39"/>
      <c r="W42" s="112"/>
      <c r="X42" s="113"/>
      <c r="Y42" s="114"/>
      <c r="Z42" s="114"/>
      <c r="AA42" s="116"/>
    </row>
    <row r="43" spans="1:27" ht="15" customHeight="1">
      <c r="A43" s="50">
        <v>45400</v>
      </c>
      <c r="D43" s="151"/>
      <c r="E43" s="57"/>
      <c r="F43" s="2229">
        <v>33280</v>
      </c>
      <c r="G43" s="30">
        <v>262500</v>
      </c>
      <c r="H43" s="62"/>
      <c r="I43" s="87">
        <f t="shared" si="6"/>
        <v>0</v>
      </c>
      <c r="K43" s="12"/>
      <c r="L43" s="12"/>
      <c r="M43" s="90"/>
      <c r="N43" s="89"/>
      <c r="O43" s="12"/>
      <c r="P43" s="12"/>
      <c r="Q43" s="12"/>
      <c r="R43" s="535"/>
      <c r="S43" s="39"/>
      <c r="T43" s="39"/>
      <c r="U43" s="80"/>
      <c r="V43" s="39"/>
      <c r="W43" s="112"/>
      <c r="X43" s="113"/>
      <c r="Y43" s="114"/>
      <c r="Z43" s="114"/>
      <c r="AA43" s="116"/>
    </row>
    <row r="44" spans="1:27" ht="15" customHeight="1">
      <c r="A44" s="160"/>
      <c r="B44" s="151"/>
      <c r="C44" s="151"/>
      <c r="D44" s="151"/>
      <c r="E44" s="57"/>
      <c r="F44" s="2229"/>
      <c r="G44" s="62"/>
      <c r="H44" s="62"/>
      <c r="I44" s="87">
        <f t="shared" si="6"/>
        <v>0</v>
      </c>
      <c r="K44" s="12"/>
      <c r="L44" s="12"/>
      <c r="M44" s="90"/>
      <c r="N44" s="89"/>
      <c r="O44" s="12"/>
      <c r="P44" s="12"/>
      <c r="Q44" s="12"/>
      <c r="R44" s="535"/>
      <c r="S44" s="39"/>
      <c r="T44" s="39"/>
      <c r="U44" s="80"/>
      <c r="V44" s="39"/>
      <c r="W44" s="112"/>
      <c r="X44" s="113"/>
      <c r="Y44" s="114"/>
      <c r="Z44" s="114"/>
      <c r="AA44" s="116"/>
    </row>
    <row r="45" spans="1:27" ht="15" customHeight="1">
      <c r="A45" s="3240" t="s">
        <v>1</v>
      </c>
      <c r="B45" s="3240"/>
      <c r="C45" s="3240"/>
      <c r="D45" s="3240"/>
      <c r="E45" s="3240"/>
      <c r="F45" s="3240"/>
      <c r="G45" s="3240"/>
      <c r="H45" s="3240"/>
      <c r="I45" s="3240"/>
      <c r="K45" s="12"/>
      <c r="L45" s="12"/>
      <c r="M45" s="90"/>
      <c r="N45" s="89"/>
      <c r="O45" s="12"/>
      <c r="P45" s="12"/>
      <c r="Q45" s="12"/>
      <c r="R45" s="535"/>
      <c r="S45" s="39"/>
      <c r="T45" s="39"/>
      <c r="U45" s="80"/>
      <c r="V45" s="39"/>
      <c r="W45" s="112"/>
      <c r="X45" s="113"/>
      <c r="Y45" s="114"/>
      <c r="Z45" s="114"/>
      <c r="AA45" s="116"/>
    </row>
    <row r="46" spans="1:27" ht="15" customHeight="1">
      <c r="A46" s="141" t="s">
        <v>2</v>
      </c>
      <c r="B46" s="142" t="s">
        <v>96</v>
      </c>
      <c r="C46" s="143" t="s">
        <v>4</v>
      </c>
      <c r="D46" s="144" t="s">
        <v>5</v>
      </c>
      <c r="E46" s="144" t="s">
        <v>6</v>
      </c>
      <c r="F46" s="2504" t="s">
        <v>36</v>
      </c>
      <c r="G46" s="146" t="s">
        <v>37</v>
      </c>
      <c r="H46" s="146" t="s">
        <v>38</v>
      </c>
      <c r="I46" s="171" t="s">
        <v>87</v>
      </c>
      <c r="K46" s="12"/>
      <c r="L46" s="12"/>
      <c r="M46" s="90"/>
      <c r="N46" s="89"/>
      <c r="O46" s="12"/>
      <c r="P46" s="12"/>
      <c r="Q46" s="12"/>
      <c r="R46" s="535"/>
      <c r="S46" s="39"/>
      <c r="T46" s="39"/>
      <c r="U46" s="80"/>
      <c r="V46" s="39"/>
      <c r="W46" s="112"/>
      <c r="X46" s="113"/>
      <c r="Y46" s="114"/>
      <c r="Z46" s="114"/>
      <c r="AA46" s="116"/>
    </row>
    <row r="47" spans="1:27" ht="15" customHeight="1">
      <c r="A47" s="162">
        <v>45400</v>
      </c>
      <c r="B47" s="55">
        <v>350000</v>
      </c>
      <c r="C47" s="55">
        <f>B47*0.02</f>
        <v>7000</v>
      </c>
      <c r="D47" s="25"/>
      <c r="E47" s="25">
        <v>48</v>
      </c>
      <c r="F47" s="2248" t="s">
        <v>1743</v>
      </c>
      <c r="G47" s="55">
        <f>B47/E47</f>
        <v>7291.6666666666697</v>
      </c>
      <c r="H47" s="55">
        <f>B47*0.83%</f>
        <v>2905</v>
      </c>
      <c r="I47" s="55">
        <f>B47</f>
        <v>350000</v>
      </c>
      <c r="K47" s="12"/>
      <c r="L47" s="12"/>
      <c r="M47" s="90"/>
      <c r="N47" s="89"/>
      <c r="O47" s="12"/>
      <c r="P47" s="12"/>
      <c r="Q47" s="12"/>
      <c r="R47" s="535"/>
      <c r="S47" s="39"/>
      <c r="T47" s="39"/>
      <c r="U47" s="80"/>
      <c r="V47" s="39"/>
      <c r="W47" s="112"/>
      <c r="X47" s="113"/>
      <c r="Y47" s="114"/>
      <c r="Z47" s="114"/>
      <c r="AA47" s="116"/>
    </row>
    <row r="48" spans="1:27" ht="15" customHeight="1">
      <c r="A48" s="50">
        <v>45412</v>
      </c>
      <c r="B48" s="57"/>
      <c r="C48" s="57"/>
      <c r="D48" s="57"/>
      <c r="E48" s="57">
        <v>1</v>
      </c>
      <c r="F48" s="2229">
        <v>82940</v>
      </c>
      <c r="G48" s="59">
        <v>7291.67</v>
      </c>
      <c r="H48" s="59">
        <v>2905</v>
      </c>
      <c r="I48" s="62">
        <f>I47-G48</f>
        <v>342708.33</v>
      </c>
      <c r="J48" s="194"/>
      <c r="K48" s="196"/>
      <c r="L48" s="197"/>
      <c r="M48" s="200"/>
      <c r="N48" s="200"/>
      <c r="O48" s="199"/>
      <c r="P48" s="12"/>
      <c r="Q48" s="12"/>
      <c r="R48" s="535"/>
      <c r="S48" s="39"/>
      <c r="T48" s="39"/>
      <c r="U48" s="80"/>
      <c r="V48" s="39"/>
      <c r="W48" s="112"/>
      <c r="X48" s="113"/>
      <c r="Y48" s="114"/>
      <c r="Z48" s="114"/>
      <c r="AA48" s="116"/>
    </row>
    <row r="49" spans="1:27" ht="15" customHeight="1">
      <c r="A49" s="50">
        <v>45442</v>
      </c>
      <c r="B49" s="57"/>
      <c r="C49" s="57"/>
      <c r="D49" s="57"/>
      <c r="E49" s="57">
        <v>2</v>
      </c>
      <c r="F49" s="2229">
        <v>83373</v>
      </c>
      <c r="G49" s="59">
        <v>7291.67</v>
      </c>
      <c r="H49" s="59">
        <v>2905</v>
      </c>
      <c r="I49" s="62">
        <f t="shared" ref="I49:I60" si="7">I48-G49</f>
        <v>335416.65999999997</v>
      </c>
      <c r="J49" s="194"/>
      <c r="K49" s="196"/>
      <c r="L49" s="224"/>
      <c r="M49" s="224"/>
      <c r="N49" s="224"/>
      <c r="O49" s="225"/>
      <c r="P49" s="12"/>
      <c r="Q49" s="12"/>
      <c r="R49" s="535"/>
      <c r="S49" s="39"/>
      <c r="T49" s="39"/>
      <c r="U49" s="80"/>
      <c r="V49" s="39"/>
      <c r="W49" s="112"/>
      <c r="X49" s="113"/>
      <c r="Y49" s="114"/>
      <c r="Z49" s="114"/>
      <c r="AA49" s="116"/>
    </row>
    <row r="50" spans="1:27" ht="15" customHeight="1">
      <c r="A50" s="50">
        <v>45471</v>
      </c>
      <c r="B50" s="57"/>
      <c r="C50" s="57"/>
      <c r="D50" s="57"/>
      <c r="E50" s="57">
        <v>3</v>
      </c>
      <c r="F50" s="2229" t="s">
        <v>1744</v>
      </c>
      <c r="G50" s="62">
        <v>7291.67</v>
      </c>
      <c r="H50" s="62">
        <v>2905</v>
      </c>
      <c r="I50" s="62">
        <f t="shared" si="7"/>
        <v>328124.99</v>
      </c>
      <c r="J50" s="194"/>
      <c r="K50" s="196"/>
      <c r="L50" s="197"/>
      <c r="M50" s="200"/>
      <c r="N50" s="699"/>
      <c r="O50" s="199"/>
      <c r="P50" s="12"/>
      <c r="Q50" s="12"/>
      <c r="R50" s="535"/>
      <c r="S50" s="39"/>
      <c r="T50" s="39"/>
      <c r="U50" s="80"/>
      <c r="V50" s="39"/>
      <c r="W50" s="112"/>
      <c r="X50" s="113"/>
      <c r="Y50" s="114"/>
      <c r="Z50" s="114"/>
      <c r="AA50" s="116"/>
    </row>
    <row r="51" spans="1:27" ht="15" customHeight="1">
      <c r="A51" s="50">
        <v>45504</v>
      </c>
      <c r="B51" s="57"/>
      <c r="C51" s="57"/>
      <c r="D51" s="57"/>
      <c r="E51" s="57">
        <v>4</v>
      </c>
      <c r="F51" s="2229">
        <v>84076</v>
      </c>
      <c r="G51" s="59">
        <v>7291.67</v>
      </c>
      <c r="H51" s="59">
        <v>2905</v>
      </c>
      <c r="I51" s="62">
        <f t="shared" si="7"/>
        <v>320833.32</v>
      </c>
      <c r="J51" s="194"/>
      <c r="K51" s="196"/>
      <c r="L51" s="195"/>
      <c r="M51" s="200"/>
      <c r="N51" s="699"/>
      <c r="O51" s="199"/>
      <c r="P51" s="12"/>
      <c r="Q51" s="12"/>
      <c r="R51" s="535"/>
      <c r="S51" s="39"/>
      <c r="T51" s="39"/>
      <c r="U51" s="80"/>
      <c r="V51" s="39"/>
      <c r="W51" s="112"/>
      <c r="X51" s="113"/>
      <c r="Y51" s="114"/>
      <c r="Z51" s="114"/>
      <c r="AA51" s="116"/>
    </row>
    <row r="52" spans="1:27" ht="20.25" customHeight="1">
      <c r="A52" s="50">
        <v>45533</v>
      </c>
      <c r="B52" s="57"/>
      <c r="C52" s="57"/>
      <c r="D52" s="57"/>
      <c r="E52" s="57">
        <v>5</v>
      </c>
      <c r="F52" s="2229">
        <v>84409</v>
      </c>
      <c r="G52" s="59">
        <v>7291.67</v>
      </c>
      <c r="H52" s="59">
        <v>2905</v>
      </c>
      <c r="I52" s="62">
        <f t="shared" si="7"/>
        <v>313541.65000000002</v>
      </c>
      <c r="J52" s="194"/>
      <c r="K52" s="196"/>
      <c r="L52" s="197"/>
      <c r="M52" s="200"/>
      <c r="N52" s="200"/>
      <c r="O52" s="199"/>
      <c r="P52" s="12"/>
      <c r="Q52" s="12"/>
      <c r="R52" s="535"/>
      <c r="S52" s="39"/>
      <c r="T52" s="39"/>
      <c r="U52" s="80"/>
      <c r="V52" s="39"/>
      <c r="W52" s="112"/>
      <c r="X52" s="113"/>
      <c r="Y52" s="114"/>
      <c r="Z52" s="114"/>
      <c r="AA52" s="116"/>
    </row>
    <row r="53" spans="1:27" ht="15" customHeight="1">
      <c r="A53" s="50">
        <v>45561</v>
      </c>
      <c r="B53" s="57"/>
      <c r="C53" s="57"/>
      <c r="D53" s="57"/>
      <c r="E53" s="57">
        <v>6</v>
      </c>
      <c r="F53" s="2229">
        <v>84758</v>
      </c>
      <c r="G53" s="59">
        <v>7291.67</v>
      </c>
      <c r="H53" s="59">
        <v>2905</v>
      </c>
      <c r="I53" s="62">
        <f t="shared" si="7"/>
        <v>306249.98</v>
      </c>
      <c r="J53" s="194"/>
      <c r="K53" s="196"/>
      <c r="L53" s="195"/>
      <c r="M53" s="198"/>
      <c r="N53" s="198"/>
      <c r="O53" s="199"/>
      <c r="P53" s="12"/>
      <c r="Q53" s="12"/>
      <c r="R53" s="535"/>
      <c r="S53" s="39"/>
      <c r="T53" s="39"/>
      <c r="U53" s="80"/>
      <c r="V53" s="39"/>
      <c r="W53" s="112"/>
      <c r="X53" s="113"/>
      <c r="Y53" s="114"/>
      <c r="Z53" s="114"/>
      <c r="AA53" s="116"/>
    </row>
    <row r="54" spans="1:27" ht="15" customHeight="1">
      <c r="A54" s="50">
        <v>45594</v>
      </c>
      <c r="B54" s="57"/>
      <c r="C54" s="57"/>
      <c r="D54" s="57"/>
      <c r="E54" s="57">
        <v>7</v>
      </c>
      <c r="F54" s="2229">
        <v>85183</v>
      </c>
      <c r="G54" s="59">
        <v>7291.67</v>
      </c>
      <c r="H54" s="59">
        <v>2905</v>
      </c>
      <c r="I54" s="62">
        <f t="shared" si="7"/>
        <v>298958.31</v>
      </c>
      <c r="J54" s="194"/>
      <c r="K54" s="196"/>
      <c r="L54" s="195"/>
      <c r="M54" s="200"/>
      <c r="N54" s="200"/>
      <c r="O54" s="199"/>
      <c r="P54" s="12"/>
      <c r="Q54" s="12"/>
      <c r="R54" s="535"/>
      <c r="S54" s="39"/>
      <c r="T54" s="39"/>
      <c r="U54" s="80"/>
      <c r="V54" s="39"/>
      <c r="W54" s="112"/>
      <c r="X54" s="113"/>
      <c r="Y54" s="114"/>
      <c r="Z54" s="114"/>
      <c r="AA54" s="116"/>
    </row>
    <row r="55" spans="1:27" ht="15" customHeight="1">
      <c r="A55" s="50">
        <v>45623</v>
      </c>
      <c r="B55" s="57"/>
      <c r="C55" s="57"/>
      <c r="D55" s="57"/>
      <c r="E55" s="57">
        <v>8</v>
      </c>
      <c r="F55" s="2229">
        <v>85609</v>
      </c>
      <c r="G55" s="59">
        <v>7291.67</v>
      </c>
      <c r="H55" s="59">
        <v>2905</v>
      </c>
      <c r="I55" s="62">
        <f t="shared" si="7"/>
        <v>291666.64</v>
      </c>
      <c r="J55" s="194"/>
      <c r="K55" s="196"/>
      <c r="L55" s="195"/>
      <c r="M55" s="200"/>
      <c r="N55" s="200"/>
      <c r="O55" s="199"/>
      <c r="P55" s="12"/>
      <c r="Q55" s="12"/>
      <c r="R55" s="535"/>
      <c r="S55" s="39"/>
      <c r="T55" s="39"/>
      <c r="U55" s="80"/>
      <c r="V55" s="39"/>
      <c r="W55" s="112"/>
      <c r="X55" s="113"/>
      <c r="Y55" s="114"/>
      <c r="Z55" s="114"/>
      <c r="AA55" s="116"/>
    </row>
    <row r="56" spans="1:27" ht="15" customHeight="1">
      <c r="A56" s="60">
        <v>45654</v>
      </c>
      <c r="B56" s="57"/>
      <c r="C56" s="57"/>
      <c r="D56" s="57"/>
      <c r="E56" s="57">
        <v>9</v>
      </c>
      <c r="F56" s="2229">
        <v>86020</v>
      </c>
      <c r="G56" s="59">
        <v>7291.67</v>
      </c>
      <c r="H56" s="59">
        <v>2905</v>
      </c>
      <c r="I56" s="62">
        <f t="shared" si="7"/>
        <v>284374.96999999997</v>
      </c>
      <c r="J56" s="194"/>
      <c r="K56" s="196"/>
      <c r="L56" s="195"/>
      <c r="M56" s="200"/>
      <c r="N56" s="200"/>
      <c r="O56" s="199"/>
      <c r="P56" s="12"/>
      <c r="Q56" s="12"/>
      <c r="R56" s="535"/>
      <c r="S56" s="39"/>
      <c r="T56" s="39"/>
      <c r="U56" s="80"/>
      <c r="V56" s="39"/>
      <c r="W56" s="112"/>
      <c r="X56" s="113"/>
      <c r="Y56" s="114"/>
      <c r="Z56" s="114"/>
      <c r="AA56" s="116"/>
    </row>
    <row r="57" spans="1:27" ht="15" customHeight="1">
      <c r="A57" s="50">
        <v>45685</v>
      </c>
      <c r="B57" s="57"/>
      <c r="C57" s="57"/>
      <c r="D57" s="57"/>
      <c r="E57" s="57">
        <v>10</v>
      </c>
      <c r="F57" s="2229" t="s">
        <v>1745</v>
      </c>
      <c r="G57" s="59">
        <v>7291.67</v>
      </c>
      <c r="H57" s="59">
        <v>2905</v>
      </c>
      <c r="I57" s="62">
        <f t="shared" si="7"/>
        <v>277083.3</v>
      </c>
      <c r="K57" s="12"/>
      <c r="L57" s="12"/>
      <c r="M57" s="90"/>
      <c r="N57" s="89"/>
      <c r="O57" s="12"/>
      <c r="P57" s="12"/>
      <c r="Q57" s="12"/>
      <c r="R57" s="535"/>
      <c r="S57" s="39"/>
      <c r="T57" s="39"/>
      <c r="U57" s="80"/>
      <c r="V57" s="39"/>
      <c r="W57" s="112"/>
      <c r="X57" s="113"/>
      <c r="Y57" s="114"/>
      <c r="Z57" s="114"/>
      <c r="AA57" s="116"/>
    </row>
    <row r="58" spans="1:27" ht="15" customHeight="1">
      <c r="A58" s="50">
        <v>45715</v>
      </c>
      <c r="B58" s="57"/>
      <c r="C58" s="57"/>
      <c r="D58" s="57"/>
      <c r="E58" s="57">
        <v>11</v>
      </c>
      <c r="F58" s="2229" t="s">
        <v>1746</v>
      </c>
      <c r="G58" s="62">
        <v>7291.67</v>
      </c>
      <c r="H58" s="62">
        <v>2905</v>
      </c>
      <c r="I58" s="62">
        <f t="shared" si="7"/>
        <v>269791.63</v>
      </c>
      <c r="K58" s="12"/>
      <c r="L58" s="12"/>
      <c r="M58" s="90"/>
      <c r="N58" s="89"/>
      <c r="O58" s="12"/>
      <c r="P58" s="12"/>
      <c r="Q58" s="12"/>
      <c r="R58" s="535"/>
      <c r="S58" s="39"/>
      <c r="T58" s="39"/>
      <c r="U58" s="80"/>
      <c r="V58" s="39"/>
      <c r="W58" s="112"/>
      <c r="X58" s="113"/>
      <c r="Y58" s="114"/>
      <c r="Z58" s="114"/>
      <c r="AA58" s="116"/>
    </row>
    <row r="59" spans="1:27" ht="15" customHeight="1">
      <c r="A59" s="50">
        <v>45744</v>
      </c>
      <c r="B59" s="57"/>
      <c r="C59" s="57"/>
      <c r="D59" s="57"/>
      <c r="E59" s="57">
        <v>12</v>
      </c>
      <c r="F59" s="2229" t="s">
        <v>1747</v>
      </c>
      <c r="G59" s="62">
        <v>7291.67</v>
      </c>
      <c r="H59" s="62">
        <v>2905</v>
      </c>
      <c r="I59" s="62">
        <f t="shared" si="7"/>
        <v>262499.96000000002</v>
      </c>
      <c r="K59" s="12"/>
      <c r="L59" s="12"/>
      <c r="M59" s="90"/>
      <c r="N59" s="89"/>
      <c r="O59" s="12"/>
      <c r="P59" s="12"/>
      <c r="Q59" s="12"/>
      <c r="R59" s="535"/>
      <c r="S59" s="39"/>
      <c r="T59" s="39"/>
      <c r="U59" s="80"/>
      <c r="V59" s="39"/>
      <c r="W59" s="112"/>
      <c r="X59" s="113"/>
      <c r="Y59" s="114"/>
      <c r="Z59" s="114"/>
      <c r="AA59" s="116"/>
    </row>
    <row r="60" spans="1:27" ht="15" customHeight="1">
      <c r="A60" s="50">
        <v>45755</v>
      </c>
      <c r="B60" s="57"/>
      <c r="C60" s="57"/>
      <c r="D60" s="57"/>
      <c r="E60" s="57"/>
      <c r="F60" s="2229" t="s">
        <v>1748</v>
      </c>
      <c r="G60" s="62">
        <v>262499.96000000002</v>
      </c>
      <c r="H60" s="62"/>
      <c r="I60" s="62">
        <f t="shared" si="7"/>
        <v>0</v>
      </c>
      <c r="K60" s="12"/>
      <c r="L60" s="12"/>
      <c r="M60" s="90"/>
      <c r="N60" s="89"/>
      <c r="O60" s="12"/>
      <c r="P60" s="12"/>
      <c r="Q60" s="12"/>
      <c r="R60" s="535"/>
      <c r="S60" s="39"/>
      <c r="T60" s="39"/>
      <c r="U60" s="80"/>
      <c r="V60" s="39"/>
      <c r="W60" s="112"/>
      <c r="X60" s="113"/>
      <c r="Y60" s="114"/>
      <c r="Z60" s="114"/>
      <c r="AA60" s="116"/>
    </row>
    <row r="61" spans="1:27" ht="15" customHeight="1">
      <c r="K61" s="12"/>
      <c r="L61" s="12"/>
      <c r="M61" s="90"/>
      <c r="N61" s="89"/>
      <c r="O61" s="12"/>
      <c r="P61" s="12"/>
      <c r="Q61" s="12"/>
      <c r="R61" s="535"/>
      <c r="S61" s="39"/>
      <c r="T61" s="39"/>
      <c r="U61" s="80"/>
      <c r="V61" s="39"/>
      <c r="W61" s="112"/>
      <c r="X61" s="113"/>
      <c r="Y61" s="114"/>
      <c r="Z61" s="114"/>
      <c r="AA61" s="116"/>
    </row>
    <row r="62" spans="1:27" s="100" customFormat="1" ht="15" customHeight="1">
      <c r="A62" s="3240" t="s">
        <v>1</v>
      </c>
      <c r="B62" s="3240"/>
      <c r="C62" s="3240"/>
      <c r="D62" s="3240"/>
      <c r="E62" s="3240"/>
      <c r="F62" s="3240"/>
      <c r="G62" s="3240"/>
      <c r="H62" s="3240"/>
      <c r="I62" s="3240"/>
      <c r="J62" s="950"/>
      <c r="K62" s="12"/>
      <c r="L62" s="575"/>
      <c r="M62" s="576"/>
      <c r="N62" s="125"/>
      <c r="O62" s="122"/>
      <c r="P62" s="122"/>
      <c r="Q62" s="122"/>
      <c r="R62" s="728"/>
      <c r="S62" s="728"/>
      <c r="T62" s="6"/>
      <c r="U62" s="9"/>
      <c r="V62" s="6"/>
      <c r="W62" s="6"/>
    </row>
    <row r="63" spans="1:27" s="100" customFormat="1" ht="15" customHeight="1">
      <c r="A63" s="141" t="s">
        <v>2</v>
      </c>
      <c r="B63" s="142" t="s">
        <v>96</v>
      </c>
      <c r="C63" s="143" t="s">
        <v>4</v>
      </c>
      <c r="D63" s="144" t="s">
        <v>5</v>
      </c>
      <c r="E63" s="144" t="s">
        <v>6</v>
      </c>
      <c r="F63" s="2504" t="s">
        <v>36</v>
      </c>
      <c r="G63" s="146" t="s">
        <v>37</v>
      </c>
      <c r="H63" s="146" t="s">
        <v>38</v>
      </c>
      <c r="I63" s="171" t="s">
        <v>87</v>
      </c>
      <c r="J63" s="950"/>
      <c r="K63" s="12"/>
      <c r="L63" s="575"/>
      <c r="M63" s="576"/>
      <c r="N63" s="125"/>
      <c r="O63" s="122"/>
      <c r="P63" s="122"/>
      <c r="Q63" s="122"/>
      <c r="R63" s="728"/>
      <c r="S63" s="728"/>
      <c r="T63" s="6"/>
      <c r="U63" s="9"/>
      <c r="V63" s="6"/>
      <c r="W63" s="6"/>
    </row>
    <row r="64" spans="1:27" s="100" customFormat="1" ht="15" customHeight="1">
      <c r="A64" s="162">
        <v>45755</v>
      </c>
      <c r="B64" s="55">
        <v>400000</v>
      </c>
      <c r="C64" s="55">
        <f>B64*0.02</f>
        <v>8000</v>
      </c>
      <c r="D64" s="25"/>
      <c r="E64" s="25">
        <v>60</v>
      </c>
      <c r="F64" s="2248" t="s">
        <v>1748</v>
      </c>
      <c r="G64" s="55">
        <f>B64/E64</f>
        <v>6666.6666666666697</v>
      </c>
      <c r="H64" s="55">
        <f>B64*0.83%</f>
        <v>3320</v>
      </c>
      <c r="I64" s="55">
        <f>B64</f>
        <v>400000</v>
      </c>
      <c r="J64" s="950"/>
      <c r="K64" s="12"/>
      <c r="L64" s="575"/>
      <c r="M64" s="576"/>
      <c r="N64" s="126"/>
      <c r="O64" s="122"/>
      <c r="P64" s="122"/>
      <c r="Q64" s="122"/>
      <c r="R64" s="728"/>
      <c r="S64" s="728"/>
      <c r="T64" s="6"/>
      <c r="U64" s="9"/>
      <c r="V64" s="6"/>
      <c r="W64" s="6"/>
    </row>
    <row r="65" spans="1:23" s="100" customFormat="1" ht="15" customHeight="1">
      <c r="A65" s="50">
        <v>45776</v>
      </c>
      <c r="B65" s="57"/>
      <c r="C65" s="57"/>
      <c r="D65" s="57"/>
      <c r="E65" s="57">
        <v>1</v>
      </c>
      <c r="F65" s="2313">
        <v>87365</v>
      </c>
      <c r="G65" s="59">
        <v>6666.67</v>
      </c>
      <c r="H65" s="59">
        <v>3320</v>
      </c>
      <c r="I65" s="62">
        <f>I64-G65</f>
        <v>393333.33</v>
      </c>
      <c r="J65" s="950"/>
      <c r="K65" s="12"/>
      <c r="L65" s="575"/>
      <c r="M65" s="805"/>
      <c r="N65" s="161"/>
      <c r="O65" s="122"/>
      <c r="P65" s="122"/>
      <c r="Q65" s="122"/>
      <c r="R65" s="604">
        <v>400000</v>
      </c>
      <c r="S65" s="604">
        <v>262499.96000000002</v>
      </c>
      <c r="T65" s="6"/>
      <c r="U65" s="9"/>
      <c r="V65" s="6"/>
      <c r="W65" s="6"/>
    </row>
    <row r="66" spans="1:23" s="100" customFormat="1" ht="15" customHeight="1">
      <c r="A66" s="50">
        <v>45805</v>
      </c>
      <c r="B66" s="57"/>
      <c r="C66" s="57"/>
      <c r="D66" s="57"/>
      <c r="E66" s="57">
        <v>2</v>
      </c>
      <c r="F66" s="2313" t="s">
        <v>1749</v>
      </c>
      <c r="G66" s="59">
        <v>6666.67</v>
      </c>
      <c r="H66" s="59">
        <v>3320</v>
      </c>
      <c r="I66" s="62">
        <f t="shared" ref="I66:I79" si="8">I65-G66</f>
        <v>386666.66</v>
      </c>
      <c r="J66" s="950"/>
      <c r="K66" s="12"/>
      <c r="L66" s="575"/>
      <c r="M66" s="576"/>
      <c r="N66" s="126"/>
      <c r="O66" s="122"/>
      <c r="P66" s="122"/>
      <c r="Q66" s="122"/>
      <c r="R66" s="728"/>
      <c r="S66" s="728"/>
      <c r="T66" s="6"/>
      <c r="U66" s="9"/>
      <c r="V66" s="6"/>
      <c r="W66" s="6"/>
    </row>
    <row r="67" spans="1:23" s="100" customFormat="1" ht="15" customHeight="1">
      <c r="A67" s="50">
        <v>45835</v>
      </c>
      <c r="B67" s="57"/>
      <c r="C67" s="57"/>
      <c r="D67" s="57"/>
      <c r="E67" s="57">
        <v>3</v>
      </c>
      <c r="F67" s="2313" t="s">
        <v>1750</v>
      </c>
      <c r="G67" s="59">
        <v>6666.67</v>
      </c>
      <c r="H67" s="59">
        <v>3320</v>
      </c>
      <c r="I67" s="62">
        <f t="shared" si="8"/>
        <v>379999.99</v>
      </c>
      <c r="J67" s="950"/>
      <c r="K67" s="6"/>
      <c r="L67" s="575"/>
      <c r="M67" s="576"/>
      <c r="N67" s="120"/>
      <c r="O67" s="122"/>
      <c r="P67" s="122"/>
      <c r="Q67" s="122"/>
      <c r="R67" s="728"/>
      <c r="S67" s="728"/>
      <c r="T67" s="6"/>
      <c r="U67" s="9"/>
      <c r="V67" s="6"/>
      <c r="W67" s="6"/>
    </row>
    <row r="68" spans="1:23" s="100" customFormat="1" ht="15" customHeight="1">
      <c r="A68" s="50">
        <v>45867</v>
      </c>
      <c r="B68" s="57"/>
      <c r="C68" s="57"/>
      <c r="D68" s="57"/>
      <c r="E68" s="57">
        <v>4</v>
      </c>
      <c r="F68" s="2313" t="s">
        <v>1735</v>
      </c>
      <c r="G68" s="59">
        <v>6666.67</v>
      </c>
      <c r="H68" s="59">
        <v>3320</v>
      </c>
      <c r="I68" s="62">
        <f t="shared" si="8"/>
        <v>373333.32</v>
      </c>
      <c r="J68" s="950"/>
      <c r="K68" s="6"/>
      <c r="L68" s="575"/>
      <c r="M68" s="576"/>
      <c r="N68" s="120"/>
      <c r="O68" s="122"/>
      <c r="P68" s="122"/>
      <c r="Q68" s="122"/>
      <c r="R68" s="728"/>
      <c r="S68" s="728"/>
      <c r="T68" s="6"/>
      <c r="U68" s="9"/>
      <c r="V68" s="6"/>
      <c r="W68" s="6"/>
    </row>
    <row r="69" spans="1:23" s="100" customFormat="1" ht="15" customHeight="1">
      <c r="A69" s="167">
        <v>45897</v>
      </c>
      <c r="B69" s="57"/>
      <c r="C69" s="57"/>
      <c r="D69" s="57"/>
      <c r="E69" s="57">
        <v>5</v>
      </c>
      <c r="F69" s="2777" t="s">
        <v>1736</v>
      </c>
      <c r="G69" s="188">
        <v>6666.67</v>
      </c>
      <c r="H69" s="450">
        <v>3320</v>
      </c>
      <c r="I69" s="62">
        <f t="shared" si="8"/>
        <v>366666.65</v>
      </c>
      <c r="J69" s="950"/>
      <c r="K69" s="6"/>
      <c r="L69" s="575"/>
      <c r="M69" s="576"/>
      <c r="N69" s="120"/>
      <c r="O69" s="122"/>
      <c r="P69" s="122"/>
      <c r="Q69" s="122"/>
      <c r="R69" s="728"/>
      <c r="S69" s="728"/>
      <c r="T69" s="6"/>
      <c r="U69" s="9"/>
      <c r="V69" s="6"/>
      <c r="W69" s="6"/>
    </row>
    <row r="70" spans="1:23" s="100" customFormat="1" ht="15" customHeight="1">
      <c r="A70" s="167">
        <v>45932</v>
      </c>
      <c r="B70" s="57"/>
      <c r="C70" s="57"/>
      <c r="D70" s="57"/>
      <c r="E70" s="57">
        <v>6</v>
      </c>
      <c r="F70" s="2356" t="s">
        <v>1738</v>
      </c>
      <c r="G70" s="158">
        <v>6666.67</v>
      </c>
      <c r="H70" s="168">
        <v>3320</v>
      </c>
      <c r="I70" s="62">
        <f t="shared" si="8"/>
        <v>359999.98</v>
      </c>
      <c r="J70" s="950"/>
      <c r="K70" s="6"/>
      <c r="L70" s="575"/>
      <c r="M70" s="576"/>
      <c r="N70" s="126"/>
      <c r="O70" s="122"/>
      <c r="P70" s="122"/>
      <c r="Q70" s="122"/>
      <c r="R70" s="728"/>
      <c r="S70" s="728"/>
      <c r="T70" s="6"/>
      <c r="U70" s="9"/>
      <c r="V70" s="6"/>
      <c r="W70" s="6"/>
    </row>
    <row r="71" spans="1:23" s="100" customFormat="1" ht="15" customHeight="1">
      <c r="A71" s="167">
        <v>45959</v>
      </c>
      <c r="B71" s="57"/>
      <c r="C71" s="57"/>
      <c r="D71" s="57"/>
      <c r="E71" s="57">
        <v>7</v>
      </c>
      <c r="F71" s="2356" t="s">
        <v>1740</v>
      </c>
      <c r="G71" s="188">
        <v>6666.67</v>
      </c>
      <c r="H71" s="450">
        <v>3320</v>
      </c>
      <c r="I71" s="62">
        <f t="shared" si="8"/>
        <v>353333.31</v>
      </c>
      <c r="J71" s="950"/>
      <c r="K71" s="6"/>
      <c r="L71" s="575"/>
      <c r="M71" s="576"/>
      <c r="N71" s="120"/>
      <c r="O71" s="577"/>
      <c r="P71" s="577"/>
      <c r="Q71" s="577"/>
      <c r="R71" s="728"/>
      <c r="S71" s="728"/>
      <c r="T71" s="6"/>
      <c r="U71" s="9"/>
      <c r="V71" s="6"/>
      <c r="W71" s="6"/>
    </row>
    <row r="72" spans="1:23" ht="12" customHeight="1">
      <c r="A72" s="167">
        <v>45988</v>
      </c>
      <c r="B72" s="57"/>
      <c r="C72" s="57"/>
      <c r="D72" s="57"/>
      <c r="E72" s="57">
        <v>8</v>
      </c>
      <c r="F72" s="2356" t="s">
        <v>1741</v>
      </c>
      <c r="G72" s="188">
        <v>6666.67</v>
      </c>
      <c r="H72" s="450">
        <v>3320</v>
      </c>
      <c r="I72" s="62">
        <f t="shared" si="8"/>
        <v>346666.64</v>
      </c>
      <c r="L72" s="575"/>
      <c r="M72" s="576"/>
      <c r="N72" s="120"/>
      <c r="O72" s="122"/>
      <c r="P72" s="122"/>
      <c r="Q72" s="122"/>
      <c r="R72" s="728"/>
      <c r="S72" s="728"/>
    </row>
    <row r="73" spans="1:23" ht="13.8">
      <c r="A73" s="167">
        <v>46018</v>
      </c>
      <c r="B73" s="57"/>
      <c r="C73" s="57"/>
      <c r="D73" s="57"/>
      <c r="E73" s="57">
        <v>9</v>
      </c>
      <c r="F73" s="2356" t="s">
        <v>1751</v>
      </c>
      <c r="G73" s="188">
        <v>1380</v>
      </c>
      <c r="H73" s="450">
        <v>3320</v>
      </c>
      <c r="I73" s="62">
        <f t="shared" si="8"/>
        <v>345286.64</v>
      </c>
      <c r="L73" s="575"/>
      <c r="M73" s="576"/>
      <c r="N73" s="120"/>
      <c r="O73" s="122"/>
      <c r="P73" s="122"/>
      <c r="Q73" s="122"/>
      <c r="R73" s="728"/>
      <c r="S73" s="728"/>
    </row>
    <row r="74" spans="1:23" ht="13.8">
      <c r="A74" s="167">
        <v>46020</v>
      </c>
      <c r="B74" s="57"/>
      <c r="C74" s="57"/>
      <c r="D74" s="57"/>
      <c r="E74" s="57">
        <v>10</v>
      </c>
      <c r="F74" s="2356" t="s">
        <v>1742</v>
      </c>
      <c r="G74" s="188">
        <v>5286.67</v>
      </c>
      <c r="H74" s="450"/>
      <c r="I74" s="62">
        <f t="shared" si="8"/>
        <v>339999.97</v>
      </c>
      <c r="L74" s="575"/>
      <c r="M74" s="576"/>
      <c r="N74" s="120"/>
      <c r="O74" s="122"/>
      <c r="P74" s="122"/>
      <c r="Q74" s="122"/>
      <c r="R74" s="728"/>
      <c r="S74" s="728"/>
    </row>
    <row r="75" spans="1:23" ht="13.8">
      <c r="A75" s="167">
        <v>46049</v>
      </c>
      <c r="B75" s="57"/>
      <c r="C75" s="57"/>
      <c r="D75" s="57"/>
      <c r="E75" s="57">
        <v>11</v>
      </c>
      <c r="F75" s="2356" t="s">
        <v>1752</v>
      </c>
      <c r="G75" s="188">
        <v>6666.67</v>
      </c>
      <c r="H75" s="450">
        <v>3320</v>
      </c>
      <c r="I75" s="62">
        <f t="shared" si="8"/>
        <v>333333.3</v>
      </c>
      <c r="L75" s="575"/>
      <c r="M75" s="576"/>
      <c r="N75" s="120"/>
      <c r="O75" s="122"/>
      <c r="P75" s="122"/>
      <c r="Q75" s="122"/>
      <c r="R75" s="728"/>
      <c r="S75" s="728"/>
    </row>
    <row r="76" spans="1:23">
      <c r="A76" s="50"/>
      <c r="B76" s="57"/>
      <c r="C76" s="57"/>
      <c r="D76" s="57"/>
      <c r="E76" s="57">
        <v>12</v>
      </c>
      <c r="F76" s="2229"/>
      <c r="G76" s="62"/>
      <c r="H76" s="62"/>
      <c r="I76" s="62">
        <f t="shared" si="8"/>
        <v>333333.3</v>
      </c>
    </row>
    <row r="77" spans="1:23">
      <c r="E77" s="57"/>
      <c r="F77" s="2229"/>
      <c r="G77" s="62"/>
      <c r="H77" s="62"/>
      <c r="I77" s="62">
        <f t="shared" si="8"/>
        <v>333333.3</v>
      </c>
    </row>
    <row r="78" spans="1:23">
      <c r="I78" s="62">
        <f t="shared" si="8"/>
        <v>333333.3</v>
      </c>
    </row>
    <row r="79" spans="1:23">
      <c r="I79" s="62">
        <f t="shared" si="8"/>
        <v>333333.3</v>
      </c>
    </row>
  </sheetData>
  <mergeCells count="11">
    <mergeCell ref="A62:I62"/>
    <mergeCell ref="J9:Q9"/>
    <mergeCell ref="A20:I20"/>
    <mergeCell ref="J25:Q25"/>
    <mergeCell ref="A34:I34"/>
    <mergeCell ref="A45:I45"/>
    <mergeCell ref="J2:K2"/>
    <mergeCell ref="A3:I3"/>
    <mergeCell ref="J3:Q3"/>
    <mergeCell ref="R3:W3"/>
    <mergeCell ref="X3:AA3"/>
  </mergeCells>
  <pageMargins left="0.5" right="0.5" top="1" bottom="1" header="0.5" footer="0.5"/>
  <pageSetup paperSize="5" orientation="landscape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Sheet232">
    <tabColor rgb="FFFFFF00"/>
  </sheetPr>
  <dimension ref="A1:Q71"/>
  <sheetViews>
    <sheetView topLeftCell="A30" zoomScale="130" zoomScaleNormal="130" workbookViewId="0">
      <selection activeCell="A47" sqref="A47"/>
    </sheetView>
  </sheetViews>
  <sheetFormatPr defaultColWidth="9.109375" defaultRowHeight="13.2"/>
  <cols>
    <col min="1" max="1" width="12.5546875" style="228" customWidth="1"/>
    <col min="2" max="3" width="13.109375" style="132" customWidth="1"/>
    <col min="4" max="4" width="9.109375" style="132"/>
    <col min="5" max="5" width="9.33203125" style="132" customWidth="1"/>
    <col min="6" max="6" width="9.33203125" style="2280" customWidth="1"/>
    <col min="7" max="7" width="13.109375" style="135" customWidth="1"/>
    <col min="8" max="8" width="12.109375" style="135" customWidth="1"/>
    <col min="9" max="9" width="13" style="135" customWidth="1"/>
    <col min="10" max="10" width="9.109375" style="3"/>
    <col min="11" max="11" width="13" style="3" customWidth="1"/>
    <col min="12" max="16" width="9.109375" style="3"/>
    <col min="17" max="17" width="11.6640625" style="3" customWidth="1"/>
    <col min="18" max="16384" width="9.109375" style="3"/>
  </cols>
  <sheetData>
    <row r="1" spans="1:11" ht="24">
      <c r="A1" s="3120" t="s">
        <v>1753</v>
      </c>
      <c r="B1" s="3120"/>
      <c r="C1" s="3120"/>
      <c r="D1" s="3120"/>
      <c r="E1" s="3120"/>
    </row>
    <row r="2" spans="1:11" ht="20.399999999999999">
      <c r="A2" s="3200" t="s">
        <v>1</v>
      </c>
      <c r="B2" s="3200"/>
      <c r="C2" s="3200"/>
      <c r="D2" s="3200"/>
      <c r="E2" s="3200"/>
      <c r="F2" s="3200"/>
      <c r="G2" s="3200"/>
      <c r="H2" s="3200"/>
      <c r="I2" s="3200"/>
    </row>
    <row r="3" spans="1:11" ht="25.2">
      <c r="A3" s="141" t="s">
        <v>2</v>
      </c>
      <c r="B3" s="142" t="s">
        <v>96</v>
      </c>
      <c r="C3" s="143" t="s">
        <v>4</v>
      </c>
      <c r="D3" s="144" t="s">
        <v>5</v>
      </c>
      <c r="E3" s="144" t="s">
        <v>6</v>
      </c>
      <c r="F3" s="2503" t="s">
        <v>36</v>
      </c>
      <c r="G3" s="146" t="s">
        <v>37</v>
      </c>
      <c r="H3" s="146" t="s">
        <v>38</v>
      </c>
      <c r="I3" s="146" t="s">
        <v>87</v>
      </c>
    </row>
    <row r="4" spans="1:11">
      <c r="A4" s="162">
        <v>44531</v>
      </c>
      <c r="B4" s="21">
        <v>250000</v>
      </c>
      <c r="C4" s="21">
        <f>B4*2%</f>
        <v>5000</v>
      </c>
      <c r="D4" s="23"/>
      <c r="E4" s="25">
        <v>12</v>
      </c>
      <c r="F4" s="2193">
        <v>27899</v>
      </c>
      <c r="G4" s="55">
        <f>+B4/E4</f>
        <v>20833.333333333299</v>
      </c>
      <c r="H4" s="55">
        <f>B4*0.83%</f>
        <v>2075</v>
      </c>
      <c r="I4" s="55">
        <v>250000</v>
      </c>
    </row>
    <row r="5" spans="1:11">
      <c r="A5" s="50">
        <v>44565</v>
      </c>
      <c r="B5" s="151"/>
      <c r="C5" s="151"/>
      <c r="D5" s="151"/>
      <c r="E5" s="61" t="s">
        <v>1754</v>
      </c>
      <c r="F5" s="2192">
        <v>73129</v>
      </c>
      <c r="G5" s="62">
        <v>62499.99</v>
      </c>
      <c r="H5" s="62">
        <v>6225</v>
      </c>
      <c r="I5" s="62">
        <f t="shared" ref="I5:I10" si="0">I4-G5</f>
        <v>187500.01</v>
      </c>
      <c r="K5" s="6"/>
    </row>
    <row r="6" spans="1:11">
      <c r="A6" s="50">
        <v>44596</v>
      </c>
      <c r="B6" s="151"/>
      <c r="C6" s="151"/>
      <c r="D6" s="151"/>
      <c r="E6" s="61" t="s">
        <v>1304</v>
      </c>
      <c r="F6" s="2192">
        <v>73158</v>
      </c>
      <c r="G6" s="62">
        <v>62499.99</v>
      </c>
      <c r="H6" s="62"/>
      <c r="I6" s="62">
        <f t="shared" si="0"/>
        <v>125000.02</v>
      </c>
    </row>
    <row r="7" spans="1:11">
      <c r="A7" s="50">
        <v>44621</v>
      </c>
      <c r="B7" s="151"/>
      <c r="C7" s="151"/>
      <c r="D7" s="151"/>
      <c r="E7" s="61"/>
      <c r="F7" s="2192">
        <v>73752</v>
      </c>
      <c r="G7" s="62">
        <v>66000</v>
      </c>
      <c r="H7" s="62"/>
      <c r="I7" s="62">
        <f t="shared" si="0"/>
        <v>59000.02</v>
      </c>
    </row>
    <row r="8" spans="1:11">
      <c r="A8" s="50">
        <v>44656</v>
      </c>
      <c r="B8" s="151"/>
      <c r="C8" s="151"/>
      <c r="D8" s="151"/>
      <c r="E8" s="61"/>
      <c r="F8" s="2192"/>
      <c r="G8" s="62">
        <v>57925</v>
      </c>
      <c r="H8" s="62">
        <v>2075</v>
      </c>
      <c r="I8" s="62">
        <f t="shared" si="0"/>
        <v>1075.02000000002</v>
      </c>
    </row>
    <row r="9" spans="1:11">
      <c r="A9" s="50"/>
      <c r="B9" s="151"/>
      <c r="C9" s="151"/>
      <c r="D9" s="151"/>
      <c r="E9" s="61"/>
      <c r="F9" s="2192"/>
      <c r="G9" s="62"/>
      <c r="H9" s="62"/>
      <c r="I9" s="62">
        <f t="shared" si="0"/>
        <v>1075.02000000002</v>
      </c>
    </row>
    <row r="10" spans="1:11">
      <c r="A10" s="50"/>
      <c r="B10" s="151"/>
      <c r="C10" s="151"/>
      <c r="D10" s="151"/>
      <c r="E10" s="61"/>
      <c r="F10" s="2192"/>
      <c r="G10" s="62"/>
      <c r="H10" s="62"/>
      <c r="I10" s="62">
        <f t="shared" si="0"/>
        <v>1075.02000000002</v>
      </c>
    </row>
    <row r="11" spans="1:11" ht="20.399999999999999">
      <c r="A11" s="3200" t="s">
        <v>1</v>
      </c>
      <c r="B11" s="3200"/>
      <c r="C11" s="3200"/>
      <c r="D11" s="3200"/>
      <c r="E11" s="3200"/>
      <c r="F11" s="3200"/>
      <c r="G11" s="3200"/>
      <c r="H11" s="3200"/>
      <c r="I11" s="3200"/>
    </row>
    <row r="12" spans="1:11" ht="25.2">
      <c r="A12" s="141" t="s">
        <v>2</v>
      </c>
      <c r="B12" s="142" t="s">
        <v>96</v>
      </c>
      <c r="C12" s="143" t="s">
        <v>4</v>
      </c>
      <c r="D12" s="144" t="s">
        <v>5</v>
      </c>
      <c r="E12" s="144" t="s">
        <v>6</v>
      </c>
      <c r="F12" s="2503" t="s">
        <v>36</v>
      </c>
      <c r="G12" s="146" t="s">
        <v>37</v>
      </c>
      <c r="H12" s="146" t="s">
        <v>38</v>
      </c>
      <c r="I12" s="146" t="s">
        <v>87</v>
      </c>
    </row>
    <row r="13" spans="1:11">
      <c r="A13" s="162">
        <v>44685</v>
      </c>
      <c r="B13" s="21">
        <v>200000</v>
      </c>
      <c r="C13" s="21">
        <f>B13*2%</f>
        <v>4000</v>
      </c>
      <c r="D13" s="23"/>
      <c r="E13" s="25">
        <v>12</v>
      </c>
      <c r="F13" s="2193">
        <v>28892</v>
      </c>
      <c r="G13" s="55">
        <f>+B13/E13</f>
        <v>16666.666666666701</v>
      </c>
      <c r="H13" s="55">
        <f>B13*0.83%</f>
        <v>1660</v>
      </c>
      <c r="I13" s="55">
        <v>200000</v>
      </c>
    </row>
    <row r="14" spans="1:11">
      <c r="A14" s="50">
        <v>44716</v>
      </c>
      <c r="B14" s="151"/>
      <c r="C14" s="151"/>
      <c r="D14" s="151"/>
      <c r="E14" s="61" t="s">
        <v>1539</v>
      </c>
      <c r="F14" s="2192">
        <v>74905</v>
      </c>
      <c r="G14" s="62">
        <v>16666.669999999998</v>
      </c>
      <c r="H14" s="62">
        <v>1660</v>
      </c>
      <c r="I14" s="62">
        <f>I13-G14</f>
        <v>183333.33</v>
      </c>
    </row>
    <row r="15" spans="1:11">
      <c r="A15" s="50">
        <v>44748</v>
      </c>
      <c r="B15" s="151"/>
      <c r="C15" s="151"/>
      <c r="D15" s="151"/>
      <c r="E15" s="61" t="s">
        <v>1540</v>
      </c>
      <c r="F15" s="2192">
        <v>75262</v>
      </c>
      <c r="G15" s="62">
        <v>50000.01</v>
      </c>
      <c r="H15" s="62">
        <v>1660</v>
      </c>
      <c r="I15" s="62">
        <f t="shared" ref="I15:I22" si="1">I14-G15</f>
        <v>133333.32</v>
      </c>
    </row>
    <row r="16" spans="1:11">
      <c r="A16" s="50">
        <v>44778</v>
      </c>
      <c r="B16" s="151"/>
      <c r="C16" s="151"/>
      <c r="D16" s="151"/>
      <c r="E16" s="61" t="s">
        <v>1541</v>
      </c>
      <c r="F16" s="2192">
        <v>75607</v>
      </c>
      <c r="G16" s="62">
        <v>16666.669999999998</v>
      </c>
      <c r="H16" s="62">
        <v>1660</v>
      </c>
      <c r="I16" s="62">
        <f t="shared" si="1"/>
        <v>116666.65</v>
      </c>
    </row>
    <row r="17" spans="1:9">
      <c r="A17" s="50">
        <v>44810</v>
      </c>
      <c r="B17" s="151"/>
      <c r="C17" s="151"/>
      <c r="D17" s="151"/>
      <c r="E17" s="61" t="s">
        <v>1542</v>
      </c>
      <c r="F17" s="2192">
        <v>75946</v>
      </c>
      <c r="G17" s="62">
        <v>48340</v>
      </c>
      <c r="H17" s="62">
        <v>1660</v>
      </c>
      <c r="I17" s="62">
        <f t="shared" si="1"/>
        <v>68326.649999999994</v>
      </c>
    </row>
    <row r="18" spans="1:9">
      <c r="A18" s="50">
        <v>44840</v>
      </c>
      <c r="B18" s="151"/>
      <c r="C18" s="151"/>
      <c r="D18" s="151"/>
      <c r="E18" s="61" t="s">
        <v>1543</v>
      </c>
      <c r="F18" s="2192">
        <v>76269</v>
      </c>
      <c r="G18" s="62">
        <v>44340</v>
      </c>
      <c r="H18" s="62">
        <v>1660</v>
      </c>
      <c r="I18" s="62">
        <f t="shared" si="1"/>
        <v>23986.65</v>
      </c>
    </row>
    <row r="19" spans="1:9">
      <c r="A19" s="167">
        <v>44873</v>
      </c>
      <c r="B19" s="151"/>
      <c r="C19" s="284"/>
      <c r="D19" s="284"/>
      <c r="E19" s="61" t="s">
        <v>1544</v>
      </c>
      <c r="F19" s="2192">
        <v>76584</v>
      </c>
      <c r="G19" s="59">
        <v>22840</v>
      </c>
      <c r="H19" s="59">
        <v>1660</v>
      </c>
      <c r="I19" s="62">
        <f t="shared" si="1"/>
        <v>1146.6500000000101</v>
      </c>
    </row>
    <row r="20" spans="1:9">
      <c r="A20" s="167">
        <v>44873</v>
      </c>
      <c r="E20" s="946" t="s">
        <v>1305</v>
      </c>
      <c r="F20" s="2192">
        <v>76586</v>
      </c>
      <c r="G20" s="59">
        <v>1146.6500000000001</v>
      </c>
      <c r="H20" s="62"/>
      <c r="I20" s="62">
        <f t="shared" si="1"/>
        <v>8.6401996668428199E-12</v>
      </c>
    </row>
    <row r="21" spans="1:9">
      <c r="I21" s="62">
        <f t="shared" si="1"/>
        <v>8.6401996668428199E-12</v>
      </c>
    </row>
    <row r="22" spans="1:9">
      <c r="I22" s="62">
        <f t="shared" si="1"/>
        <v>8.6401996668428199E-12</v>
      </c>
    </row>
    <row r="23" spans="1:9" ht="20.399999999999999">
      <c r="A23" s="3200" t="s">
        <v>1</v>
      </c>
      <c r="B23" s="3200"/>
      <c r="C23" s="3200"/>
      <c r="D23" s="3200"/>
      <c r="E23" s="3200"/>
      <c r="F23" s="3200"/>
      <c r="G23" s="3200"/>
      <c r="H23" s="3200"/>
      <c r="I23" s="3200"/>
    </row>
    <row r="24" spans="1:9" ht="25.2">
      <c r="A24" s="141" t="s">
        <v>2</v>
      </c>
      <c r="B24" s="142" t="s">
        <v>96</v>
      </c>
      <c r="C24" s="143" t="s">
        <v>4</v>
      </c>
      <c r="D24" s="144" t="s">
        <v>5</v>
      </c>
      <c r="E24" s="144" t="s">
        <v>6</v>
      </c>
      <c r="F24" s="2503" t="s">
        <v>36</v>
      </c>
      <c r="G24" s="146" t="s">
        <v>37</v>
      </c>
      <c r="H24" s="146" t="s">
        <v>38</v>
      </c>
      <c r="I24" s="146" t="s">
        <v>87</v>
      </c>
    </row>
    <row r="25" spans="1:9">
      <c r="A25" s="451">
        <v>45027</v>
      </c>
      <c r="B25" s="812">
        <v>20000</v>
      </c>
      <c r="C25" s="948"/>
      <c r="D25" s="813"/>
      <c r="E25" s="454">
        <v>12</v>
      </c>
      <c r="F25" s="2928">
        <v>31038</v>
      </c>
      <c r="G25" s="55">
        <f>B25/E25</f>
        <v>1666.6666666666699</v>
      </c>
      <c r="H25" s="55">
        <f>B25*0.83%</f>
        <v>166</v>
      </c>
      <c r="I25" s="55">
        <v>20000</v>
      </c>
    </row>
    <row r="26" spans="1:9">
      <c r="A26" s="50">
        <v>45057</v>
      </c>
      <c r="B26" s="151"/>
      <c r="C26" s="151"/>
      <c r="D26" s="151"/>
      <c r="E26" s="61" t="s">
        <v>1539</v>
      </c>
      <c r="F26" s="2192">
        <v>78623</v>
      </c>
      <c r="G26" s="59">
        <v>1666.67</v>
      </c>
      <c r="H26" s="59">
        <v>166</v>
      </c>
      <c r="I26" s="62">
        <f>I25-G26</f>
        <v>18333.330000000002</v>
      </c>
    </row>
    <row r="27" spans="1:9">
      <c r="A27" s="50">
        <v>45090</v>
      </c>
      <c r="B27" s="151"/>
      <c r="C27" s="151"/>
      <c r="D27" s="151"/>
      <c r="E27" s="61" t="s">
        <v>1540</v>
      </c>
      <c r="F27" s="2192">
        <v>79117</v>
      </c>
      <c r="G27" s="59">
        <v>1666.67</v>
      </c>
      <c r="H27" s="59">
        <v>166</v>
      </c>
      <c r="I27" s="62">
        <f t="shared" ref="I27:I37" si="2">I26-G27</f>
        <v>16666.66</v>
      </c>
    </row>
    <row r="28" spans="1:9">
      <c r="A28" s="50">
        <v>45119</v>
      </c>
      <c r="B28" s="151"/>
      <c r="C28" s="151"/>
      <c r="D28" s="151"/>
      <c r="E28" s="61" t="s">
        <v>1541</v>
      </c>
      <c r="F28" s="2192">
        <v>79461</v>
      </c>
      <c r="G28" s="59">
        <v>1666.67</v>
      </c>
      <c r="H28" s="59">
        <v>166</v>
      </c>
      <c r="I28" s="62">
        <f t="shared" si="2"/>
        <v>14999.99</v>
      </c>
    </row>
    <row r="29" spans="1:9">
      <c r="A29" s="50">
        <v>45149</v>
      </c>
      <c r="B29" s="151"/>
      <c r="C29" s="151"/>
      <c r="D29" s="151"/>
      <c r="E29" s="61" t="s">
        <v>1542</v>
      </c>
      <c r="F29" s="2192">
        <v>79838</v>
      </c>
      <c r="G29" s="949">
        <v>1666.67</v>
      </c>
      <c r="H29" s="949">
        <v>166</v>
      </c>
      <c r="I29" s="62">
        <f t="shared" si="2"/>
        <v>13333.32</v>
      </c>
    </row>
    <row r="30" spans="1:9">
      <c r="A30" s="50">
        <v>45182</v>
      </c>
      <c r="B30" s="178"/>
      <c r="C30" s="45"/>
      <c r="D30" s="45"/>
      <c r="E30" s="61" t="s">
        <v>1543</v>
      </c>
      <c r="F30" s="2192">
        <v>80208</v>
      </c>
      <c r="G30" s="62">
        <v>1666.67</v>
      </c>
      <c r="H30" s="62">
        <v>166</v>
      </c>
      <c r="I30" s="62">
        <f t="shared" si="2"/>
        <v>11666.65</v>
      </c>
    </row>
    <row r="31" spans="1:9">
      <c r="A31" s="50">
        <v>45212</v>
      </c>
      <c r="B31" s="178"/>
      <c r="C31" s="45"/>
      <c r="D31" s="45"/>
      <c r="E31" s="61" t="s">
        <v>1544</v>
      </c>
      <c r="F31" s="2192">
        <v>80564</v>
      </c>
      <c r="G31" s="62">
        <v>1666.67</v>
      </c>
      <c r="H31" s="62">
        <v>166</v>
      </c>
      <c r="I31" s="62">
        <f t="shared" si="2"/>
        <v>9999.98</v>
      </c>
    </row>
    <row r="32" spans="1:9">
      <c r="A32" s="167">
        <v>45244</v>
      </c>
      <c r="B32" s="178"/>
      <c r="C32" s="45"/>
      <c r="D32" s="45"/>
      <c r="E32" s="61" t="s">
        <v>1305</v>
      </c>
      <c r="F32" s="2192">
        <v>80909</v>
      </c>
      <c r="G32" s="62">
        <v>1666.67</v>
      </c>
      <c r="H32" s="62">
        <v>166</v>
      </c>
      <c r="I32" s="62">
        <f t="shared" si="2"/>
        <v>8333.31</v>
      </c>
    </row>
    <row r="33" spans="1:9">
      <c r="A33" s="167">
        <v>45272</v>
      </c>
      <c r="B33" s="178"/>
      <c r="C33" s="45"/>
      <c r="D33" s="45"/>
      <c r="E33" s="61" t="s">
        <v>1306</v>
      </c>
      <c r="F33" s="2192">
        <v>81346</v>
      </c>
      <c r="G33" s="62">
        <v>1666.67</v>
      </c>
      <c r="H33" s="62">
        <v>166</v>
      </c>
      <c r="I33" s="62">
        <f t="shared" si="2"/>
        <v>6666.64</v>
      </c>
    </row>
    <row r="34" spans="1:9">
      <c r="A34" s="50">
        <v>45303</v>
      </c>
      <c r="B34" s="151"/>
      <c r="C34" s="151"/>
      <c r="D34" s="151"/>
      <c r="E34" s="61" t="s">
        <v>1307</v>
      </c>
      <c r="F34" s="2192">
        <v>81746</v>
      </c>
      <c r="G34" s="62">
        <v>1666.67</v>
      </c>
      <c r="H34" s="62">
        <v>166</v>
      </c>
      <c r="I34" s="62">
        <f t="shared" si="2"/>
        <v>4999.97</v>
      </c>
    </row>
    <row r="35" spans="1:9">
      <c r="A35" s="50">
        <v>45336</v>
      </c>
      <c r="B35" s="151"/>
      <c r="C35" s="151"/>
      <c r="D35" s="151"/>
      <c r="E35" s="61" t="s">
        <v>306</v>
      </c>
      <c r="F35" s="2192">
        <v>82051</v>
      </c>
      <c r="G35" s="62">
        <v>1666.67</v>
      </c>
      <c r="H35" s="62">
        <v>166</v>
      </c>
      <c r="I35" s="62">
        <f t="shared" si="2"/>
        <v>3333.3</v>
      </c>
    </row>
    <row r="36" spans="1:9">
      <c r="A36" s="50">
        <v>45364</v>
      </c>
      <c r="B36" s="151"/>
      <c r="C36" s="151"/>
      <c r="D36" s="151"/>
      <c r="E36" s="61" t="s">
        <v>1545</v>
      </c>
      <c r="F36" s="2192">
        <v>82418</v>
      </c>
      <c r="G36" s="62">
        <v>1666.67</v>
      </c>
      <c r="H36" s="62">
        <v>166</v>
      </c>
      <c r="I36" s="62">
        <f t="shared" si="2"/>
        <v>1666.63</v>
      </c>
    </row>
    <row r="37" spans="1:9">
      <c r="A37" s="50">
        <v>45394</v>
      </c>
      <c r="B37" s="151"/>
      <c r="C37" s="151"/>
      <c r="D37" s="151"/>
      <c r="E37" s="61" t="s">
        <v>1208</v>
      </c>
      <c r="F37" s="2192">
        <v>82763</v>
      </c>
      <c r="G37" s="62">
        <v>1666.67</v>
      </c>
      <c r="H37" s="62">
        <v>166</v>
      </c>
      <c r="I37" s="62">
        <f t="shared" si="2"/>
        <v>-3.9999999997235101E-2</v>
      </c>
    </row>
    <row r="40" spans="1:9" ht="20.399999999999999">
      <c r="A40" s="3200" t="s">
        <v>1</v>
      </c>
      <c r="B40" s="3200"/>
      <c r="C40" s="3200"/>
      <c r="D40" s="3200"/>
      <c r="E40" s="3200"/>
      <c r="F40" s="3200"/>
      <c r="G40" s="3200"/>
      <c r="H40" s="3200"/>
      <c r="I40" s="3200"/>
    </row>
    <row r="41" spans="1:9" ht="25.2">
      <c r="A41" s="141" t="s">
        <v>2</v>
      </c>
      <c r="B41" s="142" t="s">
        <v>96</v>
      </c>
      <c r="C41" s="143" t="s">
        <v>4</v>
      </c>
      <c r="D41" s="144" t="s">
        <v>5</v>
      </c>
      <c r="E41" s="144" t="s">
        <v>6</v>
      </c>
      <c r="F41" s="2503" t="s">
        <v>36</v>
      </c>
      <c r="G41" s="146" t="s">
        <v>37</v>
      </c>
      <c r="H41" s="146" t="s">
        <v>38</v>
      </c>
      <c r="I41" s="146" t="s">
        <v>87</v>
      </c>
    </row>
    <row r="42" spans="1:9">
      <c r="A42" s="162">
        <v>45426</v>
      </c>
      <c r="B42" s="55">
        <v>20000</v>
      </c>
      <c r="C42" s="25"/>
      <c r="D42" s="25"/>
      <c r="E42" s="25">
        <v>12</v>
      </c>
      <c r="F42" s="2193">
        <v>33431</v>
      </c>
      <c r="G42" s="55">
        <f>B42/E42</f>
        <v>1666.6666666666699</v>
      </c>
      <c r="H42" s="55">
        <f>B42*0.83%</f>
        <v>166</v>
      </c>
      <c r="I42" s="55">
        <v>20000</v>
      </c>
    </row>
    <row r="43" spans="1:9">
      <c r="A43" s="50">
        <v>45461</v>
      </c>
      <c r="B43" s="57"/>
      <c r="C43" s="57"/>
      <c r="D43" s="57"/>
      <c r="E43" s="61" t="s">
        <v>1539</v>
      </c>
      <c r="F43" s="2192">
        <v>83574</v>
      </c>
      <c r="G43" s="59">
        <v>1666.67</v>
      </c>
      <c r="H43" s="59">
        <v>166</v>
      </c>
      <c r="I43" s="62">
        <f>I42-G43</f>
        <v>18333.330000000002</v>
      </c>
    </row>
    <row r="44" spans="1:9">
      <c r="A44" s="50">
        <v>45491</v>
      </c>
      <c r="B44" s="57"/>
      <c r="C44" s="57"/>
      <c r="D44" s="57"/>
      <c r="E44" s="61" t="s">
        <v>1540</v>
      </c>
      <c r="F44" s="2192">
        <v>83961</v>
      </c>
      <c r="G44" s="62">
        <v>1666.67</v>
      </c>
      <c r="H44" s="62">
        <v>166</v>
      </c>
      <c r="I44" s="62">
        <f t="shared" ref="I44:I54" si="3">I43-G44</f>
        <v>16666.66</v>
      </c>
    </row>
    <row r="45" spans="1:9">
      <c r="A45" s="50">
        <v>45524</v>
      </c>
      <c r="B45" s="57"/>
      <c r="C45" s="57"/>
      <c r="D45" s="57"/>
      <c r="E45" s="61" t="s">
        <v>1541</v>
      </c>
      <c r="F45" s="2192">
        <v>84313</v>
      </c>
      <c r="G45" s="59">
        <v>1666.67</v>
      </c>
      <c r="H45" s="59">
        <v>166.67</v>
      </c>
      <c r="I45" s="62">
        <f t="shared" si="3"/>
        <v>14999.99</v>
      </c>
    </row>
    <row r="46" spans="1:9">
      <c r="A46" s="50">
        <v>45552</v>
      </c>
      <c r="B46" s="57"/>
      <c r="C46" s="57"/>
      <c r="D46" s="57"/>
      <c r="E46" s="61" t="s">
        <v>1542</v>
      </c>
      <c r="F46" s="2192">
        <v>84646</v>
      </c>
      <c r="G46" s="59">
        <v>1666.67</v>
      </c>
      <c r="H46" s="59">
        <v>166</v>
      </c>
      <c r="I46" s="62">
        <f t="shared" si="3"/>
        <v>13333.32</v>
      </c>
    </row>
    <row r="47" spans="1:9">
      <c r="A47" s="50">
        <v>45582</v>
      </c>
      <c r="B47" s="57"/>
      <c r="C47" s="57"/>
      <c r="D47" s="57"/>
      <c r="E47" s="61" t="s">
        <v>1543</v>
      </c>
      <c r="F47" s="2192">
        <v>85062</v>
      </c>
      <c r="G47" s="59">
        <v>1666.67</v>
      </c>
      <c r="H47" s="59">
        <v>166</v>
      </c>
      <c r="I47" s="62">
        <f t="shared" si="3"/>
        <v>11666.65</v>
      </c>
    </row>
    <row r="48" spans="1:9">
      <c r="A48" s="50">
        <v>45615</v>
      </c>
      <c r="B48" s="57"/>
      <c r="C48" s="57"/>
      <c r="D48" s="57"/>
      <c r="E48" s="61" t="s">
        <v>1544</v>
      </c>
      <c r="F48" s="2192">
        <v>85499</v>
      </c>
      <c r="G48" s="59">
        <v>1666.67</v>
      </c>
      <c r="H48" s="59">
        <v>166</v>
      </c>
      <c r="I48" s="62">
        <f t="shared" si="3"/>
        <v>9999.98</v>
      </c>
    </row>
    <row r="49" spans="1:17">
      <c r="A49" s="50">
        <v>45645</v>
      </c>
      <c r="B49" s="57"/>
      <c r="C49" s="57"/>
      <c r="D49" s="57"/>
      <c r="E49" s="61" t="s">
        <v>1305</v>
      </c>
      <c r="F49" s="2192">
        <v>85855</v>
      </c>
      <c r="G49" s="59">
        <v>1666.67</v>
      </c>
      <c r="H49" s="59">
        <v>166</v>
      </c>
      <c r="I49" s="62">
        <f t="shared" si="3"/>
        <v>8333.31</v>
      </c>
    </row>
    <row r="50" spans="1:17">
      <c r="A50" s="50">
        <v>45673</v>
      </c>
      <c r="B50" s="57"/>
      <c r="C50" s="57"/>
      <c r="D50" s="57"/>
      <c r="E50" s="61" t="s">
        <v>1306</v>
      </c>
      <c r="F50" s="2192">
        <v>86187</v>
      </c>
      <c r="G50" s="62">
        <v>1666.67</v>
      </c>
      <c r="H50" s="62">
        <v>166</v>
      </c>
      <c r="I50" s="62">
        <f t="shared" si="3"/>
        <v>6666.64</v>
      </c>
    </row>
    <row r="51" spans="1:17">
      <c r="A51" s="50">
        <v>45706</v>
      </c>
      <c r="B51" s="57"/>
      <c r="C51" s="57"/>
      <c r="D51" s="57"/>
      <c r="E51" s="61" t="s">
        <v>1307</v>
      </c>
      <c r="F51" s="2192">
        <v>86518</v>
      </c>
      <c r="G51" s="62">
        <v>1666.67</v>
      </c>
      <c r="H51" s="62">
        <v>166</v>
      </c>
      <c r="I51" s="62">
        <f t="shared" si="3"/>
        <v>4999.97</v>
      </c>
    </row>
    <row r="52" spans="1:17">
      <c r="A52" s="50">
        <v>45736</v>
      </c>
      <c r="B52" s="57"/>
      <c r="C52" s="57"/>
      <c r="D52" s="57"/>
      <c r="E52" s="61" t="s">
        <v>306</v>
      </c>
      <c r="F52" s="2192">
        <v>86850</v>
      </c>
      <c r="G52" s="62">
        <v>1666.67</v>
      </c>
      <c r="H52" s="62">
        <v>166</v>
      </c>
      <c r="I52" s="62">
        <f t="shared" si="3"/>
        <v>3333.3</v>
      </c>
    </row>
    <row r="53" spans="1:17">
      <c r="A53" s="50">
        <v>45763</v>
      </c>
      <c r="B53" s="57"/>
      <c r="C53" s="57"/>
      <c r="D53" s="57"/>
      <c r="E53" s="61" t="s">
        <v>1545</v>
      </c>
      <c r="F53" s="2192">
        <v>87241</v>
      </c>
      <c r="G53" s="62">
        <v>1666.67</v>
      </c>
      <c r="H53" s="62">
        <v>166</v>
      </c>
      <c r="I53" s="62">
        <f t="shared" si="3"/>
        <v>1666.63</v>
      </c>
    </row>
    <row r="54" spans="1:17">
      <c r="A54" s="50">
        <v>45794</v>
      </c>
      <c r="B54" s="57"/>
      <c r="C54" s="57"/>
      <c r="D54" s="57"/>
      <c r="E54" s="61" t="s">
        <v>1208</v>
      </c>
      <c r="F54" s="2229" t="s">
        <v>1755</v>
      </c>
      <c r="G54" s="62">
        <v>1666.67</v>
      </c>
      <c r="H54" s="62">
        <v>166</v>
      </c>
      <c r="I54" s="62">
        <f t="shared" si="3"/>
        <v>-3.9999999997235101E-2</v>
      </c>
    </row>
    <row r="56" spans="1:17" ht="20.399999999999999">
      <c r="A56" s="3200" t="s">
        <v>1</v>
      </c>
      <c r="B56" s="3200"/>
      <c r="C56" s="3200"/>
      <c r="D56" s="3200"/>
      <c r="E56" s="3200"/>
      <c r="F56" s="3200"/>
      <c r="G56" s="3200"/>
      <c r="H56" s="3200"/>
      <c r="I56" s="3200"/>
    </row>
    <row r="57" spans="1:17" ht="25.2">
      <c r="A57" s="141" t="s">
        <v>2</v>
      </c>
      <c r="B57" s="142" t="s">
        <v>96</v>
      </c>
      <c r="C57" s="143" t="s">
        <v>4</v>
      </c>
      <c r="D57" s="144" t="s">
        <v>5</v>
      </c>
      <c r="E57" s="144" t="s">
        <v>6</v>
      </c>
      <c r="F57" s="2503" t="s">
        <v>36</v>
      </c>
      <c r="G57" s="146" t="s">
        <v>37</v>
      </c>
      <c r="H57" s="146" t="s">
        <v>38</v>
      </c>
      <c r="I57" s="146" t="s">
        <v>87</v>
      </c>
    </row>
    <row r="58" spans="1:17">
      <c r="A58" s="162">
        <v>45801</v>
      </c>
      <c r="B58" s="55">
        <v>50000</v>
      </c>
      <c r="C58" s="25"/>
      <c r="D58" s="25"/>
      <c r="E58" s="25">
        <v>12</v>
      </c>
      <c r="F58" s="2193">
        <v>35697</v>
      </c>
      <c r="G58" s="55">
        <f>B58/E58</f>
        <v>4166.6666666666697</v>
      </c>
      <c r="H58" s="55">
        <f>B58*0.83%</f>
        <v>415</v>
      </c>
      <c r="I58" s="55">
        <f>B58</f>
        <v>50000</v>
      </c>
    </row>
    <row r="59" spans="1:17" ht="15">
      <c r="A59" s="167">
        <v>45832</v>
      </c>
      <c r="B59" s="57"/>
      <c r="C59" s="57"/>
      <c r="D59" s="57"/>
      <c r="E59" s="61" t="s">
        <v>1539</v>
      </c>
      <c r="F59" s="2195" t="s">
        <v>1756</v>
      </c>
      <c r="G59" s="450">
        <v>4166.67</v>
      </c>
      <c r="H59" s="450">
        <v>415</v>
      </c>
      <c r="I59" s="62">
        <f>I58-G59</f>
        <v>45833.33</v>
      </c>
      <c r="K59" s="575"/>
      <c r="L59" s="576"/>
      <c r="M59" s="125"/>
      <c r="N59" s="122"/>
      <c r="O59" s="122"/>
      <c r="P59" s="122"/>
      <c r="Q59" s="728"/>
    </row>
    <row r="60" spans="1:17" ht="15">
      <c r="A60" s="167">
        <v>45862</v>
      </c>
      <c r="B60" s="57"/>
      <c r="C60" s="57"/>
      <c r="D60" s="57"/>
      <c r="E60" s="61" t="s">
        <v>1540</v>
      </c>
      <c r="F60" s="2195" t="s">
        <v>1757</v>
      </c>
      <c r="G60" s="450">
        <v>4166.67</v>
      </c>
      <c r="H60" s="450">
        <v>415</v>
      </c>
      <c r="I60" s="62">
        <f t="shared" ref="I60:I70" si="4">I59-G60</f>
        <v>41666.660000000003</v>
      </c>
      <c r="K60" s="575"/>
      <c r="L60" s="576"/>
      <c r="M60" s="125"/>
      <c r="N60" s="122"/>
      <c r="O60" s="122"/>
      <c r="P60" s="122"/>
      <c r="Q60" s="728"/>
    </row>
    <row r="61" spans="1:17" ht="13.8">
      <c r="A61" s="167">
        <v>45896</v>
      </c>
      <c r="B61" s="57"/>
      <c r="C61" s="57"/>
      <c r="D61" s="57"/>
      <c r="E61" s="61" t="s">
        <v>1541</v>
      </c>
      <c r="F61" s="2196" t="s">
        <v>1758</v>
      </c>
      <c r="G61" s="450">
        <v>4166.67</v>
      </c>
      <c r="H61" s="450">
        <v>415</v>
      </c>
      <c r="I61" s="62">
        <f t="shared" si="4"/>
        <v>37499.99</v>
      </c>
      <c r="K61" s="575"/>
      <c r="L61" s="576"/>
      <c r="M61" s="126"/>
      <c r="N61" s="122"/>
      <c r="O61" s="122"/>
      <c r="P61" s="122"/>
      <c r="Q61" s="728"/>
    </row>
    <row r="62" spans="1:17" ht="13.8">
      <c r="A62" s="167">
        <v>45925</v>
      </c>
      <c r="B62" s="57"/>
      <c r="C62" s="57"/>
      <c r="D62" s="57"/>
      <c r="E62" s="61" t="s">
        <v>1542</v>
      </c>
      <c r="F62" s="2195" t="s">
        <v>1759</v>
      </c>
      <c r="G62" s="450">
        <v>4166.67</v>
      </c>
      <c r="H62" s="450">
        <v>415</v>
      </c>
      <c r="I62" s="62">
        <f t="shared" si="4"/>
        <v>33333.32</v>
      </c>
      <c r="K62" s="575"/>
      <c r="L62" s="576"/>
      <c r="M62" s="126"/>
      <c r="N62" s="122"/>
      <c r="O62" s="122"/>
      <c r="P62" s="122"/>
      <c r="Q62" s="728"/>
    </row>
    <row r="63" spans="1:17" ht="13.8">
      <c r="A63" s="167">
        <v>45958</v>
      </c>
      <c r="B63" s="57"/>
      <c r="C63" s="57"/>
      <c r="D63" s="57"/>
      <c r="E63" s="61" t="s">
        <v>1543</v>
      </c>
      <c r="F63" s="2195" t="s">
        <v>1760</v>
      </c>
      <c r="G63" s="450">
        <v>4166.67</v>
      </c>
      <c r="H63" s="450">
        <v>415</v>
      </c>
      <c r="I63" s="62">
        <f t="shared" si="4"/>
        <v>29166.65</v>
      </c>
      <c r="K63" s="575"/>
      <c r="L63" s="576"/>
      <c r="M63" s="120"/>
      <c r="N63" s="122"/>
      <c r="O63" s="122"/>
      <c r="P63" s="122"/>
      <c r="Q63" s="728"/>
    </row>
    <row r="64" spans="1:17" ht="13.8">
      <c r="A64" s="167">
        <v>45989</v>
      </c>
      <c r="B64" s="57"/>
      <c r="C64" s="57"/>
      <c r="D64" s="57"/>
      <c r="E64" s="61" t="s">
        <v>1544</v>
      </c>
      <c r="F64" s="2195" t="s">
        <v>1761</v>
      </c>
      <c r="G64" s="450">
        <v>4166.67</v>
      </c>
      <c r="H64" s="450">
        <v>415</v>
      </c>
      <c r="I64" s="62">
        <f t="shared" si="4"/>
        <v>24999.98</v>
      </c>
      <c r="K64" s="575"/>
      <c r="L64" s="805"/>
      <c r="M64" s="161"/>
      <c r="N64" s="122"/>
      <c r="O64" s="122"/>
      <c r="P64" s="122"/>
      <c r="Q64" s="604"/>
    </row>
    <row r="65" spans="1:17" ht="13.8">
      <c r="A65" s="167"/>
      <c r="B65" s="57"/>
      <c r="C65" s="57"/>
      <c r="D65" s="57"/>
      <c r="E65" s="61" t="s">
        <v>1305</v>
      </c>
      <c r="F65" s="2195" t="s">
        <v>1762</v>
      </c>
      <c r="G65" s="450">
        <v>4166.67</v>
      </c>
      <c r="H65" s="450">
        <v>415</v>
      </c>
      <c r="I65" s="62">
        <f t="shared" si="4"/>
        <v>20833.310000000001</v>
      </c>
      <c r="K65" s="575"/>
      <c r="L65" s="576"/>
      <c r="M65" s="120"/>
      <c r="N65" s="122"/>
      <c r="O65" s="122"/>
      <c r="P65" s="122"/>
      <c r="Q65" s="728"/>
    </row>
    <row r="66" spans="1:17" ht="13.8">
      <c r="A66" s="50"/>
      <c r="B66" s="57"/>
      <c r="C66" s="57"/>
      <c r="D66" s="57"/>
      <c r="E66" s="61" t="s">
        <v>1306</v>
      </c>
      <c r="F66" s="2192"/>
      <c r="G66" s="62"/>
      <c r="H66" s="62"/>
      <c r="I66" s="62">
        <f t="shared" si="4"/>
        <v>20833.310000000001</v>
      </c>
      <c r="K66" s="575"/>
      <c r="L66" s="576"/>
      <c r="M66" s="120"/>
      <c r="N66" s="122"/>
      <c r="O66" s="122"/>
      <c r="P66" s="122"/>
      <c r="Q66" s="728"/>
    </row>
    <row r="67" spans="1:17" ht="13.8">
      <c r="A67" s="50"/>
      <c r="B67" s="57"/>
      <c r="C67" s="57"/>
      <c r="D67" s="57"/>
      <c r="E67" s="61" t="s">
        <v>1307</v>
      </c>
      <c r="F67" s="2192"/>
      <c r="G67" s="62"/>
      <c r="H67" s="62"/>
      <c r="I67" s="62">
        <f t="shared" si="4"/>
        <v>20833.310000000001</v>
      </c>
      <c r="K67" s="575"/>
      <c r="L67" s="576"/>
      <c r="M67" s="126"/>
      <c r="N67" s="122"/>
      <c r="O67" s="122"/>
      <c r="P67" s="122"/>
      <c r="Q67" s="728"/>
    </row>
    <row r="68" spans="1:17" ht="13.8">
      <c r="A68" s="50"/>
      <c r="B68" s="57"/>
      <c r="C68" s="57"/>
      <c r="D68" s="57"/>
      <c r="E68" s="61" t="s">
        <v>306</v>
      </c>
      <c r="F68" s="2192"/>
      <c r="G68" s="62"/>
      <c r="H68" s="62"/>
      <c r="I68" s="62">
        <f t="shared" si="4"/>
        <v>20833.310000000001</v>
      </c>
      <c r="K68" s="575"/>
      <c r="L68" s="576"/>
      <c r="M68" s="120"/>
      <c r="N68" s="122"/>
      <c r="O68" s="122"/>
      <c r="P68" s="122"/>
      <c r="Q68" s="728"/>
    </row>
    <row r="69" spans="1:17" ht="13.8">
      <c r="A69" s="50"/>
      <c r="B69" s="57"/>
      <c r="C69" s="57"/>
      <c r="D69" s="57"/>
      <c r="E69" s="61" t="s">
        <v>1545</v>
      </c>
      <c r="F69" s="2192"/>
      <c r="G69" s="62"/>
      <c r="H69" s="62"/>
      <c r="I69" s="62">
        <f t="shared" si="4"/>
        <v>20833.310000000001</v>
      </c>
      <c r="K69" s="575"/>
      <c r="L69" s="576"/>
      <c r="M69" s="120"/>
      <c r="N69" s="122"/>
      <c r="O69" s="122"/>
      <c r="P69" s="122"/>
      <c r="Q69" s="728"/>
    </row>
    <row r="70" spans="1:17" ht="13.8">
      <c r="A70" s="50"/>
      <c r="B70" s="57"/>
      <c r="C70" s="57"/>
      <c r="D70" s="57"/>
      <c r="E70" s="61" t="s">
        <v>1208</v>
      </c>
      <c r="F70" s="2229"/>
      <c r="G70" s="62"/>
      <c r="H70" s="62"/>
      <c r="I70" s="62">
        <f t="shared" si="4"/>
        <v>20833.310000000001</v>
      </c>
      <c r="K70" s="575"/>
      <c r="L70" s="576"/>
      <c r="M70" s="120"/>
      <c r="N70" s="122"/>
      <c r="O70" s="122"/>
      <c r="P70" s="122"/>
      <c r="Q70" s="728"/>
    </row>
    <row r="71" spans="1:17" ht="13.8">
      <c r="K71" s="575"/>
      <c r="L71" s="576"/>
      <c r="M71" s="120"/>
      <c r="N71" s="122"/>
      <c r="O71" s="122"/>
      <c r="P71" s="122"/>
      <c r="Q71" s="728"/>
    </row>
  </sheetData>
  <mergeCells count="6">
    <mergeCell ref="A56:I56"/>
    <mergeCell ref="A1:E1"/>
    <mergeCell ref="A2:I2"/>
    <mergeCell ref="A11:I11"/>
    <mergeCell ref="A23:I23"/>
    <mergeCell ref="A40:I40"/>
  </mergeCells>
  <pageMargins left="0.7" right="0.7" top="0.75" bottom="0.75" header="0.3" footer="0.3"/>
  <pageSetup paperSize="256" orientation="landscape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Sheet233">
    <tabColor rgb="FFFFFF00"/>
  </sheetPr>
  <dimension ref="A1:P82"/>
  <sheetViews>
    <sheetView topLeftCell="A7" zoomScale="130" zoomScaleNormal="130" workbookViewId="0">
      <selection activeCell="C28" sqref="C28:E53"/>
    </sheetView>
  </sheetViews>
  <sheetFormatPr defaultColWidth="9.109375" defaultRowHeight="13.2"/>
  <cols>
    <col min="1" max="1" width="11.33203125" style="3" customWidth="1"/>
    <col min="2" max="2" width="15.88671875" style="2301" customWidth="1"/>
    <col min="3" max="3" width="14.44140625" style="132" customWidth="1"/>
    <col min="4" max="4" width="12.6640625" style="132" customWidth="1"/>
    <col min="5" max="5" width="15.44140625" style="132" customWidth="1"/>
    <col min="6" max="6" width="9.33203125" style="132" customWidth="1"/>
    <col min="7" max="7" width="14.109375" style="2929" customWidth="1"/>
    <col min="8" max="8" width="14.5546875" style="7" customWidth="1"/>
    <col min="9" max="9" width="13.6640625" style="7" customWidth="1"/>
    <col min="10" max="10" width="14.33203125" style="7" customWidth="1"/>
    <col min="11" max="11" width="11.33203125" style="6" customWidth="1"/>
    <col min="12" max="12" width="11.44140625" style="3" customWidth="1"/>
    <col min="13" max="16384" width="9.109375" style="3"/>
  </cols>
  <sheetData>
    <row r="1" spans="2:10" ht="24">
      <c r="B1" s="2317" t="s">
        <v>1763</v>
      </c>
    </row>
    <row r="2" spans="2:10" ht="24">
      <c r="B2" s="2317"/>
    </row>
    <row r="3" spans="2:10" ht="20.399999999999999">
      <c r="B3" s="3200" t="s">
        <v>1</v>
      </c>
      <c r="C3" s="3200"/>
      <c r="D3" s="3200"/>
      <c r="E3" s="3200"/>
      <c r="F3" s="3200"/>
      <c r="G3" s="3200"/>
      <c r="H3" s="3200"/>
      <c r="I3" s="3200"/>
      <c r="J3" s="3200"/>
    </row>
    <row r="4" spans="2:10" ht="25.2">
      <c r="B4" s="2439" t="s">
        <v>2</v>
      </c>
      <c r="C4" s="142" t="s">
        <v>96</v>
      </c>
      <c r="D4" s="143" t="s">
        <v>4</v>
      </c>
      <c r="E4" s="144" t="s">
        <v>5</v>
      </c>
      <c r="F4" s="144" t="s">
        <v>6</v>
      </c>
      <c r="G4" s="2930" t="s">
        <v>36</v>
      </c>
      <c r="H4" s="146" t="s">
        <v>37</v>
      </c>
      <c r="I4" s="146" t="s">
        <v>38</v>
      </c>
      <c r="J4" s="146" t="s">
        <v>87</v>
      </c>
    </row>
    <row r="5" spans="2:10">
      <c r="B5" s="2589">
        <v>44264</v>
      </c>
      <c r="C5" s="21">
        <v>500000</v>
      </c>
      <c r="D5" s="21">
        <f>C5*0.02</f>
        <v>10000</v>
      </c>
      <c r="E5" s="23"/>
      <c r="F5" s="25">
        <v>60</v>
      </c>
      <c r="G5" s="2284">
        <v>26337</v>
      </c>
      <c r="H5" s="21">
        <f>+C5/F5</f>
        <v>8333.3333333333303</v>
      </c>
      <c r="I5" s="21">
        <v>4150</v>
      </c>
      <c r="J5" s="21">
        <v>500000</v>
      </c>
    </row>
    <row r="6" spans="2:10">
      <c r="B6" s="2223">
        <v>44294</v>
      </c>
      <c r="C6" s="151"/>
      <c r="D6" s="151"/>
      <c r="E6" s="151"/>
      <c r="F6" s="57">
        <v>1</v>
      </c>
      <c r="G6" s="2475">
        <v>70280</v>
      </c>
      <c r="H6" s="43">
        <v>8350</v>
      </c>
      <c r="I6" s="43">
        <v>4150</v>
      </c>
      <c r="J6" s="43">
        <f>J5-H6</f>
        <v>491650</v>
      </c>
    </row>
    <row r="7" spans="2:10">
      <c r="B7" s="2223">
        <v>44327</v>
      </c>
      <c r="C7" s="151"/>
      <c r="D7" s="151"/>
      <c r="E7" s="151"/>
      <c r="F7" s="57">
        <v>2</v>
      </c>
      <c r="G7" s="2475">
        <v>70572</v>
      </c>
      <c r="H7" s="43">
        <v>8350</v>
      </c>
      <c r="I7" s="43">
        <v>4150</v>
      </c>
      <c r="J7" s="43">
        <f t="shared" ref="J7:J21" si="0">J6-H7</f>
        <v>483300</v>
      </c>
    </row>
    <row r="8" spans="2:10">
      <c r="B8" s="2223">
        <v>44357</v>
      </c>
      <c r="C8" s="151"/>
      <c r="D8" s="151"/>
      <c r="E8" s="151"/>
      <c r="F8" s="57">
        <v>3</v>
      </c>
      <c r="G8" s="2475">
        <v>71038</v>
      </c>
      <c r="H8" s="43">
        <v>8350</v>
      </c>
      <c r="I8" s="43">
        <v>4150</v>
      </c>
      <c r="J8" s="43">
        <f t="shared" si="0"/>
        <v>474950</v>
      </c>
    </row>
    <row r="9" spans="2:10">
      <c r="B9" s="2223">
        <v>44387</v>
      </c>
      <c r="C9" s="151"/>
      <c r="D9" s="151"/>
      <c r="E9" s="151"/>
      <c r="F9" s="57">
        <v>4</v>
      </c>
      <c r="G9" s="2475">
        <v>71321</v>
      </c>
      <c r="H9" s="43">
        <v>8333.33</v>
      </c>
      <c r="I9" s="43">
        <v>4150</v>
      </c>
      <c r="J9" s="43">
        <f t="shared" si="0"/>
        <v>466616.67</v>
      </c>
    </row>
    <row r="10" spans="2:10">
      <c r="B10" s="2223">
        <v>44420</v>
      </c>
      <c r="C10" s="151"/>
      <c r="D10" s="151"/>
      <c r="E10" s="151"/>
      <c r="F10" s="57">
        <v>5</v>
      </c>
      <c r="G10" s="2475">
        <v>71618</v>
      </c>
      <c r="H10" s="43">
        <v>8333.33</v>
      </c>
      <c r="I10" s="43">
        <v>4150</v>
      </c>
      <c r="J10" s="43">
        <f t="shared" si="0"/>
        <v>458283.34</v>
      </c>
    </row>
    <row r="11" spans="2:10">
      <c r="B11" s="2223">
        <v>44449</v>
      </c>
      <c r="C11" s="151"/>
      <c r="D11" s="151"/>
      <c r="E11" s="151"/>
      <c r="F11" s="57">
        <v>6</v>
      </c>
      <c r="G11" s="2475">
        <v>71897</v>
      </c>
      <c r="H11" s="43">
        <v>8333.33</v>
      </c>
      <c r="I11" s="43">
        <v>4150</v>
      </c>
      <c r="J11" s="43">
        <f t="shared" si="0"/>
        <v>449950.01</v>
      </c>
    </row>
    <row r="12" spans="2:10">
      <c r="B12" s="2223">
        <v>44481</v>
      </c>
      <c r="C12" s="151"/>
      <c r="D12" s="151"/>
      <c r="E12" s="151"/>
      <c r="F12" s="57">
        <v>7</v>
      </c>
      <c r="G12" s="2475">
        <v>72157</v>
      </c>
      <c r="H12" s="43">
        <v>8333.33</v>
      </c>
      <c r="I12" s="43">
        <v>4150</v>
      </c>
      <c r="J12" s="43">
        <f t="shared" si="0"/>
        <v>441616.68</v>
      </c>
    </row>
    <row r="13" spans="2:10">
      <c r="B13" s="2223">
        <v>44539</v>
      </c>
      <c r="C13" s="151"/>
      <c r="D13" s="151"/>
      <c r="E13" s="151"/>
      <c r="F13" s="57">
        <v>8</v>
      </c>
      <c r="G13" s="2475">
        <v>72830</v>
      </c>
      <c r="H13" s="43">
        <v>8333.33</v>
      </c>
      <c r="I13" s="43">
        <v>4150</v>
      </c>
      <c r="J13" s="43">
        <f t="shared" si="0"/>
        <v>433283.35</v>
      </c>
    </row>
    <row r="14" spans="2:10">
      <c r="B14" s="2223">
        <v>44572</v>
      </c>
      <c r="C14" s="151"/>
      <c r="D14" s="151"/>
      <c r="E14" s="151"/>
      <c r="F14" s="57">
        <v>9</v>
      </c>
      <c r="G14" s="2475">
        <v>73194</v>
      </c>
      <c r="H14" s="43">
        <v>8333.33</v>
      </c>
      <c r="I14" s="43">
        <v>4150</v>
      </c>
      <c r="J14" s="43">
        <f t="shared" si="0"/>
        <v>424950.02</v>
      </c>
    </row>
    <row r="15" spans="2:10">
      <c r="B15" s="2223">
        <v>44608</v>
      </c>
      <c r="C15" s="151"/>
      <c r="D15" s="151"/>
      <c r="E15" s="151"/>
      <c r="F15" s="57">
        <v>10</v>
      </c>
      <c r="G15" s="2475">
        <v>73619</v>
      </c>
      <c r="H15" s="43">
        <v>8333.2999999999993</v>
      </c>
      <c r="I15" s="43">
        <v>4150</v>
      </c>
      <c r="J15" s="43">
        <f t="shared" si="0"/>
        <v>416616.72</v>
      </c>
    </row>
    <row r="16" spans="2:10">
      <c r="B16" s="2223">
        <v>44637</v>
      </c>
      <c r="C16" s="151"/>
      <c r="D16" s="151"/>
      <c r="E16" s="151"/>
      <c r="F16" s="57">
        <v>11</v>
      </c>
      <c r="G16" s="2475">
        <v>73945</v>
      </c>
      <c r="H16" s="43">
        <v>8333.33</v>
      </c>
      <c r="I16" s="43">
        <v>4150</v>
      </c>
      <c r="J16" s="43">
        <f t="shared" si="0"/>
        <v>408283.39</v>
      </c>
    </row>
    <row r="17" spans="1:12">
      <c r="B17" s="2223">
        <v>44663</v>
      </c>
      <c r="C17" s="151"/>
      <c r="D17" s="151"/>
      <c r="E17" s="151"/>
      <c r="F17" s="57">
        <v>12</v>
      </c>
      <c r="G17" s="2475">
        <v>74206</v>
      </c>
      <c r="H17" s="43">
        <v>8333.33</v>
      </c>
      <c r="I17" s="43">
        <v>4150</v>
      </c>
      <c r="J17" s="43">
        <f t="shared" si="0"/>
        <v>399950.06</v>
      </c>
    </row>
    <row r="18" spans="1:12">
      <c r="B18" s="2223">
        <v>44693</v>
      </c>
      <c r="C18" s="151"/>
      <c r="D18" s="151"/>
      <c r="E18" s="151"/>
      <c r="F18" s="57">
        <v>13</v>
      </c>
      <c r="G18" s="2475">
        <v>74528</v>
      </c>
      <c r="H18" s="43">
        <v>8333.33</v>
      </c>
      <c r="I18" s="43">
        <v>4150</v>
      </c>
      <c r="J18" s="43">
        <f t="shared" si="0"/>
        <v>391616.73</v>
      </c>
    </row>
    <row r="19" spans="1:12">
      <c r="B19" s="2304">
        <v>44726</v>
      </c>
      <c r="C19" s="151"/>
      <c r="D19" s="151"/>
      <c r="E19" s="151"/>
      <c r="F19" s="57">
        <v>14</v>
      </c>
      <c r="G19" s="2475">
        <v>74966</v>
      </c>
      <c r="H19" s="43">
        <v>8333.33</v>
      </c>
      <c r="I19" s="43">
        <v>4150</v>
      </c>
      <c r="J19" s="43">
        <f t="shared" si="0"/>
        <v>383283.4</v>
      </c>
    </row>
    <row r="20" spans="1:12">
      <c r="B20" s="2304">
        <v>44751</v>
      </c>
      <c r="C20" s="151"/>
      <c r="D20" s="151"/>
      <c r="E20" s="151"/>
      <c r="F20" s="57">
        <v>15</v>
      </c>
      <c r="G20" s="2475">
        <v>75290</v>
      </c>
      <c r="H20" s="43">
        <v>8333.33</v>
      </c>
      <c r="I20" s="43">
        <v>4150</v>
      </c>
      <c r="J20" s="43">
        <f t="shared" si="0"/>
        <v>374950.07</v>
      </c>
    </row>
    <row r="21" spans="1:12">
      <c r="B21" s="2223">
        <v>44763</v>
      </c>
      <c r="C21" s="151"/>
      <c r="D21" s="151"/>
      <c r="E21" s="151"/>
      <c r="F21" s="57">
        <v>16</v>
      </c>
      <c r="G21" s="2475">
        <v>29448</v>
      </c>
      <c r="H21" s="43">
        <v>374950.07</v>
      </c>
      <c r="I21" s="43"/>
      <c r="J21" s="43">
        <f t="shared" si="0"/>
        <v>0</v>
      </c>
    </row>
    <row r="24" spans="1:12" ht="24">
      <c r="B24" s="3409" t="s">
        <v>1764</v>
      </c>
      <c r="C24" s="3409"/>
      <c r="D24" s="3409"/>
      <c r="E24" s="3409"/>
      <c r="F24" s="3409"/>
      <c r="G24" s="3409"/>
      <c r="H24" s="3409"/>
      <c r="I24" s="3409"/>
      <c r="J24" s="3409"/>
    </row>
    <row r="25" spans="1:12" ht="20.399999999999999">
      <c r="B25" s="3200" t="s">
        <v>1</v>
      </c>
      <c r="C25" s="3200"/>
      <c r="D25" s="3200"/>
      <c r="E25" s="3200"/>
      <c r="F25" s="3200"/>
      <c r="G25" s="3200"/>
      <c r="H25" s="3200"/>
      <c r="I25" s="3200"/>
      <c r="J25" s="3200"/>
    </row>
    <row r="26" spans="1:12" ht="25.2">
      <c r="B26" s="2439" t="s">
        <v>2</v>
      </c>
      <c r="C26" s="142" t="s">
        <v>96</v>
      </c>
      <c r="D26" s="143" t="s">
        <v>4</v>
      </c>
      <c r="E26" s="144" t="s">
        <v>5</v>
      </c>
      <c r="F26" s="144" t="s">
        <v>6</v>
      </c>
      <c r="G26" s="2930" t="s">
        <v>36</v>
      </c>
      <c r="H26" s="146" t="s">
        <v>37</v>
      </c>
      <c r="I26" s="146" t="s">
        <v>38</v>
      </c>
      <c r="J26" s="146" t="s">
        <v>87</v>
      </c>
    </row>
    <row r="27" spans="1:12">
      <c r="A27" s="1040"/>
      <c r="B27" s="2303">
        <v>44763</v>
      </c>
      <c r="C27" s="55">
        <v>500000</v>
      </c>
      <c r="D27" s="55">
        <f>C27*0.02</f>
        <v>10000</v>
      </c>
      <c r="E27" s="25"/>
      <c r="F27" s="25">
        <v>60</v>
      </c>
      <c r="G27" s="2284">
        <v>29448</v>
      </c>
      <c r="H27" s="55">
        <f>+C27/F27</f>
        <v>8333.3333333333303</v>
      </c>
      <c r="I27" s="55">
        <v>4150</v>
      </c>
      <c r="J27" s="55">
        <v>500000</v>
      </c>
    </row>
    <row r="28" spans="1:12">
      <c r="A28" s="1040"/>
      <c r="B28" s="2304">
        <v>44785</v>
      </c>
      <c r="C28" s="57"/>
      <c r="D28" s="57"/>
      <c r="E28" s="57"/>
      <c r="F28" s="57">
        <v>1</v>
      </c>
      <c r="G28" s="2475">
        <v>75670</v>
      </c>
      <c r="H28" s="62">
        <v>8333.33</v>
      </c>
      <c r="I28" s="62">
        <v>4150</v>
      </c>
      <c r="J28" s="62">
        <f>J27-H28</f>
        <v>491666.67</v>
      </c>
    </row>
    <row r="29" spans="1:12">
      <c r="A29" s="1040"/>
      <c r="B29" s="2304">
        <v>44813</v>
      </c>
      <c r="C29" s="148"/>
      <c r="D29" s="329"/>
      <c r="E29" s="945"/>
      <c r="F29" s="57">
        <v>2</v>
      </c>
      <c r="G29" s="2475">
        <v>75976</v>
      </c>
      <c r="H29" s="59">
        <v>8333.33</v>
      </c>
      <c r="I29" s="59">
        <v>4150</v>
      </c>
      <c r="J29" s="62">
        <f t="shared" ref="J29:J57" si="1">J28-H29</f>
        <v>483333.34</v>
      </c>
    </row>
    <row r="30" spans="1:12">
      <c r="A30" s="1040"/>
      <c r="B30" s="2304">
        <v>44859</v>
      </c>
      <c r="C30" s="148"/>
      <c r="D30" s="329"/>
      <c r="E30" s="945"/>
      <c r="F30" s="57">
        <v>3</v>
      </c>
      <c r="G30" s="2475">
        <v>76389</v>
      </c>
      <c r="H30" s="59">
        <v>8333.33</v>
      </c>
      <c r="I30" s="59">
        <v>4150</v>
      </c>
      <c r="J30" s="62">
        <f t="shared" si="1"/>
        <v>475000.01</v>
      </c>
    </row>
    <row r="31" spans="1:12">
      <c r="A31" s="1040"/>
      <c r="B31" s="2304">
        <v>44866</v>
      </c>
      <c r="C31" s="148"/>
      <c r="D31" s="329"/>
      <c r="E31" s="945"/>
      <c r="F31" s="57"/>
      <c r="G31" s="2475" t="s">
        <v>57</v>
      </c>
      <c r="H31" s="59"/>
      <c r="I31" s="59"/>
      <c r="J31" s="62">
        <f t="shared" si="1"/>
        <v>475000.01</v>
      </c>
    </row>
    <row r="32" spans="1:12">
      <c r="A32" s="1040"/>
      <c r="B32" s="2304">
        <v>44896</v>
      </c>
      <c r="C32" s="148"/>
      <c r="D32" s="329"/>
      <c r="E32" s="945"/>
      <c r="F32" s="57"/>
      <c r="G32" s="2475" t="s">
        <v>57</v>
      </c>
      <c r="H32" s="59"/>
      <c r="I32" s="59"/>
      <c r="J32" s="62">
        <f t="shared" si="1"/>
        <v>475000.01</v>
      </c>
      <c r="L32" s="6"/>
    </row>
    <row r="33" spans="1:10">
      <c r="A33" s="1040"/>
      <c r="B33" s="2304">
        <v>44936</v>
      </c>
      <c r="C33" s="57"/>
      <c r="D33" s="57"/>
      <c r="E33" s="57"/>
      <c r="F33" s="57">
        <v>4</v>
      </c>
      <c r="G33" s="2475">
        <v>77338</v>
      </c>
      <c r="H33" s="62">
        <v>8333.33</v>
      </c>
      <c r="I33" s="62">
        <v>4150</v>
      </c>
      <c r="J33" s="62">
        <f t="shared" si="1"/>
        <v>466666.68</v>
      </c>
    </row>
    <row r="34" spans="1:10">
      <c r="A34" s="1040"/>
      <c r="B34" s="2304">
        <v>45027</v>
      </c>
      <c r="C34" s="3110"/>
      <c r="D34" s="3111"/>
      <c r="E34" s="57"/>
      <c r="F34" s="61" t="s">
        <v>1765</v>
      </c>
      <c r="G34" s="2475">
        <v>78278</v>
      </c>
      <c r="H34" s="62">
        <v>24999.99</v>
      </c>
      <c r="I34" s="62">
        <v>12450</v>
      </c>
      <c r="J34" s="62">
        <f t="shared" si="1"/>
        <v>441666.69</v>
      </c>
    </row>
    <row r="35" spans="1:10">
      <c r="A35" s="1040"/>
      <c r="B35" s="2304">
        <v>45047</v>
      </c>
      <c r="C35" s="44"/>
      <c r="D35" s="57"/>
      <c r="E35" s="57"/>
      <c r="F35" s="61"/>
      <c r="G35" s="2475" t="s">
        <v>57</v>
      </c>
      <c r="H35" s="62"/>
      <c r="I35" s="62"/>
      <c r="J35" s="62">
        <f t="shared" si="1"/>
        <v>441666.69</v>
      </c>
    </row>
    <row r="36" spans="1:10">
      <c r="A36" s="1040"/>
      <c r="B36" s="2304">
        <v>45078</v>
      </c>
      <c r="C36" s="44"/>
      <c r="D36" s="57"/>
      <c r="E36" s="57"/>
      <c r="F36" s="61"/>
      <c r="G36" s="2475" t="s">
        <v>57</v>
      </c>
      <c r="H36" s="62"/>
      <c r="I36" s="62"/>
      <c r="J36" s="62">
        <f t="shared" si="1"/>
        <v>441666.69</v>
      </c>
    </row>
    <row r="37" spans="1:10">
      <c r="A37" s="1040"/>
      <c r="B37" s="2304">
        <v>45108</v>
      </c>
      <c r="C37" s="44"/>
      <c r="D37" s="57"/>
      <c r="E37" s="57"/>
      <c r="F37" s="61"/>
      <c r="G37" s="2475" t="s">
        <v>57</v>
      </c>
      <c r="H37" s="62"/>
      <c r="I37" s="62"/>
      <c r="J37" s="62">
        <f t="shared" si="1"/>
        <v>441666.69</v>
      </c>
    </row>
    <row r="38" spans="1:10">
      <c r="A38" s="1040"/>
      <c r="B38" s="2304">
        <v>45181</v>
      </c>
      <c r="C38" s="3110"/>
      <c r="D38" s="3111"/>
      <c r="E38" s="61"/>
      <c r="F38" s="61" t="s">
        <v>111</v>
      </c>
      <c r="G38" s="2475">
        <v>80196</v>
      </c>
      <c r="H38" s="62">
        <v>16666.66</v>
      </c>
      <c r="I38" s="62">
        <v>8300</v>
      </c>
      <c r="J38" s="62">
        <f t="shared" si="1"/>
        <v>425000.03</v>
      </c>
    </row>
    <row r="39" spans="1:10">
      <c r="A39" s="1040"/>
      <c r="B39" s="2304">
        <v>45191</v>
      </c>
      <c r="C39" s="57"/>
      <c r="D39" s="57"/>
      <c r="E39" s="61"/>
      <c r="F39" s="57">
        <v>10</v>
      </c>
      <c r="G39" s="2475">
        <v>80289</v>
      </c>
      <c r="H39" s="62">
        <v>8333.33</v>
      </c>
      <c r="I39" s="62">
        <v>4150</v>
      </c>
      <c r="J39" s="62">
        <f t="shared" si="1"/>
        <v>416666.7</v>
      </c>
    </row>
    <row r="40" spans="1:10">
      <c r="A40" s="1040"/>
      <c r="B40" s="2304">
        <v>45203</v>
      </c>
      <c r="C40" s="57"/>
      <c r="D40" s="57"/>
      <c r="E40" s="3516"/>
      <c r="F40" s="57"/>
      <c r="G40" s="2475">
        <v>80486</v>
      </c>
      <c r="H40" s="62">
        <v>26000</v>
      </c>
      <c r="I40" s="62">
        <v>12450</v>
      </c>
      <c r="J40" s="62">
        <f t="shared" si="1"/>
        <v>390666.7</v>
      </c>
    </row>
    <row r="41" spans="1:10">
      <c r="A41" s="1040"/>
      <c r="B41" s="2304">
        <v>45205</v>
      </c>
      <c r="C41" s="57"/>
      <c r="D41" s="57"/>
      <c r="E41" s="3517"/>
      <c r="F41" s="57"/>
      <c r="G41" s="2475">
        <v>80504</v>
      </c>
      <c r="H41" s="62">
        <v>15666.67</v>
      </c>
      <c r="I41" s="62">
        <v>8300</v>
      </c>
      <c r="J41" s="62">
        <f t="shared" si="1"/>
        <v>375000.03</v>
      </c>
    </row>
    <row r="42" spans="1:10">
      <c r="A42" s="1040"/>
      <c r="B42" s="2304">
        <v>45272</v>
      </c>
      <c r="C42" s="57"/>
      <c r="D42" s="57"/>
      <c r="E42" s="61"/>
      <c r="F42" s="57"/>
      <c r="G42" s="2475">
        <v>81348</v>
      </c>
      <c r="H42" s="59">
        <v>8333.33</v>
      </c>
      <c r="I42" s="59">
        <v>4150</v>
      </c>
      <c r="J42" s="62">
        <f t="shared" si="1"/>
        <v>366666.7</v>
      </c>
    </row>
    <row r="43" spans="1:10" ht="20.25" customHeight="1">
      <c r="A43" s="1040"/>
      <c r="B43" s="2304">
        <v>45324</v>
      </c>
      <c r="C43" s="57"/>
      <c r="D43" s="57"/>
      <c r="E43" s="61"/>
      <c r="F43" s="57"/>
      <c r="G43" s="2475">
        <v>81956</v>
      </c>
      <c r="H43" s="59">
        <v>16666.66</v>
      </c>
      <c r="I43" s="59">
        <v>8300</v>
      </c>
      <c r="J43" s="62">
        <f t="shared" si="1"/>
        <v>350000.04</v>
      </c>
    </row>
    <row r="44" spans="1:10" ht="20.25" customHeight="1">
      <c r="A44" s="1040"/>
      <c r="B44" s="2304">
        <v>45394</v>
      </c>
      <c r="C44" s="57"/>
      <c r="D44" s="57"/>
      <c r="E44" s="61"/>
      <c r="F44" s="57"/>
      <c r="G44" s="2475">
        <v>82761</v>
      </c>
      <c r="H44" s="59">
        <v>8333.33</v>
      </c>
      <c r="I44" s="59">
        <v>4150</v>
      </c>
      <c r="J44" s="62">
        <f t="shared" si="1"/>
        <v>341666.71</v>
      </c>
    </row>
    <row r="45" spans="1:10" ht="20.25" customHeight="1">
      <c r="A45" s="1040"/>
      <c r="B45" s="2304">
        <v>45489</v>
      </c>
      <c r="C45" s="57"/>
      <c r="D45" s="57"/>
      <c r="E45" s="61"/>
      <c r="F45" s="57"/>
      <c r="G45" s="2475">
        <v>83916</v>
      </c>
      <c r="H45" s="59">
        <v>8333.33</v>
      </c>
      <c r="I45" s="59">
        <v>4150</v>
      </c>
      <c r="J45" s="62">
        <f t="shared" si="1"/>
        <v>333333.38</v>
      </c>
    </row>
    <row r="46" spans="1:10">
      <c r="A46" s="1040"/>
      <c r="B46" s="2304">
        <v>45545</v>
      </c>
      <c r="C46" s="57"/>
      <c r="D46" s="57"/>
      <c r="E46" s="61"/>
      <c r="F46" s="57"/>
      <c r="G46" s="2475">
        <v>84552</v>
      </c>
      <c r="H46" s="59">
        <v>8333.33</v>
      </c>
      <c r="I46" s="59">
        <v>4150</v>
      </c>
      <c r="J46" s="62">
        <f t="shared" si="1"/>
        <v>325000.05</v>
      </c>
    </row>
    <row r="47" spans="1:10">
      <c r="A47" s="1040"/>
      <c r="B47" s="2304">
        <v>45573</v>
      </c>
      <c r="C47" s="57"/>
      <c r="D47" s="57"/>
      <c r="E47" s="57"/>
      <c r="F47" s="57"/>
      <c r="G47" s="2475">
        <v>84925</v>
      </c>
      <c r="H47" s="59">
        <v>8333.33</v>
      </c>
      <c r="I47" s="59">
        <v>4150</v>
      </c>
      <c r="J47" s="62">
        <f t="shared" si="1"/>
        <v>316666.71999999997</v>
      </c>
    </row>
    <row r="48" spans="1:10" ht="13.8">
      <c r="A48" s="1040"/>
      <c r="B48" s="2204">
        <v>45611</v>
      </c>
      <c r="C48" s="57"/>
      <c r="D48" s="57"/>
      <c r="E48" s="57"/>
      <c r="F48" s="57"/>
      <c r="G48" s="2475">
        <v>85454</v>
      </c>
      <c r="H48" s="59">
        <v>8333.33</v>
      </c>
      <c r="I48" s="59">
        <v>4150</v>
      </c>
      <c r="J48" s="62">
        <f t="shared" si="1"/>
        <v>308333.39</v>
      </c>
    </row>
    <row r="49" spans="1:16" ht="13.8">
      <c r="A49" s="1040"/>
      <c r="B49" s="2204">
        <v>45666</v>
      </c>
      <c r="C49" s="522"/>
      <c r="D49" s="57"/>
      <c r="E49" s="57"/>
      <c r="F49" s="57"/>
      <c r="G49" s="2192">
        <v>86123</v>
      </c>
      <c r="H49" s="158">
        <v>8333.33</v>
      </c>
      <c r="I49" s="158">
        <v>4150</v>
      </c>
      <c r="J49" s="62">
        <f t="shared" si="1"/>
        <v>300000.06</v>
      </c>
      <c r="L49" s="339"/>
      <c r="M49" s="613"/>
      <c r="N49" s="464"/>
      <c r="O49" s="614"/>
      <c r="P49" s="614"/>
    </row>
    <row r="50" spans="1:16" ht="13.8">
      <c r="A50" s="1040"/>
      <c r="B50" s="2204">
        <v>45706</v>
      </c>
      <c r="C50" s="522"/>
      <c r="D50" s="57"/>
      <c r="E50" s="57"/>
      <c r="F50" s="57"/>
      <c r="G50" s="2192">
        <v>86508</v>
      </c>
      <c r="H50" s="188">
        <v>8333.33</v>
      </c>
      <c r="I50" s="188">
        <v>4150</v>
      </c>
      <c r="J50" s="62">
        <f t="shared" si="1"/>
        <v>291666.73</v>
      </c>
      <c r="L50" s="339"/>
      <c r="M50" s="613"/>
      <c r="N50" s="464"/>
      <c r="O50" s="615"/>
      <c r="P50" s="615"/>
    </row>
    <row r="51" spans="1:16" ht="13.8">
      <c r="A51" s="1040"/>
      <c r="B51" s="2204">
        <v>45734</v>
      </c>
      <c r="C51" s="522"/>
      <c r="D51" s="57"/>
      <c r="E51" s="57"/>
      <c r="F51" s="57"/>
      <c r="G51" s="2192">
        <v>86847</v>
      </c>
      <c r="H51" s="188">
        <v>5302.94</v>
      </c>
      <c r="I51" s="188">
        <v>4150</v>
      </c>
      <c r="J51" s="62">
        <f t="shared" si="1"/>
        <v>286363.78999999998</v>
      </c>
      <c r="L51" s="339"/>
      <c r="M51" s="613"/>
      <c r="N51" s="464"/>
      <c r="O51" s="615"/>
      <c r="P51" s="615"/>
    </row>
    <row r="52" spans="1:16" ht="13.8">
      <c r="A52" s="1040"/>
      <c r="B52" s="2204">
        <v>45743</v>
      </c>
      <c r="C52" s="522"/>
      <c r="D52" s="57"/>
      <c r="E52" s="57"/>
      <c r="F52" s="57"/>
      <c r="G52" s="2192">
        <v>86984</v>
      </c>
      <c r="H52" s="188">
        <v>16666.66</v>
      </c>
      <c r="I52" s="188">
        <v>8300</v>
      </c>
      <c r="J52" s="62">
        <f t="shared" si="1"/>
        <v>269697.13</v>
      </c>
      <c r="L52" s="339"/>
      <c r="M52" s="613"/>
      <c r="N52" s="464"/>
      <c r="O52" s="615"/>
      <c r="P52" s="615"/>
    </row>
    <row r="53" spans="1:16" ht="13.8">
      <c r="A53" s="1040"/>
      <c r="B53" s="2204">
        <v>45849</v>
      </c>
      <c r="F53" s="57"/>
      <c r="G53" s="2229" t="s">
        <v>1766</v>
      </c>
      <c r="H53" s="188">
        <v>16666.66</v>
      </c>
      <c r="I53" s="188">
        <v>8300</v>
      </c>
      <c r="J53" s="62">
        <f t="shared" si="1"/>
        <v>253030.47</v>
      </c>
      <c r="L53" s="339"/>
      <c r="M53" s="613"/>
      <c r="N53" s="340"/>
      <c r="O53" s="615"/>
      <c r="P53" s="615"/>
    </row>
    <row r="54" spans="1:16" ht="13.8">
      <c r="A54" s="1040"/>
      <c r="B54" s="2204">
        <v>45975</v>
      </c>
      <c r="F54" s="57"/>
      <c r="G54" s="2229" t="s">
        <v>1767</v>
      </c>
      <c r="H54" s="188">
        <v>32400</v>
      </c>
      <c r="I54" s="188">
        <v>16600</v>
      </c>
      <c r="J54" s="62">
        <f t="shared" si="1"/>
        <v>220630.47</v>
      </c>
      <c r="L54" s="339"/>
      <c r="M54" s="613"/>
      <c r="N54" s="340"/>
      <c r="O54" s="615"/>
      <c r="P54" s="615"/>
    </row>
    <row r="55" spans="1:16">
      <c r="A55" s="1040"/>
      <c r="B55" s="2304"/>
      <c r="C55" s="57"/>
      <c r="D55" s="57"/>
      <c r="E55" s="57"/>
      <c r="F55" s="57"/>
      <c r="G55" s="2475"/>
      <c r="H55" s="62"/>
      <c r="I55" s="62"/>
      <c r="J55" s="62">
        <f t="shared" si="1"/>
        <v>220630.47</v>
      </c>
    </row>
    <row r="56" spans="1:16">
      <c r="A56" s="1040"/>
      <c r="J56" s="62">
        <f t="shared" si="1"/>
        <v>220630.47</v>
      </c>
    </row>
    <row r="57" spans="1:16">
      <c r="A57" s="1040"/>
      <c r="J57" s="62">
        <f t="shared" si="1"/>
        <v>220630.47</v>
      </c>
    </row>
    <row r="58" spans="1:16">
      <c r="A58" s="1040"/>
    </row>
    <row r="59" spans="1:16">
      <c r="A59" s="1040"/>
    </row>
    <row r="60" spans="1:16">
      <c r="A60" s="1040"/>
    </row>
    <row r="61" spans="1:16">
      <c r="A61" s="1040"/>
    </row>
    <row r="62" spans="1:16">
      <c r="A62" s="1040"/>
    </row>
    <row r="63" spans="1:16">
      <c r="A63" s="1040"/>
    </row>
    <row r="64" spans="1:16">
      <c r="A64" s="1040"/>
    </row>
    <row r="65" spans="1:9">
      <c r="A65" s="1040"/>
    </row>
    <row r="66" spans="1:9">
      <c r="A66" s="1040"/>
    </row>
    <row r="67" spans="1:9">
      <c r="A67" s="1040"/>
    </row>
    <row r="68" spans="1:9">
      <c r="A68" s="1040"/>
    </row>
    <row r="69" spans="1:9">
      <c r="A69" s="1208"/>
    </row>
    <row r="70" spans="1:9">
      <c r="A70" s="1208"/>
    </row>
    <row r="71" spans="1:9">
      <c r="A71" s="1208"/>
    </row>
    <row r="72" spans="1:9">
      <c r="A72" s="1208"/>
    </row>
    <row r="73" spans="1:9">
      <c r="A73" s="1208"/>
    </row>
    <row r="74" spans="1:9">
      <c r="A74" s="1208"/>
    </row>
    <row r="77" spans="1:9">
      <c r="H77" s="7">
        <f>SUM(H28:H76)</f>
        <v>279369.53000000003</v>
      </c>
      <c r="I77" s="7">
        <f>SUM(I28:I76)</f>
        <v>141100</v>
      </c>
    </row>
    <row r="81" spans="8:10">
      <c r="H81" s="7">
        <f>8333.33*40</f>
        <v>333333.2</v>
      </c>
      <c r="I81" s="7">
        <f>40*4150</f>
        <v>166000</v>
      </c>
      <c r="J81" s="7">
        <v>2666.7</v>
      </c>
    </row>
    <row r="82" spans="8:10">
      <c r="H82" s="7">
        <f>H81-H77</f>
        <v>53963.6700000001</v>
      </c>
      <c r="I82" s="7">
        <f>I81-I77</f>
        <v>24900</v>
      </c>
    </row>
  </sheetData>
  <mergeCells count="6">
    <mergeCell ref="E40:E41"/>
    <mergeCell ref="B3:J3"/>
    <mergeCell ref="B24:J24"/>
    <mergeCell ref="B25:J25"/>
    <mergeCell ref="C34:D34"/>
    <mergeCell ref="C38:D38"/>
  </mergeCells>
  <pageMargins left="0.12" right="0.14000000000000001" top="0.75" bottom="0.75" header="0.3" footer="0.3"/>
  <pageSetup orientation="portrait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234">
    <tabColor rgb="FFFFFF00"/>
  </sheetPr>
  <dimension ref="A1:S54"/>
  <sheetViews>
    <sheetView zoomScale="130" zoomScaleNormal="130" workbookViewId="0">
      <selection activeCell="E2" sqref="E1:E1048576"/>
    </sheetView>
  </sheetViews>
  <sheetFormatPr defaultColWidth="9.109375" defaultRowHeight="13.2"/>
  <cols>
    <col min="1" max="1" width="12.109375" style="228" customWidth="1"/>
    <col min="2" max="2" width="12.44140625" style="135" customWidth="1"/>
    <col min="3" max="3" width="10.44140625" style="133" customWidth="1"/>
    <col min="4" max="4" width="5.6640625" style="133" customWidth="1"/>
    <col min="5" max="5" width="14" style="2280" customWidth="1"/>
    <col min="6" max="6" width="9.109375" style="133"/>
    <col min="7" max="7" width="12.109375" style="135" customWidth="1"/>
    <col min="8" max="8" width="11.33203125" style="135" customWidth="1"/>
    <col min="9" max="9" width="13.33203125" style="135" customWidth="1"/>
    <col min="10" max="11" width="9.109375" style="3"/>
    <col min="12" max="12" width="9.33203125" style="3" customWidth="1"/>
    <col min="13" max="13" width="9.109375" style="3"/>
    <col min="14" max="14" width="11.5546875" style="3" customWidth="1"/>
    <col min="15" max="15" width="12.6640625" style="3" customWidth="1"/>
    <col min="16" max="16" width="9.33203125" style="3" customWidth="1"/>
    <col min="17" max="17" width="9.109375" style="3"/>
    <col min="18" max="19" width="9.88671875" style="3" customWidth="1"/>
    <col min="20" max="16384" width="9.109375" style="3"/>
  </cols>
  <sheetData>
    <row r="1" spans="1:9" ht="29.4">
      <c r="A1" s="3203" t="s">
        <v>1768</v>
      </c>
      <c r="B1" s="3203"/>
      <c r="C1" s="3203"/>
      <c r="D1" s="3203"/>
      <c r="E1" s="3203"/>
    </row>
    <row r="4" spans="1:9">
      <c r="A4" s="3518" t="s">
        <v>1</v>
      </c>
      <c r="B4" s="3519"/>
      <c r="C4" s="3519"/>
      <c r="D4" s="3519"/>
      <c r="E4" s="3519"/>
      <c r="F4" s="3519"/>
      <c r="G4" s="3519"/>
      <c r="H4" s="3519"/>
      <c r="I4" s="3520"/>
    </row>
    <row r="5" spans="1:9" ht="15" customHeight="1">
      <c r="A5" s="444" t="s">
        <v>2</v>
      </c>
      <c r="B5" s="445" t="s">
        <v>35</v>
      </c>
      <c r="C5" s="446" t="s">
        <v>4</v>
      </c>
      <c r="D5" s="447" t="s">
        <v>5</v>
      </c>
      <c r="E5" s="2839" t="s">
        <v>7</v>
      </c>
      <c r="F5" s="447" t="s">
        <v>6</v>
      </c>
      <c r="G5" s="445" t="s">
        <v>176</v>
      </c>
      <c r="H5" s="445" t="s">
        <v>177</v>
      </c>
      <c r="I5" s="461" t="s">
        <v>10</v>
      </c>
    </row>
    <row r="6" spans="1:9" ht="15" customHeight="1">
      <c r="A6" s="162">
        <v>45202</v>
      </c>
      <c r="B6" s="55">
        <v>160000</v>
      </c>
      <c r="C6" s="56">
        <f>B6*0.02</f>
        <v>3200</v>
      </c>
      <c r="D6" s="25"/>
      <c r="E6" s="2193">
        <v>32121</v>
      </c>
      <c r="F6" s="25">
        <v>36</v>
      </c>
      <c r="G6" s="55">
        <f>B6/F6</f>
        <v>4444.4444444444398</v>
      </c>
      <c r="H6" s="55">
        <f>B6*0.83%</f>
        <v>1328</v>
      </c>
      <c r="I6" s="55">
        <f>B6</f>
        <v>160000</v>
      </c>
    </row>
    <row r="7" spans="1:9" ht="15" customHeight="1">
      <c r="A7" s="50">
        <v>45226</v>
      </c>
      <c r="B7" s="178"/>
      <c r="C7" s="59"/>
      <c r="D7" s="59"/>
      <c r="E7" s="2192">
        <v>80717</v>
      </c>
      <c r="F7" s="57">
        <v>1</v>
      </c>
      <c r="G7" s="59">
        <v>4444.4399999999996</v>
      </c>
      <c r="H7" s="59">
        <v>1328</v>
      </c>
      <c r="I7" s="62">
        <f t="shared" ref="I7:I12" si="0">I6-G7</f>
        <v>155555.56</v>
      </c>
    </row>
    <row r="8" spans="1:9" ht="15" customHeight="1">
      <c r="A8" s="50">
        <v>45262</v>
      </c>
      <c r="B8" s="178"/>
      <c r="C8" s="59"/>
      <c r="D8" s="59"/>
      <c r="E8" s="2192">
        <v>81248</v>
      </c>
      <c r="F8" s="57">
        <v>1</v>
      </c>
      <c r="G8" s="59">
        <v>4444.4399999999996</v>
      </c>
      <c r="H8" s="59">
        <v>1328</v>
      </c>
      <c r="I8" s="62">
        <f t="shared" si="0"/>
        <v>151111.12</v>
      </c>
    </row>
    <row r="9" spans="1:9" ht="15" customHeight="1">
      <c r="A9" s="50">
        <v>45289</v>
      </c>
      <c r="B9" s="178"/>
      <c r="C9" s="59"/>
      <c r="D9" s="59"/>
      <c r="E9" s="2192">
        <v>81554</v>
      </c>
      <c r="F9" s="57">
        <v>1</v>
      </c>
      <c r="G9" s="59">
        <v>4444.4399999999996</v>
      </c>
      <c r="H9" s="59">
        <v>1328</v>
      </c>
      <c r="I9" s="62">
        <f t="shared" si="0"/>
        <v>146666.68</v>
      </c>
    </row>
    <row r="10" spans="1:9" ht="15" customHeight="1">
      <c r="A10" s="50">
        <v>45322</v>
      </c>
      <c r="B10" s="62"/>
      <c r="C10" s="57"/>
      <c r="D10" s="57"/>
      <c r="E10" s="2192">
        <v>81896</v>
      </c>
      <c r="F10" s="57">
        <v>1</v>
      </c>
      <c r="G10" s="59">
        <v>4444.4399999999996</v>
      </c>
      <c r="H10" s="59">
        <v>1328</v>
      </c>
      <c r="I10" s="62">
        <f t="shared" si="0"/>
        <v>142222.24</v>
      </c>
    </row>
    <row r="11" spans="1:9" ht="15" customHeight="1">
      <c r="A11" s="50">
        <v>45336</v>
      </c>
      <c r="B11" s="62"/>
      <c r="C11" s="57"/>
      <c r="D11" s="57"/>
      <c r="E11" s="2192">
        <v>82055</v>
      </c>
      <c r="F11" s="57">
        <v>1</v>
      </c>
      <c r="G11" s="59">
        <v>142222.24</v>
      </c>
      <c r="H11" s="59"/>
      <c r="I11" s="62">
        <f t="shared" si="0"/>
        <v>0</v>
      </c>
    </row>
    <row r="12" spans="1:9" ht="15" customHeight="1">
      <c r="A12" s="50"/>
      <c r="B12" s="62"/>
      <c r="C12" s="57"/>
      <c r="D12" s="57"/>
      <c r="E12" s="2192"/>
      <c r="F12" s="57"/>
      <c r="G12" s="62"/>
      <c r="H12" s="62"/>
      <c r="I12" s="62">
        <f t="shared" si="0"/>
        <v>0</v>
      </c>
    </row>
    <row r="13" spans="1:9" ht="15" customHeight="1">
      <c r="A13" s="3518" t="s">
        <v>1</v>
      </c>
      <c r="B13" s="3519"/>
      <c r="C13" s="3519"/>
      <c r="D13" s="3519"/>
      <c r="E13" s="3519"/>
      <c r="F13" s="3519"/>
      <c r="G13" s="3519"/>
      <c r="H13" s="3519"/>
      <c r="I13" s="3520"/>
    </row>
    <row r="14" spans="1:9" ht="15" customHeight="1">
      <c r="A14" s="444" t="s">
        <v>2</v>
      </c>
      <c r="B14" s="445" t="s">
        <v>35</v>
      </c>
      <c r="C14" s="446" t="s">
        <v>4</v>
      </c>
      <c r="D14" s="447" t="s">
        <v>5</v>
      </c>
      <c r="E14" s="2839" t="s">
        <v>7</v>
      </c>
      <c r="F14" s="447" t="s">
        <v>6</v>
      </c>
      <c r="G14" s="445" t="s">
        <v>176</v>
      </c>
      <c r="H14" s="445" t="s">
        <v>177</v>
      </c>
      <c r="I14" s="461" t="s">
        <v>10</v>
      </c>
    </row>
    <row r="15" spans="1:9" ht="15" customHeight="1">
      <c r="A15" s="50">
        <v>45342</v>
      </c>
      <c r="B15" s="59">
        <v>60000</v>
      </c>
      <c r="C15" s="56">
        <f>B15*0.02</f>
        <v>1200</v>
      </c>
      <c r="D15" s="25"/>
      <c r="E15" s="2192">
        <v>32927</v>
      </c>
      <c r="F15" s="25">
        <v>24</v>
      </c>
      <c r="G15" s="55">
        <f>B15/F15</f>
        <v>2500</v>
      </c>
      <c r="H15" s="55">
        <f>B15*0.83%</f>
        <v>498</v>
      </c>
      <c r="I15" s="55">
        <f>B15</f>
        <v>60000</v>
      </c>
    </row>
    <row r="16" spans="1:9" ht="15" customHeight="1">
      <c r="A16" s="50">
        <v>45377</v>
      </c>
      <c r="B16" s="62"/>
      <c r="C16" s="57"/>
      <c r="D16" s="57"/>
      <c r="E16" s="2192">
        <v>82553</v>
      </c>
      <c r="F16" s="57">
        <v>1</v>
      </c>
      <c r="G16" s="59">
        <v>2500</v>
      </c>
      <c r="H16" s="59">
        <v>498</v>
      </c>
      <c r="I16" s="62">
        <f>I15-G16</f>
        <v>57500</v>
      </c>
    </row>
    <row r="17" spans="1:19" ht="15" customHeight="1">
      <c r="A17" s="50">
        <v>45414</v>
      </c>
      <c r="B17" s="62"/>
      <c r="C17" s="57"/>
      <c r="D17" s="57"/>
      <c r="E17" s="2192">
        <v>83008</v>
      </c>
      <c r="F17" s="57">
        <v>2</v>
      </c>
      <c r="G17" s="59">
        <v>2500</v>
      </c>
      <c r="H17" s="59">
        <v>498</v>
      </c>
      <c r="I17" s="62">
        <f t="shared" ref="I17:I23" si="1">I16-G17</f>
        <v>55000</v>
      </c>
    </row>
    <row r="18" spans="1:19" ht="15" customHeight="1">
      <c r="A18" s="50">
        <v>45443</v>
      </c>
      <c r="B18" s="62"/>
      <c r="C18" s="57"/>
      <c r="D18" s="57"/>
      <c r="E18" s="2192">
        <v>83412</v>
      </c>
      <c r="F18" s="57">
        <v>3</v>
      </c>
      <c r="G18" s="59">
        <v>2500</v>
      </c>
      <c r="H18" s="59">
        <v>498</v>
      </c>
      <c r="I18" s="62">
        <f t="shared" si="1"/>
        <v>52500</v>
      </c>
    </row>
    <row r="19" spans="1:19">
      <c r="A19" s="50">
        <v>45475</v>
      </c>
      <c r="B19" s="62"/>
      <c r="C19" s="57"/>
      <c r="D19" s="57"/>
      <c r="E19" s="2192">
        <v>83797</v>
      </c>
      <c r="F19" s="57">
        <v>4</v>
      </c>
      <c r="G19" s="62">
        <v>2500</v>
      </c>
      <c r="H19" s="62">
        <v>498</v>
      </c>
      <c r="I19" s="62">
        <f t="shared" si="1"/>
        <v>50000</v>
      </c>
    </row>
    <row r="20" spans="1:19">
      <c r="A20" s="50">
        <v>45490</v>
      </c>
      <c r="D20" s="329"/>
      <c r="E20" s="2192">
        <v>33839</v>
      </c>
      <c r="F20" s="57">
        <v>5</v>
      </c>
      <c r="G20" s="136">
        <v>50000</v>
      </c>
      <c r="H20" s="62"/>
      <c r="I20" s="62">
        <f t="shared" si="1"/>
        <v>0</v>
      </c>
    </row>
    <row r="21" spans="1:19">
      <c r="A21" s="50"/>
      <c r="B21" s="62"/>
      <c r="C21" s="57"/>
      <c r="D21" s="57"/>
      <c r="E21" s="2192"/>
      <c r="F21" s="57">
        <v>6</v>
      </c>
      <c r="G21" s="62"/>
      <c r="H21" s="62"/>
      <c r="I21" s="62">
        <f t="shared" si="1"/>
        <v>0</v>
      </c>
    </row>
    <row r="22" spans="1:19">
      <c r="A22" s="50"/>
      <c r="B22" s="62"/>
      <c r="C22" s="57"/>
      <c r="D22" s="57"/>
      <c r="E22" s="2192"/>
      <c r="F22" s="57">
        <v>7</v>
      </c>
      <c r="G22" s="62"/>
      <c r="H22" s="62"/>
      <c r="I22" s="62">
        <f t="shared" si="1"/>
        <v>0</v>
      </c>
    </row>
    <row r="23" spans="1:19">
      <c r="A23" s="50"/>
      <c r="B23" s="62"/>
      <c r="C23" s="57"/>
      <c r="D23" s="57"/>
      <c r="E23" s="2192"/>
      <c r="F23" s="57">
        <v>8</v>
      </c>
      <c r="G23" s="62"/>
      <c r="H23" s="62"/>
      <c r="I23" s="62">
        <f t="shared" si="1"/>
        <v>0</v>
      </c>
    </row>
    <row r="24" spans="1:19">
      <c r="A24" s="3518" t="s">
        <v>1</v>
      </c>
      <c r="B24" s="3519"/>
      <c r="C24" s="3519"/>
      <c r="D24" s="3519"/>
      <c r="E24" s="3519"/>
      <c r="F24" s="3519"/>
      <c r="G24" s="3519"/>
      <c r="H24" s="3519"/>
      <c r="I24" s="3520"/>
    </row>
    <row r="25" spans="1:19" ht="25.2">
      <c r="A25" s="444" t="s">
        <v>2</v>
      </c>
      <c r="B25" s="445" t="s">
        <v>35</v>
      </c>
      <c r="C25" s="446" t="s">
        <v>4</v>
      </c>
      <c r="D25" s="447" t="s">
        <v>5</v>
      </c>
      <c r="E25" s="2839" t="s">
        <v>7</v>
      </c>
      <c r="F25" s="447" t="s">
        <v>6</v>
      </c>
      <c r="G25" s="445" t="s">
        <v>176</v>
      </c>
      <c r="H25" s="445" t="s">
        <v>177</v>
      </c>
      <c r="I25" s="461" t="s">
        <v>10</v>
      </c>
    </row>
    <row r="26" spans="1:19">
      <c r="A26" s="50">
        <v>45490</v>
      </c>
      <c r="B26" s="59">
        <v>160000</v>
      </c>
      <c r="C26" s="56">
        <f>B26*0.02</f>
        <v>3200</v>
      </c>
      <c r="D26" s="25"/>
      <c r="E26" s="2192">
        <v>33839</v>
      </c>
      <c r="F26" s="25">
        <v>36</v>
      </c>
      <c r="G26" s="55">
        <f>B26/F26</f>
        <v>4444.4444444444398</v>
      </c>
      <c r="H26" s="55">
        <f>B26*0.83%</f>
        <v>1328</v>
      </c>
      <c r="I26" s="55">
        <f>B26</f>
        <v>160000</v>
      </c>
    </row>
    <row r="27" spans="1:19">
      <c r="A27" s="50">
        <v>45505</v>
      </c>
      <c r="B27" s="62"/>
      <c r="C27" s="57"/>
      <c r="D27" s="57"/>
      <c r="E27" s="2192">
        <v>84144</v>
      </c>
      <c r="F27" s="57">
        <v>1</v>
      </c>
      <c r="G27" s="59">
        <v>4444.4399999999996</v>
      </c>
      <c r="H27" s="59">
        <v>1328</v>
      </c>
      <c r="I27" s="62">
        <f>I26-G27</f>
        <v>155555.56</v>
      </c>
    </row>
    <row r="28" spans="1:19">
      <c r="A28" s="50">
        <v>45538</v>
      </c>
      <c r="B28" s="62"/>
      <c r="C28" s="57"/>
      <c r="D28" s="57"/>
      <c r="E28" s="2192">
        <v>84499</v>
      </c>
      <c r="F28" s="57">
        <v>2</v>
      </c>
      <c r="G28" s="59">
        <v>4444.4399999999996</v>
      </c>
      <c r="H28" s="59">
        <v>1328</v>
      </c>
      <c r="I28" s="62">
        <f t="shared" ref="I28:I37" si="2">I27-G28</f>
        <v>151111.12</v>
      </c>
    </row>
    <row r="29" spans="1:19">
      <c r="A29" s="50">
        <v>45566</v>
      </c>
      <c r="B29" s="62"/>
      <c r="C29" s="57"/>
      <c r="D29" s="57"/>
      <c r="E29" s="2192">
        <v>84851</v>
      </c>
      <c r="F29" s="57">
        <v>3</v>
      </c>
      <c r="G29" s="59">
        <v>4444.4399999999996</v>
      </c>
      <c r="H29" s="59">
        <v>1328</v>
      </c>
      <c r="I29" s="62">
        <f t="shared" si="2"/>
        <v>146666.68</v>
      </c>
    </row>
    <row r="30" spans="1:19">
      <c r="A30" s="50">
        <v>45595</v>
      </c>
      <c r="B30" s="62"/>
      <c r="C30" s="57"/>
      <c r="D30" s="57"/>
      <c r="E30" s="2192">
        <v>85216</v>
      </c>
      <c r="F30" s="57">
        <v>4</v>
      </c>
      <c r="G30" s="59">
        <v>4444.4399999999996</v>
      </c>
      <c r="H30" s="59">
        <v>1328</v>
      </c>
      <c r="I30" s="62">
        <f t="shared" si="2"/>
        <v>142222.24</v>
      </c>
    </row>
    <row r="31" spans="1:19">
      <c r="A31" s="50">
        <v>45629</v>
      </c>
      <c r="B31" s="62"/>
      <c r="C31" s="57"/>
      <c r="D31" s="57"/>
      <c r="E31" s="2192">
        <v>85705</v>
      </c>
      <c r="F31" s="57">
        <v>5</v>
      </c>
      <c r="G31" s="59">
        <v>4444.4399999999996</v>
      </c>
      <c r="H31" s="59">
        <v>1328</v>
      </c>
      <c r="I31" s="62">
        <f t="shared" si="2"/>
        <v>137777.79999999999</v>
      </c>
    </row>
    <row r="32" spans="1:19">
      <c r="A32" s="50">
        <v>45660</v>
      </c>
      <c r="B32" s="62"/>
      <c r="C32" s="57"/>
      <c r="D32" s="57"/>
      <c r="E32" s="2192">
        <v>86084</v>
      </c>
      <c r="F32" s="57">
        <v>6</v>
      </c>
      <c r="G32" s="62">
        <v>4444.4399999999996</v>
      </c>
      <c r="H32" s="62">
        <v>1328</v>
      </c>
      <c r="I32" s="62">
        <f t="shared" si="2"/>
        <v>133333.35999999999</v>
      </c>
      <c r="L32" s="339"/>
      <c r="M32" s="613"/>
      <c r="N32" s="464"/>
      <c r="O32" s="614"/>
      <c r="P32" s="614"/>
      <c r="Q32" s="614"/>
      <c r="R32" s="617"/>
      <c r="S32" s="617"/>
    </row>
    <row r="33" spans="1:19">
      <c r="A33" s="50">
        <v>45687</v>
      </c>
      <c r="B33" s="62"/>
      <c r="C33" s="57"/>
      <c r="D33" s="57"/>
      <c r="E33" s="2192">
        <v>86341</v>
      </c>
      <c r="F33" s="57">
        <v>7</v>
      </c>
      <c r="G33" s="62">
        <v>4444.4399999999996</v>
      </c>
      <c r="H33" s="62">
        <v>1328</v>
      </c>
      <c r="I33" s="62">
        <f t="shared" si="2"/>
        <v>128888.92</v>
      </c>
      <c r="L33" s="339"/>
      <c r="M33" s="613"/>
      <c r="N33" s="464"/>
      <c r="O33" s="615"/>
      <c r="P33" s="615"/>
      <c r="Q33" s="615"/>
      <c r="R33" s="617"/>
      <c r="S33" s="617"/>
    </row>
    <row r="34" spans="1:19">
      <c r="A34" s="50">
        <v>45724</v>
      </c>
      <c r="B34" s="62"/>
      <c r="C34" s="57"/>
      <c r="D34" s="57"/>
      <c r="E34" s="2192">
        <v>86795</v>
      </c>
      <c r="F34" s="57">
        <v>8</v>
      </c>
      <c r="G34" s="62">
        <v>4444.4399999999996</v>
      </c>
      <c r="H34" s="62">
        <v>1328</v>
      </c>
      <c r="I34" s="62">
        <f t="shared" si="2"/>
        <v>124444.48</v>
      </c>
      <c r="L34" s="339"/>
      <c r="M34" s="613"/>
      <c r="N34" s="464"/>
      <c r="O34" s="614"/>
      <c r="P34" s="614"/>
      <c r="Q34" s="614"/>
      <c r="R34" s="617"/>
      <c r="S34" s="617"/>
    </row>
    <row r="35" spans="1:19">
      <c r="A35" s="50">
        <v>45751</v>
      </c>
      <c r="B35" s="62"/>
      <c r="C35" s="57"/>
      <c r="D35" s="57"/>
      <c r="E35" s="2192">
        <v>87132</v>
      </c>
      <c r="F35" s="57">
        <v>9</v>
      </c>
      <c r="G35" s="62">
        <v>4444.4399999999996</v>
      </c>
      <c r="H35" s="62">
        <v>1328</v>
      </c>
      <c r="I35" s="62">
        <f t="shared" si="2"/>
        <v>120000.04</v>
      </c>
      <c r="L35" s="339"/>
      <c r="M35" s="613"/>
      <c r="N35" s="464"/>
      <c r="O35" s="614"/>
      <c r="P35" s="614"/>
      <c r="Q35" s="614"/>
      <c r="R35" s="617"/>
      <c r="S35" s="617"/>
    </row>
    <row r="36" spans="1:19">
      <c r="A36" s="50">
        <v>45779</v>
      </c>
      <c r="B36" s="62"/>
      <c r="C36" s="57"/>
      <c r="D36" s="57"/>
      <c r="E36" s="2192">
        <v>87482</v>
      </c>
      <c r="F36" s="57">
        <v>10</v>
      </c>
      <c r="G36" s="62">
        <v>4444.4399999999996</v>
      </c>
      <c r="H36" s="62">
        <v>1328</v>
      </c>
      <c r="I36" s="62">
        <f t="shared" si="2"/>
        <v>115555.6</v>
      </c>
      <c r="L36" s="339"/>
      <c r="M36" s="613"/>
      <c r="N36" s="464"/>
      <c r="O36" s="614"/>
      <c r="P36" s="614"/>
      <c r="Q36" s="614"/>
      <c r="R36" s="617"/>
      <c r="S36" s="617"/>
    </row>
    <row r="37" spans="1:19">
      <c r="A37" s="50">
        <v>45780</v>
      </c>
      <c r="B37" s="62"/>
      <c r="C37" s="57"/>
      <c r="D37" s="57"/>
      <c r="E37" s="2192">
        <v>35549</v>
      </c>
      <c r="F37" s="57">
        <v>11</v>
      </c>
      <c r="G37" s="62">
        <v>115555.6</v>
      </c>
      <c r="H37" s="62"/>
      <c r="I37" s="62">
        <f t="shared" si="2"/>
        <v>0</v>
      </c>
      <c r="L37" s="339"/>
      <c r="M37" s="613"/>
      <c r="N37" s="467"/>
      <c r="O37" s="615"/>
      <c r="P37" s="615"/>
      <c r="Q37" s="615"/>
      <c r="R37" s="618"/>
      <c r="S37" s="618"/>
    </row>
    <row r="38" spans="1:19">
      <c r="L38" s="339"/>
      <c r="M38" s="613"/>
      <c r="N38" s="340"/>
      <c r="O38" s="615"/>
      <c r="P38" s="615"/>
      <c r="Q38" s="615"/>
      <c r="R38" s="617"/>
      <c r="S38" s="617"/>
    </row>
    <row r="39" spans="1:19">
      <c r="A39" s="3518" t="s">
        <v>1</v>
      </c>
      <c r="B39" s="3519"/>
      <c r="C39" s="3519"/>
      <c r="D39" s="3519"/>
      <c r="E39" s="3519"/>
      <c r="F39" s="3519"/>
      <c r="G39" s="3519"/>
      <c r="H39" s="3519"/>
      <c r="I39" s="3520"/>
      <c r="L39" s="339"/>
      <c r="M39" s="613"/>
      <c r="N39" s="340"/>
      <c r="O39" s="615"/>
      <c r="P39" s="615"/>
      <c r="Q39" s="615"/>
      <c r="R39" s="617"/>
      <c r="S39" s="617"/>
    </row>
    <row r="40" spans="1:19" ht="25.2">
      <c r="A40" s="444" t="s">
        <v>2</v>
      </c>
      <c r="B40" s="445" t="s">
        <v>35</v>
      </c>
      <c r="C40" s="446" t="s">
        <v>4</v>
      </c>
      <c r="D40" s="447" t="s">
        <v>5</v>
      </c>
      <c r="E40" s="2839" t="s">
        <v>7</v>
      </c>
      <c r="F40" s="447" t="s">
        <v>6</v>
      </c>
      <c r="G40" s="445" t="s">
        <v>176</v>
      </c>
      <c r="H40" s="445" t="s">
        <v>177</v>
      </c>
      <c r="I40" s="461" t="s">
        <v>10</v>
      </c>
      <c r="L40" s="339"/>
      <c r="M40" s="613"/>
      <c r="N40" s="464"/>
      <c r="O40" s="614"/>
      <c r="P40" s="614"/>
      <c r="Q40" s="614"/>
      <c r="R40" s="617"/>
      <c r="S40" s="617"/>
    </row>
    <row r="41" spans="1:19">
      <c r="A41" s="50">
        <v>45780</v>
      </c>
      <c r="B41" s="59">
        <v>170000</v>
      </c>
      <c r="C41" s="56">
        <f>B41*0.02</f>
        <v>3400</v>
      </c>
      <c r="D41" s="25"/>
      <c r="E41" s="2192">
        <v>35549</v>
      </c>
      <c r="F41" s="25">
        <v>36</v>
      </c>
      <c r="G41" s="55">
        <f>B41/F41</f>
        <v>4722.2222222222199</v>
      </c>
      <c r="H41" s="55">
        <f>B41*0.83%</f>
        <v>1411</v>
      </c>
      <c r="I41" s="55">
        <f>B41</f>
        <v>170000</v>
      </c>
      <c r="L41" s="339"/>
      <c r="M41" s="613"/>
      <c r="N41" s="340"/>
      <c r="O41" s="614"/>
      <c r="P41" s="614"/>
      <c r="Q41" s="614"/>
      <c r="R41" s="617"/>
      <c r="S41" s="617"/>
    </row>
    <row r="42" spans="1:19">
      <c r="A42" s="194">
        <v>45808</v>
      </c>
      <c r="B42" s="62"/>
      <c r="C42" s="57"/>
      <c r="D42" s="57"/>
      <c r="E42" s="2313" t="s">
        <v>1769</v>
      </c>
      <c r="F42" s="57">
        <v>1</v>
      </c>
      <c r="G42" s="188">
        <v>4722.22</v>
      </c>
      <c r="H42" s="188">
        <v>1411</v>
      </c>
      <c r="I42" s="62">
        <f>I41-G42</f>
        <v>165277.78</v>
      </c>
      <c r="L42" s="339"/>
      <c r="M42" s="613"/>
      <c r="N42" s="340"/>
      <c r="O42" s="614"/>
      <c r="P42" s="614"/>
      <c r="Q42" s="614"/>
      <c r="R42" s="617"/>
      <c r="S42" s="617"/>
    </row>
    <row r="43" spans="1:19">
      <c r="A43" s="194">
        <v>45836</v>
      </c>
      <c r="B43" s="62"/>
      <c r="C43" s="57"/>
      <c r="D43" s="57"/>
      <c r="E43" s="2313" t="s">
        <v>1770</v>
      </c>
      <c r="F43" s="57">
        <v>2</v>
      </c>
      <c r="G43" s="188">
        <v>4722.22</v>
      </c>
      <c r="H43" s="188">
        <v>1411</v>
      </c>
      <c r="I43" s="62">
        <f t="shared" ref="I43:I49" si="3">I42-G43</f>
        <v>160555.56</v>
      </c>
      <c r="L43" s="339"/>
      <c r="M43" s="613"/>
      <c r="N43" s="340"/>
      <c r="O43" s="614"/>
      <c r="P43" s="614"/>
      <c r="Q43" s="614"/>
      <c r="R43" s="617"/>
      <c r="S43" s="617"/>
    </row>
    <row r="44" spans="1:19">
      <c r="A44" s="194">
        <v>45871</v>
      </c>
      <c r="B44" s="62"/>
      <c r="C44" s="57"/>
      <c r="D44" s="57"/>
      <c r="E44" s="2707" t="s">
        <v>1771</v>
      </c>
      <c r="F44" s="57">
        <v>3</v>
      </c>
      <c r="G44" s="158">
        <v>4722.22</v>
      </c>
      <c r="H44" s="158">
        <v>1411</v>
      </c>
      <c r="I44" s="62">
        <f t="shared" si="3"/>
        <v>155833.34</v>
      </c>
      <c r="L44" s="339"/>
      <c r="M44" s="613"/>
      <c r="N44" s="340"/>
      <c r="O44" s="614"/>
      <c r="P44" s="614"/>
      <c r="Q44" s="614"/>
      <c r="R44" s="617"/>
      <c r="S44" s="617"/>
    </row>
    <row r="45" spans="1:19">
      <c r="A45" s="194">
        <v>45902</v>
      </c>
      <c r="B45" s="62"/>
      <c r="C45" s="57"/>
      <c r="D45" s="57"/>
      <c r="E45" s="2313" t="s">
        <v>1772</v>
      </c>
      <c r="F45" s="57">
        <v>4</v>
      </c>
      <c r="G45" s="158">
        <v>4722.22</v>
      </c>
      <c r="H45" s="158">
        <v>1411</v>
      </c>
      <c r="I45" s="62">
        <f t="shared" si="3"/>
        <v>151111.12</v>
      </c>
      <c r="L45" s="339"/>
      <c r="M45" s="613"/>
      <c r="N45" s="340"/>
      <c r="O45" s="615"/>
      <c r="P45" s="615"/>
      <c r="Q45" s="615"/>
      <c r="R45" s="617"/>
      <c r="S45" s="617"/>
    </row>
    <row r="46" spans="1:19">
      <c r="A46" s="194">
        <v>45933</v>
      </c>
      <c r="B46" s="62"/>
      <c r="C46" s="57"/>
      <c r="D46" s="57"/>
      <c r="E46" s="2313" t="s">
        <v>1773</v>
      </c>
      <c r="F46" s="57">
        <v>5</v>
      </c>
      <c r="G46" s="158">
        <v>4722.22</v>
      </c>
      <c r="H46" s="158">
        <v>1411</v>
      </c>
      <c r="I46" s="62">
        <f t="shared" si="3"/>
        <v>146388.9</v>
      </c>
    </row>
    <row r="47" spans="1:19">
      <c r="A47" s="194">
        <v>45966</v>
      </c>
      <c r="B47" s="62"/>
      <c r="C47" s="57"/>
      <c r="D47" s="57"/>
      <c r="E47" s="2313" t="s">
        <v>1774</v>
      </c>
      <c r="F47" s="57">
        <v>6</v>
      </c>
      <c r="G47" s="158">
        <v>4722.22</v>
      </c>
      <c r="H47" s="158">
        <v>1411</v>
      </c>
      <c r="I47" s="62">
        <f t="shared" si="3"/>
        <v>141666.68</v>
      </c>
    </row>
    <row r="48" spans="1:19">
      <c r="A48" s="194">
        <v>45993</v>
      </c>
      <c r="B48" s="62"/>
      <c r="C48" s="57"/>
      <c r="D48" s="57"/>
      <c r="E48" s="2313" t="s">
        <v>1775</v>
      </c>
      <c r="F48" s="57">
        <v>7</v>
      </c>
      <c r="G48" s="158">
        <v>4722.22</v>
      </c>
      <c r="H48" s="158">
        <v>1411</v>
      </c>
      <c r="I48" s="62">
        <f t="shared" si="3"/>
        <v>136944.46</v>
      </c>
    </row>
    <row r="49" spans="1:9">
      <c r="A49" s="194">
        <v>46020</v>
      </c>
      <c r="B49" s="62"/>
      <c r="C49" s="57"/>
      <c r="D49" s="57"/>
      <c r="E49" s="2313" t="s">
        <v>1776</v>
      </c>
      <c r="F49" s="57">
        <v>8</v>
      </c>
      <c r="G49" s="188">
        <v>4722.22</v>
      </c>
      <c r="H49" s="188">
        <v>1411</v>
      </c>
      <c r="I49" s="62">
        <f t="shared" si="3"/>
        <v>132222.24</v>
      </c>
    </row>
    <row r="50" spans="1:9" ht="15">
      <c r="A50" s="167"/>
      <c r="E50" s="2197"/>
      <c r="F50" s="57"/>
      <c r="G50" s="188"/>
      <c r="H50" s="188"/>
      <c r="I50" s="62"/>
    </row>
    <row r="51" spans="1:9">
      <c r="A51" s="50"/>
      <c r="B51" s="62"/>
      <c r="C51" s="57"/>
      <c r="D51" s="57"/>
      <c r="E51" s="2192"/>
      <c r="F51" s="57"/>
      <c r="G51" s="62"/>
      <c r="H51" s="62"/>
      <c r="I51" s="62"/>
    </row>
    <row r="52" spans="1:9">
      <c r="A52" s="50"/>
      <c r="B52" s="62"/>
      <c r="C52" s="57"/>
      <c r="D52" s="57"/>
      <c r="E52" s="2192"/>
      <c r="F52" s="57"/>
      <c r="G52" s="62"/>
      <c r="H52" s="62"/>
      <c r="I52" s="62"/>
    </row>
    <row r="53" spans="1:9">
      <c r="I53" s="62"/>
    </row>
    <row r="54" spans="1:9">
      <c r="I54" s="62"/>
    </row>
  </sheetData>
  <mergeCells count="5">
    <mergeCell ref="A1:E1"/>
    <mergeCell ref="A4:I4"/>
    <mergeCell ref="A13:I13"/>
    <mergeCell ref="A24:I24"/>
    <mergeCell ref="A39:I39"/>
  </mergeCells>
  <pageMargins left="0.7" right="0.7" top="0.75" bottom="0.75" header="0.3" footer="0.3"/>
  <pageSetup orientation="portrait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92">
    <tabColor rgb="FFFFFF00"/>
  </sheetPr>
  <dimension ref="A1:AB79"/>
  <sheetViews>
    <sheetView zoomScale="130" zoomScaleNormal="130" workbookViewId="0">
      <selection activeCell="M19" sqref="M19"/>
    </sheetView>
  </sheetViews>
  <sheetFormatPr defaultColWidth="9.109375" defaultRowHeight="13.2"/>
  <cols>
    <col min="1" max="1" width="13.88671875" style="2" customWidth="1"/>
    <col min="2" max="2" width="14.88671875" style="3" customWidth="1"/>
    <col min="3" max="3" width="12.109375" style="3" customWidth="1"/>
    <col min="4" max="4" width="9.109375" style="3"/>
    <col min="5" max="5" width="10.109375" style="2233" customWidth="1"/>
    <col min="6" max="6" width="9.6640625" style="5" customWidth="1"/>
    <col min="7" max="7" width="15" style="502" customWidth="1"/>
    <col min="8" max="8" width="11.33203125" style="502" customWidth="1"/>
    <col min="9" max="9" width="13.33203125" style="6" customWidth="1"/>
    <col min="10" max="10" width="13.6640625" style="921" customWidth="1"/>
    <col min="11" max="11" width="12.6640625" style="6" customWidth="1"/>
    <col min="12" max="12" width="10.109375" style="3" customWidth="1"/>
    <col min="13" max="14" width="10.109375" style="5" customWidth="1"/>
    <col min="15" max="15" width="15.33203125" style="3" customWidth="1"/>
    <col min="16" max="16" width="10" style="6" customWidth="1"/>
    <col min="17" max="17" width="13.44140625" style="3" customWidth="1"/>
    <col min="18" max="18" width="10.33203125" style="100" hidden="1" customWidth="1"/>
    <col min="19" max="19" width="11.44140625" style="6" hidden="1" customWidth="1"/>
    <col min="20" max="20" width="10" style="6" hidden="1" customWidth="1"/>
    <col min="21" max="21" width="9.33203125" style="922" hidden="1" customWidth="1"/>
    <col min="22" max="22" width="13" style="6" hidden="1" customWidth="1"/>
    <col min="23" max="23" width="10.88671875" style="6" hidden="1" customWidth="1"/>
    <col min="24" max="25" width="10.6640625" style="3" hidden="1" customWidth="1"/>
    <col min="26" max="26" width="12.88671875" style="3" hidden="1" customWidth="1"/>
    <col min="27" max="27" width="10.6640625" style="3" hidden="1" customWidth="1"/>
    <col min="28" max="28" width="9.88671875" style="3" customWidth="1"/>
    <col min="29" max="16384" width="9.109375" style="3"/>
  </cols>
  <sheetData>
    <row r="1" spans="1:27" ht="24">
      <c r="A1" s="11" t="s">
        <v>1777</v>
      </c>
      <c r="J1" s="927"/>
      <c r="K1" s="64"/>
      <c r="L1" s="132"/>
      <c r="M1" s="133"/>
      <c r="N1" s="133"/>
      <c r="O1" s="132"/>
      <c r="P1" s="64"/>
      <c r="Q1" s="132"/>
      <c r="R1" s="138"/>
      <c r="S1" s="64"/>
      <c r="T1" s="64"/>
      <c r="U1" s="936"/>
      <c r="X1" s="95"/>
      <c r="Y1" s="97"/>
      <c r="Z1" s="99"/>
      <c r="AA1" s="99"/>
    </row>
    <row r="2" spans="1:27">
      <c r="X2" s="100"/>
      <c r="Y2" s="99"/>
      <c r="Z2" s="99"/>
      <c r="AA2" s="99"/>
    </row>
    <row r="3" spans="1:27" s="1" customFormat="1" ht="15">
      <c r="A3" s="3521" t="s">
        <v>1</v>
      </c>
      <c r="B3" s="3521"/>
      <c r="C3" s="3521"/>
      <c r="D3" s="3521"/>
      <c r="E3" s="3521"/>
      <c r="F3" s="3521"/>
      <c r="G3" s="3521"/>
      <c r="H3" s="3521"/>
      <c r="I3" s="3522"/>
      <c r="J3" s="3142" t="s">
        <v>20</v>
      </c>
      <c r="K3" s="3143"/>
      <c r="L3" s="3143"/>
      <c r="M3" s="3144"/>
      <c r="N3" s="3144"/>
      <c r="O3" s="3144"/>
      <c r="P3" s="3143"/>
      <c r="Q3" s="3145"/>
      <c r="R3" s="3314" t="s">
        <v>105</v>
      </c>
      <c r="S3" s="3315"/>
      <c r="T3" s="3315"/>
      <c r="U3" s="3315"/>
      <c r="V3" s="3315"/>
      <c r="W3" s="3316"/>
      <c r="X3" s="3225" t="s">
        <v>551</v>
      </c>
      <c r="Y3" s="3226"/>
      <c r="Z3" s="3226"/>
      <c r="AA3" s="3227"/>
    </row>
    <row r="4" spans="1:27" ht="29.1" customHeight="1">
      <c r="A4" s="14" t="s">
        <v>2</v>
      </c>
      <c r="B4" s="142" t="s">
        <v>35</v>
      </c>
      <c r="C4" s="143" t="s">
        <v>4</v>
      </c>
      <c r="D4" s="142" t="s">
        <v>1778</v>
      </c>
      <c r="E4" s="2504" t="s">
        <v>7</v>
      </c>
      <c r="F4" s="144" t="s">
        <v>6</v>
      </c>
      <c r="G4" s="516" t="s">
        <v>1023</v>
      </c>
      <c r="H4" s="516" t="s">
        <v>802</v>
      </c>
      <c r="I4" s="146" t="s">
        <v>39</v>
      </c>
      <c r="J4" s="928" t="s">
        <v>21</v>
      </c>
      <c r="K4" s="278" t="s">
        <v>552</v>
      </c>
      <c r="L4" s="910" t="s">
        <v>1592</v>
      </c>
      <c r="M4" s="18" t="s">
        <v>187</v>
      </c>
      <c r="N4" s="15" t="s">
        <v>7</v>
      </c>
      <c r="O4" s="929" t="s">
        <v>1567</v>
      </c>
      <c r="P4" s="857" t="s">
        <v>177</v>
      </c>
      <c r="Q4" s="875" t="s">
        <v>10</v>
      </c>
      <c r="R4" s="860" t="s">
        <v>21</v>
      </c>
      <c r="S4" s="278" t="s">
        <v>552</v>
      </c>
      <c r="T4" s="857" t="s">
        <v>177</v>
      </c>
      <c r="U4" s="937" t="s">
        <v>1592</v>
      </c>
      <c r="V4" s="862" t="s">
        <v>1567</v>
      </c>
      <c r="W4" s="875" t="s">
        <v>10</v>
      </c>
      <c r="X4" s="890" t="s">
        <v>21</v>
      </c>
      <c r="Y4" s="344" t="s">
        <v>1116</v>
      </c>
      <c r="Z4" s="892" t="s">
        <v>1607</v>
      </c>
      <c r="AA4" s="536" t="s">
        <v>87</v>
      </c>
    </row>
    <row r="5" spans="1:27" ht="15" customHeight="1">
      <c r="A5" s="923">
        <v>44884</v>
      </c>
      <c r="B5" s="21">
        <v>300000</v>
      </c>
      <c r="C5" s="21">
        <f>B5*0.02</f>
        <v>6000</v>
      </c>
      <c r="D5" s="23"/>
      <c r="E5" s="2542">
        <v>30252</v>
      </c>
      <c r="F5" s="25">
        <v>48</v>
      </c>
      <c r="G5" s="55">
        <f>B5/F5</f>
        <v>6250</v>
      </c>
      <c r="H5" s="55">
        <f>+B5*0.83%</f>
        <v>2490</v>
      </c>
      <c r="I5" s="21">
        <f>B5</f>
        <v>300000</v>
      </c>
      <c r="J5" s="930">
        <v>45868</v>
      </c>
      <c r="K5" s="931">
        <v>20000</v>
      </c>
      <c r="L5" s="35"/>
      <c r="M5" s="932">
        <v>2</v>
      </c>
      <c r="N5" s="933">
        <v>36097</v>
      </c>
      <c r="O5" s="30">
        <v>10000</v>
      </c>
      <c r="P5" s="637">
        <v>400</v>
      </c>
      <c r="Q5" s="637">
        <v>20000</v>
      </c>
      <c r="R5" s="345">
        <v>42336</v>
      </c>
      <c r="S5" s="532">
        <v>10000</v>
      </c>
      <c r="T5" s="532">
        <v>1200</v>
      </c>
      <c r="U5" s="938"/>
      <c r="V5" s="532"/>
      <c r="W5" s="537">
        <v>10000</v>
      </c>
      <c r="X5" s="109">
        <v>41902</v>
      </c>
      <c r="Y5" s="110">
        <v>2000</v>
      </c>
      <c r="Z5" s="110"/>
      <c r="AA5" s="111">
        <v>2000</v>
      </c>
    </row>
    <row r="6" spans="1:27" ht="15" customHeight="1">
      <c r="A6" s="923"/>
      <c r="B6" s="21" t="s">
        <v>1127</v>
      </c>
      <c r="C6" s="21"/>
      <c r="D6" s="23">
        <v>2777.18</v>
      </c>
      <c r="E6" s="2542"/>
      <c r="F6" s="25"/>
      <c r="G6" s="55"/>
      <c r="H6" s="55"/>
      <c r="I6" s="21">
        <f>I5+D6</f>
        <v>302777.18</v>
      </c>
      <c r="J6" s="50">
        <v>45917</v>
      </c>
      <c r="N6" s="655" t="s">
        <v>1779</v>
      </c>
      <c r="O6" s="539">
        <v>20000</v>
      </c>
      <c r="P6" s="539">
        <v>200</v>
      </c>
      <c r="Q6" s="39">
        <f>Q5-O6</f>
        <v>0</v>
      </c>
      <c r="R6" s="349">
        <v>42636</v>
      </c>
      <c r="S6" s="39"/>
      <c r="T6" s="39"/>
      <c r="U6" s="939"/>
      <c r="V6" s="39">
        <v>7000</v>
      </c>
      <c r="W6" s="112">
        <f>W5+S6-V6</f>
        <v>3000</v>
      </c>
      <c r="X6" s="113">
        <v>43562</v>
      </c>
      <c r="Y6" s="114"/>
      <c r="Z6" s="114">
        <v>2000</v>
      </c>
      <c r="AA6" s="111">
        <f>AA5-Z6</f>
        <v>0</v>
      </c>
    </row>
    <row r="7" spans="1:27" ht="15" customHeight="1">
      <c r="A7" s="31">
        <v>44923</v>
      </c>
      <c r="B7" s="32"/>
      <c r="C7" s="33"/>
      <c r="D7" s="33"/>
      <c r="E7" s="2248">
        <v>77233</v>
      </c>
      <c r="F7" s="715">
        <v>1</v>
      </c>
      <c r="G7" s="35">
        <v>6250</v>
      </c>
      <c r="H7" s="35">
        <v>2490</v>
      </c>
      <c r="I7" s="43">
        <f>I6-G7</f>
        <v>296527.18</v>
      </c>
      <c r="Q7" s="6"/>
      <c r="R7" s="349">
        <v>42696</v>
      </c>
      <c r="S7" s="39">
        <v>10000</v>
      </c>
      <c r="T7" s="39">
        <v>1200</v>
      </c>
      <c r="U7" s="939"/>
      <c r="V7" s="39"/>
      <c r="W7" s="112">
        <f t="shared" ref="W7:W20" si="0">W6+S7-V7</f>
        <v>13000</v>
      </c>
      <c r="X7" s="113"/>
      <c r="Y7" s="114"/>
      <c r="Z7" s="114"/>
      <c r="AA7" s="116"/>
    </row>
    <row r="8" spans="1:27" ht="15" customHeight="1">
      <c r="A8" s="26">
        <v>44959</v>
      </c>
      <c r="B8" s="27"/>
      <c r="C8" s="27"/>
      <c r="D8" s="27"/>
      <c r="E8" s="2229">
        <v>77567</v>
      </c>
      <c r="F8" s="715">
        <v>2</v>
      </c>
      <c r="G8" s="35">
        <v>6250</v>
      </c>
      <c r="H8" s="35">
        <v>2490</v>
      </c>
      <c r="I8" s="43">
        <f>I7-E8</f>
        <v>218960.18</v>
      </c>
      <c r="J8" s="3142" t="s">
        <v>20</v>
      </c>
      <c r="K8" s="3143"/>
      <c r="L8" s="3143"/>
      <c r="M8" s="3144"/>
      <c r="N8" s="3144"/>
      <c r="O8" s="3144"/>
      <c r="P8" s="3143"/>
      <c r="Q8" s="3145"/>
      <c r="R8" s="349">
        <v>42696</v>
      </c>
      <c r="S8" s="39"/>
      <c r="T8" s="39"/>
      <c r="U8" s="939"/>
      <c r="V8" s="39">
        <v>3000</v>
      </c>
      <c r="W8" s="112">
        <f t="shared" si="0"/>
        <v>10000</v>
      </c>
      <c r="X8" s="113"/>
      <c r="Y8" s="114"/>
      <c r="Z8" s="114"/>
      <c r="AA8" s="116"/>
    </row>
    <row r="9" spans="1:27" ht="15" customHeight="1">
      <c r="A9" s="26">
        <v>44986</v>
      </c>
      <c r="B9" s="27"/>
      <c r="C9" s="27"/>
      <c r="D9" s="27"/>
      <c r="E9" s="2229">
        <v>77788</v>
      </c>
      <c r="F9" s="715">
        <v>3</v>
      </c>
      <c r="G9" s="35">
        <v>6250</v>
      </c>
      <c r="H9" s="35">
        <v>2490</v>
      </c>
      <c r="I9" s="43">
        <f t="shared" ref="I9:I15" si="1">I8-G9</f>
        <v>212710.18</v>
      </c>
      <c r="J9" s="928" t="s">
        <v>21</v>
      </c>
      <c r="K9" s="278" t="s">
        <v>552</v>
      </c>
      <c r="L9" s="910" t="s">
        <v>1592</v>
      </c>
      <c r="M9" s="18" t="s">
        <v>187</v>
      </c>
      <c r="N9" s="15" t="s">
        <v>7</v>
      </c>
      <c r="O9" s="929" t="s">
        <v>1567</v>
      </c>
      <c r="P9" s="857" t="s">
        <v>177</v>
      </c>
      <c r="Q9" s="875" t="s">
        <v>10</v>
      </c>
      <c r="R9" s="349">
        <v>42874</v>
      </c>
      <c r="S9" s="39"/>
      <c r="T9" s="39"/>
      <c r="U9" s="939"/>
      <c r="V9" s="39">
        <v>10000</v>
      </c>
      <c r="W9" s="112">
        <f t="shared" si="0"/>
        <v>0</v>
      </c>
      <c r="X9" s="113"/>
      <c r="Y9" s="114"/>
      <c r="Z9" s="114"/>
      <c r="AA9" s="116"/>
    </row>
    <row r="10" spans="1:27" ht="15" customHeight="1">
      <c r="A10" s="26">
        <v>45020</v>
      </c>
      <c r="B10" s="27"/>
      <c r="C10" s="27"/>
      <c r="D10" s="27"/>
      <c r="E10" s="2229">
        <v>78220</v>
      </c>
      <c r="F10" s="715">
        <v>4</v>
      </c>
      <c r="G10" s="35">
        <v>6250</v>
      </c>
      <c r="H10" s="35">
        <v>2490</v>
      </c>
      <c r="I10" s="43">
        <f t="shared" si="1"/>
        <v>206460.18</v>
      </c>
      <c r="J10" s="50">
        <v>45940</v>
      </c>
      <c r="K10" s="931">
        <v>20000</v>
      </c>
      <c r="L10" s="35"/>
      <c r="M10" s="932">
        <v>12</v>
      </c>
      <c r="N10" s="255">
        <v>36544</v>
      </c>
      <c r="O10" s="30">
        <f>K10/M10</f>
        <v>1666.6666666666699</v>
      </c>
      <c r="P10" s="637">
        <v>400</v>
      </c>
      <c r="Q10" s="637">
        <v>20000</v>
      </c>
      <c r="R10" s="349"/>
      <c r="S10" s="39"/>
      <c r="T10" s="39"/>
      <c r="U10" s="939"/>
      <c r="V10" s="39"/>
      <c r="W10" s="112">
        <f t="shared" si="0"/>
        <v>0</v>
      </c>
      <c r="X10" s="113"/>
      <c r="Y10" s="114"/>
      <c r="Z10" s="114"/>
      <c r="AA10" s="116"/>
    </row>
    <row r="11" spans="1:27" ht="15" customHeight="1">
      <c r="A11" s="31">
        <v>45048</v>
      </c>
      <c r="B11" s="187"/>
      <c r="C11" s="27"/>
      <c r="D11" s="27"/>
      <c r="E11" s="2229">
        <v>78542</v>
      </c>
      <c r="F11" s="715">
        <v>5</v>
      </c>
      <c r="G11" s="35">
        <v>6250</v>
      </c>
      <c r="H11" s="35">
        <v>2490</v>
      </c>
      <c r="I11" s="43">
        <f t="shared" si="1"/>
        <v>200210.18</v>
      </c>
      <c r="J11" s="50">
        <v>45960</v>
      </c>
      <c r="N11" s="655" t="s">
        <v>1780</v>
      </c>
      <c r="O11" s="539">
        <v>20000</v>
      </c>
      <c r="P11" s="539"/>
      <c r="Q11" s="39">
        <f>Q10-O11</f>
        <v>0</v>
      </c>
      <c r="R11" s="349"/>
      <c r="S11" s="39"/>
      <c r="T11" s="39"/>
      <c r="U11" s="939"/>
      <c r="V11" s="39"/>
      <c r="W11" s="112">
        <f t="shared" si="0"/>
        <v>0</v>
      </c>
      <c r="X11" s="113"/>
      <c r="Y11" s="114"/>
      <c r="Z11" s="114"/>
      <c r="AA11" s="116"/>
    </row>
    <row r="12" spans="1:27" ht="15" customHeight="1">
      <c r="A12" s="31">
        <v>45076</v>
      </c>
      <c r="B12" s="187"/>
      <c r="C12" s="27"/>
      <c r="D12" s="27"/>
      <c r="E12" s="2229">
        <v>78867</v>
      </c>
      <c r="F12" s="715">
        <v>6</v>
      </c>
      <c r="G12" s="35">
        <v>6250</v>
      </c>
      <c r="H12" s="35">
        <v>2490</v>
      </c>
      <c r="I12" s="43">
        <f t="shared" si="1"/>
        <v>193960.18</v>
      </c>
      <c r="Q12" s="6"/>
      <c r="R12" s="349">
        <v>42886</v>
      </c>
      <c r="S12" s="39">
        <v>19000</v>
      </c>
      <c r="T12" s="39">
        <v>2280</v>
      </c>
      <c r="U12" s="939">
        <v>33739</v>
      </c>
      <c r="V12" s="39"/>
      <c r="W12" s="112">
        <f t="shared" si="0"/>
        <v>19000</v>
      </c>
      <c r="X12" s="113"/>
      <c r="Y12" s="114"/>
      <c r="Z12" s="114"/>
      <c r="AA12" s="116"/>
    </row>
    <row r="13" spans="1:27" ht="15" customHeight="1">
      <c r="A13" s="26">
        <v>45097</v>
      </c>
      <c r="B13" s="27"/>
      <c r="C13" s="27"/>
      <c r="D13" s="27"/>
      <c r="E13" s="2229">
        <v>79191</v>
      </c>
      <c r="F13" s="715">
        <v>7</v>
      </c>
      <c r="G13" s="924">
        <v>6250</v>
      </c>
      <c r="H13" s="62">
        <v>2490</v>
      </c>
      <c r="I13" s="87">
        <f t="shared" si="1"/>
        <v>187710.18</v>
      </c>
      <c r="J13" s="228"/>
      <c r="K13" s="807"/>
      <c r="L13" s="748"/>
      <c r="M13" s="661"/>
      <c r="N13" s="661"/>
      <c r="O13" s="660"/>
      <c r="P13" s="12"/>
      <c r="R13" s="349">
        <v>43057</v>
      </c>
      <c r="S13" s="39"/>
      <c r="T13" s="39"/>
      <c r="U13" s="939"/>
      <c r="V13" s="39">
        <v>19000</v>
      </c>
      <c r="W13" s="112">
        <f t="shared" si="0"/>
        <v>0</v>
      </c>
      <c r="X13" s="113"/>
      <c r="Y13" s="114"/>
      <c r="Z13" s="114"/>
      <c r="AA13" s="116"/>
    </row>
    <row r="14" spans="1:27" ht="15" customHeight="1">
      <c r="A14" s="36">
        <v>45097</v>
      </c>
      <c r="B14" s="27"/>
      <c r="C14" s="27"/>
      <c r="D14" s="27"/>
      <c r="E14" s="2250">
        <v>31464</v>
      </c>
      <c r="F14" s="715">
        <v>8</v>
      </c>
      <c r="G14" s="564">
        <v>187710.18</v>
      </c>
      <c r="H14" s="564"/>
      <c r="I14" s="87">
        <f t="shared" si="1"/>
        <v>0</v>
      </c>
      <c r="J14" s="934"/>
      <c r="K14" s="807"/>
      <c r="O14" s="660"/>
      <c r="P14" s="12"/>
      <c r="R14" s="349"/>
      <c r="S14" s="39"/>
      <c r="T14" s="39"/>
      <c r="U14" s="939"/>
      <c r="V14" s="39"/>
      <c r="W14" s="112">
        <f t="shared" si="0"/>
        <v>0</v>
      </c>
      <c r="X14" s="113"/>
      <c r="Y14" s="114"/>
      <c r="Z14" s="114"/>
      <c r="AA14" s="116"/>
    </row>
    <row r="15" spans="1:27" ht="15" customHeight="1">
      <c r="I15" s="579">
        <f t="shared" si="1"/>
        <v>0</v>
      </c>
      <c r="J15" s="934"/>
      <c r="K15" s="807"/>
      <c r="M15" s="746"/>
      <c r="N15" s="746"/>
      <c r="O15" s="747"/>
      <c r="P15" s="12"/>
      <c r="R15" s="349"/>
      <c r="S15" s="39"/>
      <c r="T15" s="39"/>
      <c r="U15" s="939"/>
      <c r="V15" s="39"/>
      <c r="W15" s="112">
        <f t="shared" si="0"/>
        <v>0</v>
      </c>
      <c r="X15" s="113"/>
      <c r="Y15" s="114"/>
      <c r="Z15" s="114"/>
      <c r="AA15" s="116"/>
    </row>
    <row r="16" spans="1:27" ht="15" customHeight="1">
      <c r="J16" s="228"/>
      <c r="K16" s="807"/>
      <c r="L16" s="748"/>
      <c r="M16" s="662"/>
      <c r="N16" s="661"/>
      <c r="O16" s="660"/>
      <c r="P16" s="12"/>
      <c r="R16" s="349"/>
      <c r="S16" s="39"/>
      <c r="T16" s="39"/>
      <c r="U16" s="939"/>
      <c r="V16" s="39"/>
      <c r="W16" s="112">
        <f t="shared" si="0"/>
        <v>0</v>
      </c>
      <c r="X16" s="113"/>
      <c r="Y16" s="114"/>
      <c r="Z16" s="114"/>
      <c r="AA16" s="116"/>
    </row>
    <row r="17" spans="1:27" ht="15" customHeight="1">
      <c r="A17" s="3521" t="s">
        <v>1</v>
      </c>
      <c r="B17" s="3521"/>
      <c r="C17" s="3521"/>
      <c r="D17" s="3521"/>
      <c r="E17" s="3521"/>
      <c r="F17" s="3521"/>
      <c r="G17" s="3521"/>
      <c r="H17" s="3521"/>
      <c r="I17" s="3521"/>
      <c r="J17" s="934"/>
      <c r="K17" s="807"/>
      <c r="N17" s="661"/>
      <c r="O17" s="660"/>
      <c r="P17" s="12"/>
      <c r="R17" s="349">
        <v>43027</v>
      </c>
      <c r="S17" s="39">
        <v>19000</v>
      </c>
      <c r="T17" s="39"/>
      <c r="U17" s="939">
        <v>34419</v>
      </c>
      <c r="V17" s="39"/>
      <c r="W17" s="112">
        <f t="shared" si="0"/>
        <v>19000</v>
      </c>
      <c r="X17" s="113"/>
      <c r="Y17" s="114"/>
      <c r="Z17" s="114"/>
      <c r="AA17" s="116"/>
    </row>
    <row r="18" spans="1:27" ht="15" customHeight="1">
      <c r="A18" s="14" t="s">
        <v>2</v>
      </c>
      <c r="B18" s="142" t="s">
        <v>35</v>
      </c>
      <c r="C18" s="143" t="s">
        <v>4</v>
      </c>
      <c r="D18" s="142" t="s">
        <v>1778</v>
      </c>
      <c r="E18" s="2504" t="s">
        <v>7</v>
      </c>
      <c r="F18" s="144" t="s">
        <v>6</v>
      </c>
      <c r="G18" s="516" t="s">
        <v>1023</v>
      </c>
      <c r="H18" s="516" t="s">
        <v>802</v>
      </c>
      <c r="I18" s="171" t="s">
        <v>39</v>
      </c>
      <c r="J18" s="934"/>
      <c r="K18" s="12"/>
      <c r="P18" s="12"/>
      <c r="R18" s="349">
        <v>43239</v>
      </c>
      <c r="S18" s="39"/>
      <c r="T18" s="39"/>
      <c r="U18" s="939">
        <v>60832</v>
      </c>
      <c r="V18" s="39">
        <v>19000</v>
      </c>
      <c r="W18" s="112">
        <f t="shared" si="0"/>
        <v>0</v>
      </c>
      <c r="X18" s="113"/>
      <c r="Y18" s="114"/>
      <c r="Z18" s="114"/>
      <c r="AA18" s="116"/>
    </row>
    <row r="19" spans="1:27" ht="15" customHeight="1">
      <c r="A19" s="923">
        <v>45097</v>
      </c>
      <c r="B19" s="21">
        <v>500000</v>
      </c>
      <c r="C19" s="21">
        <f>B19*0.02</f>
        <v>10000</v>
      </c>
      <c r="D19" s="23"/>
      <c r="E19" s="2542">
        <v>31464</v>
      </c>
      <c r="F19" s="25">
        <v>60</v>
      </c>
      <c r="G19" s="55">
        <f>B19/F19</f>
        <v>8333.3333333333303</v>
      </c>
      <c r="H19" s="55">
        <f>+B19*0.83%</f>
        <v>4150</v>
      </c>
      <c r="I19" s="92">
        <f>B19</f>
        <v>500000</v>
      </c>
      <c r="J19" s="934"/>
      <c r="K19" s="12"/>
      <c r="P19" s="12"/>
      <c r="R19" s="349">
        <v>43242</v>
      </c>
      <c r="S19" s="39">
        <v>19000</v>
      </c>
      <c r="T19" s="39"/>
      <c r="U19" s="939">
        <v>20494</v>
      </c>
      <c r="V19" s="39"/>
      <c r="W19" s="112">
        <f t="shared" si="0"/>
        <v>19000</v>
      </c>
      <c r="X19" s="113"/>
      <c r="Y19" s="114"/>
      <c r="Z19" s="114"/>
      <c r="AA19" s="116"/>
    </row>
    <row r="20" spans="1:27" ht="15" customHeight="1">
      <c r="A20" s="923"/>
      <c r="B20" s="21" t="s">
        <v>1781</v>
      </c>
      <c r="C20" s="21"/>
      <c r="D20" s="23"/>
      <c r="E20" s="2542"/>
      <c r="F20" s="25"/>
      <c r="G20" s="55">
        <v>71317</v>
      </c>
      <c r="H20" s="55"/>
      <c r="I20" s="92">
        <f>I19+G20</f>
        <v>571317</v>
      </c>
      <c r="J20" s="934"/>
      <c r="K20" s="12"/>
      <c r="P20" s="12"/>
      <c r="R20" s="349">
        <v>43420</v>
      </c>
      <c r="S20" s="39"/>
      <c r="T20" s="39"/>
      <c r="U20" s="939">
        <v>62197</v>
      </c>
      <c r="V20" s="39">
        <v>19000</v>
      </c>
      <c r="W20" s="112">
        <f t="shared" si="0"/>
        <v>0</v>
      </c>
      <c r="X20" s="113"/>
      <c r="Y20" s="114"/>
      <c r="Z20" s="114"/>
      <c r="AA20" s="116"/>
    </row>
    <row r="21" spans="1:27" ht="15" customHeight="1">
      <c r="A21" s="26">
        <v>45136</v>
      </c>
      <c r="B21" s="27"/>
      <c r="C21" s="27"/>
      <c r="D21" s="27"/>
      <c r="E21" s="2229">
        <v>79674</v>
      </c>
      <c r="F21" s="29">
        <v>1</v>
      </c>
      <c r="G21" s="35">
        <v>8333.33</v>
      </c>
      <c r="H21" s="35">
        <v>4150</v>
      </c>
      <c r="I21" s="935">
        <f>I20-G21</f>
        <v>562983.67000000004</v>
      </c>
      <c r="J21" s="934"/>
      <c r="K21" s="12"/>
      <c r="P21" s="12"/>
      <c r="R21" s="349"/>
      <c r="S21" s="39"/>
      <c r="T21" s="39"/>
      <c r="U21" s="939"/>
      <c r="V21" s="39"/>
      <c r="W21" s="112"/>
      <c r="X21" s="113"/>
      <c r="Y21" s="114"/>
      <c r="Z21" s="114"/>
      <c r="AA21" s="116"/>
    </row>
    <row r="22" spans="1:27" ht="21.75" customHeight="1">
      <c r="A22" s="26">
        <v>45167</v>
      </c>
      <c r="B22" s="27"/>
      <c r="C22" s="27"/>
      <c r="D22" s="27"/>
      <c r="E22" s="2229">
        <v>80001</v>
      </c>
      <c r="F22" s="29">
        <v>2</v>
      </c>
      <c r="G22" s="35">
        <v>8333.33</v>
      </c>
      <c r="H22" s="35">
        <v>4150</v>
      </c>
      <c r="I22" s="935">
        <f t="shared" ref="I22:I37" si="2">I21-G22</f>
        <v>554650.34</v>
      </c>
      <c r="J22" s="934"/>
      <c r="K22" s="12"/>
      <c r="P22" s="12"/>
      <c r="R22" s="349"/>
      <c r="S22" s="39"/>
      <c r="T22" s="39"/>
      <c r="U22" s="939"/>
      <c r="V22" s="39"/>
      <c r="W22" s="112"/>
      <c r="X22" s="113"/>
      <c r="Y22" s="114"/>
      <c r="Z22" s="114"/>
      <c r="AA22" s="116"/>
    </row>
    <row r="23" spans="1:27" ht="15" customHeight="1">
      <c r="A23" s="26">
        <v>45199</v>
      </c>
      <c r="B23" s="27"/>
      <c r="C23" s="27"/>
      <c r="D23" s="27"/>
      <c r="E23" s="2229">
        <v>80421</v>
      </c>
      <c r="F23" s="29">
        <v>3</v>
      </c>
      <c r="G23" s="35">
        <v>8333.33</v>
      </c>
      <c r="H23" s="35">
        <v>4150</v>
      </c>
      <c r="I23" s="30">
        <f t="shared" si="2"/>
        <v>546317.01</v>
      </c>
      <c r="R23" s="349"/>
      <c r="S23" s="39"/>
      <c r="T23" s="39"/>
      <c r="U23" s="939"/>
      <c r="V23" s="39"/>
      <c r="W23" s="112"/>
      <c r="X23" s="113"/>
      <c r="Y23" s="114"/>
      <c r="Z23" s="114"/>
      <c r="AA23" s="782"/>
    </row>
    <row r="24" spans="1:27" ht="15" customHeight="1">
      <c r="A24" s="31">
        <v>45233</v>
      </c>
      <c r="B24" s="27"/>
      <c r="C24" s="27"/>
      <c r="D24" s="27"/>
      <c r="E24" s="2229">
        <v>80785</v>
      </c>
      <c r="F24" s="29">
        <v>4</v>
      </c>
      <c r="G24" s="35">
        <v>8333.33</v>
      </c>
      <c r="H24" s="35">
        <v>4150</v>
      </c>
      <c r="I24" s="30">
        <f t="shared" si="2"/>
        <v>537983.68000000005</v>
      </c>
      <c r="R24" s="349"/>
      <c r="S24" s="39"/>
      <c r="T24" s="39"/>
      <c r="U24" s="939"/>
      <c r="V24" s="39"/>
      <c r="W24" s="112"/>
      <c r="X24" s="113"/>
      <c r="Y24" s="114"/>
      <c r="Z24" s="114"/>
      <c r="AA24" s="116"/>
    </row>
    <row r="25" spans="1:27" ht="15" customHeight="1">
      <c r="A25" s="31">
        <v>45260</v>
      </c>
      <c r="B25" s="27"/>
      <c r="C25" s="27"/>
      <c r="D25" s="27"/>
      <c r="E25" s="2229">
        <v>81192</v>
      </c>
      <c r="F25" s="29">
        <v>5</v>
      </c>
      <c r="G25" s="35">
        <v>8333.33</v>
      </c>
      <c r="H25" s="35">
        <v>4150</v>
      </c>
      <c r="I25" s="30">
        <f t="shared" si="2"/>
        <v>529650.35</v>
      </c>
      <c r="R25" s="349"/>
      <c r="S25" s="39"/>
      <c r="T25" s="39"/>
      <c r="U25" s="939"/>
      <c r="V25" s="39"/>
      <c r="W25" s="112"/>
      <c r="X25" s="113"/>
      <c r="Y25" s="114"/>
      <c r="Z25" s="114"/>
      <c r="AA25" s="116"/>
    </row>
    <row r="26" spans="1:27" ht="15" customHeight="1">
      <c r="A26" s="31">
        <v>45289</v>
      </c>
      <c r="B26" s="27"/>
      <c r="C26" s="27"/>
      <c r="D26" s="27"/>
      <c r="E26" s="2229">
        <v>81553</v>
      </c>
      <c r="F26" s="29">
        <v>6</v>
      </c>
      <c r="G26" s="35">
        <v>2950</v>
      </c>
      <c r="H26" s="35">
        <v>4150</v>
      </c>
      <c r="I26" s="30">
        <f t="shared" si="2"/>
        <v>526700.35</v>
      </c>
      <c r="R26" s="349"/>
      <c r="S26" s="39"/>
      <c r="T26" s="39"/>
      <c r="U26" s="939"/>
      <c r="V26" s="39"/>
      <c r="W26" s="112"/>
      <c r="X26" s="113"/>
      <c r="Y26" s="114"/>
      <c r="Z26" s="114"/>
      <c r="AA26" s="116"/>
    </row>
    <row r="27" spans="1:27" ht="15" customHeight="1">
      <c r="A27" s="46">
        <v>45296</v>
      </c>
      <c r="B27" s="27"/>
      <c r="C27" s="27"/>
      <c r="D27" s="27"/>
      <c r="E27" s="2195">
        <v>81663</v>
      </c>
      <c r="F27" s="29"/>
      <c r="G27" s="45">
        <v>5383.33</v>
      </c>
      <c r="H27" s="45"/>
      <c r="I27" s="30">
        <f t="shared" si="2"/>
        <v>521317.02</v>
      </c>
      <c r="R27" s="349"/>
      <c r="S27" s="39"/>
      <c r="T27" s="39"/>
      <c r="U27" s="939"/>
      <c r="V27" s="39"/>
      <c r="W27" s="112"/>
      <c r="X27" s="113"/>
      <c r="Y27" s="114"/>
      <c r="Z27" s="114"/>
      <c r="AA27" s="116"/>
    </row>
    <row r="28" spans="1:27" ht="15" customHeight="1">
      <c r="A28" s="46">
        <v>45322</v>
      </c>
      <c r="B28" s="27"/>
      <c r="C28" s="27"/>
      <c r="D28" s="27"/>
      <c r="E28" s="2195">
        <v>81927</v>
      </c>
      <c r="F28" s="29">
        <v>7</v>
      </c>
      <c r="G28" s="35">
        <v>4050</v>
      </c>
      <c r="H28" s="35">
        <v>4150</v>
      </c>
      <c r="I28" s="30">
        <f t="shared" si="2"/>
        <v>517267.02</v>
      </c>
      <c r="R28" s="349"/>
      <c r="S28" s="39"/>
      <c r="T28" s="39"/>
      <c r="U28" s="939"/>
      <c r="V28" s="39"/>
      <c r="W28" s="112"/>
      <c r="X28" s="113"/>
      <c r="Y28" s="114"/>
      <c r="Z28" s="114"/>
      <c r="AA28" s="116"/>
    </row>
    <row r="29" spans="1:27" ht="15" customHeight="1">
      <c r="A29" s="46">
        <v>45323</v>
      </c>
      <c r="B29" s="27"/>
      <c r="C29" s="27"/>
      <c r="D29" s="27"/>
      <c r="E29" s="2195">
        <v>81939</v>
      </c>
      <c r="F29" s="29"/>
      <c r="G29" s="45">
        <v>4283.33</v>
      </c>
      <c r="H29" s="45"/>
      <c r="I29" s="30">
        <f t="shared" si="2"/>
        <v>512983.69</v>
      </c>
      <c r="R29" s="349"/>
      <c r="S29" s="39"/>
      <c r="T29" s="39"/>
      <c r="U29" s="939"/>
      <c r="V29" s="39"/>
      <c r="W29" s="112"/>
      <c r="X29" s="113"/>
      <c r="Y29" s="114"/>
      <c r="Z29" s="114"/>
      <c r="AA29" s="116"/>
    </row>
    <row r="30" spans="1:27" ht="15" customHeight="1">
      <c r="A30" s="46">
        <v>45352</v>
      </c>
      <c r="B30" s="27"/>
      <c r="C30" s="27"/>
      <c r="D30" s="27"/>
      <c r="E30" s="2195">
        <v>82276</v>
      </c>
      <c r="F30" s="29">
        <v>8</v>
      </c>
      <c r="G30" s="45">
        <v>8333.33</v>
      </c>
      <c r="H30" s="45">
        <v>4150</v>
      </c>
      <c r="I30" s="30">
        <f t="shared" si="2"/>
        <v>504650.36</v>
      </c>
      <c r="R30" s="349"/>
      <c r="S30" s="39"/>
      <c r="T30" s="39"/>
      <c r="U30" s="939"/>
      <c r="V30" s="39"/>
      <c r="W30" s="112"/>
      <c r="X30" s="113"/>
      <c r="Y30" s="114"/>
      <c r="Z30" s="114"/>
      <c r="AA30" s="116"/>
    </row>
    <row r="31" spans="1:27" ht="15" customHeight="1">
      <c r="A31" s="46">
        <v>45385</v>
      </c>
      <c r="B31" s="27"/>
      <c r="C31" s="27"/>
      <c r="D31" s="27"/>
      <c r="E31" s="2195">
        <v>82676</v>
      </c>
      <c r="F31" s="29">
        <v>9</v>
      </c>
      <c r="G31" s="45">
        <v>8333.33</v>
      </c>
      <c r="H31" s="45">
        <v>4150</v>
      </c>
      <c r="I31" s="30">
        <f t="shared" si="2"/>
        <v>496317.03</v>
      </c>
      <c r="R31" s="349"/>
      <c r="S31" s="39"/>
      <c r="T31" s="39"/>
      <c r="U31" s="939"/>
      <c r="V31" s="39"/>
      <c r="W31" s="112"/>
      <c r="X31" s="113"/>
      <c r="Y31" s="114"/>
      <c r="Z31" s="114"/>
      <c r="AA31" s="116"/>
    </row>
    <row r="32" spans="1:27" ht="15" customHeight="1">
      <c r="A32" s="46">
        <v>45412</v>
      </c>
      <c r="B32" s="27"/>
      <c r="C32" s="27"/>
      <c r="D32" s="27"/>
      <c r="E32" s="2195">
        <v>82960</v>
      </c>
      <c r="F32" s="29">
        <v>10</v>
      </c>
      <c r="G32" s="35">
        <v>8333.33</v>
      </c>
      <c r="H32" s="35">
        <v>4150</v>
      </c>
      <c r="I32" s="30">
        <f t="shared" si="2"/>
        <v>487983.7</v>
      </c>
      <c r="R32" s="349"/>
      <c r="S32" s="39"/>
      <c r="T32" s="39"/>
      <c r="U32" s="939"/>
      <c r="V32" s="39"/>
      <c r="W32" s="112"/>
      <c r="X32" s="113"/>
      <c r="Y32" s="114"/>
      <c r="Z32" s="114"/>
      <c r="AA32" s="116"/>
    </row>
    <row r="33" spans="1:27" ht="15" customHeight="1">
      <c r="A33" s="46">
        <v>45444</v>
      </c>
      <c r="B33" s="27"/>
      <c r="C33" s="27"/>
      <c r="D33" s="27"/>
      <c r="E33" s="2195">
        <v>83455</v>
      </c>
      <c r="F33" s="29">
        <v>11</v>
      </c>
      <c r="G33" s="45">
        <v>8333.33</v>
      </c>
      <c r="H33" s="45">
        <v>4150</v>
      </c>
      <c r="I33" s="30">
        <f t="shared" si="2"/>
        <v>479650.37</v>
      </c>
      <c r="R33" s="349"/>
      <c r="S33" s="39"/>
      <c r="T33" s="39"/>
      <c r="U33" s="939"/>
      <c r="V33" s="39"/>
      <c r="W33" s="112"/>
      <c r="X33" s="113"/>
      <c r="Y33" s="114"/>
      <c r="Z33" s="114"/>
      <c r="AA33" s="116"/>
    </row>
    <row r="34" spans="1:27" ht="15" customHeight="1">
      <c r="A34" s="449">
        <v>45475</v>
      </c>
      <c r="B34" s="27"/>
      <c r="C34" s="27"/>
      <c r="D34" s="27"/>
      <c r="E34" s="2195">
        <v>83792</v>
      </c>
      <c r="F34" s="29">
        <v>12</v>
      </c>
      <c r="G34" s="850">
        <v>8333.33</v>
      </c>
      <c r="H34" s="925">
        <v>4150</v>
      </c>
      <c r="I34" s="30">
        <f t="shared" si="2"/>
        <v>471317.04</v>
      </c>
      <c r="R34" s="349"/>
      <c r="S34" s="39"/>
      <c r="T34" s="39"/>
      <c r="U34" s="939"/>
      <c r="V34" s="39"/>
      <c r="W34" s="112"/>
      <c r="X34" s="113"/>
      <c r="Y34" s="114"/>
      <c r="Z34" s="114"/>
      <c r="AA34" s="116"/>
    </row>
    <row r="35" spans="1:27" ht="15" customHeight="1">
      <c r="A35" s="53">
        <v>45492</v>
      </c>
      <c r="D35" s="27"/>
      <c r="E35" s="2195">
        <v>33854</v>
      </c>
      <c r="F35" s="29"/>
      <c r="G35" s="566">
        <v>471317.04</v>
      </c>
      <c r="H35" s="564"/>
      <c r="I35" s="30">
        <f t="shared" si="2"/>
        <v>0</v>
      </c>
      <c r="R35" s="349"/>
      <c r="S35" s="39"/>
      <c r="T35" s="39"/>
      <c r="U35" s="939"/>
      <c r="V35" s="39"/>
      <c r="W35" s="112"/>
      <c r="X35" s="113"/>
      <c r="Y35" s="114"/>
      <c r="Z35" s="114"/>
      <c r="AA35" s="116"/>
    </row>
    <row r="36" spans="1:27" ht="15" customHeight="1">
      <c r="A36" s="36"/>
      <c r="B36" s="27"/>
      <c r="C36" s="27"/>
      <c r="D36" s="27"/>
      <c r="E36" s="2250"/>
      <c r="F36" s="29"/>
      <c r="G36" s="564"/>
      <c r="H36" s="564"/>
      <c r="I36" s="30">
        <f t="shared" si="2"/>
        <v>0</v>
      </c>
      <c r="R36" s="349"/>
      <c r="S36" s="39"/>
      <c r="T36" s="39"/>
      <c r="U36" s="939"/>
      <c r="V36" s="39"/>
      <c r="W36" s="112"/>
      <c r="X36" s="113"/>
      <c r="Y36" s="114"/>
      <c r="Z36" s="114"/>
      <c r="AA36" s="116"/>
    </row>
    <row r="37" spans="1:27" ht="15" customHeight="1">
      <c r="A37" s="36"/>
      <c r="B37" s="27"/>
      <c r="C37" s="27"/>
      <c r="D37" s="27"/>
      <c r="E37" s="2250"/>
      <c r="F37" s="29"/>
      <c r="G37" s="564"/>
      <c r="H37" s="564"/>
      <c r="I37" s="30">
        <f t="shared" si="2"/>
        <v>0</v>
      </c>
      <c r="R37" s="349"/>
      <c r="S37" s="39"/>
      <c r="T37" s="39"/>
      <c r="U37" s="939"/>
      <c r="V37" s="39"/>
      <c r="W37" s="112"/>
      <c r="X37" s="113"/>
      <c r="Y37" s="114"/>
      <c r="Z37" s="114"/>
      <c r="AA37" s="116"/>
    </row>
    <row r="38" spans="1:27" ht="21" customHeight="1">
      <c r="R38" s="349"/>
      <c r="S38" s="39"/>
      <c r="T38" s="39"/>
      <c r="U38" s="939"/>
      <c r="V38" s="39"/>
      <c r="W38" s="112"/>
      <c r="X38" s="113"/>
      <c r="Y38" s="114"/>
      <c r="Z38" s="114"/>
      <c r="AA38" s="116"/>
    </row>
    <row r="39" spans="1:27" ht="15" customHeight="1">
      <c r="A39" s="3521" t="s">
        <v>1</v>
      </c>
      <c r="B39" s="3521"/>
      <c r="C39" s="3521"/>
      <c r="D39" s="3521"/>
      <c r="E39" s="3521"/>
      <c r="F39" s="3521"/>
      <c r="G39" s="3521"/>
      <c r="H39" s="3521"/>
      <c r="I39" s="3522"/>
      <c r="R39" s="349"/>
      <c r="S39" s="39"/>
      <c r="T39" s="39"/>
      <c r="U39" s="939"/>
      <c r="V39" s="39"/>
      <c r="W39" s="112"/>
      <c r="X39" s="113"/>
      <c r="Y39" s="114"/>
      <c r="Z39" s="114"/>
      <c r="AA39" s="116"/>
    </row>
    <row r="40" spans="1:27" ht="15" customHeight="1">
      <c r="A40" s="14" t="s">
        <v>2</v>
      </c>
      <c r="B40" s="142" t="s">
        <v>35</v>
      </c>
      <c r="C40" s="143" t="s">
        <v>4</v>
      </c>
      <c r="D40" s="142" t="s">
        <v>1778</v>
      </c>
      <c r="E40" s="2504" t="s">
        <v>7</v>
      </c>
      <c r="F40" s="144" t="s">
        <v>6</v>
      </c>
      <c r="G40" s="516" t="s">
        <v>1023</v>
      </c>
      <c r="H40" s="516" t="s">
        <v>802</v>
      </c>
      <c r="I40" s="146" t="s">
        <v>39</v>
      </c>
      <c r="R40" s="349"/>
      <c r="S40" s="39"/>
      <c r="T40" s="39"/>
      <c r="U40" s="939"/>
      <c r="V40" s="39"/>
      <c r="W40" s="112"/>
      <c r="X40" s="113"/>
      <c r="Y40" s="114"/>
      <c r="Z40" s="114"/>
      <c r="AA40" s="116"/>
    </row>
    <row r="41" spans="1:27" ht="15" customHeight="1">
      <c r="A41" s="926">
        <v>45492</v>
      </c>
      <c r="B41" s="21">
        <v>550000</v>
      </c>
      <c r="C41" s="21">
        <f>B41*0.02</f>
        <v>11000</v>
      </c>
      <c r="D41" s="23"/>
      <c r="E41" s="2542">
        <v>33854</v>
      </c>
      <c r="F41" s="25">
        <v>72</v>
      </c>
      <c r="G41" s="55">
        <f>B41/F41</f>
        <v>7638.8888888888896</v>
      </c>
      <c r="H41" s="55">
        <f>+B41*0.83%</f>
        <v>4565</v>
      </c>
      <c r="I41" s="21">
        <f>B41</f>
        <v>550000</v>
      </c>
      <c r="R41" s="349"/>
      <c r="S41" s="39"/>
      <c r="T41" s="39"/>
      <c r="U41" s="939"/>
      <c r="V41" s="39"/>
      <c r="W41" s="112"/>
      <c r="X41" s="113"/>
      <c r="Y41" s="114"/>
      <c r="Z41" s="114"/>
      <c r="AA41" s="116"/>
    </row>
    <row r="42" spans="1:27" ht="15" customHeight="1">
      <c r="A42" s="50">
        <v>45510</v>
      </c>
      <c r="B42" s="57"/>
      <c r="C42" s="57"/>
      <c r="D42" s="57"/>
      <c r="E42" s="2229">
        <v>84186</v>
      </c>
      <c r="F42" s="57">
        <v>1</v>
      </c>
      <c r="G42" s="59">
        <v>7638.89</v>
      </c>
      <c r="H42" s="59">
        <v>4565</v>
      </c>
      <c r="I42" s="62">
        <f>I41-G42</f>
        <v>542361.11</v>
      </c>
      <c r="R42" s="349"/>
      <c r="S42" s="39"/>
      <c r="T42" s="39"/>
      <c r="U42" s="939"/>
      <c r="V42" s="39"/>
      <c r="W42" s="112"/>
      <c r="X42" s="113"/>
      <c r="Y42" s="114"/>
      <c r="Z42" s="114"/>
      <c r="AA42" s="116"/>
    </row>
    <row r="43" spans="1:27" ht="15" customHeight="1">
      <c r="A43" s="50">
        <v>45534</v>
      </c>
      <c r="B43" s="57"/>
      <c r="C43" s="57"/>
      <c r="D43" s="57"/>
      <c r="E43" s="2229">
        <v>84436</v>
      </c>
      <c r="F43" s="57">
        <v>2</v>
      </c>
      <c r="G43" s="59">
        <v>7638.89</v>
      </c>
      <c r="H43" s="59">
        <v>4565</v>
      </c>
      <c r="I43" s="62">
        <f t="shared" ref="I43:I69" si="3">I42-G43</f>
        <v>534722.22</v>
      </c>
      <c r="R43" s="349"/>
      <c r="S43" s="39"/>
      <c r="T43" s="39"/>
      <c r="U43" s="939"/>
      <c r="V43" s="39"/>
      <c r="W43" s="112"/>
      <c r="X43" s="113"/>
      <c r="Y43" s="114"/>
      <c r="Z43" s="114"/>
      <c r="AA43" s="116"/>
    </row>
    <row r="44" spans="1:27" ht="15" customHeight="1">
      <c r="A44" s="50">
        <v>45568</v>
      </c>
      <c r="B44" s="57"/>
      <c r="C44" s="57"/>
      <c r="D44" s="57"/>
      <c r="E44" s="2229">
        <v>84874</v>
      </c>
      <c r="F44" s="57">
        <v>3</v>
      </c>
      <c r="G44" s="59">
        <v>7638.89</v>
      </c>
      <c r="H44" s="59">
        <v>4565</v>
      </c>
      <c r="I44" s="62">
        <f t="shared" si="3"/>
        <v>527083.32999999996</v>
      </c>
      <c r="R44" s="349"/>
      <c r="S44" s="39"/>
      <c r="T44" s="39"/>
      <c r="U44" s="939"/>
      <c r="V44" s="39"/>
      <c r="W44" s="112"/>
      <c r="X44" s="113"/>
      <c r="Y44" s="114"/>
      <c r="Z44" s="114"/>
      <c r="AA44" s="116"/>
    </row>
    <row r="45" spans="1:27" ht="15" customHeight="1">
      <c r="A45" s="50">
        <v>45601</v>
      </c>
      <c r="B45" s="57"/>
      <c r="C45" s="57"/>
      <c r="D45" s="57"/>
      <c r="E45" s="2229">
        <v>85250</v>
      </c>
      <c r="F45" s="57">
        <v>4</v>
      </c>
      <c r="G45" s="59">
        <v>7638.89</v>
      </c>
      <c r="H45" s="59">
        <v>4565</v>
      </c>
      <c r="I45" s="62">
        <f t="shared" si="3"/>
        <v>519444.44</v>
      </c>
      <c r="R45" s="349"/>
      <c r="S45" s="39"/>
      <c r="T45" s="39"/>
      <c r="U45" s="939"/>
      <c r="V45" s="39"/>
      <c r="W45" s="112"/>
      <c r="X45" s="113"/>
      <c r="Y45" s="114"/>
      <c r="Z45" s="114"/>
      <c r="AA45" s="116"/>
    </row>
    <row r="46" spans="1:27" ht="15" customHeight="1">
      <c r="A46" s="50">
        <v>45630</v>
      </c>
      <c r="B46" s="57"/>
      <c r="C46" s="57"/>
      <c r="D46" s="57"/>
      <c r="E46" s="2229">
        <v>85730</v>
      </c>
      <c r="F46" s="57">
        <v>5</v>
      </c>
      <c r="G46" s="59">
        <v>7638.89</v>
      </c>
      <c r="H46" s="59">
        <v>4565</v>
      </c>
      <c r="I46" s="62">
        <f t="shared" si="3"/>
        <v>511805.55</v>
      </c>
      <c r="R46" s="349"/>
      <c r="S46" s="39"/>
      <c r="T46" s="39"/>
      <c r="U46" s="939"/>
      <c r="V46" s="39"/>
      <c r="W46" s="112"/>
      <c r="X46" s="113"/>
      <c r="Y46" s="114"/>
      <c r="Z46" s="114"/>
      <c r="AA46" s="116"/>
    </row>
    <row r="47" spans="1:27" ht="15" customHeight="1">
      <c r="A47" s="50">
        <v>45665</v>
      </c>
      <c r="B47" s="194"/>
      <c r="C47" s="57"/>
      <c r="D47" s="57"/>
      <c r="E47" s="2229">
        <v>86101</v>
      </c>
      <c r="F47" s="57">
        <v>6</v>
      </c>
      <c r="G47" s="59">
        <v>7638.89</v>
      </c>
      <c r="H47" s="59">
        <v>4565</v>
      </c>
      <c r="I47" s="62">
        <f t="shared" si="3"/>
        <v>504166.66</v>
      </c>
      <c r="K47" s="339"/>
      <c r="L47" s="613"/>
      <c r="M47" s="464"/>
      <c r="N47" s="614"/>
      <c r="O47" s="614"/>
      <c r="P47" s="614"/>
      <c r="Q47" s="617"/>
      <c r="R47" s="617"/>
      <c r="S47" s="779"/>
      <c r="T47" s="39"/>
      <c r="U47" s="939"/>
      <c r="V47" s="39"/>
      <c r="W47" s="112"/>
      <c r="X47" s="113"/>
      <c r="Y47" s="114"/>
      <c r="Z47" s="114"/>
      <c r="AA47" s="116"/>
    </row>
    <row r="48" spans="1:27" ht="15" customHeight="1">
      <c r="A48" s="50">
        <v>45685</v>
      </c>
      <c r="B48" s="194"/>
      <c r="C48" s="57"/>
      <c r="D48" s="57"/>
      <c r="E48" s="2229">
        <v>86291</v>
      </c>
      <c r="F48" s="57">
        <v>7</v>
      </c>
      <c r="G48" s="59">
        <v>7638.89</v>
      </c>
      <c r="H48" s="59">
        <v>4565</v>
      </c>
      <c r="I48" s="62">
        <f t="shared" si="3"/>
        <v>496527.77</v>
      </c>
      <c r="K48" s="339"/>
      <c r="L48" s="613"/>
      <c r="M48" s="464"/>
      <c r="N48" s="615"/>
      <c r="O48" s="615"/>
      <c r="P48" s="615"/>
      <c r="Q48" s="617"/>
      <c r="R48" s="617"/>
      <c r="S48" s="779"/>
      <c r="T48" s="39"/>
      <c r="U48" s="939"/>
      <c r="V48" s="39"/>
      <c r="W48" s="112"/>
      <c r="X48" s="113"/>
      <c r="Y48" s="114"/>
      <c r="Z48" s="114"/>
      <c r="AA48" s="116"/>
    </row>
    <row r="49" spans="1:27" ht="15" customHeight="1">
      <c r="A49" s="50">
        <v>45715</v>
      </c>
      <c r="B49" s="194"/>
      <c r="C49" s="57"/>
      <c r="D49" s="57"/>
      <c r="E49" s="2229">
        <v>86618</v>
      </c>
      <c r="F49" s="57"/>
      <c r="G49" s="62">
        <v>1435</v>
      </c>
      <c r="H49" s="62">
        <v>4565</v>
      </c>
      <c r="I49" s="62">
        <f t="shared" si="3"/>
        <v>495092.77</v>
      </c>
      <c r="K49" s="339"/>
      <c r="L49" s="613"/>
      <c r="M49" s="464"/>
      <c r="N49" s="615"/>
      <c r="O49" s="615"/>
      <c r="P49" s="615"/>
      <c r="Q49" s="617"/>
      <c r="R49" s="617"/>
      <c r="S49" s="779"/>
      <c r="T49" s="39"/>
      <c r="U49" s="939"/>
      <c r="V49" s="39"/>
      <c r="W49" s="112"/>
      <c r="X49" s="113"/>
      <c r="Y49" s="114"/>
      <c r="Z49" s="114"/>
      <c r="AA49" s="116"/>
    </row>
    <row r="50" spans="1:27" ht="15" customHeight="1">
      <c r="A50" s="50">
        <v>45727</v>
      </c>
      <c r="B50" s="194"/>
      <c r="C50" s="57"/>
      <c r="D50" s="57"/>
      <c r="E50" s="2229">
        <v>86798</v>
      </c>
      <c r="F50" s="57">
        <v>8</v>
      </c>
      <c r="G50" s="62">
        <v>6203.89</v>
      </c>
      <c r="H50" s="62"/>
      <c r="I50" s="62">
        <f t="shared" si="3"/>
        <v>488888.88</v>
      </c>
      <c r="K50" s="339"/>
      <c r="L50" s="613"/>
      <c r="M50" s="464"/>
      <c r="N50" s="615"/>
      <c r="O50" s="615"/>
      <c r="P50" s="615"/>
      <c r="Q50" s="617"/>
      <c r="R50" s="617"/>
      <c r="S50" s="779"/>
      <c r="T50" s="39"/>
      <c r="U50" s="939"/>
      <c r="V50" s="39"/>
      <c r="W50" s="112"/>
      <c r="X50" s="113"/>
      <c r="Y50" s="114"/>
      <c r="Z50" s="114"/>
      <c r="AA50" s="116"/>
    </row>
    <row r="51" spans="1:27" ht="15" customHeight="1">
      <c r="A51" s="50">
        <v>45744</v>
      </c>
      <c r="B51" s="194"/>
      <c r="C51" s="57"/>
      <c r="D51" s="57"/>
      <c r="E51" s="2229">
        <v>87018</v>
      </c>
      <c r="F51" s="57"/>
      <c r="G51" s="62">
        <v>6400</v>
      </c>
      <c r="H51" s="62"/>
      <c r="I51" s="62">
        <f t="shared" si="3"/>
        <v>482488.88</v>
      </c>
      <c r="K51" s="339"/>
      <c r="L51" s="613"/>
      <c r="M51" s="464"/>
      <c r="N51" s="615"/>
      <c r="O51" s="615"/>
      <c r="P51" s="615"/>
      <c r="Q51" s="617"/>
      <c r="R51" s="617"/>
      <c r="S51" s="779"/>
      <c r="T51" s="39"/>
      <c r="U51" s="939"/>
      <c r="V51" s="39"/>
      <c r="W51" s="112"/>
      <c r="X51" s="113"/>
      <c r="Y51" s="114"/>
      <c r="Z51" s="114"/>
      <c r="AA51" s="116"/>
    </row>
    <row r="52" spans="1:27" ht="15" customHeight="1">
      <c r="A52" s="50">
        <v>45757</v>
      </c>
      <c r="B52" s="194"/>
      <c r="C52" s="57"/>
      <c r="D52" s="57"/>
      <c r="E52" s="2229">
        <v>87190</v>
      </c>
      <c r="F52" s="57">
        <v>9</v>
      </c>
      <c r="G52" s="62">
        <v>1238.8900000000001</v>
      </c>
      <c r="H52" s="62">
        <v>4565</v>
      </c>
      <c r="I52" s="62">
        <f t="shared" si="3"/>
        <v>481249.99</v>
      </c>
      <c r="K52" s="339"/>
      <c r="L52" s="613"/>
      <c r="M52" s="464"/>
      <c r="N52" s="615"/>
      <c r="O52" s="615"/>
      <c r="P52" s="615"/>
      <c r="Q52" s="617"/>
      <c r="R52" s="617"/>
      <c r="S52" s="779"/>
      <c r="T52" s="39"/>
      <c r="U52" s="939"/>
      <c r="V52" s="39"/>
      <c r="W52" s="112"/>
      <c r="X52" s="113"/>
      <c r="Y52" s="114"/>
      <c r="Z52" s="114"/>
      <c r="AA52" s="116"/>
    </row>
    <row r="53" spans="1:27" ht="15" customHeight="1">
      <c r="A53" s="50">
        <v>45776</v>
      </c>
      <c r="B53" s="194"/>
      <c r="C53" s="57"/>
      <c r="D53" s="57"/>
      <c r="E53" s="2229">
        <v>87384</v>
      </c>
      <c r="F53" s="57"/>
      <c r="G53" s="62">
        <v>6100</v>
      </c>
      <c r="H53" s="62"/>
      <c r="I53" s="62">
        <f t="shared" si="3"/>
        <v>475149.99</v>
      </c>
      <c r="K53" s="339"/>
      <c r="L53" s="613"/>
      <c r="M53" s="464"/>
      <c r="N53" s="615"/>
      <c r="O53" s="615"/>
      <c r="P53" s="615"/>
      <c r="Q53" s="617"/>
      <c r="R53" s="617"/>
      <c r="S53" s="779"/>
    </row>
    <row r="54" spans="1:27" ht="15" customHeight="1">
      <c r="A54" s="50">
        <v>45786</v>
      </c>
      <c r="B54" s="194"/>
      <c r="C54" s="57"/>
      <c r="D54" s="57"/>
      <c r="E54" s="2229"/>
      <c r="F54" s="57">
        <v>10</v>
      </c>
      <c r="G54" s="62">
        <v>1538.89</v>
      </c>
      <c r="H54" s="62">
        <v>4565</v>
      </c>
      <c r="I54" s="62">
        <f t="shared" si="3"/>
        <v>473611.1</v>
      </c>
      <c r="K54" s="339"/>
      <c r="L54" s="613"/>
      <c r="M54" s="340"/>
      <c r="N54" s="614"/>
      <c r="O54" s="614"/>
      <c r="P54" s="614"/>
      <c r="Q54" s="617"/>
      <c r="R54" s="617"/>
      <c r="S54" s="779"/>
    </row>
    <row r="55" spans="1:27" ht="15" customHeight="1">
      <c r="A55" s="50">
        <v>45805</v>
      </c>
      <c r="B55" s="194"/>
      <c r="C55" s="57"/>
      <c r="D55" s="57"/>
      <c r="E55" s="2229" t="s">
        <v>1782</v>
      </c>
      <c r="F55" s="57"/>
      <c r="G55" s="62">
        <v>6100</v>
      </c>
      <c r="H55" s="62"/>
      <c r="I55" s="62">
        <f t="shared" si="3"/>
        <v>467511.1</v>
      </c>
      <c r="K55" s="339"/>
      <c r="L55" s="613"/>
      <c r="M55" s="340"/>
      <c r="N55" s="615"/>
      <c r="O55" s="615"/>
      <c r="P55" s="615"/>
      <c r="Q55" s="617"/>
      <c r="R55" s="617"/>
      <c r="S55" s="779"/>
    </row>
    <row r="56" spans="1:27" ht="15" customHeight="1">
      <c r="A56" s="50">
        <v>45815</v>
      </c>
      <c r="B56" s="194"/>
      <c r="C56" s="57"/>
      <c r="D56" s="57"/>
      <c r="E56" s="2229" t="s">
        <v>1783</v>
      </c>
      <c r="F56" s="57">
        <v>11</v>
      </c>
      <c r="G56" s="62">
        <v>1538.89</v>
      </c>
      <c r="H56" s="62">
        <v>4565</v>
      </c>
      <c r="I56" s="62">
        <f t="shared" si="3"/>
        <v>465972.21</v>
      </c>
      <c r="K56" s="339"/>
      <c r="L56" s="613"/>
      <c r="M56" s="340"/>
      <c r="N56" s="614"/>
      <c r="O56" s="614"/>
      <c r="P56" s="614"/>
      <c r="Q56" s="617"/>
      <c r="R56" s="617"/>
      <c r="S56" s="779"/>
    </row>
    <row r="57" spans="1:27" ht="15" customHeight="1">
      <c r="A57" s="50">
        <v>45835</v>
      </c>
      <c r="B57" s="194"/>
      <c r="C57" s="57"/>
      <c r="D57" s="57"/>
      <c r="E57" s="2229" t="s">
        <v>1784</v>
      </c>
      <c r="F57" s="57"/>
      <c r="G57" s="62">
        <v>6200</v>
      </c>
      <c r="H57" s="62"/>
      <c r="I57" s="62">
        <f t="shared" si="3"/>
        <v>459772.21</v>
      </c>
      <c r="K57" s="339"/>
      <c r="L57" s="613"/>
      <c r="M57" s="340"/>
      <c r="N57" s="615"/>
      <c r="O57" s="615"/>
      <c r="P57" s="615"/>
      <c r="Q57" s="617"/>
      <c r="R57" s="617"/>
      <c r="S57" s="779"/>
    </row>
    <row r="58" spans="1:27" ht="15" customHeight="1">
      <c r="A58" s="50">
        <v>45855</v>
      </c>
      <c r="B58" s="194"/>
      <c r="C58" s="57"/>
      <c r="D58" s="57"/>
      <c r="E58" s="2229" t="s">
        <v>295</v>
      </c>
      <c r="F58" s="57">
        <v>12</v>
      </c>
      <c r="G58" s="62">
        <v>1438.89</v>
      </c>
      <c r="H58" s="62">
        <v>4565</v>
      </c>
      <c r="I58" s="62">
        <f t="shared" si="3"/>
        <v>458333.32</v>
      </c>
      <c r="K58" s="339"/>
      <c r="L58" s="613"/>
      <c r="M58" s="340"/>
      <c r="N58" s="615"/>
      <c r="O58" s="615"/>
      <c r="P58" s="615"/>
      <c r="Q58" s="617"/>
      <c r="R58" s="617"/>
      <c r="S58" s="779"/>
    </row>
    <row r="59" spans="1:27" ht="15" customHeight="1">
      <c r="A59" s="50">
        <v>45867</v>
      </c>
      <c r="B59" s="194"/>
      <c r="C59" s="57"/>
      <c r="D59" s="57"/>
      <c r="E59" s="2229" t="s">
        <v>1785</v>
      </c>
      <c r="F59" s="57"/>
      <c r="G59" s="62">
        <v>6600</v>
      </c>
      <c r="H59" s="62"/>
      <c r="I59" s="62">
        <f t="shared" si="3"/>
        <v>451733.32</v>
      </c>
      <c r="K59" s="339"/>
      <c r="L59" s="613"/>
      <c r="M59" s="340"/>
      <c r="N59" s="615"/>
      <c r="O59" s="615"/>
      <c r="P59" s="615"/>
      <c r="Q59" s="617"/>
      <c r="R59" s="617"/>
      <c r="S59" s="779"/>
    </row>
    <row r="60" spans="1:27" ht="15" customHeight="1">
      <c r="A60" s="50">
        <v>45881</v>
      </c>
      <c r="B60" s="194"/>
      <c r="C60" s="57"/>
      <c r="D60" s="57"/>
      <c r="E60" s="2229" t="s">
        <v>1786</v>
      </c>
      <c r="F60" s="57">
        <v>13</v>
      </c>
      <c r="G60" s="62">
        <v>1038.8900000000001</v>
      </c>
      <c r="H60" s="62">
        <v>4565</v>
      </c>
      <c r="I60" s="62">
        <f t="shared" si="3"/>
        <v>450694.43</v>
      </c>
      <c r="K60" s="339"/>
      <c r="L60" s="613"/>
      <c r="M60" s="464"/>
      <c r="N60" s="615"/>
      <c r="O60" s="615"/>
      <c r="P60" s="615"/>
      <c r="Q60" s="617"/>
      <c r="R60" s="617"/>
      <c r="S60" s="779"/>
    </row>
    <row r="61" spans="1:27" ht="13.8">
      <c r="A61" s="167">
        <v>45897</v>
      </c>
      <c r="B61" s="194"/>
      <c r="C61" s="27"/>
      <c r="D61" s="27"/>
      <c r="E61" s="2931" t="s">
        <v>1787</v>
      </c>
      <c r="F61" s="57"/>
      <c r="G61" s="450">
        <v>1435</v>
      </c>
      <c r="H61" s="450">
        <v>4565</v>
      </c>
      <c r="I61" s="62">
        <f t="shared" si="3"/>
        <v>449259.43</v>
      </c>
      <c r="K61" s="339"/>
      <c r="L61" s="613"/>
      <c r="M61" s="464"/>
      <c r="N61" s="615"/>
      <c r="O61" s="615"/>
      <c r="P61" s="615"/>
      <c r="Q61" s="617"/>
      <c r="R61" s="617"/>
      <c r="S61" s="779"/>
    </row>
    <row r="62" spans="1:27" ht="13.8">
      <c r="A62" s="167">
        <v>45899</v>
      </c>
      <c r="B62" s="194"/>
      <c r="C62" s="27"/>
      <c r="D62" s="57"/>
      <c r="E62" s="2931" t="s">
        <v>1788</v>
      </c>
      <c r="F62" s="57">
        <v>14</v>
      </c>
      <c r="G62" s="450">
        <v>6203.89</v>
      </c>
      <c r="H62" s="62"/>
      <c r="I62" s="62">
        <f t="shared" si="3"/>
        <v>443055.54</v>
      </c>
      <c r="K62" s="339"/>
      <c r="L62" s="613"/>
      <c r="M62" s="464"/>
      <c r="N62" s="615"/>
      <c r="O62" s="615"/>
      <c r="P62" s="615"/>
      <c r="Q62" s="617"/>
      <c r="R62" s="617"/>
      <c r="S62" s="779"/>
    </row>
    <row r="63" spans="1:27" ht="13.8">
      <c r="A63" s="167">
        <v>45932</v>
      </c>
      <c r="B63" s="194"/>
      <c r="C63" s="27"/>
      <c r="D63" s="27"/>
      <c r="E63" s="2932" t="s">
        <v>1789</v>
      </c>
      <c r="F63" s="29"/>
      <c r="G63" s="168">
        <v>1935</v>
      </c>
      <c r="H63" s="168">
        <v>4565</v>
      </c>
      <c r="I63" s="62">
        <f t="shared" si="3"/>
        <v>441120.54</v>
      </c>
      <c r="K63" s="339"/>
      <c r="L63" s="613"/>
      <c r="M63" s="340"/>
      <c r="N63" s="614"/>
      <c r="O63" s="614"/>
      <c r="P63" s="614"/>
      <c r="Q63" s="617"/>
      <c r="R63" s="617"/>
      <c r="S63" s="779"/>
    </row>
    <row r="64" spans="1:27" ht="13.8">
      <c r="A64" s="167">
        <v>45941</v>
      </c>
      <c r="B64" s="194"/>
      <c r="C64" s="27"/>
      <c r="D64" s="27"/>
      <c r="E64" s="2932" t="s">
        <v>1790</v>
      </c>
      <c r="F64" s="57">
        <v>15</v>
      </c>
      <c r="G64" s="450">
        <v>5703.89</v>
      </c>
      <c r="H64" s="564"/>
      <c r="I64" s="62">
        <f t="shared" si="3"/>
        <v>435416.65</v>
      </c>
      <c r="K64" s="339"/>
      <c r="L64" s="613"/>
      <c r="M64" s="340"/>
      <c r="N64" s="615"/>
      <c r="O64" s="615"/>
      <c r="P64" s="615"/>
      <c r="Q64" s="617"/>
      <c r="R64" s="617"/>
      <c r="S64" s="779"/>
    </row>
    <row r="65" spans="1:28">
      <c r="A65" s="167">
        <v>45959</v>
      </c>
      <c r="B65" s="194"/>
      <c r="C65" s="27"/>
      <c r="D65" s="27"/>
      <c r="E65" s="2313" t="s">
        <v>1791</v>
      </c>
      <c r="F65" s="195"/>
      <c r="G65" s="619">
        <v>7300</v>
      </c>
      <c r="H65" s="619"/>
      <c r="I65" s="62">
        <f t="shared" si="3"/>
        <v>428116.65</v>
      </c>
      <c r="K65" s="339"/>
      <c r="L65" s="613"/>
      <c r="M65" s="340"/>
      <c r="N65" s="615"/>
      <c r="O65" s="615"/>
      <c r="P65" s="615"/>
      <c r="Q65" s="617"/>
      <c r="R65" s="617"/>
      <c r="S65" s="779"/>
    </row>
    <row r="66" spans="1:28">
      <c r="A66" s="167">
        <v>45960</v>
      </c>
      <c r="B66" s="194"/>
      <c r="C66" s="27"/>
      <c r="D66" s="27"/>
      <c r="E66" s="2313" t="s">
        <v>1780</v>
      </c>
      <c r="F66" s="195"/>
      <c r="G66" s="619">
        <v>338.89</v>
      </c>
      <c r="H66" s="619">
        <v>4565</v>
      </c>
      <c r="I66" s="62">
        <f t="shared" si="3"/>
        <v>427777.76</v>
      </c>
      <c r="K66" s="339"/>
      <c r="L66" s="613"/>
      <c r="M66" s="340"/>
      <c r="N66" s="615"/>
      <c r="O66" s="615"/>
      <c r="P66" s="615"/>
      <c r="Q66" s="617"/>
      <c r="R66" s="617"/>
      <c r="S66" s="779"/>
    </row>
    <row r="67" spans="1:28" ht="13.8">
      <c r="A67" s="167">
        <v>45960</v>
      </c>
      <c r="B67" s="194"/>
      <c r="C67" s="27"/>
      <c r="D67" s="27"/>
      <c r="E67" s="2933" t="s">
        <v>1792</v>
      </c>
      <c r="F67" s="29"/>
      <c r="G67" s="811">
        <v>427777.76</v>
      </c>
      <c r="H67" s="564"/>
      <c r="I67" s="62">
        <f t="shared" si="3"/>
        <v>0</v>
      </c>
      <c r="K67" s="339"/>
      <c r="L67" s="616"/>
      <c r="M67" s="467"/>
      <c r="N67" s="615"/>
      <c r="O67" s="615"/>
      <c r="P67" s="615"/>
      <c r="Q67" s="618"/>
      <c r="R67" s="618"/>
      <c r="S67" s="779"/>
      <c r="AB67" s="618"/>
    </row>
    <row r="68" spans="1:28">
      <c r="A68" s="167"/>
      <c r="B68" s="194"/>
      <c r="C68" s="27"/>
      <c r="D68" s="27"/>
      <c r="E68" s="2934"/>
      <c r="F68" s="29"/>
      <c r="G68" s="564"/>
      <c r="H68" s="564"/>
      <c r="I68" s="62">
        <f t="shared" si="3"/>
        <v>0</v>
      </c>
      <c r="K68" s="339"/>
      <c r="L68" s="613"/>
      <c r="M68" s="340"/>
      <c r="N68" s="615"/>
      <c r="O68" s="615"/>
      <c r="P68" s="615"/>
      <c r="Q68" s="617"/>
      <c r="R68" s="617"/>
      <c r="S68" s="779"/>
    </row>
    <row r="69" spans="1:28">
      <c r="A69" s="167"/>
      <c r="B69" s="194"/>
      <c r="C69" s="27"/>
      <c r="D69" s="27"/>
      <c r="E69" s="2250"/>
      <c r="F69" s="29"/>
      <c r="G69" s="564"/>
      <c r="H69" s="564"/>
      <c r="I69" s="62">
        <f t="shared" si="3"/>
        <v>0</v>
      </c>
      <c r="K69" s="339"/>
      <c r="L69" s="613"/>
      <c r="M69" s="340"/>
      <c r="N69" s="614"/>
      <c r="O69" s="614"/>
      <c r="P69" s="614"/>
      <c r="Q69" s="617"/>
      <c r="R69" s="617"/>
      <c r="S69" s="779"/>
    </row>
    <row r="70" spans="1:28" ht="15">
      <c r="A70" s="3521" t="s">
        <v>1</v>
      </c>
      <c r="B70" s="3521"/>
      <c r="C70" s="3521"/>
      <c r="D70" s="3521"/>
      <c r="E70" s="3521"/>
      <c r="F70" s="3521"/>
      <c r="G70" s="3521"/>
      <c r="H70" s="3521"/>
      <c r="I70" s="3522"/>
      <c r="K70" s="339"/>
      <c r="L70" s="613"/>
      <c r="M70" s="340"/>
      <c r="N70" s="615"/>
      <c r="O70" s="615"/>
      <c r="P70" s="615"/>
      <c r="Q70" s="617"/>
      <c r="R70" s="617"/>
      <c r="S70" s="779"/>
    </row>
    <row r="71" spans="1:28" ht="25.2">
      <c r="A71" s="14" t="s">
        <v>2</v>
      </c>
      <c r="B71" s="142" t="s">
        <v>35</v>
      </c>
      <c r="C71" s="143" t="s">
        <v>4</v>
      </c>
      <c r="D71" s="142" t="s">
        <v>1778</v>
      </c>
      <c r="E71" s="2504" t="s">
        <v>7</v>
      </c>
      <c r="F71" s="144" t="s">
        <v>6</v>
      </c>
      <c r="G71" s="516" t="s">
        <v>1023</v>
      </c>
      <c r="H71" s="516" t="s">
        <v>802</v>
      </c>
      <c r="I71" s="146" t="s">
        <v>39</v>
      </c>
      <c r="K71" s="339"/>
      <c r="L71" s="613"/>
      <c r="M71" s="340"/>
      <c r="N71" s="615"/>
      <c r="O71" s="615"/>
      <c r="P71" s="615"/>
      <c r="Q71" s="617"/>
      <c r="R71" s="617"/>
      <c r="S71" s="779"/>
    </row>
    <row r="72" spans="1:28">
      <c r="A72" s="162">
        <v>45960</v>
      </c>
      <c r="B72" s="21">
        <v>550000</v>
      </c>
      <c r="C72" s="21">
        <f>B72*0.02</f>
        <v>11000</v>
      </c>
      <c r="D72" s="23"/>
      <c r="E72" s="2542" t="s">
        <v>1792</v>
      </c>
      <c r="F72" s="25">
        <v>72</v>
      </c>
      <c r="G72" s="55">
        <f>B72/F72</f>
        <v>7638.8888888888896</v>
      </c>
      <c r="H72" s="55">
        <f>+B72*0.83%</f>
        <v>4565</v>
      </c>
      <c r="I72" s="21">
        <f>B72</f>
        <v>550000</v>
      </c>
    </row>
    <row r="73" spans="1:28">
      <c r="A73" s="167">
        <v>45988</v>
      </c>
      <c r="B73" s="151"/>
      <c r="C73" s="151"/>
      <c r="D73" s="151"/>
      <c r="E73" s="2356" t="s">
        <v>1793</v>
      </c>
      <c r="F73" s="57">
        <v>1</v>
      </c>
      <c r="G73" s="450">
        <v>3335</v>
      </c>
      <c r="H73" s="450">
        <v>4565</v>
      </c>
      <c r="I73" s="43">
        <f t="shared" ref="I73:I78" si="4">I72-G73</f>
        <v>546665</v>
      </c>
    </row>
    <row r="74" spans="1:28">
      <c r="A74" s="167">
        <v>45997</v>
      </c>
      <c r="B74" s="151"/>
      <c r="C74" s="151"/>
      <c r="D74" s="151"/>
      <c r="E74" s="2356" t="s">
        <v>1794</v>
      </c>
      <c r="F74" s="57">
        <v>2</v>
      </c>
      <c r="G74" s="168">
        <v>4903.8900000000003</v>
      </c>
      <c r="H74" s="168"/>
      <c r="I74" s="43">
        <f t="shared" si="4"/>
        <v>541761.11</v>
      </c>
    </row>
    <row r="75" spans="1:28">
      <c r="A75" s="167">
        <v>46018</v>
      </c>
      <c r="B75" s="151"/>
      <c r="C75" s="151"/>
      <c r="D75" s="151"/>
      <c r="E75" s="2356" t="s">
        <v>1795</v>
      </c>
      <c r="F75" s="57">
        <v>3</v>
      </c>
      <c r="G75" s="450">
        <v>4135</v>
      </c>
      <c r="H75" s="450">
        <v>4565</v>
      </c>
      <c r="I75" s="43">
        <f t="shared" si="4"/>
        <v>537626.11</v>
      </c>
    </row>
    <row r="76" spans="1:28">
      <c r="A76" s="167">
        <v>46020</v>
      </c>
      <c r="B76" s="151"/>
      <c r="C76" s="151"/>
      <c r="D76" s="151"/>
      <c r="E76" s="2356" t="s">
        <v>1796</v>
      </c>
      <c r="F76" s="57">
        <v>4</v>
      </c>
      <c r="G76" s="450">
        <v>3503.89</v>
      </c>
      <c r="H76" s="450"/>
      <c r="I76" s="43">
        <f t="shared" si="4"/>
        <v>534122.22</v>
      </c>
    </row>
    <row r="77" spans="1:28">
      <c r="A77" s="940"/>
      <c r="B77" s="151"/>
      <c r="C77" s="151"/>
      <c r="D77" s="151"/>
      <c r="E77" s="2356"/>
      <c r="F77" s="57"/>
      <c r="G77" s="62"/>
      <c r="H77" s="62"/>
      <c r="I77" s="43">
        <f t="shared" si="4"/>
        <v>534122.22</v>
      </c>
    </row>
    <row r="78" spans="1:28">
      <c r="A78" s="36"/>
      <c r="B78" s="27"/>
      <c r="C78" s="27"/>
      <c r="D78" s="27"/>
      <c r="E78" s="2250"/>
      <c r="F78" s="29"/>
      <c r="G78" s="564"/>
      <c r="H78" s="564"/>
      <c r="I78" s="43">
        <f t="shared" si="4"/>
        <v>534122.22</v>
      </c>
    </row>
    <row r="79" spans="1:28">
      <c r="A79" s="36"/>
      <c r="B79" s="27"/>
      <c r="C79" s="27"/>
      <c r="D79" s="27"/>
      <c r="E79" s="2250"/>
      <c r="F79" s="29"/>
      <c r="G79" s="564"/>
      <c r="H79" s="564"/>
      <c r="I79" s="39"/>
    </row>
  </sheetData>
  <mergeCells count="8">
    <mergeCell ref="A70:I70"/>
    <mergeCell ref="A3:I3"/>
    <mergeCell ref="J3:Q3"/>
    <mergeCell ref="R3:W3"/>
    <mergeCell ref="X3:AA3"/>
    <mergeCell ref="J8:Q8"/>
    <mergeCell ref="A17:I17"/>
    <mergeCell ref="A39:I39"/>
  </mergeCells>
  <pageMargins left="0.5" right="0.5" top="1" bottom="1" header="0.5" footer="0.5"/>
  <pageSetup paperSize="5" orientation="portrait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95">
    <tabColor rgb="FFFFFF00"/>
  </sheetPr>
  <dimension ref="A1:R94"/>
  <sheetViews>
    <sheetView topLeftCell="K5" zoomScale="130" zoomScaleNormal="130" workbookViewId="0">
      <selection activeCell="L23" sqref="L23"/>
    </sheetView>
  </sheetViews>
  <sheetFormatPr defaultColWidth="9.109375" defaultRowHeight="13.2"/>
  <cols>
    <col min="1" max="1" width="14.44140625" style="131" customWidth="1"/>
    <col min="2" max="2" width="13" style="132" customWidth="1"/>
    <col min="3" max="3" width="10.44140625" style="132" customWidth="1"/>
    <col min="4" max="4" width="9.109375" style="132"/>
    <col min="5" max="5" width="9.33203125" style="133" customWidth="1"/>
    <col min="6" max="6" width="11" style="134" customWidth="1"/>
    <col min="7" max="7" width="14.33203125" style="135" customWidth="1"/>
    <col min="8" max="8" width="10.6640625" style="135" customWidth="1"/>
    <col min="9" max="9" width="14.5546875" style="132" customWidth="1"/>
    <col min="10" max="10" width="9.109375" style="3"/>
    <col min="11" max="11" width="11.88671875" style="2301" customWidth="1"/>
    <col min="12" max="12" width="12.109375" style="2242" customWidth="1"/>
    <col min="13" max="13" width="9.44140625" style="2242" customWidth="1"/>
    <col min="14" max="14" width="12.6640625" style="2935" customWidth="1"/>
    <col min="15" max="15" width="8.5546875" style="2271" customWidth="1"/>
    <col min="16" max="16" width="12" style="2242" customWidth="1"/>
    <col min="17" max="17" width="11.44140625" style="2242" customWidth="1"/>
    <col min="18" max="18" width="11.88671875" style="2242" customWidth="1"/>
    <col min="19" max="16384" width="9.109375" style="3"/>
  </cols>
  <sheetData>
    <row r="1" spans="1:18" ht="24">
      <c r="A1" s="230" t="s">
        <v>1797</v>
      </c>
      <c r="L1" s="2266"/>
      <c r="M1" s="2266"/>
      <c r="P1" s="2266"/>
    </row>
    <row r="3" spans="1:18" s="1" customFormat="1" ht="15">
      <c r="A3" s="131"/>
      <c r="B3" s="132"/>
      <c r="C3" s="132"/>
      <c r="D3" s="132"/>
      <c r="E3" s="133"/>
      <c r="F3" s="134"/>
      <c r="G3" s="135"/>
      <c r="H3" s="135"/>
      <c r="I3" s="132"/>
      <c r="K3" s="3523" t="s">
        <v>20</v>
      </c>
      <c r="L3" s="3524"/>
      <c r="M3" s="3524"/>
      <c r="N3" s="3524"/>
      <c r="O3" s="3525"/>
      <c r="P3" s="3524"/>
      <c r="Q3" s="3524"/>
      <c r="R3" s="3524"/>
    </row>
    <row r="4" spans="1:18" ht="29.1" customHeight="1">
      <c r="A4" s="3204" t="s">
        <v>1</v>
      </c>
      <c r="B4" s="3205"/>
      <c r="C4" s="3205"/>
      <c r="D4" s="3205"/>
      <c r="E4" s="3205"/>
      <c r="F4" s="3205"/>
      <c r="G4" s="3205"/>
      <c r="H4" s="3205"/>
      <c r="I4" s="3526"/>
      <c r="K4" s="2302" t="s">
        <v>21</v>
      </c>
      <c r="L4" s="2936" t="s">
        <v>552</v>
      </c>
      <c r="M4" s="2937" t="s">
        <v>1592</v>
      </c>
      <c r="N4" s="2938" t="s">
        <v>1798</v>
      </c>
      <c r="O4" s="2297" t="s">
        <v>187</v>
      </c>
      <c r="P4" s="2939" t="s">
        <v>622</v>
      </c>
      <c r="Q4" s="2940" t="s">
        <v>177</v>
      </c>
      <c r="R4" s="2941" t="s">
        <v>10</v>
      </c>
    </row>
    <row r="5" spans="1:18" ht="15" customHeight="1">
      <c r="A5" s="493" t="s">
        <v>2</v>
      </c>
      <c r="B5" s="495" t="s">
        <v>35</v>
      </c>
      <c r="C5" s="503" t="s">
        <v>4</v>
      </c>
      <c r="D5" s="497" t="s">
        <v>5</v>
      </c>
      <c r="E5" s="497" t="s">
        <v>6</v>
      </c>
      <c r="F5" s="570" t="s">
        <v>36</v>
      </c>
      <c r="G5" s="498" t="s">
        <v>1023</v>
      </c>
      <c r="H5" s="498" t="s">
        <v>802</v>
      </c>
      <c r="I5" s="908" t="s">
        <v>39</v>
      </c>
      <c r="K5" s="2589">
        <v>44807</v>
      </c>
      <c r="L5" s="2352">
        <v>20000</v>
      </c>
      <c r="M5" s="2352"/>
      <c r="N5" s="2942"/>
      <c r="O5" s="2331">
        <v>12</v>
      </c>
      <c r="P5" s="2943">
        <v>1666.67</v>
      </c>
      <c r="Q5" s="2329">
        <v>400</v>
      </c>
      <c r="R5" s="2352">
        <v>20000</v>
      </c>
    </row>
    <row r="6" spans="1:18" ht="15" customHeight="1">
      <c r="A6" s="147">
        <v>44905</v>
      </c>
      <c r="B6" s="21">
        <v>375000</v>
      </c>
      <c r="C6" s="21">
        <f>B6*0.02</f>
        <v>7500</v>
      </c>
      <c r="D6" s="23"/>
      <c r="E6" s="25">
        <v>60</v>
      </c>
      <c r="F6" s="754">
        <v>30365</v>
      </c>
      <c r="G6" s="55">
        <f>+B6/E6</f>
        <v>6250</v>
      </c>
      <c r="H6" s="55">
        <f>B6*0.83%</f>
        <v>3112.5</v>
      </c>
      <c r="I6" s="21">
        <f>B6</f>
        <v>375000</v>
      </c>
      <c r="K6" s="2221">
        <v>44832</v>
      </c>
      <c r="L6" s="2337"/>
      <c r="M6" s="2474"/>
      <c r="N6" s="2379">
        <v>76137</v>
      </c>
      <c r="O6" s="2224"/>
      <c r="P6" s="2276">
        <v>1666.67</v>
      </c>
      <c r="Q6" s="2276">
        <v>366.67</v>
      </c>
      <c r="R6" s="2354">
        <f t="shared" ref="R6:R11" si="0">R5-P6</f>
        <v>18333.330000000002</v>
      </c>
    </row>
    <row r="7" spans="1:18" ht="15" customHeight="1">
      <c r="A7" s="167">
        <v>44921</v>
      </c>
      <c r="B7" s="32"/>
      <c r="C7" s="33"/>
      <c r="D7" s="33"/>
      <c r="E7" s="32"/>
      <c r="F7" s="34">
        <v>77177</v>
      </c>
      <c r="G7" s="33">
        <v>6250</v>
      </c>
      <c r="H7" s="33">
        <v>3112</v>
      </c>
      <c r="I7" s="478">
        <f>I6-G7</f>
        <v>368750</v>
      </c>
      <c r="K7" s="2221">
        <v>44861</v>
      </c>
      <c r="L7" s="2337"/>
      <c r="M7" s="2474"/>
      <c r="N7" s="2379">
        <v>76428</v>
      </c>
      <c r="O7" s="2224"/>
      <c r="P7" s="2276">
        <v>1666.67</v>
      </c>
      <c r="Q7" s="2276">
        <v>333.33</v>
      </c>
      <c r="R7" s="2354">
        <f t="shared" si="0"/>
        <v>16666.66</v>
      </c>
    </row>
    <row r="8" spans="1:18" ht="15" customHeight="1">
      <c r="A8" s="50">
        <v>44954</v>
      </c>
      <c r="B8" s="151"/>
      <c r="C8" s="153"/>
      <c r="D8" s="151"/>
      <c r="E8" s="57"/>
      <c r="F8" s="42">
        <v>77504</v>
      </c>
      <c r="G8" s="30">
        <v>6250</v>
      </c>
      <c r="H8" s="30">
        <v>3112</v>
      </c>
      <c r="I8" s="478">
        <f t="shared" ref="I8:I18" si="1">I7-G8</f>
        <v>362500</v>
      </c>
      <c r="K8" s="2221">
        <v>44891</v>
      </c>
      <c r="L8" s="2337"/>
      <c r="M8" s="2474"/>
      <c r="N8" s="2379">
        <v>76871</v>
      </c>
      <c r="O8" s="2224"/>
      <c r="P8" s="2276">
        <v>1666.67</v>
      </c>
      <c r="Q8" s="2276">
        <v>300</v>
      </c>
      <c r="R8" s="2354">
        <f t="shared" si="0"/>
        <v>14999.99</v>
      </c>
    </row>
    <row r="9" spans="1:18" ht="15" customHeight="1">
      <c r="A9" s="50">
        <v>44982</v>
      </c>
      <c r="B9" s="151"/>
      <c r="C9" s="151"/>
      <c r="D9" s="151"/>
      <c r="E9" s="57"/>
      <c r="F9" s="42">
        <v>77854</v>
      </c>
      <c r="G9" s="30">
        <v>6250</v>
      </c>
      <c r="H9" s="30">
        <v>3112</v>
      </c>
      <c r="I9" s="478">
        <f t="shared" si="1"/>
        <v>356250</v>
      </c>
      <c r="K9" s="2221">
        <v>44921</v>
      </c>
      <c r="L9" s="2337"/>
      <c r="M9" s="2474"/>
      <c r="N9" s="2379">
        <v>77177</v>
      </c>
      <c r="O9" s="2224"/>
      <c r="P9" s="2276">
        <v>1666.67</v>
      </c>
      <c r="Q9" s="2276">
        <v>300</v>
      </c>
      <c r="R9" s="2219">
        <f t="shared" si="0"/>
        <v>13333.32</v>
      </c>
    </row>
    <row r="10" spans="1:18" ht="15" customHeight="1">
      <c r="A10" s="50">
        <v>45020</v>
      </c>
      <c r="B10" s="151"/>
      <c r="C10" s="153"/>
      <c r="D10" s="151"/>
      <c r="E10" s="57"/>
      <c r="F10" s="42">
        <v>78228</v>
      </c>
      <c r="G10" s="59">
        <v>6250</v>
      </c>
      <c r="H10" s="59">
        <v>3112</v>
      </c>
      <c r="I10" s="478">
        <f t="shared" si="1"/>
        <v>350000</v>
      </c>
      <c r="K10" s="2223">
        <v>44954</v>
      </c>
      <c r="L10" s="2219"/>
      <c r="M10" s="2219"/>
      <c r="N10" s="2944">
        <v>77504</v>
      </c>
      <c r="O10" s="2224"/>
      <c r="P10" s="2219">
        <v>1666.67</v>
      </c>
      <c r="Q10" s="2276">
        <v>233.33</v>
      </c>
      <c r="R10" s="2219">
        <f t="shared" si="0"/>
        <v>11666.65</v>
      </c>
    </row>
    <row r="11" spans="1:18" ht="15" customHeight="1">
      <c r="A11" s="50">
        <v>45042</v>
      </c>
      <c r="B11" s="151"/>
      <c r="C11" s="153"/>
      <c r="D11" s="151"/>
      <c r="E11" s="57"/>
      <c r="F11" s="42">
        <v>78425</v>
      </c>
      <c r="G11" s="30">
        <v>6250</v>
      </c>
      <c r="H11" s="30">
        <v>3112</v>
      </c>
      <c r="I11" s="478">
        <f t="shared" si="1"/>
        <v>343750</v>
      </c>
      <c r="K11" s="2223">
        <v>44960</v>
      </c>
      <c r="L11" s="2219"/>
      <c r="M11" s="2219"/>
      <c r="N11" s="2944">
        <v>77582</v>
      </c>
      <c r="O11" s="2224"/>
      <c r="P11" s="2219">
        <v>11666.65</v>
      </c>
      <c r="Q11" s="2219"/>
      <c r="R11" s="2219">
        <f t="shared" si="0"/>
        <v>0</v>
      </c>
    </row>
    <row r="12" spans="1:18" ht="15" customHeight="1">
      <c r="A12" s="50">
        <v>45076</v>
      </c>
      <c r="B12" s="151"/>
      <c r="C12" s="153"/>
      <c r="D12" s="151"/>
      <c r="E12" s="57"/>
      <c r="F12" s="42">
        <v>78892</v>
      </c>
      <c r="G12" s="30">
        <v>6250</v>
      </c>
      <c r="H12" s="30">
        <v>3112</v>
      </c>
      <c r="I12" s="478">
        <f t="shared" si="1"/>
        <v>337500</v>
      </c>
    </row>
    <row r="13" spans="1:18" ht="15" customHeight="1">
      <c r="A13" s="50">
        <v>45106</v>
      </c>
      <c r="B13" s="151"/>
      <c r="C13" s="153"/>
      <c r="D13" s="151"/>
      <c r="E13" s="57"/>
      <c r="F13" s="42">
        <v>79316</v>
      </c>
      <c r="G13" s="30">
        <v>6250</v>
      </c>
      <c r="H13" s="30">
        <v>3112</v>
      </c>
      <c r="I13" s="478">
        <f t="shared" si="1"/>
        <v>331250</v>
      </c>
    </row>
    <row r="14" spans="1:18" ht="15" customHeight="1">
      <c r="A14" s="50">
        <v>45134</v>
      </c>
      <c r="B14" s="151"/>
      <c r="C14" s="153"/>
      <c r="D14" s="151"/>
      <c r="E14" s="57"/>
      <c r="F14" s="42">
        <v>79597</v>
      </c>
      <c r="G14" s="30">
        <v>6250</v>
      </c>
      <c r="H14" s="30">
        <v>3112</v>
      </c>
      <c r="I14" s="478">
        <f t="shared" si="1"/>
        <v>325000</v>
      </c>
      <c r="K14" s="3523" t="s">
        <v>20</v>
      </c>
      <c r="L14" s="3524"/>
      <c r="M14" s="3524"/>
      <c r="N14" s="3524"/>
      <c r="O14" s="3525"/>
      <c r="P14" s="3524"/>
      <c r="Q14" s="3524"/>
      <c r="R14" s="3524"/>
    </row>
    <row r="15" spans="1:18" ht="15" customHeight="1">
      <c r="A15" s="50">
        <v>45167</v>
      </c>
      <c r="B15" s="151"/>
      <c r="C15" s="153"/>
      <c r="D15" s="151"/>
      <c r="E15" s="57"/>
      <c r="F15" s="42">
        <v>79999</v>
      </c>
      <c r="G15" s="30">
        <v>6250</v>
      </c>
      <c r="H15" s="30">
        <v>3112</v>
      </c>
      <c r="I15" s="478">
        <f t="shared" si="1"/>
        <v>318750</v>
      </c>
      <c r="K15" s="2302" t="s">
        <v>21</v>
      </c>
      <c r="L15" s="2936" t="s">
        <v>552</v>
      </c>
      <c r="M15" s="2937" t="s">
        <v>1592</v>
      </c>
      <c r="N15" s="2938" t="s">
        <v>1798</v>
      </c>
      <c r="O15" s="2297" t="s">
        <v>187</v>
      </c>
      <c r="P15" s="2939" t="s">
        <v>622</v>
      </c>
      <c r="Q15" s="2940" t="s">
        <v>177</v>
      </c>
      <c r="R15" s="2941" t="s">
        <v>10</v>
      </c>
    </row>
    <row r="16" spans="1:18" ht="15" customHeight="1">
      <c r="A16" s="50">
        <v>45196</v>
      </c>
      <c r="B16" s="151"/>
      <c r="C16" s="151"/>
      <c r="D16" s="151"/>
      <c r="E16" s="57"/>
      <c r="F16" s="34">
        <v>80363</v>
      </c>
      <c r="G16" s="62">
        <v>6250</v>
      </c>
      <c r="H16" s="62">
        <v>3112</v>
      </c>
      <c r="I16" s="478">
        <f t="shared" si="1"/>
        <v>312500</v>
      </c>
      <c r="K16" s="2589">
        <v>44960</v>
      </c>
      <c r="L16" s="2352">
        <v>20000</v>
      </c>
      <c r="M16" s="2352"/>
      <c r="N16" s="2942">
        <v>30657</v>
      </c>
      <c r="O16" s="2331">
        <v>12</v>
      </c>
      <c r="P16" s="2943">
        <v>1666.67</v>
      </c>
      <c r="Q16" s="2329">
        <v>400</v>
      </c>
      <c r="R16" s="2352">
        <v>20000</v>
      </c>
    </row>
    <row r="17" spans="1:18" ht="15" customHeight="1">
      <c r="A17" s="50">
        <v>45219</v>
      </c>
      <c r="B17" s="151"/>
      <c r="C17" s="151"/>
      <c r="D17" s="151"/>
      <c r="E17" s="57"/>
      <c r="F17" s="61">
        <v>32233</v>
      </c>
      <c r="G17" s="62">
        <v>312500</v>
      </c>
      <c r="H17" s="62"/>
      <c r="I17" s="478">
        <f t="shared" si="1"/>
        <v>0</v>
      </c>
      <c r="K17" s="2221">
        <v>44982</v>
      </c>
      <c r="L17" s="2337"/>
      <c r="M17" s="2474"/>
      <c r="N17" s="2197">
        <v>77854</v>
      </c>
      <c r="O17" s="2225">
        <v>1</v>
      </c>
      <c r="P17" s="2276">
        <v>1666.67</v>
      </c>
      <c r="Q17" s="2276">
        <v>366.67</v>
      </c>
      <c r="R17" s="2354">
        <f>R16-P17</f>
        <v>18333.330000000002</v>
      </c>
    </row>
    <row r="18" spans="1:18" ht="15" customHeight="1">
      <c r="I18" s="919">
        <f t="shared" si="1"/>
        <v>0</v>
      </c>
      <c r="K18" s="2223">
        <v>45020</v>
      </c>
      <c r="L18" s="2219"/>
      <c r="M18" s="2219"/>
      <c r="N18" s="2379">
        <v>78228</v>
      </c>
      <c r="O18" s="2225">
        <v>2</v>
      </c>
      <c r="P18" s="2219">
        <v>1666.67</v>
      </c>
      <c r="Q18" s="2275">
        <v>333.33</v>
      </c>
      <c r="R18" s="2354">
        <f t="shared" ref="R18:R24" si="2">R17-P18</f>
        <v>16666.66</v>
      </c>
    </row>
    <row r="19" spans="1:18" ht="15" customHeight="1">
      <c r="K19" s="2223">
        <v>45042</v>
      </c>
      <c r="L19" s="2219"/>
      <c r="M19" s="2219"/>
      <c r="N19" s="2379">
        <v>78425</v>
      </c>
      <c r="O19" s="2225">
        <v>3</v>
      </c>
      <c r="P19" s="2219">
        <v>1666.67</v>
      </c>
      <c r="Q19" s="2275">
        <v>300</v>
      </c>
      <c r="R19" s="2354">
        <f t="shared" si="2"/>
        <v>14999.99</v>
      </c>
    </row>
    <row r="20" spans="1:18" ht="15" customHeight="1">
      <c r="A20" s="3204" t="s">
        <v>1</v>
      </c>
      <c r="B20" s="3205"/>
      <c r="C20" s="3205"/>
      <c r="D20" s="3205"/>
      <c r="E20" s="3205"/>
      <c r="F20" s="3205"/>
      <c r="G20" s="3205"/>
      <c r="H20" s="3205"/>
      <c r="I20" s="3526"/>
      <c r="K20" s="2223">
        <v>45076</v>
      </c>
      <c r="L20" s="2219"/>
      <c r="M20" s="2219"/>
      <c r="N20" s="2379">
        <v>78892</v>
      </c>
      <c r="O20" s="2225">
        <v>4</v>
      </c>
      <c r="P20" s="2219">
        <v>1666.67</v>
      </c>
      <c r="Q20" s="2275">
        <v>266.67</v>
      </c>
      <c r="R20" s="2219">
        <f t="shared" si="2"/>
        <v>13333.32</v>
      </c>
    </row>
    <row r="21" spans="1:18" ht="15" customHeight="1">
      <c r="A21" s="493" t="s">
        <v>2</v>
      </c>
      <c r="B21" s="495" t="s">
        <v>35</v>
      </c>
      <c r="C21" s="503" t="s">
        <v>4</v>
      </c>
      <c r="D21" s="497" t="s">
        <v>5</v>
      </c>
      <c r="E21" s="497" t="s">
        <v>6</v>
      </c>
      <c r="F21" s="570" t="s">
        <v>36</v>
      </c>
      <c r="G21" s="498" t="s">
        <v>1023</v>
      </c>
      <c r="H21" s="498" t="s">
        <v>802</v>
      </c>
      <c r="I21" s="908" t="s">
        <v>39</v>
      </c>
      <c r="K21" s="2223">
        <v>45106</v>
      </c>
      <c r="L21" s="2219"/>
      <c r="M21" s="2219"/>
      <c r="N21" s="2379">
        <v>79316</v>
      </c>
      <c r="O21" s="2225">
        <v>5</v>
      </c>
      <c r="P21" s="2219">
        <v>1666.67</v>
      </c>
      <c r="Q21" s="2275">
        <v>233.33</v>
      </c>
      <c r="R21" s="2219">
        <f t="shared" si="2"/>
        <v>11666.65</v>
      </c>
    </row>
    <row r="22" spans="1:18" ht="15" customHeight="1">
      <c r="A22" s="147">
        <v>45219</v>
      </c>
      <c r="B22" s="21">
        <v>400000</v>
      </c>
      <c r="C22" s="21">
        <f>B22*0.02</f>
        <v>8000</v>
      </c>
      <c r="D22" s="23"/>
      <c r="E22" s="25">
        <v>60</v>
      </c>
      <c r="F22" s="754">
        <v>32233</v>
      </c>
      <c r="G22" s="55">
        <f>+B22/E22</f>
        <v>6666.6666666666697</v>
      </c>
      <c r="H22" s="55">
        <f>B22*0.83%</f>
        <v>3320</v>
      </c>
      <c r="I22" s="21">
        <f>B22</f>
        <v>400000</v>
      </c>
      <c r="K22" s="2223">
        <v>45134</v>
      </c>
      <c r="L22" s="2219"/>
      <c r="M22" s="2219"/>
      <c r="N22" s="2379">
        <v>79597</v>
      </c>
      <c r="O22" s="2225">
        <v>6</v>
      </c>
      <c r="P22" s="2219">
        <v>1666.67</v>
      </c>
      <c r="Q22" s="2275">
        <v>200</v>
      </c>
      <c r="R22" s="2219">
        <f t="shared" si="2"/>
        <v>9999.98</v>
      </c>
    </row>
    <row r="23" spans="1:18" ht="15" customHeight="1">
      <c r="A23" s="50">
        <v>45226</v>
      </c>
      <c r="B23" s="151"/>
      <c r="C23" s="151"/>
      <c r="D23" s="151"/>
      <c r="E23" s="148">
        <v>1</v>
      </c>
      <c r="F23" s="42">
        <v>80706</v>
      </c>
      <c r="G23" s="30">
        <v>6666.67</v>
      </c>
      <c r="H23" s="30">
        <v>3320</v>
      </c>
      <c r="I23" s="478">
        <f>I22-G23</f>
        <v>393333.33</v>
      </c>
      <c r="K23" s="2223">
        <v>45167</v>
      </c>
      <c r="L23" s="2219"/>
      <c r="M23" s="2219"/>
      <c r="N23" s="2379">
        <v>79999</v>
      </c>
      <c r="O23" s="2225">
        <v>7</v>
      </c>
      <c r="P23" s="2219">
        <v>1666.67</v>
      </c>
      <c r="Q23" s="2275">
        <v>166.67</v>
      </c>
      <c r="R23" s="2219">
        <f t="shared" si="2"/>
        <v>8333.31</v>
      </c>
    </row>
    <row r="24" spans="1:18" ht="15" customHeight="1">
      <c r="A24" s="50">
        <v>45260</v>
      </c>
      <c r="B24" s="151"/>
      <c r="C24" s="151"/>
      <c r="D24" s="151"/>
      <c r="E24" s="148">
        <v>2</v>
      </c>
      <c r="F24" s="42">
        <v>81193</v>
      </c>
      <c r="G24" s="30">
        <v>6666.67</v>
      </c>
      <c r="H24" s="30">
        <v>3320</v>
      </c>
      <c r="I24" s="478">
        <f t="shared" ref="I24:I34" si="3">I23-G24</f>
        <v>386666.66</v>
      </c>
      <c r="K24" s="2223">
        <v>45176</v>
      </c>
      <c r="L24" s="2219"/>
      <c r="M24" s="2219"/>
      <c r="N24" s="2944">
        <v>80155</v>
      </c>
      <c r="O24" s="2225">
        <v>8</v>
      </c>
      <c r="P24" s="2219">
        <v>8333.31</v>
      </c>
      <c r="Q24" s="2219"/>
      <c r="R24" s="2219">
        <f t="shared" si="2"/>
        <v>0</v>
      </c>
    </row>
    <row r="25" spans="1:18" ht="15" customHeight="1">
      <c r="A25" s="50">
        <v>45289</v>
      </c>
      <c r="B25" s="151"/>
      <c r="C25" s="151"/>
      <c r="D25" s="151"/>
      <c r="E25" s="148">
        <v>3</v>
      </c>
      <c r="F25" s="42">
        <v>81565</v>
      </c>
      <c r="G25" s="30">
        <v>6666.67</v>
      </c>
      <c r="H25" s="30">
        <v>3320</v>
      </c>
      <c r="I25" s="478">
        <f t="shared" si="3"/>
        <v>379999.99</v>
      </c>
      <c r="K25" s="2223"/>
      <c r="L25" s="2219"/>
      <c r="M25" s="2219"/>
      <c r="N25" s="2944"/>
      <c r="O25" s="2224"/>
      <c r="P25" s="2219"/>
      <c r="Q25" s="2219"/>
      <c r="R25" s="2219"/>
    </row>
    <row r="26" spans="1:18" ht="15" customHeight="1">
      <c r="A26" s="50">
        <v>45322</v>
      </c>
      <c r="B26" s="151"/>
      <c r="C26" s="151"/>
      <c r="D26" s="151"/>
      <c r="E26" s="148">
        <v>4</v>
      </c>
      <c r="F26" s="42">
        <v>81924</v>
      </c>
      <c r="G26" s="30">
        <v>6666.67</v>
      </c>
      <c r="H26" s="30">
        <v>3320</v>
      </c>
      <c r="I26" s="478">
        <f t="shared" si="3"/>
        <v>373333.32</v>
      </c>
    </row>
    <row r="27" spans="1:18" ht="15" customHeight="1">
      <c r="A27" s="50">
        <v>45350</v>
      </c>
      <c r="B27" s="151"/>
      <c r="C27" s="151"/>
      <c r="D27" s="151"/>
      <c r="E27" s="148">
        <v>5</v>
      </c>
      <c r="F27" s="42">
        <v>82225</v>
      </c>
      <c r="G27" s="30">
        <v>6666.67</v>
      </c>
      <c r="H27" s="30">
        <v>3320</v>
      </c>
      <c r="I27" s="478">
        <f t="shared" si="3"/>
        <v>366666.65</v>
      </c>
    </row>
    <row r="28" spans="1:18" ht="15" customHeight="1">
      <c r="A28" s="50">
        <v>45378</v>
      </c>
      <c r="B28" s="151"/>
      <c r="C28" s="151"/>
      <c r="D28" s="151"/>
      <c r="E28" s="148">
        <v>6</v>
      </c>
      <c r="F28" s="42">
        <v>82619</v>
      </c>
      <c r="G28" s="30">
        <v>6666.67</v>
      </c>
      <c r="H28" s="30">
        <v>3320</v>
      </c>
      <c r="I28" s="478">
        <f t="shared" si="3"/>
        <v>359999.98</v>
      </c>
      <c r="K28" s="3523" t="s">
        <v>20</v>
      </c>
      <c r="L28" s="3524"/>
      <c r="M28" s="3524"/>
      <c r="N28" s="3524"/>
      <c r="O28" s="3525"/>
      <c r="P28" s="3524"/>
      <c r="Q28" s="3524"/>
      <c r="R28" s="3524"/>
    </row>
    <row r="29" spans="1:18" ht="15" customHeight="1">
      <c r="A29" s="50">
        <v>45412</v>
      </c>
      <c r="B29" s="151"/>
      <c r="C29" s="151"/>
      <c r="D29" s="151"/>
      <c r="E29" s="148">
        <v>7</v>
      </c>
      <c r="F29" s="42">
        <v>82947</v>
      </c>
      <c r="G29" s="30">
        <v>6666.67</v>
      </c>
      <c r="H29" s="30">
        <v>3320</v>
      </c>
      <c r="I29" s="478">
        <f t="shared" si="3"/>
        <v>353333.31</v>
      </c>
      <c r="K29" s="2302" t="s">
        <v>21</v>
      </c>
      <c r="L29" s="2936" t="s">
        <v>552</v>
      </c>
      <c r="M29" s="2937" t="s">
        <v>1592</v>
      </c>
      <c r="N29" s="2938" t="s">
        <v>1798</v>
      </c>
      <c r="O29" s="2297" t="s">
        <v>187</v>
      </c>
      <c r="P29" s="2939" t="s">
        <v>622</v>
      </c>
      <c r="Q29" s="2940" t="s">
        <v>177</v>
      </c>
      <c r="R29" s="2941" t="s">
        <v>10</v>
      </c>
    </row>
    <row r="30" spans="1:18" ht="15" customHeight="1">
      <c r="A30" s="50">
        <v>45442</v>
      </c>
      <c r="B30" s="151"/>
      <c r="C30" s="151"/>
      <c r="D30" s="151"/>
      <c r="E30" s="148">
        <v>8</v>
      </c>
      <c r="F30" s="42">
        <v>83393</v>
      </c>
      <c r="G30" s="30">
        <v>6666.67</v>
      </c>
      <c r="H30" s="30">
        <v>3320</v>
      </c>
      <c r="I30" s="478">
        <f t="shared" si="3"/>
        <v>346666.64</v>
      </c>
      <c r="K30" s="2589">
        <v>45176</v>
      </c>
      <c r="L30" s="2352">
        <v>20000</v>
      </c>
      <c r="M30" s="2352"/>
      <c r="N30" s="2942">
        <v>31954</v>
      </c>
      <c r="O30" s="2331">
        <v>12</v>
      </c>
      <c r="P30" s="2943">
        <v>1666.67</v>
      </c>
      <c r="Q30" s="2329">
        <v>400</v>
      </c>
      <c r="R30" s="2352">
        <v>20000</v>
      </c>
    </row>
    <row r="31" spans="1:18" ht="15" customHeight="1">
      <c r="A31" s="50">
        <v>45472</v>
      </c>
      <c r="B31" s="151"/>
      <c r="C31" s="151"/>
      <c r="D31" s="151"/>
      <c r="E31" s="148">
        <v>9</v>
      </c>
      <c r="F31" s="52">
        <v>83740</v>
      </c>
      <c r="G31" s="62">
        <v>6666.67</v>
      </c>
      <c r="H31" s="62">
        <v>3320</v>
      </c>
      <c r="I31" s="478">
        <f t="shared" si="3"/>
        <v>339999.97</v>
      </c>
      <c r="K31" s="2221">
        <v>45196</v>
      </c>
      <c r="L31" s="2191"/>
      <c r="M31" s="2206"/>
      <c r="N31" s="2195">
        <v>80363</v>
      </c>
      <c r="O31" s="2225"/>
      <c r="P31" s="2206">
        <v>1666.67</v>
      </c>
      <c r="Q31" s="2206">
        <v>366.67</v>
      </c>
      <c r="R31" s="2219">
        <f>R30-P31</f>
        <v>18333.330000000002</v>
      </c>
    </row>
    <row r="32" spans="1:18" ht="15" customHeight="1">
      <c r="A32" s="53">
        <v>45490</v>
      </c>
      <c r="B32" s="151"/>
      <c r="C32" s="151"/>
      <c r="D32" s="151"/>
      <c r="E32" s="57"/>
      <c r="F32" s="41">
        <v>33840</v>
      </c>
      <c r="G32" s="327">
        <v>339999.97</v>
      </c>
      <c r="H32" s="62"/>
      <c r="I32" s="478">
        <f t="shared" si="3"/>
        <v>0</v>
      </c>
      <c r="K32" s="2221">
        <v>45226</v>
      </c>
      <c r="L32" s="2191"/>
      <c r="M32" s="2206"/>
      <c r="N32" s="2195">
        <v>80706</v>
      </c>
      <c r="O32" s="2224"/>
      <c r="P32" s="2206">
        <v>1666.67</v>
      </c>
      <c r="Q32" s="2206">
        <v>333.33</v>
      </c>
      <c r="R32" s="2219">
        <f t="shared" ref="R32:R37" si="4">R31-P32</f>
        <v>16666.66</v>
      </c>
    </row>
    <row r="33" spans="1:18" ht="15" customHeight="1">
      <c r="A33" s="160"/>
      <c r="B33" s="151"/>
      <c r="C33" s="151"/>
      <c r="D33" s="151"/>
      <c r="E33" s="57"/>
      <c r="F33" s="61"/>
      <c r="G33" s="62"/>
      <c r="H33" s="62"/>
      <c r="I33" s="478">
        <f t="shared" si="3"/>
        <v>0</v>
      </c>
      <c r="K33" s="2221">
        <v>45260</v>
      </c>
      <c r="L33" s="2191"/>
      <c r="M33" s="2206"/>
      <c r="N33" s="2195">
        <v>81193</v>
      </c>
      <c r="O33" s="2224"/>
      <c r="P33" s="2206">
        <v>1666.67</v>
      </c>
      <c r="Q33" s="2206">
        <v>333.33</v>
      </c>
      <c r="R33" s="2219">
        <f t="shared" si="4"/>
        <v>14999.99</v>
      </c>
    </row>
    <row r="34" spans="1:18" ht="15" customHeight="1">
      <c r="A34" s="160"/>
      <c r="B34" s="151"/>
      <c r="C34" s="151"/>
      <c r="D34" s="151"/>
      <c r="E34" s="57"/>
      <c r="F34" s="61"/>
      <c r="G34" s="62"/>
      <c r="H34" s="62"/>
      <c r="I34" s="478">
        <f t="shared" si="3"/>
        <v>0</v>
      </c>
      <c r="K34" s="2221">
        <v>45289</v>
      </c>
      <c r="L34" s="2191"/>
      <c r="M34" s="2206"/>
      <c r="N34" s="2195">
        <v>81565</v>
      </c>
      <c r="O34" s="2224"/>
      <c r="P34" s="2206">
        <v>1666.67</v>
      </c>
      <c r="Q34" s="2206">
        <v>300</v>
      </c>
      <c r="R34" s="2219">
        <f t="shared" si="4"/>
        <v>13333.32</v>
      </c>
    </row>
    <row r="35" spans="1:18" ht="15" customHeight="1">
      <c r="A35" s="3204" t="s">
        <v>1</v>
      </c>
      <c r="B35" s="3205"/>
      <c r="C35" s="3205"/>
      <c r="D35" s="3205"/>
      <c r="E35" s="3205"/>
      <c r="F35" s="3205"/>
      <c r="G35" s="3205"/>
      <c r="H35" s="3205"/>
      <c r="I35" s="3526"/>
      <c r="K35" s="2221">
        <v>45322</v>
      </c>
      <c r="L35" s="2219"/>
      <c r="M35" s="2945"/>
      <c r="N35" s="2197">
        <v>81924</v>
      </c>
      <c r="O35" s="2224"/>
      <c r="P35" s="2206">
        <v>1666.67</v>
      </c>
      <c r="Q35" s="2206">
        <v>300</v>
      </c>
      <c r="R35" s="2219">
        <f t="shared" si="4"/>
        <v>11666.65</v>
      </c>
    </row>
    <row r="36" spans="1:18" ht="15" customHeight="1">
      <c r="A36" s="493" t="s">
        <v>2</v>
      </c>
      <c r="B36" s="495" t="s">
        <v>35</v>
      </c>
      <c r="C36" s="503" t="s">
        <v>4</v>
      </c>
      <c r="D36" s="497" t="s">
        <v>5</v>
      </c>
      <c r="E36" s="497" t="s">
        <v>6</v>
      </c>
      <c r="F36" s="570" t="s">
        <v>36</v>
      </c>
      <c r="G36" s="498" t="s">
        <v>1023</v>
      </c>
      <c r="H36" s="498" t="s">
        <v>802</v>
      </c>
      <c r="I36" s="908" t="s">
        <v>39</v>
      </c>
      <c r="K36" s="2221">
        <v>45350</v>
      </c>
      <c r="L36" s="2219"/>
      <c r="M36" s="2945"/>
      <c r="N36" s="2197">
        <v>82225</v>
      </c>
      <c r="O36" s="2224"/>
      <c r="P36" s="2206">
        <v>1666.67</v>
      </c>
      <c r="Q36" s="2206">
        <v>266.67</v>
      </c>
      <c r="R36" s="2219">
        <f t="shared" si="4"/>
        <v>9999.98</v>
      </c>
    </row>
    <row r="37" spans="1:18" ht="15" customHeight="1">
      <c r="A37" s="162">
        <v>45490</v>
      </c>
      <c r="B37" s="55">
        <v>420000</v>
      </c>
      <c r="C37" s="55">
        <f>B37*0.02</f>
        <v>8400</v>
      </c>
      <c r="D37" s="25"/>
      <c r="E37" s="25">
        <v>60</v>
      </c>
      <c r="F37" s="24">
        <v>33840</v>
      </c>
      <c r="G37" s="55">
        <f>+B37/E37</f>
        <v>7000</v>
      </c>
      <c r="H37" s="55">
        <f>B37*0.83%</f>
        <v>3486</v>
      </c>
      <c r="I37" s="55">
        <f>B37</f>
        <v>420000</v>
      </c>
      <c r="K37" s="2221">
        <v>45360</v>
      </c>
      <c r="L37" s="2219"/>
      <c r="M37" s="2945"/>
      <c r="N37" s="2195">
        <v>82380</v>
      </c>
      <c r="O37" s="2224"/>
      <c r="P37" s="2206">
        <v>9999.98</v>
      </c>
      <c r="Q37" s="2206">
        <v>400</v>
      </c>
      <c r="R37" s="2219">
        <f t="shared" si="4"/>
        <v>0</v>
      </c>
    </row>
    <row r="38" spans="1:18" ht="15" customHeight="1">
      <c r="A38" s="50">
        <v>45504</v>
      </c>
      <c r="B38" s="57"/>
      <c r="C38" s="57"/>
      <c r="D38" s="57"/>
      <c r="E38" s="148">
        <v>1</v>
      </c>
      <c r="F38" s="42">
        <v>84086</v>
      </c>
      <c r="G38" s="329">
        <v>7000</v>
      </c>
      <c r="H38" s="329">
        <v>3486</v>
      </c>
      <c r="I38" s="480">
        <f>I37-G38</f>
        <v>413000</v>
      </c>
      <c r="K38" s="2223"/>
      <c r="L38" s="2219"/>
      <c r="M38" s="2219"/>
      <c r="N38" s="2944"/>
      <c r="O38" s="2224"/>
      <c r="P38" s="2219"/>
      <c r="Q38" s="2219"/>
      <c r="R38" s="2219"/>
    </row>
    <row r="39" spans="1:18" ht="15" customHeight="1">
      <c r="A39" s="50">
        <v>45533</v>
      </c>
      <c r="B39" s="57"/>
      <c r="C39" s="57"/>
      <c r="D39" s="57"/>
      <c r="E39" s="148">
        <v>2</v>
      </c>
      <c r="F39" s="42">
        <v>84391</v>
      </c>
      <c r="G39" s="329">
        <v>7000</v>
      </c>
      <c r="H39" s="329">
        <v>3486</v>
      </c>
      <c r="I39" s="480">
        <f t="shared" ref="I39:I49" si="5">I38-G39</f>
        <v>406000</v>
      </c>
      <c r="K39" s="3523" t="s">
        <v>20</v>
      </c>
      <c r="L39" s="3524"/>
      <c r="M39" s="3524"/>
      <c r="N39" s="3524"/>
      <c r="O39" s="3525"/>
      <c r="P39" s="3524"/>
      <c r="Q39" s="3524"/>
      <c r="R39" s="3524"/>
    </row>
    <row r="40" spans="1:18" ht="15.75" customHeight="1">
      <c r="A40" s="50">
        <v>45561</v>
      </c>
      <c r="B40" s="57"/>
      <c r="C40" s="57"/>
      <c r="D40" s="57"/>
      <c r="E40" s="148">
        <v>3</v>
      </c>
      <c r="F40" s="42">
        <v>84763</v>
      </c>
      <c r="G40" s="329">
        <v>7000</v>
      </c>
      <c r="H40" s="329">
        <v>3486</v>
      </c>
      <c r="I40" s="480">
        <f t="shared" si="5"/>
        <v>399000</v>
      </c>
      <c r="K40" s="2302" t="s">
        <v>21</v>
      </c>
      <c r="L40" s="2936" t="s">
        <v>552</v>
      </c>
      <c r="M40" s="2937" t="s">
        <v>1592</v>
      </c>
      <c r="N40" s="2938" t="s">
        <v>1798</v>
      </c>
      <c r="O40" s="2297" t="s">
        <v>187</v>
      </c>
      <c r="P40" s="2939" t="s">
        <v>622</v>
      </c>
      <c r="Q40" s="2940" t="s">
        <v>177</v>
      </c>
      <c r="R40" s="2941" t="s">
        <v>10</v>
      </c>
    </row>
    <row r="41" spans="1:18" ht="15.75" customHeight="1">
      <c r="A41" s="50">
        <v>45594</v>
      </c>
      <c r="B41" s="57"/>
      <c r="C41" s="57"/>
      <c r="D41" s="57"/>
      <c r="E41" s="148">
        <v>4</v>
      </c>
      <c r="F41" s="58">
        <v>85158</v>
      </c>
      <c r="G41" s="329">
        <v>7000</v>
      </c>
      <c r="H41" s="329">
        <v>3486</v>
      </c>
      <c r="I41" s="480">
        <f t="shared" si="5"/>
        <v>392000</v>
      </c>
      <c r="K41" s="2304">
        <v>45360</v>
      </c>
      <c r="L41" s="2352">
        <v>20000</v>
      </c>
      <c r="M41" s="2352"/>
      <c r="N41" s="2377">
        <v>33051</v>
      </c>
      <c r="O41" s="2331">
        <v>12</v>
      </c>
      <c r="P41" s="2329">
        <v>1666.67</v>
      </c>
      <c r="Q41" s="2329">
        <v>400</v>
      </c>
      <c r="R41" s="2352">
        <v>20000</v>
      </c>
    </row>
    <row r="42" spans="1:18" ht="15" customHeight="1">
      <c r="A42" s="50">
        <v>45623</v>
      </c>
      <c r="B42" s="57"/>
      <c r="C42" s="57"/>
      <c r="D42" s="57"/>
      <c r="E42" s="148">
        <v>5</v>
      </c>
      <c r="F42" s="58">
        <v>85607</v>
      </c>
      <c r="G42" s="59">
        <v>7000</v>
      </c>
      <c r="H42" s="59">
        <v>3486</v>
      </c>
      <c r="I42" s="480">
        <f t="shared" si="5"/>
        <v>385000</v>
      </c>
      <c r="K42" s="2304">
        <v>45378</v>
      </c>
      <c r="L42" s="2192"/>
      <c r="M42" s="2275"/>
      <c r="N42" s="2229">
        <v>82619</v>
      </c>
      <c r="O42" s="2225"/>
      <c r="P42" s="2275">
        <v>1666.67</v>
      </c>
      <c r="Q42" s="2275">
        <v>366.67</v>
      </c>
      <c r="R42" s="2219">
        <f>R41-P42</f>
        <v>18333.330000000002</v>
      </c>
    </row>
    <row r="43" spans="1:18" ht="15" customHeight="1">
      <c r="A43" s="60">
        <v>45654</v>
      </c>
      <c r="B43" s="57"/>
      <c r="C43" s="57"/>
      <c r="D43" s="57"/>
      <c r="E43" s="148">
        <v>6</v>
      </c>
      <c r="F43" s="58">
        <v>86024</v>
      </c>
      <c r="G43" s="59">
        <v>7000</v>
      </c>
      <c r="H43" s="59">
        <v>3485</v>
      </c>
      <c r="I43" s="480">
        <f t="shared" si="5"/>
        <v>378000</v>
      </c>
      <c r="K43" s="2304">
        <v>45412</v>
      </c>
      <c r="L43" s="2219"/>
      <c r="M43" s="2219"/>
      <c r="N43" s="2229">
        <v>82947</v>
      </c>
      <c r="O43" s="2224"/>
      <c r="P43" s="2275">
        <v>1666.67</v>
      </c>
      <c r="Q43" s="2275">
        <v>333.33</v>
      </c>
      <c r="R43" s="2219">
        <f t="shared" ref="R43:R48" si="6">R42-P43</f>
        <v>16666.66</v>
      </c>
    </row>
    <row r="44" spans="1:18" ht="15" customHeight="1">
      <c r="A44" s="50">
        <v>45685</v>
      </c>
      <c r="B44" s="57"/>
      <c r="C44" s="57"/>
      <c r="D44" s="57"/>
      <c r="E44" s="148">
        <v>7</v>
      </c>
      <c r="F44" s="61">
        <v>86278</v>
      </c>
      <c r="G44" s="59">
        <v>7000</v>
      </c>
      <c r="H44" s="59">
        <v>3486</v>
      </c>
      <c r="I44" s="480">
        <f t="shared" si="5"/>
        <v>371000</v>
      </c>
      <c r="K44" s="2304">
        <v>45442</v>
      </c>
      <c r="L44" s="2285"/>
      <c r="M44" s="2219"/>
      <c r="N44" s="2229">
        <v>83393</v>
      </c>
      <c r="O44" s="2946"/>
      <c r="P44" s="2275">
        <v>1666.67</v>
      </c>
      <c r="Q44" s="2275">
        <v>300</v>
      </c>
      <c r="R44" s="2219">
        <f t="shared" si="6"/>
        <v>14999.99</v>
      </c>
    </row>
    <row r="45" spans="1:18" ht="15" customHeight="1">
      <c r="A45" s="50">
        <v>45715</v>
      </c>
      <c r="B45" s="57"/>
      <c r="C45" s="57"/>
      <c r="D45" s="57"/>
      <c r="E45" s="148">
        <v>8</v>
      </c>
      <c r="F45" s="61">
        <v>86619</v>
      </c>
      <c r="G45" s="62">
        <v>7000</v>
      </c>
      <c r="H45" s="62">
        <v>3486</v>
      </c>
      <c r="I45" s="480">
        <f t="shared" si="5"/>
        <v>364000</v>
      </c>
      <c r="K45" s="2223">
        <v>45472</v>
      </c>
      <c r="L45" s="2219"/>
      <c r="M45" s="2731"/>
      <c r="N45" s="2944">
        <v>83740</v>
      </c>
      <c r="O45" s="2224"/>
      <c r="P45" s="2392">
        <v>1666.67</v>
      </c>
      <c r="Q45" s="2219">
        <v>266.67</v>
      </c>
      <c r="R45" s="2219">
        <f t="shared" si="6"/>
        <v>13333.32</v>
      </c>
    </row>
    <row r="46" spans="1:18" ht="15" customHeight="1">
      <c r="A46" s="50">
        <v>45744</v>
      </c>
      <c r="B46" s="57"/>
      <c r="C46" s="57"/>
      <c r="D46" s="57"/>
      <c r="E46" s="148">
        <v>9</v>
      </c>
      <c r="F46" s="61">
        <v>87005</v>
      </c>
      <c r="G46" s="62">
        <v>7000</v>
      </c>
      <c r="H46" s="62">
        <v>3486</v>
      </c>
      <c r="I46" s="480">
        <f t="shared" si="5"/>
        <v>357000</v>
      </c>
      <c r="K46" s="2223">
        <v>45504</v>
      </c>
      <c r="L46" s="2219"/>
      <c r="M46" s="2731"/>
      <c r="N46" s="2403">
        <v>84086</v>
      </c>
      <c r="O46" s="2224"/>
      <c r="P46" s="2392">
        <v>1666.67</v>
      </c>
      <c r="Q46" s="2219">
        <v>233.33</v>
      </c>
      <c r="R46" s="2219">
        <f t="shared" si="6"/>
        <v>11666.65</v>
      </c>
    </row>
    <row r="47" spans="1:18" ht="15" customHeight="1">
      <c r="A47" s="50">
        <v>45776</v>
      </c>
      <c r="B47" s="57"/>
      <c r="C47" s="57"/>
      <c r="D47" s="57"/>
      <c r="E47" s="148">
        <v>10</v>
      </c>
      <c r="F47" s="61">
        <v>87352</v>
      </c>
      <c r="G47" s="62">
        <v>7000</v>
      </c>
      <c r="H47" s="62">
        <v>3486</v>
      </c>
      <c r="I47" s="480">
        <f t="shared" si="5"/>
        <v>350000</v>
      </c>
      <c r="K47" s="2304">
        <v>45533</v>
      </c>
      <c r="L47" s="2219"/>
      <c r="M47" s="2731"/>
      <c r="N47" s="2403">
        <v>84391</v>
      </c>
      <c r="O47" s="2224"/>
      <c r="P47" s="2392">
        <v>1666.67</v>
      </c>
      <c r="Q47" s="2219">
        <v>200</v>
      </c>
      <c r="R47" s="2219">
        <f t="shared" si="6"/>
        <v>9999.98</v>
      </c>
    </row>
    <row r="48" spans="1:18" ht="15" customHeight="1">
      <c r="A48" s="50">
        <v>45805</v>
      </c>
      <c r="B48" s="57"/>
      <c r="C48" s="57"/>
      <c r="D48" s="57"/>
      <c r="E48" s="148">
        <v>11</v>
      </c>
      <c r="F48" s="61" t="s">
        <v>1799</v>
      </c>
      <c r="G48" s="62">
        <v>7000</v>
      </c>
      <c r="H48" s="62">
        <v>3486</v>
      </c>
      <c r="I48" s="480">
        <f t="shared" si="5"/>
        <v>343000</v>
      </c>
      <c r="K48" s="2304">
        <v>45535</v>
      </c>
      <c r="L48" s="2219"/>
      <c r="M48" s="2219"/>
      <c r="N48" s="2403">
        <v>84483</v>
      </c>
      <c r="O48" s="2224"/>
      <c r="P48" s="2275">
        <v>9999.98</v>
      </c>
      <c r="Q48" s="2219"/>
      <c r="R48" s="2219">
        <f t="shared" si="6"/>
        <v>0</v>
      </c>
    </row>
    <row r="49" spans="1:18" ht="15" customHeight="1">
      <c r="A49" s="50">
        <v>45807</v>
      </c>
      <c r="B49" s="57"/>
      <c r="C49" s="57"/>
      <c r="D49" s="57"/>
      <c r="E49" s="57">
        <v>12</v>
      </c>
      <c r="F49" s="61" t="s">
        <v>1800</v>
      </c>
      <c r="G49" s="62">
        <v>343000</v>
      </c>
      <c r="H49" s="62"/>
      <c r="I49" s="480">
        <f t="shared" si="5"/>
        <v>0</v>
      </c>
    </row>
    <row r="50" spans="1:18" ht="15" customHeight="1">
      <c r="A50" s="3204" t="s">
        <v>1</v>
      </c>
      <c r="B50" s="3205"/>
      <c r="C50" s="3205"/>
      <c r="D50" s="3205"/>
      <c r="E50" s="3205"/>
      <c r="F50" s="3205"/>
      <c r="G50" s="3205"/>
      <c r="H50" s="3205"/>
      <c r="I50" s="3526"/>
    </row>
    <row r="51" spans="1:18" ht="15" customHeight="1">
      <c r="A51" s="493" t="s">
        <v>2</v>
      </c>
      <c r="B51" s="495" t="s">
        <v>35</v>
      </c>
      <c r="C51" s="503" t="s">
        <v>4</v>
      </c>
      <c r="D51" s="497" t="s">
        <v>5</v>
      </c>
      <c r="E51" s="497" t="s">
        <v>6</v>
      </c>
      <c r="F51" s="570" t="s">
        <v>36</v>
      </c>
      <c r="G51" s="498" t="s">
        <v>1023</v>
      </c>
      <c r="H51" s="498" t="s">
        <v>802</v>
      </c>
      <c r="I51" s="908" t="s">
        <v>39</v>
      </c>
      <c r="K51" s="3523" t="s">
        <v>20</v>
      </c>
      <c r="L51" s="3524"/>
      <c r="M51" s="3524"/>
      <c r="N51" s="3524"/>
      <c r="O51" s="3525"/>
      <c r="P51" s="3524"/>
      <c r="Q51" s="3524"/>
      <c r="R51" s="3524"/>
    </row>
    <row r="52" spans="1:18" ht="15" customHeight="1">
      <c r="A52" s="162">
        <v>45807</v>
      </c>
      <c r="B52" s="55">
        <v>430000</v>
      </c>
      <c r="C52" s="55">
        <f>B52*0.02</f>
        <v>8600</v>
      </c>
      <c r="D52" s="25"/>
      <c r="E52" s="25">
        <v>60</v>
      </c>
      <c r="F52" s="24" t="s">
        <v>1800</v>
      </c>
      <c r="G52" s="55">
        <f>+B52/E52</f>
        <v>7166.6666666666697</v>
      </c>
      <c r="H52" s="55">
        <f>B52*0.83%</f>
        <v>3569</v>
      </c>
      <c r="I52" s="55">
        <f>B52</f>
        <v>430000</v>
      </c>
      <c r="K52" s="2302" t="s">
        <v>21</v>
      </c>
      <c r="L52" s="2936" t="s">
        <v>552</v>
      </c>
      <c r="M52" s="2937" t="s">
        <v>1592</v>
      </c>
      <c r="N52" s="2938" t="s">
        <v>1798</v>
      </c>
      <c r="O52" s="2297" t="s">
        <v>187</v>
      </c>
      <c r="P52" s="2939" t="s">
        <v>622</v>
      </c>
      <c r="Q52" s="2940" t="s">
        <v>177</v>
      </c>
      <c r="R52" s="2941" t="s">
        <v>10</v>
      </c>
    </row>
    <row r="53" spans="1:18" ht="15" customHeight="1">
      <c r="A53" s="167">
        <v>45835</v>
      </c>
      <c r="B53" s="57"/>
      <c r="C53" s="57"/>
      <c r="D53" s="57"/>
      <c r="E53" s="148">
        <v>1</v>
      </c>
      <c r="F53" s="52" t="s">
        <v>1801</v>
      </c>
      <c r="G53" s="450">
        <v>7166.67</v>
      </c>
      <c r="H53" s="450">
        <v>3569</v>
      </c>
      <c r="I53" s="480">
        <f>I52-G53</f>
        <v>422833.33</v>
      </c>
      <c r="K53" s="2304">
        <v>45535</v>
      </c>
      <c r="L53" s="2329">
        <v>20000</v>
      </c>
      <c r="M53" s="2329"/>
      <c r="N53" s="2377"/>
      <c r="O53" s="2331">
        <v>12</v>
      </c>
      <c r="P53" s="2329">
        <v>1666.67</v>
      </c>
      <c r="Q53" s="2329">
        <v>400</v>
      </c>
      <c r="R53" s="2329">
        <v>20000</v>
      </c>
    </row>
    <row r="54" spans="1:18" ht="15" customHeight="1">
      <c r="A54" s="167">
        <v>45867</v>
      </c>
      <c r="B54" s="151"/>
      <c r="C54" s="151"/>
      <c r="D54" s="151"/>
      <c r="E54" s="148">
        <v>2</v>
      </c>
      <c r="F54" s="52" t="s">
        <v>1802</v>
      </c>
      <c r="G54" s="450">
        <v>7166.67</v>
      </c>
      <c r="H54" s="450">
        <v>3486</v>
      </c>
      <c r="I54" s="480">
        <f t="shared" ref="I54:I62" si="7">I53-G54</f>
        <v>415666.66</v>
      </c>
      <c r="K54" s="2304">
        <v>45561</v>
      </c>
      <c r="L54" s="2226"/>
      <c r="M54" s="2226"/>
      <c r="N54" s="2403">
        <v>84763</v>
      </c>
      <c r="O54" s="2225">
        <v>1</v>
      </c>
      <c r="P54" s="2274">
        <v>1666.67</v>
      </c>
      <c r="Q54" s="2274">
        <v>366.67</v>
      </c>
      <c r="R54" s="2226">
        <f>R53-P54</f>
        <v>18333.330000000002</v>
      </c>
    </row>
    <row r="55" spans="1:18" ht="15" customHeight="1">
      <c r="A55" s="167">
        <v>45897</v>
      </c>
      <c r="B55" s="151"/>
      <c r="C55" s="151"/>
      <c r="D55" s="151"/>
      <c r="E55" s="148">
        <v>3</v>
      </c>
      <c r="F55" s="2177" t="s">
        <v>1803</v>
      </c>
      <c r="G55" s="450">
        <v>7166.67</v>
      </c>
      <c r="H55" s="450">
        <v>3486</v>
      </c>
      <c r="I55" s="480">
        <f t="shared" si="7"/>
        <v>408499.99</v>
      </c>
      <c r="K55" s="2304">
        <v>45594</v>
      </c>
      <c r="L55" s="2226"/>
      <c r="M55" s="2226"/>
      <c r="N55" s="2403">
        <v>85158</v>
      </c>
      <c r="O55" s="2225">
        <v>2</v>
      </c>
      <c r="P55" s="2274">
        <v>1666.67</v>
      </c>
      <c r="Q55" s="2274">
        <v>333.33</v>
      </c>
      <c r="R55" s="2226">
        <f t="shared" ref="R55:R60" si="8">R54-P55</f>
        <v>16666.66</v>
      </c>
    </row>
    <row r="56" spans="1:18" ht="15" customHeight="1">
      <c r="A56" s="167">
        <v>45932</v>
      </c>
      <c r="B56" s="151"/>
      <c r="C56" s="151"/>
      <c r="D56" s="151"/>
      <c r="E56" s="148">
        <v>4</v>
      </c>
      <c r="F56" s="52" t="s">
        <v>1804</v>
      </c>
      <c r="G56" s="168">
        <v>7166.67</v>
      </c>
      <c r="H56" s="168">
        <v>3486</v>
      </c>
      <c r="I56" s="480">
        <f t="shared" si="7"/>
        <v>401333.32</v>
      </c>
      <c r="K56" s="2304">
        <v>45623</v>
      </c>
      <c r="L56" s="2226"/>
      <c r="M56" s="2226"/>
      <c r="N56" s="2403">
        <v>85607</v>
      </c>
      <c r="O56" s="2225">
        <v>3</v>
      </c>
      <c r="P56" s="2274">
        <v>1666.67</v>
      </c>
      <c r="Q56" s="2274">
        <v>300</v>
      </c>
      <c r="R56" s="2226">
        <f t="shared" si="8"/>
        <v>14999.99</v>
      </c>
    </row>
    <row r="57" spans="1:18" ht="15" customHeight="1">
      <c r="A57" s="167">
        <v>45959</v>
      </c>
      <c r="B57" s="151"/>
      <c r="C57" s="151"/>
      <c r="D57" s="151"/>
      <c r="E57" s="148">
        <v>5</v>
      </c>
      <c r="F57" s="52" t="s">
        <v>1805</v>
      </c>
      <c r="G57" s="450">
        <v>7166.67</v>
      </c>
      <c r="H57" s="450">
        <v>3486</v>
      </c>
      <c r="I57" s="480">
        <f t="shared" si="7"/>
        <v>394166.65</v>
      </c>
      <c r="K57" s="2304">
        <v>45654</v>
      </c>
      <c r="L57" s="2226"/>
      <c r="M57" s="2226"/>
      <c r="N57" s="2403">
        <v>86024</v>
      </c>
      <c r="O57" s="2225">
        <v>4</v>
      </c>
      <c r="P57" s="2274">
        <v>1666.67</v>
      </c>
      <c r="Q57" s="2274">
        <v>266.67</v>
      </c>
      <c r="R57" s="2226">
        <f t="shared" si="8"/>
        <v>13333.32</v>
      </c>
    </row>
    <row r="58" spans="1:18" ht="15" customHeight="1">
      <c r="A58" s="167">
        <v>45988</v>
      </c>
      <c r="B58" s="151"/>
      <c r="C58" s="151"/>
      <c r="D58" s="151"/>
      <c r="E58" s="148">
        <v>6</v>
      </c>
      <c r="F58" s="52" t="s">
        <v>1806</v>
      </c>
      <c r="G58" s="450">
        <v>7166.67</v>
      </c>
      <c r="H58" s="450">
        <v>3486</v>
      </c>
      <c r="I58" s="480">
        <f t="shared" si="7"/>
        <v>386999.98</v>
      </c>
      <c r="K58" s="2304">
        <v>45685</v>
      </c>
      <c r="L58" s="2226"/>
      <c r="M58" s="2226"/>
      <c r="N58" s="2944">
        <v>86278</v>
      </c>
      <c r="O58" s="2225">
        <v>5</v>
      </c>
      <c r="P58" s="2226">
        <v>1666.67</v>
      </c>
      <c r="Q58" s="2226">
        <v>233.33</v>
      </c>
      <c r="R58" s="2226">
        <f t="shared" si="8"/>
        <v>11666.65</v>
      </c>
    </row>
    <row r="59" spans="1:18" ht="15" customHeight="1">
      <c r="A59" s="167">
        <v>46018</v>
      </c>
      <c r="B59" s="151"/>
      <c r="C59" s="151"/>
      <c r="D59" s="151"/>
      <c r="E59" s="148">
        <v>7</v>
      </c>
      <c r="F59" s="52" t="s">
        <v>1807</v>
      </c>
      <c r="G59" s="450">
        <v>6280.66</v>
      </c>
      <c r="H59" s="450">
        <v>3486</v>
      </c>
      <c r="I59" s="480">
        <f t="shared" si="7"/>
        <v>380719.32</v>
      </c>
      <c r="K59" s="2304">
        <v>45715</v>
      </c>
      <c r="L59" s="2226"/>
      <c r="M59" s="2226"/>
      <c r="N59" s="2944">
        <v>86619</v>
      </c>
      <c r="O59" s="2225">
        <v>6</v>
      </c>
      <c r="P59" s="2226">
        <v>1666.67</v>
      </c>
      <c r="Q59" s="2226">
        <v>200</v>
      </c>
      <c r="R59" s="2226">
        <f t="shared" si="8"/>
        <v>9999.98</v>
      </c>
    </row>
    <row r="60" spans="1:18" ht="15" customHeight="1">
      <c r="A60" s="167">
        <v>46020</v>
      </c>
      <c r="B60" s="151"/>
      <c r="C60" s="151"/>
      <c r="D60" s="151"/>
      <c r="E60" s="148"/>
      <c r="F60" s="52" t="s">
        <v>1808</v>
      </c>
      <c r="G60" s="450">
        <v>886.01</v>
      </c>
      <c r="H60" s="450"/>
      <c r="I60" s="480">
        <f t="shared" si="7"/>
        <v>379833.31</v>
      </c>
      <c r="K60" s="2304">
        <v>45717</v>
      </c>
      <c r="L60" s="2226"/>
      <c r="M60" s="2226"/>
      <c r="N60" s="2944">
        <v>86706</v>
      </c>
      <c r="O60" s="2225">
        <v>7</v>
      </c>
      <c r="P60" s="2226">
        <v>9999.98</v>
      </c>
      <c r="Q60" s="2226"/>
      <c r="R60" s="2226">
        <f t="shared" si="8"/>
        <v>0</v>
      </c>
    </row>
    <row r="61" spans="1:18" ht="15" customHeight="1">
      <c r="A61" s="160"/>
      <c r="B61" s="151"/>
      <c r="C61" s="151"/>
      <c r="D61" s="151"/>
      <c r="E61" s="57"/>
      <c r="F61" s="61"/>
      <c r="G61" s="62"/>
      <c r="H61" s="62"/>
      <c r="I61" s="480">
        <f t="shared" si="7"/>
        <v>379833.31</v>
      </c>
    </row>
    <row r="62" spans="1:18" ht="15" customHeight="1">
      <c r="A62" s="160"/>
      <c r="B62" s="151"/>
      <c r="C62" s="151"/>
      <c r="D62" s="151"/>
      <c r="E62" s="57"/>
      <c r="F62" s="61"/>
      <c r="G62" s="62"/>
      <c r="H62" s="62"/>
      <c r="I62" s="480">
        <f t="shared" si="7"/>
        <v>379833.31</v>
      </c>
      <c r="K62" s="3527" t="s">
        <v>20</v>
      </c>
      <c r="L62" s="3527"/>
      <c r="M62" s="3527"/>
      <c r="N62" s="3527"/>
      <c r="O62" s="3527"/>
      <c r="P62" s="3527"/>
      <c r="Q62" s="3527"/>
      <c r="R62" s="3527"/>
    </row>
    <row r="63" spans="1:18" ht="15" customHeight="1">
      <c r="K63" s="2439" t="s">
        <v>21</v>
      </c>
      <c r="L63" s="2297" t="s">
        <v>552</v>
      </c>
      <c r="M63" s="2297" t="s">
        <v>1592</v>
      </c>
      <c r="N63" s="2602" t="s">
        <v>1798</v>
      </c>
      <c r="O63" s="2297" t="s">
        <v>187</v>
      </c>
      <c r="P63" s="2378" t="s">
        <v>622</v>
      </c>
      <c r="Q63" s="2717" t="s">
        <v>177</v>
      </c>
      <c r="R63" s="2717" t="s">
        <v>10</v>
      </c>
    </row>
    <row r="64" spans="1:18">
      <c r="K64" s="2304">
        <v>45717</v>
      </c>
      <c r="L64" s="2329">
        <v>20000</v>
      </c>
      <c r="M64" s="2329"/>
      <c r="N64" s="2377">
        <v>35156</v>
      </c>
      <c r="O64" s="2331">
        <v>12</v>
      </c>
      <c r="P64" s="2329">
        <v>1666.67</v>
      </c>
      <c r="Q64" s="2329">
        <v>400</v>
      </c>
      <c r="R64" s="2329">
        <v>20000</v>
      </c>
    </row>
    <row r="65" spans="1:18">
      <c r="K65" s="2304">
        <v>45744</v>
      </c>
      <c r="L65" s="2226"/>
      <c r="M65" s="2226"/>
      <c r="N65" s="2757">
        <v>87005</v>
      </c>
      <c r="O65" s="2225">
        <v>1</v>
      </c>
      <c r="P65" s="2274">
        <v>1666.67</v>
      </c>
      <c r="Q65" s="2274">
        <v>366.67</v>
      </c>
      <c r="R65" s="2226">
        <f>R64-P65</f>
        <v>18333.330000000002</v>
      </c>
    </row>
    <row r="66" spans="1:18">
      <c r="K66" s="2304">
        <v>45776</v>
      </c>
      <c r="L66" s="2226"/>
      <c r="M66" s="2226"/>
      <c r="N66" s="2947">
        <v>87352</v>
      </c>
      <c r="O66" s="2225">
        <v>2</v>
      </c>
      <c r="P66" s="2226">
        <v>1666.67</v>
      </c>
      <c r="Q66" s="2226">
        <v>333.33</v>
      </c>
      <c r="R66" s="2226">
        <f t="shared" ref="R66:R72" si="9">R65-P66</f>
        <v>16666.66</v>
      </c>
    </row>
    <row r="67" spans="1:18">
      <c r="K67" s="2304">
        <v>45805</v>
      </c>
      <c r="L67" s="2226"/>
      <c r="M67" s="2226"/>
      <c r="N67" s="2758" t="s">
        <v>1809</v>
      </c>
      <c r="O67" s="2225">
        <v>3</v>
      </c>
      <c r="P67" s="2226">
        <v>1666.66</v>
      </c>
      <c r="Q67" s="2226">
        <v>300</v>
      </c>
      <c r="R67" s="2226">
        <f t="shared" si="9"/>
        <v>15000</v>
      </c>
    </row>
    <row r="68" spans="1:18">
      <c r="K68" s="2304">
        <v>45835</v>
      </c>
      <c r="L68" s="2226"/>
      <c r="M68" s="2226"/>
      <c r="N68" s="2758" t="s">
        <v>1801</v>
      </c>
      <c r="O68" s="2225">
        <v>4</v>
      </c>
      <c r="P68" s="2226">
        <v>1666.67</v>
      </c>
      <c r="Q68" s="2226">
        <v>266.67</v>
      </c>
      <c r="R68" s="2226">
        <f t="shared" si="9"/>
        <v>13333.33</v>
      </c>
    </row>
    <row r="69" spans="1:18">
      <c r="K69" s="2304">
        <v>45867</v>
      </c>
      <c r="M69" s="2226"/>
      <c r="N69" s="2758" t="s">
        <v>1802</v>
      </c>
      <c r="O69" s="2225">
        <v>5</v>
      </c>
      <c r="P69" s="2226">
        <v>1666.67</v>
      </c>
      <c r="Q69" s="2226">
        <v>233.33</v>
      </c>
      <c r="R69" s="2226">
        <f t="shared" si="9"/>
        <v>11666.66</v>
      </c>
    </row>
    <row r="70" spans="1:18">
      <c r="K70" s="2221">
        <v>45897</v>
      </c>
      <c r="N70" s="2759" t="s">
        <v>1803</v>
      </c>
      <c r="O70" s="2225">
        <v>6</v>
      </c>
      <c r="P70" s="2497">
        <v>1666.67</v>
      </c>
      <c r="Q70" s="2497">
        <v>200</v>
      </c>
      <c r="R70" s="2226">
        <f t="shared" si="9"/>
        <v>9999.99</v>
      </c>
    </row>
    <row r="71" spans="1:18">
      <c r="K71" s="2243">
        <v>45906</v>
      </c>
      <c r="N71" s="2758" t="s">
        <v>1810</v>
      </c>
      <c r="O71" s="2225">
        <v>7</v>
      </c>
      <c r="P71" s="2878">
        <v>9999.99</v>
      </c>
      <c r="Q71" s="2226"/>
      <c r="R71" s="2226">
        <f t="shared" si="9"/>
        <v>0</v>
      </c>
    </row>
    <row r="72" spans="1:18">
      <c r="K72" s="2304"/>
      <c r="L72" s="2226"/>
      <c r="M72" s="2226"/>
      <c r="N72" s="2944"/>
      <c r="O72" s="2225">
        <v>8</v>
      </c>
      <c r="P72" s="2226"/>
      <c r="Q72" s="2226"/>
      <c r="R72" s="2226">
        <f t="shared" si="9"/>
        <v>0</v>
      </c>
    </row>
    <row r="73" spans="1:18" ht="15">
      <c r="K73" s="3527" t="s">
        <v>20</v>
      </c>
      <c r="L73" s="3527"/>
      <c r="M73" s="3527"/>
      <c r="N73" s="3527"/>
      <c r="O73" s="3527"/>
      <c r="P73" s="3527"/>
      <c r="Q73" s="3527"/>
      <c r="R73" s="3527"/>
    </row>
    <row r="74" spans="1:18" ht="25.2">
      <c r="A74" s="575"/>
      <c r="B74" s="576"/>
      <c r="C74" s="125"/>
      <c r="D74" s="122"/>
      <c r="E74" s="122"/>
      <c r="F74" s="122"/>
      <c r="G74" s="728"/>
      <c r="H74" s="728"/>
      <c r="K74" s="2439" t="s">
        <v>21</v>
      </c>
      <c r="L74" s="2297" t="s">
        <v>552</v>
      </c>
      <c r="M74" s="2297" t="s">
        <v>1592</v>
      </c>
      <c r="N74" s="2602" t="s">
        <v>1798</v>
      </c>
      <c r="O74" s="2297" t="s">
        <v>187</v>
      </c>
      <c r="P74" s="2378" t="s">
        <v>622</v>
      </c>
      <c r="Q74" s="2717" t="s">
        <v>177</v>
      </c>
      <c r="R74" s="2717" t="s">
        <v>10</v>
      </c>
    </row>
    <row r="75" spans="1:18" ht="15">
      <c r="A75" s="575"/>
      <c r="B75" s="576"/>
      <c r="C75" s="125"/>
      <c r="D75" s="122"/>
      <c r="E75" s="122"/>
      <c r="F75" s="122"/>
      <c r="G75" s="728"/>
      <c r="H75" s="728"/>
      <c r="K75" s="2243">
        <v>45906</v>
      </c>
      <c r="L75" s="2329">
        <v>20000</v>
      </c>
      <c r="M75" s="2329"/>
      <c r="N75" s="2948">
        <v>36362</v>
      </c>
      <c r="O75" s="2331">
        <v>12</v>
      </c>
      <c r="P75" s="2329">
        <v>1666.67</v>
      </c>
      <c r="Q75" s="2329">
        <v>400</v>
      </c>
      <c r="R75" s="2329">
        <v>20000</v>
      </c>
    </row>
    <row r="76" spans="1:18" ht="24" customHeight="1">
      <c r="A76" s="575"/>
      <c r="B76" s="576"/>
      <c r="C76" s="126"/>
      <c r="D76" s="122"/>
      <c r="E76" s="122"/>
      <c r="F76" s="122"/>
      <c r="G76" s="728"/>
      <c r="H76" s="728"/>
      <c r="K76" s="2243">
        <v>45932</v>
      </c>
      <c r="L76" s="2226"/>
      <c r="M76" s="2226"/>
      <c r="N76" s="2758" t="s">
        <v>1804</v>
      </c>
      <c r="O76" s="2225">
        <v>1</v>
      </c>
      <c r="P76" s="2878">
        <v>1666.67</v>
      </c>
      <c r="Q76" s="2878">
        <v>366.67</v>
      </c>
      <c r="R76" s="2226">
        <f>R75-P76</f>
        <v>18333.330000000002</v>
      </c>
    </row>
    <row r="77" spans="1:18" ht="13.8">
      <c r="A77" s="575"/>
      <c r="B77" s="576"/>
      <c r="C77" s="126"/>
      <c r="D77" s="122"/>
      <c r="E77" s="122"/>
      <c r="F77" s="122"/>
      <c r="G77" s="728"/>
      <c r="H77" s="728"/>
      <c r="K77" s="2243">
        <v>45959</v>
      </c>
      <c r="L77" s="2219"/>
      <c r="M77" s="2219"/>
      <c r="N77" s="2758" t="s">
        <v>1805</v>
      </c>
      <c r="O77" s="2225">
        <v>2</v>
      </c>
      <c r="P77" s="2877">
        <v>1666.67</v>
      </c>
      <c r="Q77" s="2877">
        <v>333.33</v>
      </c>
      <c r="R77" s="2226">
        <f t="shared" ref="R77:R79" si="10">R76-P77</f>
        <v>16666.66</v>
      </c>
    </row>
    <row r="78" spans="1:18" ht="13.8">
      <c r="A78" s="575"/>
      <c r="B78" s="576"/>
      <c r="C78" s="120"/>
      <c r="D78" s="122"/>
      <c r="E78" s="122"/>
      <c r="F78" s="122"/>
      <c r="G78" s="728"/>
      <c r="H78" s="728"/>
      <c r="K78" s="2243">
        <v>45988</v>
      </c>
      <c r="L78" s="2219"/>
      <c r="M78" s="2219"/>
      <c r="N78" s="2758" t="s">
        <v>1806</v>
      </c>
      <c r="O78" s="2225">
        <v>3</v>
      </c>
      <c r="P78" s="2877">
        <v>1666.67</v>
      </c>
      <c r="Q78" s="2877">
        <v>300</v>
      </c>
      <c r="R78" s="2226">
        <f t="shared" si="10"/>
        <v>14999.99</v>
      </c>
    </row>
    <row r="79" spans="1:18">
      <c r="A79" s="575"/>
      <c r="B79" s="805"/>
      <c r="C79" s="161"/>
      <c r="D79" s="122"/>
      <c r="E79" s="122"/>
      <c r="F79" s="122"/>
      <c r="G79" s="604"/>
      <c r="H79" s="618"/>
      <c r="K79" s="2243">
        <v>46018</v>
      </c>
      <c r="L79" s="2949"/>
      <c r="M79" s="2757"/>
      <c r="N79" s="2758" t="s">
        <v>1807</v>
      </c>
      <c r="O79" s="2225">
        <v>4</v>
      </c>
      <c r="P79" s="2877">
        <v>1666.67</v>
      </c>
      <c r="Q79" s="2877">
        <v>266.67</v>
      </c>
      <c r="R79" s="2226">
        <f t="shared" si="10"/>
        <v>13333.32</v>
      </c>
    </row>
    <row r="80" spans="1:18" ht="15">
      <c r="A80" s="575"/>
      <c r="B80" s="576"/>
      <c r="C80" s="120"/>
      <c r="D80" s="122"/>
      <c r="E80" s="122"/>
      <c r="F80" s="122"/>
      <c r="G80" s="728"/>
      <c r="H80" s="728"/>
      <c r="K80" s="2221"/>
      <c r="L80" s="2245"/>
      <c r="N80" s="2245"/>
      <c r="O80" s="2225"/>
      <c r="P80" s="2222"/>
      <c r="Q80" s="2222"/>
      <c r="R80" s="2226"/>
    </row>
    <row r="81" spans="1:18" ht="13.8">
      <c r="A81" s="575"/>
      <c r="B81" s="576"/>
      <c r="C81" s="120"/>
      <c r="D81" s="122"/>
      <c r="E81" s="122"/>
      <c r="F81" s="122"/>
      <c r="G81" s="728"/>
      <c r="H81" s="728"/>
      <c r="K81" s="2243"/>
      <c r="L81" s="2949"/>
      <c r="M81" s="2948"/>
      <c r="N81" s="2950"/>
      <c r="O81" s="2225"/>
      <c r="P81" s="2222"/>
      <c r="Q81" s="2219"/>
      <c r="R81" s="2226"/>
    </row>
    <row r="82" spans="1:18" ht="13.8">
      <c r="A82" s="575"/>
      <c r="B82" s="576"/>
      <c r="C82" s="126"/>
      <c r="D82" s="122"/>
      <c r="E82" s="122"/>
      <c r="F82" s="122"/>
      <c r="G82" s="728"/>
      <c r="H82" s="728"/>
      <c r="K82" s="2243"/>
      <c r="L82" s="2951"/>
      <c r="M82" s="2757"/>
      <c r="N82" s="2878"/>
      <c r="O82" s="2225"/>
      <c r="P82" s="2952"/>
      <c r="Q82" s="2219"/>
      <c r="R82" s="2226"/>
    </row>
    <row r="83" spans="1:18" ht="13.8">
      <c r="A83" s="575"/>
      <c r="B83" s="576"/>
      <c r="C83" s="120"/>
      <c r="D83" s="577"/>
      <c r="E83" s="577"/>
      <c r="F83" s="577"/>
      <c r="G83" s="728"/>
      <c r="H83" s="728"/>
      <c r="K83" s="2243"/>
      <c r="L83" s="2949"/>
      <c r="M83" s="2757"/>
      <c r="N83" s="2877"/>
      <c r="O83" s="2877"/>
      <c r="P83" s="2952"/>
      <c r="Q83" s="2219"/>
      <c r="R83" s="2226"/>
    </row>
    <row r="84" spans="1:18" ht="13.8">
      <c r="A84" s="575"/>
      <c r="B84" s="576"/>
      <c r="C84" s="120"/>
      <c r="D84" s="122"/>
      <c r="E84" s="122"/>
      <c r="F84" s="122"/>
      <c r="G84" s="728"/>
      <c r="H84" s="728"/>
      <c r="K84" s="2243"/>
      <c r="L84" s="2949"/>
      <c r="M84" s="2757"/>
      <c r="N84" s="2877"/>
      <c r="O84" s="2877"/>
      <c r="P84" s="2952"/>
      <c r="Q84" s="2219"/>
      <c r="R84" s="2219"/>
    </row>
    <row r="85" spans="1:18" ht="13.8">
      <c r="A85" s="575"/>
      <c r="B85" s="576"/>
      <c r="C85" s="120"/>
      <c r="D85" s="122"/>
      <c r="E85" s="122"/>
      <c r="F85" s="122"/>
      <c r="G85" s="728"/>
      <c r="H85" s="728"/>
      <c r="K85" s="2243"/>
      <c r="L85" s="2949"/>
      <c r="M85" s="2758"/>
      <c r="N85" s="2877"/>
      <c r="O85" s="2877"/>
      <c r="P85" s="2952"/>
      <c r="Q85" s="2219"/>
      <c r="R85" s="2219"/>
    </row>
    <row r="86" spans="1:18" ht="13.8">
      <c r="A86" s="575"/>
      <c r="B86" s="576"/>
      <c r="C86" s="120"/>
      <c r="D86" s="122"/>
      <c r="E86" s="122"/>
      <c r="F86" s="122"/>
      <c r="G86" s="728"/>
      <c r="H86" s="728"/>
      <c r="K86" s="2243"/>
      <c r="L86" s="2949"/>
      <c r="M86" s="2758"/>
      <c r="N86" s="2877"/>
      <c r="O86" s="2877"/>
      <c r="P86" s="2952"/>
      <c r="Q86" s="2219"/>
      <c r="R86" s="2219"/>
    </row>
    <row r="87" spans="1:18" ht="13.8">
      <c r="A87" s="575"/>
      <c r="B87" s="576"/>
      <c r="C87" s="120"/>
      <c r="D87" s="122"/>
      <c r="E87" s="122"/>
      <c r="F87" s="122"/>
      <c r="G87" s="728"/>
      <c r="H87" s="728"/>
      <c r="K87" s="2867"/>
      <c r="L87" s="2953"/>
      <c r="M87" s="2954"/>
      <c r="N87" s="2955"/>
      <c r="O87" s="2955"/>
      <c r="P87" s="2956"/>
    </row>
    <row r="88" spans="1:18">
      <c r="K88" s="2243"/>
      <c r="L88" s="2949"/>
      <c r="M88" s="2757"/>
      <c r="N88" s="2877"/>
      <c r="O88" s="2877"/>
      <c r="P88" s="2956"/>
    </row>
    <row r="89" spans="1:18">
      <c r="K89" s="2243"/>
      <c r="L89" s="2949"/>
      <c r="M89" s="2948"/>
      <c r="N89" s="2948"/>
      <c r="O89" s="2948"/>
      <c r="P89" s="2763"/>
    </row>
    <row r="90" spans="1:18">
      <c r="K90" s="2243"/>
      <c r="L90" s="2949"/>
      <c r="M90" s="2758"/>
      <c r="N90" s="2878"/>
      <c r="O90" s="2878"/>
      <c r="P90" s="2956"/>
    </row>
    <row r="91" spans="1:18">
      <c r="K91" s="2243"/>
      <c r="L91" s="2949"/>
      <c r="M91" s="2758"/>
      <c r="N91" s="2878"/>
      <c r="O91" s="2878"/>
      <c r="P91" s="2956"/>
    </row>
    <row r="92" spans="1:18">
      <c r="K92" s="2243"/>
      <c r="L92" s="2949"/>
      <c r="M92" s="2758"/>
      <c r="N92" s="2877"/>
      <c r="O92" s="2877"/>
      <c r="P92" s="2956"/>
    </row>
    <row r="93" spans="1:18">
      <c r="K93" s="2243"/>
      <c r="L93" s="2949"/>
      <c r="M93" s="2758"/>
      <c r="N93" s="2877"/>
      <c r="O93" s="2877"/>
      <c r="P93" s="2956"/>
    </row>
    <row r="94" spans="1:18">
      <c r="K94" s="2243"/>
      <c r="L94" s="2949"/>
      <c r="M94" s="2758"/>
      <c r="N94" s="2877"/>
      <c r="O94" s="2877"/>
      <c r="P94" s="2956"/>
    </row>
  </sheetData>
  <mergeCells count="11">
    <mergeCell ref="K73:R73"/>
    <mergeCell ref="A35:I35"/>
    <mergeCell ref="K39:R39"/>
    <mergeCell ref="A50:I50"/>
    <mergeCell ref="K51:R51"/>
    <mergeCell ref="K62:R62"/>
    <mergeCell ref="K3:R3"/>
    <mergeCell ref="A4:I4"/>
    <mergeCell ref="K14:R14"/>
    <mergeCell ref="A20:I20"/>
    <mergeCell ref="K28:R28"/>
  </mergeCells>
  <pageMargins left="0.5" right="0.5" top="1" bottom="1" header="0.5" footer="0.5"/>
  <pageSetup paperSize="5" orientation="landscape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tabColor rgb="FFFFFF00"/>
  </sheetPr>
  <dimension ref="A1:S35"/>
  <sheetViews>
    <sheetView zoomScale="120" zoomScaleNormal="120" workbookViewId="0">
      <selection activeCell="O32" sqref="O32"/>
    </sheetView>
  </sheetViews>
  <sheetFormatPr defaultColWidth="9" defaultRowHeight="13.2"/>
  <cols>
    <col min="1" max="1" width="11.88671875" style="902" customWidth="1"/>
    <col min="2" max="2" width="15" customWidth="1"/>
    <col min="3" max="3" width="11.33203125" customWidth="1"/>
    <col min="4" max="4" width="11.6640625" customWidth="1"/>
    <col min="6" max="6" width="9.109375" style="543"/>
    <col min="7" max="7" width="11.44140625" style="840" customWidth="1"/>
    <col min="8" max="8" width="12" style="840" customWidth="1"/>
    <col min="9" max="9" width="15" customWidth="1"/>
    <col min="12" max="12" width="12" style="902" customWidth="1"/>
    <col min="13" max="13" width="10.6640625" customWidth="1"/>
    <col min="14" max="14" width="9.33203125" customWidth="1"/>
    <col min="15" max="15" width="9.33203125" style="543" customWidth="1"/>
    <col min="16" max="16" width="9.33203125" customWidth="1"/>
    <col min="17" max="17" width="9.88671875" customWidth="1"/>
    <col min="18" max="18" width="11.33203125" style="840" customWidth="1"/>
    <col min="19" max="19" width="13.33203125" customWidth="1"/>
  </cols>
  <sheetData>
    <row r="1" spans="1:19" ht="24">
      <c r="A1" s="230" t="s">
        <v>1811</v>
      </c>
      <c r="B1" s="132"/>
      <c r="C1" s="132"/>
    </row>
    <row r="3" spans="1:19" ht="15">
      <c r="A3" s="3204" t="s">
        <v>1</v>
      </c>
      <c r="B3" s="3205"/>
      <c r="C3" s="3205"/>
      <c r="D3" s="3205"/>
      <c r="E3" s="3205"/>
      <c r="F3" s="3205"/>
      <c r="G3" s="3205"/>
      <c r="H3" s="3205"/>
      <c r="I3" s="3526"/>
      <c r="L3" s="3085" t="s">
        <v>20</v>
      </c>
      <c r="M3" s="3086"/>
      <c r="N3" s="3086"/>
      <c r="O3" s="3086"/>
      <c r="P3" s="3528"/>
      <c r="Q3" s="3086"/>
      <c r="R3" s="3086"/>
      <c r="S3" s="3086"/>
    </row>
    <row r="4" spans="1:19" ht="37.799999999999997">
      <c r="A4" s="493" t="s">
        <v>2</v>
      </c>
      <c r="B4" s="495" t="s">
        <v>35</v>
      </c>
      <c r="C4" s="503" t="s">
        <v>4</v>
      </c>
      <c r="D4" s="497" t="s">
        <v>5</v>
      </c>
      <c r="E4" s="497" t="s">
        <v>6</v>
      </c>
      <c r="F4" s="570" t="s">
        <v>36</v>
      </c>
      <c r="G4" s="498" t="s">
        <v>1023</v>
      </c>
      <c r="H4" s="498" t="s">
        <v>802</v>
      </c>
      <c r="I4" s="908" t="s">
        <v>39</v>
      </c>
      <c r="L4" s="909" t="s">
        <v>21</v>
      </c>
      <c r="M4" s="278" t="s">
        <v>552</v>
      </c>
      <c r="N4" s="910" t="s">
        <v>1592</v>
      </c>
      <c r="O4" s="911" t="s">
        <v>1798</v>
      </c>
      <c r="P4" s="15" t="s">
        <v>187</v>
      </c>
      <c r="Q4" s="916" t="s">
        <v>622</v>
      </c>
      <c r="R4" s="917" t="s">
        <v>177</v>
      </c>
      <c r="S4" s="918" t="s">
        <v>10</v>
      </c>
    </row>
    <row r="5" spans="1:19">
      <c r="A5" s="162">
        <v>45717</v>
      </c>
      <c r="B5" s="55">
        <v>150000</v>
      </c>
      <c r="C5" s="55">
        <f>B5*0.02</f>
        <v>3000</v>
      </c>
      <c r="D5" s="25"/>
      <c r="E5" s="25">
        <v>12</v>
      </c>
      <c r="F5" s="24">
        <v>30365</v>
      </c>
      <c r="G5" s="55">
        <f>+B5/E5</f>
        <v>12500</v>
      </c>
      <c r="H5" s="55">
        <f>B5*0.83%</f>
        <v>1245</v>
      </c>
      <c r="I5" s="55">
        <f>B5</f>
        <v>150000</v>
      </c>
      <c r="L5" s="162">
        <v>45716</v>
      </c>
      <c r="M5" s="55">
        <v>20000</v>
      </c>
      <c r="N5" s="55"/>
      <c r="O5" s="548">
        <v>35140</v>
      </c>
      <c r="P5" s="25">
        <v>12</v>
      </c>
      <c r="Q5" s="55">
        <v>1666.67</v>
      </c>
      <c r="R5" s="55">
        <v>400</v>
      </c>
      <c r="S5" s="55">
        <v>20000</v>
      </c>
    </row>
    <row r="6" spans="1:19" ht="13.8">
      <c r="A6" s="50">
        <v>45749</v>
      </c>
      <c r="B6" s="57"/>
      <c r="C6" s="57"/>
      <c r="D6" s="57"/>
      <c r="E6" s="57">
        <v>1</v>
      </c>
      <c r="F6" s="358">
        <v>87096</v>
      </c>
      <c r="G6" s="168">
        <v>12500</v>
      </c>
      <c r="H6" s="168">
        <v>1245</v>
      </c>
      <c r="I6" s="912">
        <f>I5-G6</f>
        <v>137500</v>
      </c>
      <c r="L6" s="50">
        <v>45749</v>
      </c>
      <c r="M6" s="57"/>
      <c r="N6" s="57"/>
      <c r="O6" s="42">
        <v>87077</v>
      </c>
      <c r="P6" s="57">
        <v>1</v>
      </c>
      <c r="Q6" s="62">
        <v>1666.67</v>
      </c>
      <c r="R6" s="62"/>
      <c r="S6" s="912">
        <f>S5-Q6</f>
        <v>18333.330000000002</v>
      </c>
    </row>
    <row r="7" spans="1:19" ht="13.8">
      <c r="A7" s="50">
        <v>45779</v>
      </c>
      <c r="B7" s="57"/>
      <c r="C7" s="57"/>
      <c r="D7" s="57"/>
      <c r="E7" s="57">
        <v>2</v>
      </c>
      <c r="F7" s="358">
        <v>87447</v>
      </c>
      <c r="G7" s="168">
        <v>12500</v>
      </c>
      <c r="H7" s="168">
        <v>1245</v>
      </c>
      <c r="I7" s="912">
        <f t="shared" ref="I7:I19" si="0">I6-G7</f>
        <v>125000</v>
      </c>
      <c r="L7" s="50"/>
      <c r="M7" s="57"/>
      <c r="N7" s="57"/>
      <c r="O7" s="42">
        <v>87096</v>
      </c>
      <c r="P7" s="57">
        <v>2</v>
      </c>
      <c r="Q7" s="62"/>
      <c r="R7" s="2957">
        <v>366.67</v>
      </c>
      <c r="S7" s="912">
        <f t="shared" ref="S7:S12" si="1">S6-Q7</f>
        <v>18333.330000000002</v>
      </c>
    </row>
    <row r="8" spans="1:19" ht="13.8">
      <c r="A8" s="50">
        <v>45821</v>
      </c>
      <c r="B8" s="57"/>
      <c r="C8" s="57"/>
      <c r="D8" s="57"/>
      <c r="E8" s="57">
        <v>3</v>
      </c>
      <c r="F8" s="52" t="s">
        <v>1812</v>
      </c>
      <c r="G8" s="168">
        <v>12500</v>
      </c>
      <c r="H8" s="168">
        <v>1245</v>
      </c>
      <c r="I8" s="912">
        <f t="shared" si="0"/>
        <v>112500</v>
      </c>
      <c r="L8" s="50">
        <v>45779</v>
      </c>
      <c r="M8" s="57"/>
      <c r="N8" s="57"/>
      <c r="O8" s="42">
        <v>87447</v>
      </c>
      <c r="P8" s="57">
        <v>3</v>
      </c>
      <c r="Q8" s="62">
        <v>1666.67</v>
      </c>
      <c r="R8" s="2957">
        <v>333.33</v>
      </c>
      <c r="S8" s="912">
        <f t="shared" si="1"/>
        <v>16666.66</v>
      </c>
    </row>
    <row r="9" spans="1:19" ht="13.8">
      <c r="A9" s="167">
        <v>45923</v>
      </c>
      <c r="B9" s="326"/>
      <c r="C9" s="326"/>
      <c r="D9" s="326"/>
      <c r="E9" s="57">
        <v>4</v>
      </c>
      <c r="F9" s="52" t="s">
        <v>1813</v>
      </c>
      <c r="G9" s="450">
        <v>12500</v>
      </c>
      <c r="H9" s="450">
        <v>1245</v>
      </c>
      <c r="I9" s="912">
        <f t="shared" si="0"/>
        <v>100000</v>
      </c>
      <c r="L9" s="50">
        <v>45821</v>
      </c>
      <c r="M9" s="57"/>
      <c r="N9" s="57"/>
      <c r="O9" s="42" t="s">
        <v>1812</v>
      </c>
      <c r="P9" s="57">
        <v>4</v>
      </c>
      <c r="Q9" s="62">
        <v>1666.67</v>
      </c>
      <c r="R9" s="2957">
        <v>300</v>
      </c>
      <c r="S9" s="912">
        <f t="shared" si="1"/>
        <v>14999.99</v>
      </c>
    </row>
    <row r="10" spans="1:19" ht="13.8">
      <c r="A10" s="167">
        <v>45947</v>
      </c>
      <c r="B10" s="326"/>
      <c r="C10" s="326"/>
      <c r="D10" s="326"/>
      <c r="E10" s="57">
        <v>5</v>
      </c>
      <c r="F10" s="903" t="s">
        <v>1814</v>
      </c>
      <c r="G10" s="904">
        <v>12500</v>
      </c>
      <c r="H10" s="904">
        <v>1245</v>
      </c>
      <c r="I10" s="912">
        <f t="shared" si="0"/>
        <v>87500</v>
      </c>
      <c r="L10" s="50">
        <v>45923</v>
      </c>
      <c r="M10" s="57"/>
      <c r="N10" s="57"/>
      <c r="O10" s="42" t="s">
        <v>1812</v>
      </c>
      <c r="P10" s="57">
        <v>5</v>
      </c>
      <c r="Q10" s="62">
        <v>1666.67</v>
      </c>
      <c r="R10" s="2957">
        <v>266.67</v>
      </c>
      <c r="S10" s="912">
        <f t="shared" si="1"/>
        <v>13333.32</v>
      </c>
    </row>
    <row r="11" spans="1:19" ht="13.8">
      <c r="A11" s="167">
        <v>46007</v>
      </c>
      <c r="B11" s="326"/>
      <c r="C11" s="326"/>
      <c r="D11" s="326"/>
      <c r="E11" s="57">
        <v>6</v>
      </c>
      <c r="F11" s="52" t="s">
        <v>1815</v>
      </c>
      <c r="G11" s="450">
        <v>12500</v>
      </c>
      <c r="H11" s="450">
        <v>1245</v>
      </c>
      <c r="I11" s="912">
        <f t="shared" si="0"/>
        <v>75000</v>
      </c>
      <c r="L11" s="50">
        <v>45947</v>
      </c>
      <c r="M11" s="57"/>
      <c r="N11" s="57"/>
      <c r="O11" s="42" t="s">
        <v>1813</v>
      </c>
      <c r="P11" s="57">
        <v>6</v>
      </c>
      <c r="Q11" s="62">
        <v>1666.67</v>
      </c>
      <c r="R11" s="2957">
        <v>1166.67</v>
      </c>
      <c r="S11" s="912">
        <f t="shared" si="1"/>
        <v>11666.65</v>
      </c>
    </row>
    <row r="12" spans="1:19">
      <c r="A12" s="50"/>
      <c r="B12" s="57"/>
      <c r="C12" s="57"/>
      <c r="D12" s="57"/>
      <c r="E12" s="57">
        <v>7</v>
      </c>
      <c r="F12" s="61"/>
      <c r="G12" s="62"/>
      <c r="H12" s="62"/>
      <c r="I12" s="912">
        <f t="shared" si="0"/>
        <v>75000</v>
      </c>
      <c r="L12" s="194">
        <v>46003</v>
      </c>
      <c r="O12" s="42" t="s">
        <v>1816</v>
      </c>
      <c r="P12" s="57">
        <v>7</v>
      </c>
      <c r="Q12" s="45">
        <v>3333.34</v>
      </c>
      <c r="R12" s="2277">
        <v>200</v>
      </c>
      <c r="S12" s="912">
        <f t="shared" si="1"/>
        <v>8333.31</v>
      </c>
    </row>
    <row r="13" spans="1:19">
      <c r="A13" s="50"/>
      <c r="B13" s="57"/>
      <c r="C13" s="57"/>
      <c r="D13" s="57"/>
      <c r="E13" s="57">
        <v>8</v>
      </c>
      <c r="F13" s="61"/>
      <c r="G13" s="62"/>
      <c r="H13" s="62"/>
      <c r="I13" s="912">
        <f t="shared" si="0"/>
        <v>75000</v>
      </c>
      <c r="L13" s="50"/>
      <c r="M13" s="57"/>
      <c r="N13" s="57"/>
      <c r="O13" s="61"/>
      <c r="P13" s="57"/>
      <c r="Q13" s="45"/>
      <c r="R13" s="62"/>
      <c r="S13" s="912"/>
    </row>
    <row r="14" spans="1:19">
      <c r="A14" s="50"/>
      <c r="B14" s="57"/>
      <c r="C14" s="57"/>
      <c r="D14" s="57"/>
      <c r="E14" s="57">
        <v>9</v>
      </c>
      <c r="F14" s="61"/>
      <c r="G14" s="62"/>
      <c r="H14" s="62"/>
      <c r="I14" s="912">
        <f t="shared" si="0"/>
        <v>75000</v>
      </c>
      <c r="L14" s="50"/>
      <c r="M14" s="57"/>
      <c r="N14" s="57"/>
      <c r="O14" s="61"/>
      <c r="P14" s="57"/>
      <c r="Q14" s="57"/>
      <c r="R14" s="62"/>
      <c r="S14" s="912"/>
    </row>
    <row r="15" spans="1:19">
      <c r="A15" s="50"/>
      <c r="B15" s="57"/>
      <c r="C15" s="57"/>
      <c r="D15" s="57"/>
      <c r="E15" s="57">
        <v>10</v>
      </c>
      <c r="F15" s="61"/>
      <c r="G15" s="62"/>
      <c r="H15" s="62"/>
      <c r="I15" s="912">
        <f t="shared" si="0"/>
        <v>75000</v>
      </c>
      <c r="L15" s="50"/>
      <c r="M15" s="57"/>
      <c r="N15" s="57"/>
      <c r="O15" s="61"/>
      <c r="P15" s="57"/>
      <c r="Q15" s="57"/>
      <c r="R15" s="62"/>
      <c r="S15" s="912"/>
    </row>
    <row r="16" spans="1:19">
      <c r="I16" s="912">
        <f t="shared" si="0"/>
        <v>75000</v>
      </c>
      <c r="L16" s="50"/>
      <c r="M16" s="57"/>
      <c r="N16" s="57"/>
      <c r="O16" s="61"/>
      <c r="P16" s="57"/>
      <c r="Q16" s="57"/>
      <c r="R16" s="62"/>
      <c r="S16" s="912"/>
    </row>
    <row r="17" spans="2:19">
      <c r="I17" s="912">
        <f t="shared" si="0"/>
        <v>75000</v>
      </c>
      <c r="L17" s="50"/>
      <c r="M17" s="57"/>
      <c r="N17" s="57"/>
      <c r="O17" s="61"/>
      <c r="P17" s="57"/>
      <c r="Q17" s="57"/>
      <c r="R17" s="62"/>
      <c r="S17" s="912"/>
    </row>
    <row r="18" spans="2:19">
      <c r="I18" s="912">
        <f t="shared" si="0"/>
        <v>75000</v>
      </c>
      <c r="S18" s="912"/>
    </row>
    <row r="19" spans="2:19">
      <c r="I19" s="912">
        <f t="shared" si="0"/>
        <v>75000</v>
      </c>
      <c r="S19" s="912"/>
    </row>
    <row r="20" spans="2:19">
      <c r="S20" s="912"/>
    </row>
    <row r="23" spans="2:19">
      <c r="B23" s="575"/>
      <c r="C23" s="576"/>
      <c r="D23" s="161"/>
      <c r="E23" s="122"/>
      <c r="F23" s="122"/>
      <c r="G23" s="122"/>
      <c r="H23" s="604"/>
    </row>
    <row r="24" spans="2:19" ht="13.8">
      <c r="B24" s="575"/>
      <c r="C24" s="576"/>
      <c r="D24" s="126"/>
      <c r="E24" s="577"/>
      <c r="F24" s="577"/>
      <c r="G24" s="577"/>
      <c r="H24" s="728"/>
    </row>
    <row r="25" spans="2:19" ht="13.8">
      <c r="B25" s="575"/>
      <c r="C25" s="576"/>
      <c r="D25" s="126"/>
      <c r="E25" s="577"/>
      <c r="F25" s="577"/>
      <c r="G25" s="577"/>
      <c r="H25" s="728"/>
    </row>
    <row r="26" spans="2:19" ht="13.8">
      <c r="B26" s="575"/>
      <c r="C26" s="576"/>
      <c r="D26" s="120"/>
      <c r="E26" s="577"/>
      <c r="F26" s="577"/>
      <c r="G26" s="577"/>
      <c r="H26" s="728"/>
    </row>
    <row r="27" spans="2:19" ht="13.8">
      <c r="B27" s="575"/>
      <c r="C27" s="576"/>
      <c r="D27" s="120"/>
      <c r="E27" s="122"/>
      <c r="F27" s="122"/>
      <c r="G27" s="122"/>
      <c r="H27" s="728"/>
      <c r="L27" s="725"/>
      <c r="M27" s="913"/>
      <c r="N27" s="913"/>
      <c r="O27" s="913"/>
      <c r="P27" s="225"/>
    </row>
    <row r="28" spans="2:19" ht="13.8">
      <c r="B28" s="804"/>
      <c r="C28" s="905"/>
      <c r="D28" s="906"/>
      <c r="E28" s="907"/>
      <c r="F28" s="907"/>
      <c r="G28" s="907"/>
      <c r="H28" s="728"/>
      <c r="L28" s="194"/>
      <c r="M28" s="197"/>
      <c r="N28" s="200"/>
      <c r="O28" s="200"/>
      <c r="P28" s="199"/>
    </row>
    <row r="29" spans="2:19" ht="13.8">
      <c r="B29" s="575"/>
      <c r="C29" s="576"/>
      <c r="D29" s="120"/>
      <c r="E29" s="122"/>
      <c r="F29" s="122"/>
      <c r="G29" s="122"/>
      <c r="H29" s="728"/>
      <c r="L29" s="194"/>
      <c r="M29" s="197"/>
      <c r="N29" s="198"/>
      <c r="O29" s="198"/>
      <c r="P29" s="199"/>
    </row>
    <row r="30" spans="2:19">
      <c r="L30" s="194"/>
      <c r="M30" s="197"/>
      <c r="N30" s="198"/>
      <c r="O30" s="341"/>
      <c r="P30" s="199"/>
    </row>
    <row r="31" spans="2:19">
      <c r="L31" s="194"/>
      <c r="M31" s="197"/>
      <c r="N31" s="198"/>
      <c r="O31" s="341"/>
      <c r="P31" s="199"/>
    </row>
    <row r="32" spans="2:19">
      <c r="L32" s="194"/>
      <c r="M32" s="195"/>
      <c r="N32" s="198"/>
      <c r="O32" s="198"/>
      <c r="P32" s="199"/>
    </row>
    <row r="33" spans="12:16">
      <c r="L33" s="194"/>
      <c r="M33" s="195"/>
      <c r="N33" s="200"/>
      <c r="O33" s="200"/>
      <c r="P33" s="199"/>
    </row>
    <row r="34" spans="12:16">
      <c r="L34" s="600"/>
      <c r="M34" s="914"/>
      <c r="N34" s="915"/>
      <c r="O34" s="915"/>
      <c r="P34" s="199"/>
    </row>
    <row r="35" spans="12:16">
      <c r="L35" s="194"/>
      <c r="M35" s="195"/>
      <c r="N35" s="198"/>
      <c r="O35" s="198"/>
      <c r="P35" s="199"/>
    </row>
  </sheetData>
  <mergeCells count="2">
    <mergeCell ref="A3:I3"/>
    <mergeCell ref="L3:S3"/>
  </mergeCells>
  <pageMargins left="0.7" right="0.7" top="0.75" bottom="0.75" header="0.3" footer="0.3"/>
  <pageSetup orientation="portrait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235">
    <tabColor rgb="FFFFFF00"/>
  </sheetPr>
  <dimension ref="A1:L56"/>
  <sheetViews>
    <sheetView topLeftCell="A4" zoomScale="130" zoomScaleNormal="130" workbookViewId="0">
      <selection activeCell="L27" sqref="L27"/>
    </sheetView>
  </sheetViews>
  <sheetFormatPr defaultColWidth="9.109375" defaultRowHeight="13.2"/>
  <cols>
    <col min="1" max="1" width="9.109375" style="2"/>
    <col min="2" max="2" width="15.6640625" style="2" customWidth="1"/>
    <col min="3" max="3" width="13" style="3" customWidth="1"/>
    <col min="4" max="4" width="9.88671875" style="3" customWidth="1"/>
    <col min="5" max="5" width="6.33203125" style="3" customWidth="1"/>
    <col min="6" max="6" width="10" style="3" customWidth="1"/>
    <col min="7" max="7" width="11" style="3" customWidth="1"/>
    <col min="8" max="8" width="12.33203125" style="6" customWidth="1"/>
    <col min="9" max="9" width="11.6640625" style="6" customWidth="1"/>
    <col min="10" max="10" width="17" style="3" customWidth="1"/>
    <col min="11" max="11" width="13" style="3" customWidth="1"/>
    <col min="12" max="16384" width="9.109375" style="3"/>
  </cols>
  <sheetData>
    <row r="1" spans="2:12" ht="27.6">
      <c r="B1" s="3535" t="s">
        <v>1817</v>
      </c>
      <c r="C1" s="3535"/>
      <c r="D1" s="3535"/>
      <c r="E1" s="3535"/>
      <c r="F1" s="3535"/>
      <c r="G1" s="3535"/>
      <c r="H1" s="3535"/>
      <c r="I1" s="3535"/>
      <c r="J1" s="3535"/>
    </row>
    <row r="2" spans="2:12">
      <c r="C2" s="624"/>
      <c r="D2" s="625"/>
      <c r="G2" s="5"/>
      <c r="H2" s="502"/>
    </row>
    <row r="3" spans="2:12" ht="15">
      <c r="B3" s="3334" t="s">
        <v>1</v>
      </c>
      <c r="C3" s="3335"/>
      <c r="D3" s="3335"/>
      <c r="E3" s="3335"/>
      <c r="F3" s="3335"/>
      <c r="G3" s="3335"/>
      <c r="H3" s="3335"/>
      <c r="I3" s="3335"/>
      <c r="J3" s="3346"/>
    </row>
    <row r="4" spans="2:12" ht="26.4">
      <c r="B4" s="277" t="s">
        <v>2</v>
      </c>
      <c r="C4" s="708" t="s">
        <v>3</v>
      </c>
      <c r="D4" s="708" t="s">
        <v>4</v>
      </c>
      <c r="E4" s="278" t="s">
        <v>362</v>
      </c>
      <c r="F4" s="280" t="s">
        <v>6</v>
      </c>
      <c r="G4" s="280" t="s">
        <v>7</v>
      </c>
      <c r="H4" s="820" t="s">
        <v>176</v>
      </c>
      <c r="I4" s="820" t="s">
        <v>177</v>
      </c>
      <c r="J4" s="873" t="s">
        <v>10</v>
      </c>
    </row>
    <row r="5" spans="2:12" ht="21" customHeight="1">
      <c r="B5" s="821">
        <v>44894</v>
      </c>
      <c r="C5" s="822">
        <v>200000</v>
      </c>
      <c r="D5" s="822">
        <f>C5*0.02</f>
        <v>4000</v>
      </c>
      <c r="E5" s="823"/>
      <c r="F5" s="824">
        <v>24</v>
      </c>
      <c r="G5" s="824">
        <v>30309</v>
      </c>
      <c r="H5" s="826">
        <f>C5/F5</f>
        <v>8333.3333333333339</v>
      </c>
      <c r="I5" s="826">
        <f>C5*0.83%</f>
        <v>1660</v>
      </c>
      <c r="J5" s="830">
        <f>C5</f>
        <v>200000</v>
      </c>
    </row>
    <row r="6" spans="2:12">
      <c r="B6" s="50">
        <v>44924</v>
      </c>
      <c r="C6" s="148"/>
      <c r="D6" s="329"/>
      <c r="E6" s="329"/>
      <c r="F6" s="57">
        <v>1</v>
      </c>
      <c r="G6" s="148">
        <v>77257</v>
      </c>
      <c r="H6" s="59">
        <v>8333.33</v>
      </c>
      <c r="I6" s="59">
        <v>1660</v>
      </c>
      <c r="J6" s="480">
        <f>J5-H6</f>
        <v>191666.67</v>
      </c>
    </row>
    <row r="7" spans="2:12">
      <c r="B7" s="50">
        <v>44957</v>
      </c>
      <c r="C7" s="57"/>
      <c r="D7" s="57"/>
      <c r="E7" s="57"/>
      <c r="F7" s="57">
        <v>2</v>
      </c>
      <c r="G7" s="148">
        <v>77546</v>
      </c>
      <c r="H7" s="59">
        <v>8333.33</v>
      </c>
      <c r="I7" s="62">
        <v>1660</v>
      </c>
      <c r="J7" s="480">
        <f t="shared" ref="J7:J21" si="0">J6-H7</f>
        <v>183333.34000000003</v>
      </c>
      <c r="K7" s="6"/>
    </row>
    <row r="8" spans="2:12">
      <c r="B8" s="894">
        <v>44958</v>
      </c>
      <c r="C8" s="44" t="s">
        <v>57</v>
      </c>
      <c r="D8" s="57"/>
      <c r="E8" s="62"/>
      <c r="F8" s="57">
        <v>3</v>
      </c>
      <c r="G8" s="148"/>
      <c r="H8" s="59"/>
      <c r="I8" s="62"/>
      <c r="J8" s="480">
        <f t="shared" si="0"/>
        <v>183333.34000000003</v>
      </c>
      <c r="K8" s="6"/>
    </row>
    <row r="9" spans="2:12">
      <c r="B9" s="894">
        <v>44995</v>
      </c>
      <c r="C9" s="44" t="s">
        <v>57</v>
      </c>
      <c r="D9" s="57"/>
      <c r="E9" s="62"/>
      <c r="F9" s="57">
        <v>4</v>
      </c>
      <c r="G9" s="148">
        <v>77942</v>
      </c>
      <c r="H9" s="62"/>
      <c r="I9" s="62">
        <v>1660</v>
      </c>
      <c r="J9" s="480">
        <f t="shared" si="0"/>
        <v>183333.34000000003</v>
      </c>
      <c r="K9" s="6"/>
      <c r="L9" s="99"/>
    </row>
    <row r="10" spans="2:12">
      <c r="B10" s="894">
        <v>45017</v>
      </c>
      <c r="C10" s="44" t="s">
        <v>57</v>
      </c>
      <c r="D10" s="57"/>
      <c r="E10" s="62"/>
      <c r="F10" s="57">
        <v>5</v>
      </c>
      <c r="G10" s="148"/>
      <c r="H10" s="62"/>
      <c r="I10" s="62"/>
      <c r="J10" s="480">
        <f t="shared" si="0"/>
        <v>183333.34000000003</v>
      </c>
      <c r="K10" s="6"/>
      <c r="L10" s="99"/>
    </row>
    <row r="11" spans="2:12">
      <c r="B11" s="894">
        <v>45047</v>
      </c>
      <c r="C11" s="44" t="s">
        <v>57</v>
      </c>
      <c r="D11" s="57"/>
      <c r="E11" s="62"/>
      <c r="F11" s="57">
        <v>6</v>
      </c>
      <c r="G11" s="148"/>
      <c r="H11" s="62"/>
      <c r="I11" s="62"/>
      <c r="J11" s="480">
        <f t="shared" si="0"/>
        <v>183333.34000000003</v>
      </c>
      <c r="K11" s="6"/>
      <c r="L11" s="99"/>
    </row>
    <row r="12" spans="2:12">
      <c r="B12" s="894">
        <v>45078</v>
      </c>
      <c r="C12" s="44" t="s">
        <v>57</v>
      </c>
      <c r="D12" s="57"/>
      <c r="E12" s="62"/>
      <c r="F12" s="57">
        <v>7</v>
      </c>
      <c r="G12" s="148"/>
      <c r="H12" s="62"/>
      <c r="I12" s="62"/>
      <c r="J12" s="480">
        <f t="shared" si="0"/>
        <v>183333.34000000003</v>
      </c>
      <c r="K12" s="6"/>
      <c r="L12" s="99"/>
    </row>
    <row r="13" spans="2:12">
      <c r="B13" s="50">
        <v>45121</v>
      </c>
      <c r="C13" s="57"/>
      <c r="D13" s="57"/>
      <c r="E13" s="62"/>
      <c r="F13" s="57">
        <v>8</v>
      </c>
      <c r="G13" s="148">
        <v>79478</v>
      </c>
      <c r="H13" s="62">
        <v>16080</v>
      </c>
      <c r="I13" s="62">
        <v>3320</v>
      </c>
      <c r="J13" s="480">
        <f t="shared" si="0"/>
        <v>167253.34000000003</v>
      </c>
      <c r="K13" s="6"/>
      <c r="L13" s="99"/>
    </row>
    <row r="14" spans="2:12">
      <c r="B14" s="894">
        <v>45139</v>
      </c>
      <c r="C14" s="44" t="s">
        <v>57</v>
      </c>
      <c r="D14" s="57"/>
      <c r="E14" s="62"/>
      <c r="F14" s="57">
        <v>9</v>
      </c>
      <c r="G14" s="148"/>
      <c r="H14" s="62"/>
      <c r="I14" s="62"/>
      <c r="J14" s="480">
        <f t="shared" si="0"/>
        <v>167253.34000000003</v>
      </c>
      <c r="K14" s="6"/>
    </row>
    <row r="15" spans="2:12">
      <c r="B15" s="50">
        <v>45197</v>
      </c>
      <c r="C15" s="44"/>
      <c r="D15" s="57"/>
      <c r="E15" s="62"/>
      <c r="F15" s="57">
        <v>10</v>
      </c>
      <c r="G15" s="148">
        <v>80395</v>
      </c>
      <c r="H15" s="62">
        <v>11680</v>
      </c>
      <c r="I15" s="62">
        <v>3320</v>
      </c>
      <c r="J15" s="480">
        <f t="shared" si="0"/>
        <v>155573.34000000003</v>
      </c>
      <c r="K15" s="6"/>
    </row>
    <row r="16" spans="2:12">
      <c r="B16" s="894">
        <v>45200</v>
      </c>
      <c r="C16" s="44" t="s">
        <v>57</v>
      </c>
      <c r="D16" s="57"/>
      <c r="E16" s="62"/>
      <c r="F16" s="57">
        <v>11</v>
      </c>
      <c r="G16" s="148"/>
      <c r="H16" s="62"/>
      <c r="I16" s="62"/>
      <c r="J16" s="480">
        <f t="shared" si="0"/>
        <v>155573.34000000003</v>
      </c>
    </row>
    <row r="17" spans="2:11">
      <c r="B17" s="894">
        <v>45231</v>
      </c>
      <c r="C17" s="44" t="s">
        <v>57</v>
      </c>
      <c r="D17" s="57"/>
      <c r="E17" s="62"/>
      <c r="F17" s="57">
        <v>12</v>
      </c>
      <c r="G17" s="57"/>
      <c r="H17" s="62"/>
      <c r="I17" s="62"/>
      <c r="J17" s="480">
        <f t="shared" si="0"/>
        <v>155573.34000000003</v>
      </c>
    </row>
    <row r="18" spans="2:11">
      <c r="B18" s="894">
        <v>45261</v>
      </c>
      <c r="C18" s="44" t="s">
        <v>57</v>
      </c>
      <c r="D18" s="57"/>
      <c r="E18" s="62"/>
      <c r="F18" s="57">
        <v>13</v>
      </c>
      <c r="G18" s="57"/>
      <c r="H18" s="62"/>
      <c r="I18" s="62"/>
      <c r="J18" s="480">
        <f t="shared" si="0"/>
        <v>155573.34000000003</v>
      </c>
    </row>
    <row r="19" spans="2:11">
      <c r="B19" s="894">
        <v>45292</v>
      </c>
      <c r="C19" s="57"/>
      <c r="D19" s="57"/>
      <c r="E19" s="57"/>
      <c r="F19" s="57">
        <v>14</v>
      </c>
      <c r="G19" s="178">
        <v>82004</v>
      </c>
      <c r="H19" s="59">
        <v>90000</v>
      </c>
      <c r="I19" s="62"/>
      <c r="J19" s="480">
        <f t="shared" si="0"/>
        <v>65573.340000000026</v>
      </c>
    </row>
    <row r="20" spans="2:11">
      <c r="B20" s="894">
        <v>45323</v>
      </c>
      <c r="C20" s="57"/>
      <c r="D20" s="57"/>
      <c r="E20" s="57"/>
      <c r="F20" s="57">
        <v>15</v>
      </c>
      <c r="G20" s="178"/>
      <c r="H20" s="59"/>
      <c r="I20" s="62"/>
      <c r="J20" s="480">
        <f t="shared" si="0"/>
        <v>65573.340000000026</v>
      </c>
    </row>
    <row r="21" spans="2:11">
      <c r="B21" s="50">
        <v>45368</v>
      </c>
      <c r="C21" s="57"/>
      <c r="D21" s="57"/>
      <c r="E21" s="57"/>
      <c r="F21" s="57">
        <v>16</v>
      </c>
      <c r="G21" s="178">
        <v>82453</v>
      </c>
      <c r="H21" s="59">
        <v>3833.63</v>
      </c>
      <c r="I21" s="62"/>
      <c r="J21" s="480">
        <f t="shared" si="0"/>
        <v>61739.710000000028</v>
      </c>
    </row>
    <row r="22" spans="2:11">
      <c r="B22" s="2304">
        <v>45738</v>
      </c>
      <c r="D22" s="57"/>
      <c r="E22" s="57"/>
      <c r="F22" s="57">
        <v>29</v>
      </c>
      <c r="G22" s="57">
        <v>86905</v>
      </c>
      <c r="H22" s="62">
        <v>2450.61</v>
      </c>
      <c r="I22" s="62"/>
      <c r="J22" s="480" t="e">
        <f>#REF!-H22</f>
        <v>#REF!</v>
      </c>
    </row>
    <row r="23" spans="2:11">
      <c r="B23" s="894"/>
      <c r="C23" s="57"/>
      <c r="D23" s="57"/>
      <c r="E23" s="57"/>
      <c r="F23" s="57"/>
      <c r="G23" s="57"/>
      <c r="H23" s="62"/>
      <c r="I23" s="62"/>
      <c r="J23" s="480"/>
    </row>
    <row r="24" spans="2:11">
      <c r="B24" s="894"/>
      <c r="C24" s="57"/>
      <c r="D24" s="57"/>
      <c r="E24" s="57"/>
      <c r="F24" s="57"/>
      <c r="G24" s="57"/>
      <c r="H24" s="62"/>
      <c r="I24" s="62"/>
      <c r="J24" s="480"/>
    </row>
    <row r="25" spans="2:11">
      <c r="B25" s="894"/>
      <c r="C25" s="57"/>
      <c r="D25" s="57"/>
      <c r="E25" s="57"/>
      <c r="F25" s="57"/>
      <c r="G25" s="57"/>
      <c r="H25" s="62"/>
      <c r="I25" s="62"/>
      <c r="J25" s="480"/>
    </row>
    <row r="26" spans="2:11">
      <c r="B26" s="894"/>
      <c r="C26" s="57"/>
      <c r="D26" s="57"/>
      <c r="E26" s="57"/>
      <c r="F26" s="57"/>
      <c r="G26" s="57"/>
      <c r="H26" s="62"/>
      <c r="I26" s="62"/>
      <c r="J26" s="480"/>
    </row>
    <row r="27" spans="2:11">
      <c r="B27" s="894"/>
      <c r="C27" s="57"/>
      <c r="D27" s="57"/>
      <c r="E27" s="57"/>
      <c r="F27" s="57"/>
      <c r="G27" s="57"/>
      <c r="H27" s="62"/>
      <c r="I27" s="62"/>
      <c r="J27" s="480"/>
    </row>
    <row r="28" spans="2:11">
      <c r="B28" s="894"/>
      <c r="C28" s="57"/>
      <c r="D28" s="57"/>
      <c r="E28" s="57"/>
      <c r="F28" s="57"/>
      <c r="G28" s="57"/>
      <c r="H28" s="62"/>
      <c r="I28" s="62"/>
      <c r="J28" s="480"/>
    </row>
    <row r="29" spans="2:11">
      <c r="B29" s="894"/>
      <c r="C29" s="57"/>
      <c r="D29" s="57"/>
      <c r="E29" s="57"/>
      <c r="F29" s="57"/>
      <c r="G29" s="57"/>
      <c r="H29" s="62"/>
      <c r="I29" s="62"/>
      <c r="J29" s="480"/>
    </row>
    <row r="30" spans="2:11">
      <c r="B30" s="894"/>
      <c r="C30" s="57"/>
      <c r="D30" s="57"/>
      <c r="E30" s="57"/>
      <c r="F30" s="57"/>
      <c r="G30" s="57"/>
      <c r="H30" s="62"/>
      <c r="I30" s="62"/>
      <c r="J30" s="480"/>
      <c r="K30" s="540"/>
    </row>
    <row r="31" spans="2:11">
      <c r="B31" s="894"/>
      <c r="C31" s="57"/>
      <c r="D31" s="57"/>
      <c r="E31" s="57"/>
      <c r="F31" s="57"/>
      <c r="G31" s="57"/>
      <c r="H31" s="62"/>
      <c r="I31" s="62"/>
      <c r="J31" s="480"/>
      <c r="K31" s="540"/>
    </row>
    <row r="32" spans="2:11">
      <c r="B32" s="894"/>
      <c r="C32" s="57"/>
      <c r="D32" s="57"/>
      <c r="E32" s="57"/>
      <c r="F32" s="57"/>
      <c r="G32" s="57"/>
      <c r="H32" s="62"/>
      <c r="I32" s="62"/>
      <c r="J32" s="480"/>
      <c r="K32" s="540"/>
    </row>
    <row r="33" spans="2:11">
      <c r="B33" s="50"/>
      <c r="C33" s="57"/>
      <c r="D33" s="57"/>
      <c r="E33" s="57"/>
      <c r="F33" s="57"/>
      <c r="G33" s="57"/>
      <c r="H33" s="62"/>
      <c r="I33" s="62"/>
      <c r="J33" s="480"/>
      <c r="K33" s="540"/>
    </row>
    <row r="34" spans="2:11" ht="23.4">
      <c r="B34" s="3536"/>
      <c r="C34" s="3537"/>
      <c r="D34" s="3537"/>
      <c r="E34" s="896"/>
      <c r="I34" s="12"/>
      <c r="J34" s="214"/>
      <c r="K34" s="540"/>
    </row>
    <row r="35" spans="2:11" ht="23.4">
      <c r="B35" s="897"/>
      <c r="C35" s="895"/>
      <c r="D35" s="895"/>
      <c r="E35" s="896"/>
      <c r="K35" s="540"/>
    </row>
    <row r="36" spans="2:11">
      <c r="B36" s="3538"/>
      <c r="C36" s="3539"/>
      <c r="D36" s="3539"/>
      <c r="E36" s="896"/>
      <c r="K36" s="540"/>
    </row>
    <row r="37" spans="2:11">
      <c r="B37" s="898"/>
      <c r="C37" s="551"/>
      <c r="E37" s="896"/>
      <c r="K37" s="540"/>
    </row>
    <row r="38" spans="2:11" ht="13.8">
      <c r="B38" s="899"/>
      <c r="D38" s="3529"/>
      <c r="E38" s="3530"/>
      <c r="K38" s="540"/>
    </row>
    <row r="39" spans="2:11" ht="13.8">
      <c r="B39" s="899"/>
      <c r="D39" s="3529"/>
      <c r="E39" s="3530"/>
      <c r="K39" s="540"/>
    </row>
    <row r="40" spans="2:11" ht="13.8">
      <c r="B40" s="899"/>
      <c r="D40" s="3531"/>
      <c r="E40" s="3532"/>
      <c r="K40" s="540"/>
    </row>
    <row r="41" spans="2:11" ht="13.8">
      <c r="B41" s="900"/>
      <c r="C41" s="901"/>
      <c r="D41" s="3533"/>
      <c r="E41" s="3534"/>
      <c r="K41" s="540"/>
    </row>
    <row r="42" spans="2:11">
      <c r="K42" s="540"/>
    </row>
    <row r="45" spans="2:11">
      <c r="B45" s="131"/>
      <c r="C45" s="7"/>
    </row>
    <row r="46" spans="2:11">
      <c r="C46" s="99"/>
    </row>
    <row r="48" spans="2:11" ht="12" customHeight="1">
      <c r="C48" s="6"/>
    </row>
    <row r="49" spans="3:3">
      <c r="C49" s="6"/>
    </row>
    <row r="50" spans="3:3">
      <c r="C50" s="6"/>
    </row>
    <row r="51" spans="3:3">
      <c r="C51" s="6"/>
    </row>
    <row r="53" spans="3:3">
      <c r="C53" s="6"/>
    </row>
    <row r="54" spans="3:3">
      <c r="C54" s="6"/>
    </row>
    <row r="55" spans="3:3">
      <c r="C55" s="6"/>
    </row>
    <row r="56" spans="3:3">
      <c r="C56" s="6"/>
    </row>
  </sheetData>
  <mergeCells count="8">
    <mergeCell ref="D39:E39"/>
    <mergeCell ref="D40:E40"/>
    <mergeCell ref="D41:E41"/>
    <mergeCell ref="B1:J1"/>
    <mergeCell ref="B3:J3"/>
    <mergeCell ref="B34:D34"/>
    <mergeCell ref="B36:D36"/>
    <mergeCell ref="D38:E38"/>
  </mergeCells>
  <pageMargins left="0.39" right="0.12" top="0.75" bottom="0.75" header="0.3" footer="0.3"/>
  <pageSetup paperSize="9" orientation="portrait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91">
    <tabColor rgb="FFFFFF00"/>
  </sheetPr>
  <dimension ref="A1:BY124"/>
  <sheetViews>
    <sheetView topLeftCell="M16" zoomScale="130" zoomScaleNormal="130" workbookViewId="0">
      <selection activeCell="V36" sqref="V36"/>
    </sheetView>
  </sheetViews>
  <sheetFormatPr defaultColWidth="9.109375" defaultRowHeight="13.2"/>
  <cols>
    <col min="1" max="1" width="12" style="565" customWidth="1"/>
    <col min="2" max="2" width="12.109375" style="624" customWidth="1"/>
    <col min="3" max="3" width="12.5546875" style="625" customWidth="1"/>
    <col min="4" max="4" width="5.88671875" style="3" customWidth="1"/>
    <col min="5" max="5" width="10.109375" style="227" customWidth="1"/>
    <col min="6" max="6" width="8.33203125" style="5" customWidth="1"/>
    <col min="7" max="7" width="14" style="135" customWidth="1"/>
    <col min="8" max="8" width="11.5546875" style="7" customWidth="1"/>
    <col min="9" max="9" width="14.5546875" style="7" customWidth="1"/>
    <col min="10" max="13" width="14.5546875" style="3" customWidth="1"/>
    <col min="14" max="14" width="9.6640625" style="2674" customWidth="1"/>
    <col min="15" max="18" width="14.5546875" style="3" customWidth="1"/>
    <col min="19" max="19" width="12.5546875" style="100" customWidth="1"/>
    <col min="20" max="20" width="12" style="6" customWidth="1"/>
    <col min="21" max="21" width="10.44140625" style="3" customWidth="1"/>
    <col min="22" max="22" width="12" style="2469" customWidth="1"/>
    <col min="23" max="23" width="9.109375" style="5"/>
    <col min="24" max="24" width="12.33203125" style="6" customWidth="1"/>
    <col min="25" max="25" width="9" style="6" customWidth="1"/>
    <col min="26" max="26" width="12" style="6" customWidth="1"/>
    <col min="27" max="27" width="10.5546875" style="100" hidden="1" customWidth="1"/>
    <col min="28" max="29" width="11.109375" style="3" hidden="1" customWidth="1"/>
    <col min="30" max="30" width="10.109375" style="3" hidden="1" customWidth="1"/>
    <col min="31" max="32" width="7.33203125" style="3" hidden="1" customWidth="1"/>
    <col min="33" max="33" width="5.6640625" style="5" hidden="1" customWidth="1"/>
    <col min="34" max="34" width="11.44140625" style="6" hidden="1" customWidth="1"/>
    <col min="35" max="35" width="11.109375" style="6" hidden="1" customWidth="1"/>
    <col min="36" max="36" width="12.5546875" style="6" hidden="1" customWidth="1"/>
    <col min="37" max="37" width="10.5546875" style="100" hidden="1" customWidth="1"/>
    <col min="38" max="39" width="11.109375" style="3" hidden="1" customWidth="1"/>
    <col min="40" max="40" width="10.109375" style="3" hidden="1" customWidth="1"/>
    <col min="41" max="41" width="7.33203125" style="3" hidden="1" customWidth="1"/>
    <col min="42" max="42" width="5.6640625" style="5" hidden="1" customWidth="1"/>
    <col min="43" max="43" width="11.44140625" style="6" hidden="1" customWidth="1"/>
    <col min="44" max="44" width="11.109375" style="6" hidden="1" customWidth="1"/>
    <col min="45" max="45" width="12.5546875" style="6" hidden="1" customWidth="1"/>
    <col min="46" max="46" width="12.5546875" style="100" hidden="1" customWidth="1"/>
    <col min="47" max="47" width="12.5546875" style="3" hidden="1" customWidth="1"/>
    <col min="48" max="48" width="10.6640625" style="3" hidden="1" customWidth="1"/>
    <col min="49" max="49" width="11.6640625" style="3" hidden="1" customWidth="1"/>
    <col min="50" max="50" width="6.33203125" style="3" hidden="1" customWidth="1"/>
    <col min="51" max="51" width="6.109375" style="5" hidden="1" customWidth="1"/>
    <col min="52" max="52" width="12.44140625" style="6" hidden="1" customWidth="1"/>
    <col min="53" max="54" width="12.5546875" style="6" hidden="1" customWidth="1"/>
    <col min="55" max="55" width="11.109375" style="100" hidden="1" customWidth="1"/>
    <col min="56" max="56" width="11.5546875" style="6" hidden="1" customWidth="1"/>
    <col min="57" max="57" width="10.109375" style="6" hidden="1" customWidth="1"/>
    <col min="58" max="58" width="12.109375" style="6" hidden="1" customWidth="1"/>
    <col min="59" max="59" width="6.33203125" style="6" hidden="1" customWidth="1"/>
    <col min="60" max="60" width="6.109375" style="10" hidden="1" customWidth="1"/>
    <col min="61" max="61" width="11.109375" style="6" hidden="1" customWidth="1"/>
    <col min="62" max="62" width="11.33203125" style="6" hidden="1" customWidth="1"/>
    <col min="63" max="63" width="11.44140625" style="6" hidden="1" customWidth="1"/>
    <col min="64" max="64" width="9.109375" style="3"/>
    <col min="65" max="65" width="9" style="3" hidden="1" customWidth="1"/>
    <col min="66" max="66" width="10.33203125" style="100" hidden="1" customWidth="1"/>
    <col min="67" max="67" width="10.109375" style="6" hidden="1" customWidth="1"/>
    <col min="68" max="68" width="10" style="6" hidden="1" customWidth="1"/>
    <col min="69" max="69" width="11.33203125" style="9" hidden="1" customWidth="1"/>
    <col min="70" max="70" width="11" style="6" hidden="1" customWidth="1"/>
    <col min="71" max="71" width="11.88671875" style="6" hidden="1" customWidth="1"/>
    <col min="72" max="75" width="10.6640625" style="3" hidden="1" customWidth="1"/>
    <col min="76" max="16384" width="9.109375" style="3"/>
  </cols>
  <sheetData>
    <row r="1" spans="1:75" ht="27.6">
      <c r="A1" s="3540" t="s">
        <v>1818</v>
      </c>
      <c r="B1" s="3540"/>
      <c r="C1" s="3540"/>
      <c r="D1" s="3540"/>
      <c r="E1" s="3540"/>
      <c r="F1" s="3540"/>
      <c r="G1" s="3540"/>
      <c r="S1" s="138"/>
      <c r="T1" s="64"/>
      <c r="U1" s="132"/>
      <c r="V1" s="2661"/>
      <c r="X1" s="64"/>
      <c r="Y1" s="64"/>
      <c r="Z1" s="64"/>
      <c r="AA1" s="874" t="s">
        <v>1818</v>
      </c>
      <c r="AB1" s="132"/>
      <c r="AC1" s="132"/>
      <c r="AD1" s="132"/>
      <c r="AE1" s="132"/>
      <c r="AF1" s="132"/>
      <c r="AG1" s="133"/>
      <c r="AH1" s="64"/>
      <c r="AI1" s="64"/>
      <c r="AJ1" s="64"/>
      <c r="AK1" s="874"/>
      <c r="AL1" s="132"/>
      <c r="AM1" s="132"/>
      <c r="AN1" s="132"/>
      <c r="AO1" s="132"/>
      <c r="AP1" s="133"/>
      <c r="AQ1" s="64"/>
      <c r="AR1" s="64"/>
      <c r="AS1" s="64"/>
      <c r="AT1" s="138"/>
      <c r="AU1" s="132"/>
      <c r="AV1" s="132"/>
      <c r="AW1" s="132"/>
      <c r="AX1" s="132"/>
      <c r="AY1" s="133"/>
      <c r="AZ1" s="64"/>
      <c r="BA1" s="64"/>
      <c r="BB1" s="64"/>
      <c r="BC1" s="138"/>
      <c r="BD1" s="64"/>
      <c r="BE1" s="64"/>
      <c r="BF1" s="64"/>
      <c r="BG1" s="64"/>
      <c r="BH1" s="66"/>
      <c r="BI1" s="64"/>
      <c r="BJ1" s="64"/>
      <c r="BK1" s="64"/>
      <c r="BN1" s="138"/>
      <c r="BO1" s="64"/>
      <c r="BP1" s="64"/>
      <c r="BQ1" s="65"/>
      <c r="BT1" s="95"/>
      <c r="BU1" s="97"/>
      <c r="BV1" s="99"/>
      <c r="BW1" s="99"/>
    </row>
    <row r="2" spans="1:75" ht="15">
      <c r="J2" s="605"/>
      <c r="K2" s="605"/>
      <c r="L2" s="605"/>
      <c r="M2" s="605"/>
      <c r="N2" s="2958"/>
      <c r="O2" s="605"/>
      <c r="P2" s="605"/>
      <c r="Q2" s="605"/>
      <c r="AA2" s="342" t="s">
        <v>34</v>
      </c>
      <c r="AC2" s="3141">
        <f>'[1]mo. cbu 2015'!$R$143</f>
        <v>85000</v>
      </c>
      <c r="AD2" s="3141"/>
      <c r="AI2" s="502"/>
      <c r="AJ2" s="502"/>
      <c r="AK2" s="342"/>
      <c r="AM2" s="3410"/>
      <c r="AN2" s="3410"/>
      <c r="AR2" s="502"/>
      <c r="AS2" s="502"/>
      <c r="AT2" s="886"/>
      <c r="AU2" s="5"/>
      <c r="AV2" s="5"/>
      <c r="AW2" s="5"/>
      <c r="AX2" s="5"/>
      <c r="AZ2" s="502"/>
      <c r="BA2" s="502"/>
      <c r="BB2" s="502"/>
      <c r="BC2" s="886"/>
      <c r="BD2" s="502"/>
      <c r="BE2" s="502"/>
      <c r="BF2" s="502"/>
      <c r="BG2" s="502"/>
      <c r="BI2" s="502"/>
      <c r="BJ2" s="502"/>
      <c r="BK2" s="502"/>
      <c r="BT2" s="100"/>
      <c r="BU2" s="99"/>
      <c r="BV2" s="99"/>
      <c r="BW2" s="99"/>
    </row>
    <row r="3" spans="1:75" s="1" customFormat="1" ht="15">
      <c r="A3" s="3334" t="s">
        <v>1</v>
      </c>
      <c r="B3" s="3335"/>
      <c r="C3" s="3335"/>
      <c r="D3" s="3335"/>
      <c r="E3" s="3335"/>
      <c r="F3" s="3335"/>
      <c r="G3" s="3335"/>
      <c r="H3" s="3335"/>
      <c r="I3" s="3346"/>
      <c r="J3" s="3334" t="s">
        <v>1</v>
      </c>
      <c r="K3" s="3335"/>
      <c r="L3" s="3335"/>
      <c r="M3" s="3335"/>
      <c r="N3" s="3335"/>
      <c r="O3" s="3335"/>
      <c r="P3" s="3335"/>
      <c r="Q3" s="3335"/>
      <c r="R3" s="13"/>
      <c r="S3" s="3541" t="s">
        <v>20</v>
      </c>
      <c r="T3" s="3542"/>
      <c r="U3" s="3542"/>
      <c r="V3" s="3542"/>
      <c r="W3" s="3542"/>
      <c r="X3" s="3542"/>
      <c r="Y3" s="3542"/>
      <c r="Z3" s="3543"/>
      <c r="AA3" s="3544" t="s">
        <v>1819</v>
      </c>
      <c r="AB3" s="3544"/>
      <c r="AC3" s="3544"/>
      <c r="AD3" s="3544"/>
      <c r="AE3" s="3544"/>
      <c r="AF3" s="3544"/>
      <c r="AG3" s="3544"/>
      <c r="AH3" s="3544"/>
      <c r="AI3" s="3544"/>
      <c r="AJ3" s="3545"/>
      <c r="AK3" s="3444" t="s">
        <v>361</v>
      </c>
      <c r="AL3" s="3445"/>
      <c r="AM3" s="3445"/>
      <c r="AN3" s="3445"/>
      <c r="AO3" s="3445"/>
      <c r="AP3" s="3445"/>
      <c r="AQ3" s="3445"/>
      <c r="AR3" s="3445"/>
      <c r="AS3" s="3445"/>
      <c r="AT3" s="3445"/>
      <c r="AU3" s="3445"/>
      <c r="AV3" s="3445"/>
      <c r="AW3" s="3445"/>
      <c r="AX3" s="3445"/>
      <c r="AY3" s="3445"/>
      <c r="AZ3" s="3445"/>
      <c r="BA3" s="3445"/>
      <c r="BB3" s="3446"/>
      <c r="BC3" s="3092" t="s">
        <v>104</v>
      </c>
      <c r="BD3" s="3093"/>
      <c r="BE3" s="3093"/>
      <c r="BF3" s="3093"/>
      <c r="BG3" s="3093"/>
      <c r="BH3" s="3093"/>
      <c r="BI3" s="3093"/>
      <c r="BJ3" s="3093"/>
      <c r="BK3" s="3095"/>
      <c r="BN3" s="3123" t="s">
        <v>105</v>
      </c>
      <c r="BO3" s="3124"/>
      <c r="BP3" s="3124"/>
      <c r="BQ3" s="3124"/>
      <c r="BR3" s="3124"/>
      <c r="BS3" s="3125"/>
      <c r="BT3" s="3225" t="s">
        <v>551</v>
      </c>
      <c r="BU3" s="3226"/>
      <c r="BV3" s="3226"/>
      <c r="BW3" s="3227"/>
    </row>
    <row r="4" spans="1:75" ht="23.25" customHeight="1">
      <c r="A4" s="277" t="s">
        <v>2</v>
      </c>
      <c r="B4" s="708" t="s">
        <v>3</v>
      </c>
      <c r="C4" s="708" t="s">
        <v>4</v>
      </c>
      <c r="D4" s="278" t="s">
        <v>362</v>
      </c>
      <c r="E4" s="611" t="s">
        <v>7</v>
      </c>
      <c r="F4" s="280" t="s">
        <v>6</v>
      </c>
      <c r="G4" s="498" t="s">
        <v>176</v>
      </c>
      <c r="H4" s="498" t="s">
        <v>177</v>
      </c>
      <c r="I4" s="838" t="s">
        <v>10</v>
      </c>
      <c r="J4" s="853" t="s">
        <v>2</v>
      </c>
      <c r="K4" s="708" t="s">
        <v>3</v>
      </c>
      <c r="L4" s="708" t="s">
        <v>4</v>
      </c>
      <c r="M4" s="278" t="s">
        <v>362</v>
      </c>
      <c r="N4" s="2959" t="s">
        <v>7</v>
      </c>
      <c r="O4" s="280" t="s">
        <v>6</v>
      </c>
      <c r="P4" s="854" t="s">
        <v>176</v>
      </c>
      <c r="Q4" s="820" t="s">
        <v>177</v>
      </c>
      <c r="R4" s="820"/>
      <c r="S4" s="860" t="s">
        <v>21</v>
      </c>
      <c r="T4" s="278" t="s">
        <v>552</v>
      </c>
      <c r="U4" s="861" t="s">
        <v>1592</v>
      </c>
      <c r="V4" s="2658" t="s">
        <v>143</v>
      </c>
      <c r="W4" s="29"/>
      <c r="X4" s="862" t="s">
        <v>1567</v>
      </c>
      <c r="Y4" s="857" t="s">
        <v>177</v>
      </c>
      <c r="Z4" s="875" t="s">
        <v>10</v>
      </c>
      <c r="AA4" s="876" t="s">
        <v>2</v>
      </c>
      <c r="AB4" s="278" t="s">
        <v>3</v>
      </c>
      <c r="AC4" s="279" t="s">
        <v>4</v>
      </c>
      <c r="AD4" s="278" t="s">
        <v>1382</v>
      </c>
      <c r="AE4" s="280" t="s">
        <v>5</v>
      </c>
      <c r="AF4" s="497" t="s">
        <v>143</v>
      </c>
      <c r="AG4" s="280" t="s">
        <v>6</v>
      </c>
      <c r="AH4" s="880" t="s">
        <v>176</v>
      </c>
      <c r="AI4" s="880" t="s">
        <v>177</v>
      </c>
      <c r="AJ4" s="873" t="s">
        <v>10</v>
      </c>
      <c r="AK4" s="881" t="s">
        <v>2</v>
      </c>
      <c r="AL4" s="278" t="s">
        <v>3</v>
      </c>
      <c r="AM4" s="279" t="s">
        <v>4</v>
      </c>
      <c r="AN4" s="278" t="s">
        <v>1382</v>
      </c>
      <c r="AO4" s="280" t="s">
        <v>5</v>
      </c>
      <c r="AP4" s="280" t="s">
        <v>6</v>
      </c>
      <c r="AQ4" s="880" t="s">
        <v>176</v>
      </c>
      <c r="AR4" s="880" t="s">
        <v>177</v>
      </c>
      <c r="AS4" s="873" t="s">
        <v>10</v>
      </c>
      <c r="AT4" s="881" t="s">
        <v>2</v>
      </c>
      <c r="AU4" s="278" t="s">
        <v>3</v>
      </c>
      <c r="AV4" s="279" t="s">
        <v>4</v>
      </c>
      <c r="AW4" s="278" t="s">
        <v>1382</v>
      </c>
      <c r="AX4" s="280" t="s">
        <v>5</v>
      </c>
      <c r="AY4" s="280" t="s">
        <v>6</v>
      </c>
      <c r="AZ4" s="880" t="s">
        <v>176</v>
      </c>
      <c r="BA4" s="880" t="s">
        <v>177</v>
      </c>
      <c r="BB4" s="873" t="s">
        <v>10</v>
      </c>
      <c r="BC4" s="881" t="s">
        <v>2</v>
      </c>
      <c r="BD4" s="278" t="s">
        <v>3</v>
      </c>
      <c r="BE4" s="279" t="s">
        <v>4</v>
      </c>
      <c r="BF4" s="278" t="s">
        <v>1382</v>
      </c>
      <c r="BG4" s="280" t="s">
        <v>5</v>
      </c>
      <c r="BH4" s="280" t="s">
        <v>6</v>
      </c>
      <c r="BI4" s="880" t="s">
        <v>176</v>
      </c>
      <c r="BJ4" s="880" t="s">
        <v>177</v>
      </c>
      <c r="BK4" s="873" t="s">
        <v>10</v>
      </c>
      <c r="BN4" s="860" t="s">
        <v>21</v>
      </c>
      <c r="BO4" s="278" t="s">
        <v>552</v>
      </c>
      <c r="BP4" s="857" t="s">
        <v>177</v>
      </c>
      <c r="BQ4" s="889" t="s">
        <v>1592</v>
      </c>
      <c r="BR4" s="862" t="s">
        <v>1567</v>
      </c>
      <c r="BS4" s="875" t="s">
        <v>10</v>
      </c>
      <c r="BT4" s="890" t="s">
        <v>21</v>
      </c>
      <c r="BU4" s="344" t="s">
        <v>799</v>
      </c>
      <c r="BV4" s="892" t="s">
        <v>1820</v>
      </c>
      <c r="BW4" s="536" t="s">
        <v>39</v>
      </c>
    </row>
    <row r="5" spans="1:75" ht="24.75" customHeight="1">
      <c r="A5" s="162">
        <v>44901</v>
      </c>
      <c r="B5" s="843">
        <v>500000</v>
      </c>
      <c r="C5" s="843">
        <f>B5*0.02</f>
        <v>10000</v>
      </c>
      <c r="D5" s="23"/>
      <c r="E5" s="518">
        <v>30352</v>
      </c>
      <c r="F5" s="25">
        <v>60</v>
      </c>
      <c r="G5" s="55">
        <f>+B5/F5</f>
        <v>8333.3333333333303</v>
      </c>
      <c r="H5" s="21">
        <v>4150</v>
      </c>
      <c r="I5" s="21">
        <v>500000</v>
      </c>
      <c r="J5" s="855">
        <v>45281</v>
      </c>
      <c r="K5" s="843">
        <v>60000</v>
      </c>
      <c r="L5" s="843">
        <f>K5*0.02</f>
        <v>1200</v>
      </c>
      <c r="M5" s="23"/>
      <c r="N5" s="2760">
        <v>32579</v>
      </c>
      <c r="O5" s="25">
        <v>24</v>
      </c>
      <c r="P5" s="834">
        <f>+K5/O5</f>
        <v>2500</v>
      </c>
      <c r="Q5" s="21">
        <f>K5*0.83%</f>
        <v>498</v>
      </c>
      <c r="R5" s="765">
        <v>60000</v>
      </c>
      <c r="S5" s="863">
        <v>44670</v>
      </c>
      <c r="T5" s="21">
        <v>20000</v>
      </c>
      <c r="U5" s="864"/>
      <c r="V5" s="2689">
        <v>28777</v>
      </c>
      <c r="W5" s="25">
        <v>12</v>
      </c>
      <c r="X5" s="765">
        <f>+T5/W5</f>
        <v>1666.6666666666699</v>
      </c>
      <c r="Y5" s="21">
        <v>400</v>
      </c>
      <c r="Z5" s="108">
        <v>20000</v>
      </c>
      <c r="AA5" s="877">
        <v>42514</v>
      </c>
      <c r="AB5" s="601">
        <v>30000</v>
      </c>
      <c r="AC5" s="601">
        <v>600</v>
      </c>
      <c r="AD5" s="601">
        <v>5400</v>
      </c>
      <c r="AE5" s="601"/>
      <c r="AF5" s="878"/>
      <c r="AG5" s="882">
        <v>18</v>
      </c>
      <c r="AH5" s="601">
        <v>1666.67</v>
      </c>
      <c r="AI5" s="601"/>
      <c r="AJ5" s="883">
        <f>AB5</f>
        <v>30000</v>
      </c>
      <c r="AK5" s="345">
        <v>42314</v>
      </c>
      <c r="AL5" s="532">
        <v>80000</v>
      </c>
      <c r="AM5" s="532">
        <v>1600</v>
      </c>
      <c r="AN5" s="532">
        <v>9600</v>
      </c>
      <c r="AO5" s="532"/>
      <c r="AP5" s="534">
        <v>24</v>
      </c>
      <c r="AQ5" s="532">
        <f>+AL5/AP5</f>
        <v>3333.3333333333298</v>
      </c>
      <c r="AR5" s="532"/>
      <c r="AS5" s="537">
        <v>80000</v>
      </c>
      <c r="AT5" s="887">
        <v>42276</v>
      </c>
      <c r="AU5" s="532">
        <v>200000</v>
      </c>
      <c r="AV5" s="532">
        <f>+AU5*0.02</f>
        <v>4000</v>
      </c>
      <c r="AW5" s="532">
        <f>+AU5*0.12</f>
        <v>24000</v>
      </c>
      <c r="AX5" s="532"/>
      <c r="AY5" s="534">
        <v>24</v>
      </c>
      <c r="AZ5" s="532">
        <f>+AU5/AY5</f>
        <v>8333.3333333333303</v>
      </c>
      <c r="BA5" s="532"/>
      <c r="BB5" s="537">
        <v>200000</v>
      </c>
      <c r="BC5" s="345">
        <v>42152</v>
      </c>
      <c r="BD5" s="532">
        <v>35000</v>
      </c>
      <c r="BE5" s="532">
        <v>700</v>
      </c>
      <c r="BF5" s="532"/>
      <c r="BG5" s="532"/>
      <c r="BH5" s="609">
        <v>12</v>
      </c>
      <c r="BI5" s="532">
        <f>+BD5/BH5</f>
        <v>2916.6666666666702</v>
      </c>
      <c r="BJ5" s="532"/>
      <c r="BK5" s="532">
        <v>35000</v>
      </c>
      <c r="BN5" s="345">
        <v>42391</v>
      </c>
      <c r="BO5" s="532">
        <v>5000</v>
      </c>
      <c r="BP5" s="532">
        <v>400</v>
      </c>
      <c r="BQ5" s="533"/>
      <c r="BR5" s="532"/>
      <c r="BS5" s="537">
        <v>5000</v>
      </c>
      <c r="BT5" s="109">
        <v>42231</v>
      </c>
      <c r="BU5" s="110">
        <v>4000</v>
      </c>
      <c r="BV5" s="110"/>
      <c r="BW5" s="111">
        <v>4000</v>
      </c>
    </row>
    <row r="6" spans="1:75" ht="18.75" customHeight="1">
      <c r="A6" s="167">
        <v>44912</v>
      </c>
      <c r="B6" s="32"/>
      <c r="C6" s="33"/>
      <c r="D6" s="33"/>
      <c r="E6" s="42">
        <v>77065</v>
      </c>
      <c r="F6" s="57">
        <v>1</v>
      </c>
      <c r="G6" s="30">
        <v>8333.33</v>
      </c>
      <c r="H6" s="30">
        <v>4150</v>
      </c>
      <c r="I6" s="43">
        <f>I5-G6</f>
        <v>491666.67</v>
      </c>
      <c r="J6" s="235">
        <v>45321</v>
      </c>
      <c r="K6" s="27"/>
      <c r="L6" s="27"/>
      <c r="M6" s="27"/>
      <c r="N6" s="2202">
        <v>81874</v>
      </c>
      <c r="O6" s="29">
        <v>1</v>
      </c>
      <c r="P6" s="30">
        <v>2500</v>
      </c>
      <c r="Q6" s="30">
        <v>498</v>
      </c>
      <c r="R6" s="30">
        <f>R5-P6</f>
        <v>57500</v>
      </c>
      <c r="S6" s="865">
        <v>44702</v>
      </c>
      <c r="T6" s="43"/>
      <c r="U6" s="151"/>
      <c r="V6" s="2192">
        <v>74697</v>
      </c>
      <c r="W6" s="57">
        <v>1</v>
      </c>
      <c r="X6" s="43">
        <v>1666.67</v>
      </c>
      <c r="Y6" s="43">
        <v>233.33</v>
      </c>
      <c r="Z6" s="43">
        <f>Z5-X6</f>
        <v>18333.330000000002</v>
      </c>
      <c r="AA6" s="535">
        <v>42549</v>
      </c>
      <c r="AB6" s="39"/>
      <c r="AC6" s="39"/>
      <c r="AD6" s="39"/>
      <c r="AE6" s="39"/>
      <c r="AF6" s="80"/>
      <c r="AG6" s="29">
        <v>1</v>
      </c>
      <c r="AH6" s="39">
        <v>1666.67</v>
      </c>
      <c r="AI6" s="39"/>
      <c r="AJ6" s="112">
        <f>AJ5-AH6</f>
        <v>28333.33</v>
      </c>
      <c r="AK6" s="349">
        <v>42328</v>
      </c>
      <c r="AL6" s="39"/>
      <c r="AM6" s="39"/>
      <c r="AN6" s="39"/>
      <c r="AO6" s="39"/>
      <c r="AP6" s="29">
        <v>1</v>
      </c>
      <c r="AQ6" s="39">
        <v>3333.33</v>
      </c>
      <c r="AR6" s="39"/>
      <c r="AS6" s="112">
        <f>+AS5-AQ6</f>
        <v>76666.67</v>
      </c>
      <c r="AT6" s="349">
        <v>42328</v>
      </c>
      <c r="AU6" s="27"/>
      <c r="AV6" s="27"/>
      <c r="AW6" s="27"/>
      <c r="AX6" s="27"/>
      <c r="AY6" s="29">
        <v>1</v>
      </c>
      <c r="AZ6" s="39">
        <v>8333.33</v>
      </c>
      <c r="BA6" s="39"/>
      <c r="BB6" s="39">
        <f>+BB5-AZ6</f>
        <v>191666.67</v>
      </c>
      <c r="BC6" s="349">
        <v>42182</v>
      </c>
      <c r="BD6" s="39"/>
      <c r="BE6" s="39"/>
      <c r="BF6" s="39"/>
      <c r="BG6" s="39"/>
      <c r="BH6" s="888">
        <v>1</v>
      </c>
      <c r="BI6" s="39">
        <v>2916.67</v>
      </c>
      <c r="BJ6" s="39"/>
      <c r="BK6" s="39">
        <f>+BK5-BI6</f>
        <v>32083.33</v>
      </c>
      <c r="BN6" s="349">
        <v>42513</v>
      </c>
      <c r="BO6" s="39"/>
      <c r="BP6" s="39"/>
      <c r="BQ6" s="80"/>
      <c r="BR6" s="39">
        <v>5000</v>
      </c>
      <c r="BS6" s="112">
        <f>BS5-BR6</f>
        <v>0</v>
      </c>
      <c r="BT6" s="113">
        <v>42822</v>
      </c>
      <c r="BU6" s="114"/>
      <c r="BV6" s="114">
        <v>4000</v>
      </c>
      <c r="BW6" s="116">
        <f>BW5-BV6</f>
        <v>0</v>
      </c>
    </row>
    <row r="7" spans="1:75" ht="15" customHeight="1">
      <c r="A7" s="50">
        <v>44944</v>
      </c>
      <c r="B7" s="685"/>
      <c r="C7" s="685"/>
      <c r="D7" s="151"/>
      <c r="E7" s="42">
        <v>77384</v>
      </c>
      <c r="F7" s="57">
        <v>2</v>
      </c>
      <c r="G7" s="30">
        <v>8333.33</v>
      </c>
      <c r="H7" s="30">
        <v>4150</v>
      </c>
      <c r="I7" s="43">
        <f t="shared" ref="I7:I18" si="0">I6-G7</f>
        <v>483333.34</v>
      </c>
      <c r="J7" s="235">
        <v>45350</v>
      </c>
      <c r="K7" s="27"/>
      <c r="L7" s="27"/>
      <c r="M7" s="27"/>
      <c r="N7" s="2202">
        <v>82199</v>
      </c>
      <c r="O7" s="29">
        <v>2</v>
      </c>
      <c r="P7" s="30">
        <v>2500</v>
      </c>
      <c r="Q7" s="30">
        <v>498</v>
      </c>
      <c r="R7" s="30">
        <f t="shared" ref="R7:R17" si="1">R6-P7</f>
        <v>55000</v>
      </c>
      <c r="S7" s="865">
        <v>44719</v>
      </c>
      <c r="T7" s="43"/>
      <c r="U7" s="151"/>
      <c r="V7" s="2475">
        <v>75006</v>
      </c>
      <c r="W7" s="57">
        <v>2</v>
      </c>
      <c r="X7" s="43">
        <v>1666.67</v>
      </c>
      <c r="Y7" s="43">
        <v>233.33</v>
      </c>
      <c r="Z7" s="43">
        <f t="shared" ref="Z7:Z16" si="2">Z6-X7</f>
        <v>16666.66</v>
      </c>
      <c r="AA7" s="535">
        <v>42579</v>
      </c>
      <c r="AB7" s="39"/>
      <c r="AC7" s="39"/>
      <c r="AD7" s="39"/>
      <c r="AE7" s="39"/>
      <c r="AF7" s="80"/>
      <c r="AG7" s="29">
        <v>2</v>
      </c>
      <c r="AH7" s="39">
        <v>1666.67</v>
      </c>
      <c r="AI7" s="39"/>
      <c r="AJ7" s="112">
        <f t="shared" ref="AJ7:AJ12" si="3">+AJ6-AH7</f>
        <v>26666.66</v>
      </c>
      <c r="AK7" s="349">
        <v>42366</v>
      </c>
      <c r="AL7" s="39"/>
      <c r="AM7" s="39"/>
      <c r="AN7" s="39"/>
      <c r="AO7" s="39"/>
      <c r="AP7" s="29">
        <v>2</v>
      </c>
      <c r="AQ7" s="39">
        <v>3333.33</v>
      </c>
      <c r="AR7" s="39"/>
      <c r="AS7" s="112">
        <f t="shared" ref="AS7:AS14" si="4">+AS6-AQ7</f>
        <v>73333.34</v>
      </c>
      <c r="AT7" s="349">
        <v>42366</v>
      </c>
      <c r="AU7" s="27"/>
      <c r="AV7" s="27"/>
      <c r="AW7" s="27"/>
      <c r="AX7" s="27"/>
      <c r="AY7" s="29">
        <v>2</v>
      </c>
      <c r="AZ7" s="39">
        <v>8333.33</v>
      </c>
      <c r="BA7" s="39"/>
      <c r="BB7" s="39">
        <f t="shared" ref="BB7:BB14" si="5">+BB6-AZ7</f>
        <v>183333.34</v>
      </c>
      <c r="BC7" s="349">
        <v>42216</v>
      </c>
      <c r="BD7" s="39"/>
      <c r="BE7" s="39"/>
      <c r="BF7" s="39"/>
      <c r="BG7" s="39"/>
      <c r="BH7" s="888">
        <v>2</v>
      </c>
      <c r="BI7" s="39">
        <v>2916.67</v>
      </c>
      <c r="BJ7" s="39"/>
      <c r="BK7" s="39">
        <f t="shared" ref="BK7:BK15" si="6">+BK6-BI7</f>
        <v>29166.66</v>
      </c>
      <c r="BN7" s="349"/>
      <c r="BO7" s="39"/>
      <c r="BP7" s="39"/>
      <c r="BQ7" s="80"/>
      <c r="BR7" s="39"/>
      <c r="BS7" s="112"/>
      <c r="BT7" s="113"/>
      <c r="BU7" s="114"/>
      <c r="BV7" s="114"/>
      <c r="BW7" s="116"/>
    </row>
    <row r="8" spans="1:75" ht="15" customHeight="1">
      <c r="A8" s="50">
        <v>44975</v>
      </c>
      <c r="B8" s="685"/>
      <c r="C8" s="685"/>
      <c r="D8" s="151"/>
      <c r="E8" s="42">
        <v>77693</v>
      </c>
      <c r="F8" s="57">
        <v>3</v>
      </c>
      <c r="G8" s="30">
        <v>8333.33</v>
      </c>
      <c r="H8" s="30">
        <v>4150</v>
      </c>
      <c r="I8" s="43">
        <f t="shared" si="0"/>
        <v>475000.01</v>
      </c>
      <c r="J8" s="235">
        <v>45377</v>
      </c>
      <c r="K8" s="27"/>
      <c r="L8" s="27"/>
      <c r="M8" s="27"/>
      <c r="N8" s="2202">
        <v>82556</v>
      </c>
      <c r="O8" s="29">
        <v>3</v>
      </c>
      <c r="P8" s="30">
        <v>2500</v>
      </c>
      <c r="Q8" s="30">
        <v>498</v>
      </c>
      <c r="R8" s="30">
        <f t="shared" si="1"/>
        <v>52500</v>
      </c>
      <c r="S8" s="865">
        <v>44770</v>
      </c>
      <c r="T8" s="43"/>
      <c r="U8" s="151"/>
      <c r="V8" s="2475">
        <v>75459</v>
      </c>
      <c r="W8" s="57">
        <v>3</v>
      </c>
      <c r="X8" s="43">
        <v>1666.67</v>
      </c>
      <c r="Y8" s="43">
        <v>200</v>
      </c>
      <c r="Z8" s="43">
        <f t="shared" si="2"/>
        <v>14999.99</v>
      </c>
      <c r="AA8" s="535">
        <v>42640</v>
      </c>
      <c r="AB8" s="39"/>
      <c r="AC8" s="39"/>
      <c r="AD8" s="39"/>
      <c r="AE8" s="39"/>
      <c r="AF8" s="80"/>
      <c r="AG8" s="29">
        <v>3</v>
      </c>
      <c r="AH8" s="39">
        <v>1666.67</v>
      </c>
      <c r="AI8" s="39"/>
      <c r="AJ8" s="112">
        <f t="shared" si="3"/>
        <v>24999.99</v>
      </c>
      <c r="AK8" s="349">
        <v>42398</v>
      </c>
      <c r="AL8" s="39"/>
      <c r="AM8" s="39"/>
      <c r="AN8" s="39"/>
      <c r="AO8" s="39"/>
      <c r="AP8" s="29">
        <v>3</v>
      </c>
      <c r="AQ8" s="39">
        <v>3333.33</v>
      </c>
      <c r="AR8" s="39"/>
      <c r="AS8" s="112">
        <f t="shared" si="4"/>
        <v>70000.009999999995</v>
      </c>
      <c r="AT8" s="349">
        <v>42398</v>
      </c>
      <c r="AU8" s="27"/>
      <c r="AV8" s="27" t="s">
        <v>612</v>
      </c>
      <c r="AW8" s="27"/>
      <c r="AX8" s="27"/>
      <c r="AY8" s="29">
        <v>3</v>
      </c>
      <c r="AZ8" s="39">
        <v>8333.33</v>
      </c>
      <c r="BA8" s="39"/>
      <c r="BB8" s="39">
        <f t="shared" si="5"/>
        <v>175000.01</v>
      </c>
      <c r="BC8" s="349">
        <v>42243</v>
      </c>
      <c r="BD8" s="39"/>
      <c r="BE8" s="39"/>
      <c r="BF8" s="39"/>
      <c r="BG8" s="39"/>
      <c r="BH8" s="888">
        <v>3</v>
      </c>
      <c r="BI8" s="39">
        <v>2916.67</v>
      </c>
      <c r="BJ8" s="39"/>
      <c r="BK8" s="39">
        <f t="shared" si="6"/>
        <v>26249.99</v>
      </c>
      <c r="BN8" s="349">
        <v>42550</v>
      </c>
      <c r="BO8" s="39">
        <v>4000</v>
      </c>
      <c r="BP8" s="39">
        <v>400</v>
      </c>
      <c r="BQ8" s="80"/>
      <c r="BR8" s="39"/>
      <c r="BS8" s="112">
        <v>4000</v>
      </c>
      <c r="BT8" s="113"/>
      <c r="BU8" s="114"/>
      <c r="BV8" s="114"/>
      <c r="BW8" s="116"/>
    </row>
    <row r="9" spans="1:75" ht="15" customHeight="1">
      <c r="A9" s="50">
        <v>45015</v>
      </c>
      <c r="B9" s="685"/>
      <c r="C9" s="685"/>
      <c r="D9" s="151"/>
      <c r="E9" s="42">
        <v>78107</v>
      </c>
      <c r="F9" s="57">
        <v>4</v>
      </c>
      <c r="G9" s="30">
        <v>8333.33</v>
      </c>
      <c r="H9" s="30">
        <v>4150</v>
      </c>
      <c r="I9" s="43">
        <f t="shared" si="0"/>
        <v>466666.68</v>
      </c>
      <c r="J9" s="235">
        <v>45409</v>
      </c>
      <c r="K9" s="27"/>
      <c r="L9" s="27"/>
      <c r="M9" s="27"/>
      <c r="N9" s="2202">
        <v>82902</v>
      </c>
      <c r="O9" s="29">
        <v>4</v>
      </c>
      <c r="P9" s="30">
        <v>2500</v>
      </c>
      <c r="Q9" s="30">
        <v>498</v>
      </c>
      <c r="R9" s="30">
        <f t="shared" si="1"/>
        <v>50000</v>
      </c>
      <c r="S9" s="865">
        <v>44800</v>
      </c>
      <c r="T9" s="43"/>
      <c r="U9" s="151"/>
      <c r="V9" s="2192">
        <v>75818</v>
      </c>
      <c r="W9" s="57">
        <v>4</v>
      </c>
      <c r="X9" s="43">
        <v>1666.67</v>
      </c>
      <c r="Y9" s="43">
        <v>633.34</v>
      </c>
      <c r="Z9" s="43">
        <f t="shared" si="2"/>
        <v>13333.32</v>
      </c>
      <c r="AA9" s="535">
        <v>42668</v>
      </c>
      <c r="AB9" s="39"/>
      <c r="AC9" s="39"/>
      <c r="AD9" s="39"/>
      <c r="AE9" s="39"/>
      <c r="AF9" s="80"/>
      <c r="AG9" s="29">
        <v>4</v>
      </c>
      <c r="AH9" s="39">
        <v>1666.67</v>
      </c>
      <c r="AI9" s="39"/>
      <c r="AJ9" s="112">
        <f t="shared" si="3"/>
        <v>23333.32</v>
      </c>
      <c r="AK9" s="349">
        <v>42461</v>
      </c>
      <c r="AL9" s="39"/>
      <c r="AM9" s="39"/>
      <c r="AN9" s="39"/>
      <c r="AO9" s="39"/>
      <c r="AP9" s="29">
        <v>4</v>
      </c>
      <c r="AQ9" s="39">
        <v>3333.33</v>
      </c>
      <c r="AR9" s="39"/>
      <c r="AS9" s="112">
        <f t="shared" si="4"/>
        <v>66666.679999999993</v>
      </c>
      <c r="AT9" s="349">
        <v>42461</v>
      </c>
      <c r="AU9" s="27"/>
      <c r="AV9" s="27"/>
      <c r="AW9" s="27"/>
      <c r="AX9" s="27"/>
      <c r="AY9" s="29">
        <v>4</v>
      </c>
      <c r="AZ9" s="39">
        <v>8333.33</v>
      </c>
      <c r="BA9" s="39"/>
      <c r="BB9" s="39">
        <f t="shared" si="5"/>
        <v>166666.68</v>
      </c>
      <c r="BC9" s="349">
        <v>42328</v>
      </c>
      <c r="BD9" s="39"/>
      <c r="BE9" s="39"/>
      <c r="BF9" s="39"/>
      <c r="BG9" s="39"/>
      <c r="BH9" s="636" t="s">
        <v>1821</v>
      </c>
      <c r="BI9" s="39">
        <v>5833.34</v>
      </c>
      <c r="BJ9" s="39"/>
      <c r="BK9" s="39">
        <f t="shared" si="6"/>
        <v>20416.650000000001</v>
      </c>
      <c r="BN9" s="349">
        <v>42669</v>
      </c>
      <c r="BO9" s="39">
        <v>2000</v>
      </c>
      <c r="BP9" s="39">
        <v>40</v>
      </c>
      <c r="BQ9" s="80"/>
      <c r="BR9" s="39"/>
      <c r="BS9" s="112">
        <f>BS8+BO9-BR9</f>
        <v>6000</v>
      </c>
      <c r="BT9" s="113"/>
      <c r="BU9" s="114"/>
      <c r="BV9" s="114"/>
      <c r="BW9" s="116"/>
    </row>
    <row r="10" spans="1:75" ht="15" customHeight="1">
      <c r="A10" s="50">
        <v>45048</v>
      </c>
      <c r="B10" s="685"/>
      <c r="C10" s="685"/>
      <c r="D10" s="151"/>
      <c r="E10" s="42">
        <v>78538</v>
      </c>
      <c r="F10" s="57">
        <v>5</v>
      </c>
      <c r="G10" s="30">
        <v>8333.33</v>
      </c>
      <c r="H10" s="30">
        <v>4150</v>
      </c>
      <c r="I10" s="43">
        <f t="shared" si="0"/>
        <v>458333.35</v>
      </c>
      <c r="J10" s="235">
        <v>45433</v>
      </c>
      <c r="K10" s="27"/>
      <c r="L10" s="27"/>
      <c r="M10" s="27"/>
      <c r="N10" s="2202">
        <v>83231</v>
      </c>
      <c r="O10" s="29">
        <v>5</v>
      </c>
      <c r="P10" s="30">
        <v>2500</v>
      </c>
      <c r="Q10" s="30">
        <v>498</v>
      </c>
      <c r="R10" s="30">
        <f t="shared" si="1"/>
        <v>47500</v>
      </c>
      <c r="S10" s="865">
        <v>44832</v>
      </c>
      <c r="T10" s="43"/>
      <c r="U10" s="151"/>
      <c r="V10" s="2192">
        <v>76143</v>
      </c>
      <c r="W10" s="57">
        <v>5</v>
      </c>
      <c r="X10" s="43">
        <v>1666.67</v>
      </c>
      <c r="Y10" s="43">
        <f>Z10*0.02</f>
        <v>233.333</v>
      </c>
      <c r="Z10" s="43">
        <f t="shared" si="2"/>
        <v>11666.65</v>
      </c>
      <c r="AA10" s="535">
        <v>42699</v>
      </c>
      <c r="AB10" s="39"/>
      <c r="AC10" s="39"/>
      <c r="AD10" s="39"/>
      <c r="AE10" s="39"/>
      <c r="AF10" s="80"/>
      <c r="AG10" s="29">
        <v>5</v>
      </c>
      <c r="AH10" s="39">
        <v>1666.67</v>
      </c>
      <c r="AI10" s="39"/>
      <c r="AJ10" s="112">
        <f t="shared" si="3"/>
        <v>21666.65</v>
      </c>
      <c r="AK10" s="349">
        <v>42492</v>
      </c>
      <c r="AL10" s="39"/>
      <c r="AM10" s="39"/>
      <c r="AN10" s="39"/>
      <c r="AO10" s="39"/>
      <c r="AP10" s="29">
        <v>5</v>
      </c>
      <c r="AQ10" s="39">
        <v>3333.33</v>
      </c>
      <c r="AR10" s="39"/>
      <c r="AS10" s="112">
        <f t="shared" si="4"/>
        <v>63333.35</v>
      </c>
      <c r="AT10" s="349">
        <v>42492</v>
      </c>
      <c r="AU10" s="27"/>
      <c r="AV10" s="27"/>
      <c r="AW10" s="27"/>
      <c r="AX10" s="27"/>
      <c r="AY10" s="29">
        <v>5</v>
      </c>
      <c r="AZ10" s="39">
        <v>8333.33</v>
      </c>
      <c r="BA10" s="39"/>
      <c r="BB10" s="39">
        <f t="shared" si="5"/>
        <v>158333.35</v>
      </c>
      <c r="BC10" s="349">
        <v>42366</v>
      </c>
      <c r="BD10" s="39"/>
      <c r="BE10" s="39"/>
      <c r="BF10" s="39"/>
      <c r="BG10" s="39"/>
      <c r="BH10" s="888">
        <v>6</v>
      </c>
      <c r="BI10" s="39">
        <v>2916.67</v>
      </c>
      <c r="BJ10" s="39"/>
      <c r="BK10" s="39">
        <f t="shared" si="6"/>
        <v>17499.98</v>
      </c>
      <c r="BN10" s="349">
        <v>42692</v>
      </c>
      <c r="BO10" s="39"/>
      <c r="BP10" s="39"/>
      <c r="BQ10" s="80"/>
      <c r="BR10" s="39">
        <v>6000</v>
      </c>
      <c r="BS10" s="112">
        <f t="shared" ref="BS10:BS37" si="7">BS9+BO10-BR10</f>
        <v>0</v>
      </c>
      <c r="BT10" s="113"/>
      <c r="BU10" s="114"/>
      <c r="BV10" s="114"/>
      <c r="BW10" s="116"/>
    </row>
    <row r="11" spans="1:75" ht="15" customHeight="1">
      <c r="A11" s="50">
        <v>45072</v>
      </c>
      <c r="B11" s="685"/>
      <c r="C11" s="685"/>
      <c r="D11" s="151"/>
      <c r="E11" s="42">
        <v>78823</v>
      </c>
      <c r="F11" s="57">
        <v>6</v>
      </c>
      <c r="G11" s="30">
        <v>8333.33</v>
      </c>
      <c r="H11" s="30">
        <v>4150</v>
      </c>
      <c r="I11" s="43">
        <f t="shared" si="0"/>
        <v>450000.02</v>
      </c>
      <c r="J11" s="50">
        <v>45470</v>
      </c>
      <c r="K11" s="27"/>
      <c r="L11" s="27"/>
      <c r="M11" s="27"/>
      <c r="N11" s="2202">
        <v>83689</v>
      </c>
      <c r="O11" s="29">
        <v>6</v>
      </c>
      <c r="P11" s="43">
        <v>2500</v>
      </c>
      <c r="Q11" s="43">
        <v>498</v>
      </c>
      <c r="R11" s="30">
        <f t="shared" si="1"/>
        <v>45000</v>
      </c>
      <c r="S11" s="167">
        <v>44862</v>
      </c>
      <c r="T11" s="43"/>
      <c r="U11" s="151"/>
      <c r="V11" s="2192">
        <v>76433</v>
      </c>
      <c r="W11" s="57">
        <v>6</v>
      </c>
      <c r="X11" s="43">
        <v>1666.67</v>
      </c>
      <c r="Y11" s="43">
        <v>200</v>
      </c>
      <c r="Z11" s="43">
        <f t="shared" si="2"/>
        <v>9999.98</v>
      </c>
      <c r="AA11" s="535">
        <v>42727</v>
      </c>
      <c r="AB11" s="39"/>
      <c r="AC11" s="39"/>
      <c r="AD11" s="39"/>
      <c r="AE11" s="39"/>
      <c r="AF11" s="80"/>
      <c r="AG11" s="29">
        <v>6</v>
      </c>
      <c r="AH11" s="39">
        <v>1666.67</v>
      </c>
      <c r="AI11" s="39"/>
      <c r="AJ11" s="112">
        <f t="shared" si="3"/>
        <v>19999.98</v>
      </c>
      <c r="AK11" s="349">
        <v>42520</v>
      </c>
      <c r="AL11" s="39"/>
      <c r="AM11" s="39"/>
      <c r="AN11" s="39"/>
      <c r="AO11" s="39"/>
      <c r="AP11" s="29">
        <v>6</v>
      </c>
      <c r="AQ11" s="39">
        <v>3333.33</v>
      </c>
      <c r="AR11" s="39"/>
      <c r="AS11" s="112">
        <f t="shared" si="4"/>
        <v>60000.02</v>
      </c>
      <c r="AT11" s="349">
        <v>42520</v>
      </c>
      <c r="AU11" s="27"/>
      <c r="AV11" s="27"/>
      <c r="AW11" s="27"/>
      <c r="AX11" s="27"/>
      <c r="AY11" s="29">
        <v>6</v>
      </c>
      <c r="AZ11" s="39">
        <v>8333.33</v>
      </c>
      <c r="BA11" s="39"/>
      <c r="BB11" s="39">
        <f t="shared" si="5"/>
        <v>150000.01999999999</v>
      </c>
      <c r="BC11" s="349">
        <v>42398</v>
      </c>
      <c r="BD11" s="39"/>
      <c r="BE11" s="39"/>
      <c r="BF11" s="39"/>
      <c r="BG11" s="39"/>
      <c r="BH11" s="888">
        <v>7</v>
      </c>
      <c r="BI11" s="39">
        <v>2916.67</v>
      </c>
      <c r="BJ11" s="39"/>
      <c r="BK11" s="39">
        <f t="shared" si="6"/>
        <v>14583.31</v>
      </c>
      <c r="BN11" s="349"/>
      <c r="BO11" s="39"/>
      <c r="BP11" s="39"/>
      <c r="BQ11" s="80"/>
      <c r="BR11" s="39"/>
      <c r="BS11" s="112">
        <f t="shared" si="7"/>
        <v>0</v>
      </c>
      <c r="BT11" s="113"/>
      <c r="BU11" s="114"/>
      <c r="BV11" s="114"/>
      <c r="BW11" s="116"/>
    </row>
    <row r="12" spans="1:75" ht="15" customHeight="1">
      <c r="A12" s="50">
        <v>45105</v>
      </c>
      <c r="B12" s="685"/>
      <c r="C12" s="685"/>
      <c r="D12" s="151"/>
      <c r="E12" s="42">
        <v>79273</v>
      </c>
      <c r="F12" s="57">
        <v>7</v>
      </c>
      <c r="G12" s="30">
        <v>8333.33</v>
      </c>
      <c r="H12" s="30">
        <v>4150</v>
      </c>
      <c r="I12" s="43">
        <f t="shared" si="0"/>
        <v>441666.69</v>
      </c>
      <c r="J12" s="53">
        <v>45503</v>
      </c>
      <c r="K12" s="27"/>
      <c r="L12" s="27"/>
      <c r="M12" s="27"/>
      <c r="N12" s="2202">
        <v>84043</v>
      </c>
      <c r="O12" s="29">
        <v>7</v>
      </c>
      <c r="P12" s="43">
        <v>2500</v>
      </c>
      <c r="Q12" s="43">
        <v>498</v>
      </c>
      <c r="R12" s="30">
        <f t="shared" si="1"/>
        <v>42500</v>
      </c>
      <c r="S12" s="167">
        <v>44891</v>
      </c>
      <c r="T12" s="32"/>
      <c r="U12" s="33"/>
      <c r="V12" s="2191">
        <v>76872</v>
      </c>
      <c r="W12" s="57">
        <v>7</v>
      </c>
      <c r="X12" s="33">
        <v>1666.67</v>
      </c>
      <c r="Y12" s="33">
        <v>200</v>
      </c>
      <c r="Z12" s="43">
        <f t="shared" si="2"/>
        <v>8333.31</v>
      </c>
      <c r="AA12" s="535">
        <v>42767</v>
      </c>
      <c r="AB12" s="39"/>
      <c r="AC12" s="39"/>
      <c r="AD12" s="39"/>
      <c r="AE12" s="39"/>
      <c r="AF12" s="80"/>
      <c r="AG12" s="29">
        <v>7</v>
      </c>
      <c r="AH12" s="39">
        <v>1666.67</v>
      </c>
      <c r="AI12" s="39"/>
      <c r="AJ12" s="112">
        <f t="shared" si="3"/>
        <v>18333.310000000001</v>
      </c>
      <c r="AK12" s="349">
        <v>42549</v>
      </c>
      <c r="AL12" s="39"/>
      <c r="AM12" s="39"/>
      <c r="AN12" s="39"/>
      <c r="AO12" s="39"/>
      <c r="AP12" s="29">
        <v>7</v>
      </c>
      <c r="AQ12" s="39">
        <v>3333.33</v>
      </c>
      <c r="AR12" s="39"/>
      <c r="AS12" s="112">
        <f t="shared" si="4"/>
        <v>56666.69</v>
      </c>
      <c r="AT12" s="349">
        <v>42549</v>
      </c>
      <c r="AU12" s="27"/>
      <c r="AV12" s="27"/>
      <c r="AW12" s="27"/>
      <c r="AX12" s="27"/>
      <c r="AY12" s="29">
        <v>7</v>
      </c>
      <c r="AZ12" s="39">
        <v>8333.33</v>
      </c>
      <c r="BA12" s="39"/>
      <c r="BB12" s="39">
        <f t="shared" si="5"/>
        <v>141666.69</v>
      </c>
      <c r="BC12" s="349">
        <v>42461</v>
      </c>
      <c r="BD12" s="39"/>
      <c r="BE12" s="39"/>
      <c r="BF12" s="39"/>
      <c r="BG12" s="39"/>
      <c r="BH12" s="888">
        <v>8</v>
      </c>
      <c r="BI12" s="39">
        <v>2916.67</v>
      </c>
      <c r="BJ12" s="39"/>
      <c r="BK12" s="39">
        <f t="shared" si="6"/>
        <v>11666.64</v>
      </c>
      <c r="BN12" s="891">
        <v>42774</v>
      </c>
      <c r="BO12" s="601">
        <v>5000</v>
      </c>
      <c r="BP12" s="601">
        <v>300</v>
      </c>
      <c r="BQ12" s="878"/>
      <c r="BR12" s="601"/>
      <c r="BS12" s="883">
        <f t="shared" si="7"/>
        <v>5000</v>
      </c>
      <c r="BT12" s="113"/>
      <c r="BU12" s="114"/>
      <c r="BV12" s="114"/>
      <c r="BW12" s="116"/>
    </row>
    <row r="13" spans="1:75" ht="15" customHeight="1">
      <c r="A13" s="50">
        <v>45140</v>
      </c>
      <c r="B13" s="178"/>
      <c r="C13" s="59"/>
      <c r="D13" s="59"/>
      <c r="E13" s="42">
        <v>79745</v>
      </c>
      <c r="F13" s="57">
        <v>8</v>
      </c>
      <c r="G13" s="30">
        <v>8333.33</v>
      </c>
      <c r="H13" s="30">
        <v>4150</v>
      </c>
      <c r="I13" s="87">
        <f t="shared" si="0"/>
        <v>433333.36</v>
      </c>
      <c r="J13" s="53">
        <v>45535</v>
      </c>
      <c r="K13" s="27"/>
      <c r="L13" s="327"/>
      <c r="M13" s="327"/>
      <c r="N13" s="2202">
        <v>84452</v>
      </c>
      <c r="O13" s="29">
        <v>8</v>
      </c>
      <c r="P13" s="30">
        <v>2500</v>
      </c>
      <c r="Q13" s="30">
        <v>498</v>
      </c>
      <c r="R13" s="30">
        <f t="shared" si="1"/>
        <v>40000</v>
      </c>
      <c r="S13" s="866">
        <v>44912</v>
      </c>
      <c r="T13" s="32"/>
      <c r="U13" s="33"/>
      <c r="V13" s="2191">
        <v>77065</v>
      </c>
      <c r="W13" s="57">
        <v>8</v>
      </c>
      <c r="X13" s="33">
        <v>1666.67</v>
      </c>
      <c r="Y13" s="33">
        <v>166.67</v>
      </c>
      <c r="Z13" s="43">
        <f t="shared" si="2"/>
        <v>6666.64</v>
      </c>
      <c r="AA13" s="535">
        <v>42769</v>
      </c>
      <c r="AB13" s="39"/>
      <c r="AC13" s="39"/>
      <c r="AD13" s="39"/>
      <c r="AE13" s="39"/>
      <c r="AF13" s="80"/>
      <c r="AG13" s="29">
        <v>8</v>
      </c>
      <c r="AH13" s="39">
        <v>18333.310000000001</v>
      </c>
      <c r="AI13" s="39"/>
      <c r="AJ13" s="884" t="s">
        <v>580</v>
      </c>
      <c r="AK13" s="349">
        <v>42579</v>
      </c>
      <c r="AL13" s="39"/>
      <c r="AM13" s="39"/>
      <c r="AN13" s="39"/>
      <c r="AO13" s="39"/>
      <c r="AP13" s="29">
        <v>8</v>
      </c>
      <c r="AQ13" s="39">
        <v>3333.33</v>
      </c>
      <c r="AR13" s="39"/>
      <c r="AS13" s="112">
        <f t="shared" si="4"/>
        <v>53333.36</v>
      </c>
      <c r="AT13" s="349">
        <v>42580</v>
      </c>
      <c r="AU13" s="27"/>
      <c r="AV13" s="27"/>
      <c r="AW13" s="27"/>
      <c r="AX13" s="27"/>
      <c r="AY13" s="29">
        <v>8</v>
      </c>
      <c r="AZ13" s="39">
        <v>8333.33</v>
      </c>
      <c r="BA13" s="39"/>
      <c r="BB13" s="39">
        <f t="shared" si="5"/>
        <v>133333.35999999999</v>
      </c>
      <c r="BC13" s="349">
        <v>42461</v>
      </c>
      <c r="BD13" s="39"/>
      <c r="BE13" s="39"/>
      <c r="BF13" s="39"/>
      <c r="BG13" s="39"/>
      <c r="BH13" s="888">
        <v>9</v>
      </c>
      <c r="BI13" s="39">
        <v>2916.67</v>
      </c>
      <c r="BJ13" s="39"/>
      <c r="BK13" s="39">
        <f t="shared" si="6"/>
        <v>8749.9699999999993</v>
      </c>
      <c r="BN13" s="349">
        <v>42803</v>
      </c>
      <c r="BO13" s="39">
        <v>5000</v>
      </c>
      <c r="BP13" s="39" t="s">
        <v>570</v>
      </c>
      <c r="BQ13" s="80"/>
      <c r="BR13" s="39"/>
      <c r="BS13" s="112">
        <f t="shared" si="7"/>
        <v>10000</v>
      </c>
      <c r="BT13" s="113"/>
      <c r="BU13" s="114"/>
      <c r="BV13" s="114"/>
      <c r="BW13" s="116"/>
    </row>
    <row r="14" spans="1:75" ht="15" customHeight="1">
      <c r="A14" s="50">
        <v>45167</v>
      </c>
      <c r="B14" s="178"/>
      <c r="C14" s="30"/>
      <c r="D14" s="30"/>
      <c r="E14" s="42">
        <v>80008</v>
      </c>
      <c r="F14" s="57">
        <v>9</v>
      </c>
      <c r="G14" s="30">
        <v>8333.33</v>
      </c>
      <c r="H14" s="30">
        <v>4150</v>
      </c>
      <c r="I14" s="87">
        <f t="shared" si="0"/>
        <v>425000.03</v>
      </c>
      <c r="J14" s="53">
        <v>45553</v>
      </c>
      <c r="K14" s="27"/>
      <c r="L14" s="327"/>
      <c r="M14" s="327"/>
      <c r="N14" s="2202">
        <v>84657</v>
      </c>
      <c r="O14" s="29">
        <v>9</v>
      </c>
      <c r="P14" s="30">
        <v>2500</v>
      </c>
      <c r="Q14" s="30">
        <v>498</v>
      </c>
      <c r="R14" s="30">
        <f t="shared" si="1"/>
        <v>37500</v>
      </c>
      <c r="S14" s="867">
        <v>44944</v>
      </c>
      <c r="T14" s="43"/>
      <c r="U14" s="151"/>
      <c r="V14" s="2194">
        <v>77384</v>
      </c>
      <c r="W14" s="57">
        <v>9</v>
      </c>
      <c r="X14" s="43">
        <v>1666.67</v>
      </c>
      <c r="Y14" s="43">
        <v>100</v>
      </c>
      <c r="Z14" s="43">
        <f t="shared" si="2"/>
        <v>4999.97</v>
      </c>
      <c r="AA14" s="535"/>
      <c r="AB14" s="39"/>
      <c r="AC14" s="39"/>
      <c r="AD14" s="39"/>
      <c r="AE14" s="39"/>
      <c r="AF14" s="80"/>
      <c r="AG14" s="29"/>
      <c r="AH14" s="39"/>
      <c r="AI14" s="39"/>
      <c r="AJ14" s="112"/>
      <c r="AK14" s="349">
        <v>42608</v>
      </c>
      <c r="AL14" s="39"/>
      <c r="AM14" s="39"/>
      <c r="AN14" s="39"/>
      <c r="AO14" s="39"/>
      <c r="AP14" s="29">
        <v>9</v>
      </c>
      <c r="AQ14" s="39">
        <v>53333.36</v>
      </c>
      <c r="AR14" s="39"/>
      <c r="AS14" s="112">
        <f t="shared" si="4"/>
        <v>0</v>
      </c>
      <c r="AT14" s="349">
        <v>42608</v>
      </c>
      <c r="AU14" s="27"/>
      <c r="AV14" s="27"/>
      <c r="AW14" s="27"/>
      <c r="AX14" s="27"/>
      <c r="AY14" s="29">
        <v>9</v>
      </c>
      <c r="AZ14" s="39">
        <v>133333.35999999999</v>
      </c>
      <c r="BA14" s="39"/>
      <c r="BB14" s="39">
        <f t="shared" si="5"/>
        <v>0</v>
      </c>
      <c r="BC14" s="349">
        <v>42492</v>
      </c>
      <c r="BD14" s="39"/>
      <c r="BE14" s="39"/>
      <c r="BF14" s="39"/>
      <c r="BG14" s="39"/>
      <c r="BH14" s="636">
        <v>10</v>
      </c>
      <c r="BI14" s="39">
        <v>2916.67</v>
      </c>
      <c r="BJ14" s="39"/>
      <c r="BK14" s="39">
        <f t="shared" si="6"/>
        <v>5833.3</v>
      </c>
      <c r="BN14" s="349">
        <v>42822</v>
      </c>
      <c r="BO14" s="39">
        <v>5000</v>
      </c>
      <c r="BP14" s="39"/>
      <c r="BQ14" s="80"/>
      <c r="BR14" s="39"/>
      <c r="BS14" s="112">
        <f t="shared" si="7"/>
        <v>15000</v>
      </c>
      <c r="BT14" s="113"/>
      <c r="BU14" s="114"/>
      <c r="BV14" s="114"/>
      <c r="BW14" s="116"/>
    </row>
    <row r="15" spans="1:75" ht="15" customHeight="1">
      <c r="A15" s="50">
        <v>45197</v>
      </c>
      <c r="B15" s="685"/>
      <c r="C15" s="685"/>
      <c r="D15" s="151"/>
      <c r="E15" s="42">
        <v>80391</v>
      </c>
      <c r="F15" s="57">
        <v>10</v>
      </c>
      <c r="G15" s="30">
        <v>8333.33</v>
      </c>
      <c r="H15" s="30">
        <v>4150</v>
      </c>
      <c r="I15" s="87">
        <f t="shared" si="0"/>
        <v>416666.7</v>
      </c>
      <c r="J15" s="53">
        <v>45560</v>
      </c>
      <c r="K15" s="27"/>
      <c r="L15" s="327"/>
      <c r="M15" s="596"/>
      <c r="N15" s="2202">
        <v>84710</v>
      </c>
      <c r="O15" s="27"/>
      <c r="P15" s="327">
        <v>37500</v>
      </c>
      <c r="Q15" s="30"/>
      <c r="R15" s="30">
        <f t="shared" si="1"/>
        <v>0</v>
      </c>
      <c r="S15" s="869">
        <v>44975</v>
      </c>
      <c r="T15" s="43"/>
      <c r="U15" s="151"/>
      <c r="V15" s="2475">
        <v>77693</v>
      </c>
      <c r="W15" s="57">
        <v>10</v>
      </c>
      <c r="X15" s="43">
        <v>1666.67</v>
      </c>
      <c r="Y15" s="43">
        <v>66.67</v>
      </c>
      <c r="Z15" s="43">
        <f t="shared" si="2"/>
        <v>3333.3</v>
      </c>
      <c r="AA15" s="877">
        <v>42769</v>
      </c>
      <c r="AB15" s="601">
        <v>30000</v>
      </c>
      <c r="AC15" s="601">
        <v>600</v>
      </c>
      <c r="AD15" s="601">
        <v>5400</v>
      </c>
      <c r="AE15" s="601"/>
      <c r="AF15" s="878"/>
      <c r="AG15" s="882">
        <v>12</v>
      </c>
      <c r="AH15" s="601">
        <v>2500</v>
      </c>
      <c r="AI15" s="601"/>
      <c r="AJ15" s="108">
        <f>AB15</f>
        <v>30000</v>
      </c>
      <c r="AK15" s="349"/>
      <c r="AL15" s="39"/>
      <c r="AM15" s="39"/>
      <c r="AN15" s="39"/>
      <c r="AO15" s="39"/>
      <c r="AP15" s="29"/>
      <c r="AQ15" s="39"/>
      <c r="AR15" s="39"/>
      <c r="AS15" s="579"/>
      <c r="AT15" s="352"/>
      <c r="AU15" s="27"/>
      <c r="AV15" s="27"/>
      <c r="AW15" s="27"/>
      <c r="AX15" s="27"/>
      <c r="AY15" s="29"/>
      <c r="AZ15" s="39"/>
      <c r="BA15" s="39"/>
      <c r="BB15" s="885" t="s">
        <v>343</v>
      </c>
      <c r="BC15" s="535">
        <v>42514</v>
      </c>
      <c r="BD15" s="39"/>
      <c r="BE15" s="39"/>
      <c r="BF15" s="39"/>
      <c r="BG15" s="39"/>
      <c r="BH15" s="636" t="s">
        <v>1822</v>
      </c>
      <c r="BI15" s="39">
        <v>5833.3</v>
      </c>
      <c r="BJ15" s="39"/>
      <c r="BK15" s="39">
        <f t="shared" si="6"/>
        <v>0</v>
      </c>
      <c r="BN15" s="349">
        <v>42874</v>
      </c>
      <c r="BO15" s="39"/>
      <c r="BP15" s="39"/>
      <c r="BQ15" s="80"/>
      <c r="BR15" s="39">
        <v>15000</v>
      </c>
      <c r="BS15" s="112">
        <f t="shared" si="7"/>
        <v>0</v>
      </c>
      <c r="BT15" s="113"/>
      <c r="BU15" s="114"/>
      <c r="BV15" s="114"/>
      <c r="BW15" s="116"/>
    </row>
    <row r="16" spans="1:75" ht="15" customHeight="1">
      <c r="A16" s="50">
        <v>45220</v>
      </c>
      <c r="B16" s="685"/>
      <c r="C16" s="685"/>
      <c r="D16" s="132"/>
      <c r="E16" s="42">
        <v>80640</v>
      </c>
      <c r="F16" s="57">
        <v>11</v>
      </c>
      <c r="G16" s="30">
        <v>8333.33</v>
      </c>
      <c r="H16" s="30">
        <v>4150</v>
      </c>
      <c r="I16" s="87">
        <f t="shared" si="0"/>
        <v>408333.37</v>
      </c>
      <c r="J16" s="15"/>
      <c r="K16" s="15"/>
      <c r="L16" s="15"/>
      <c r="M16" s="18"/>
      <c r="N16" s="2960"/>
      <c r="O16" s="596"/>
      <c r="P16" s="596"/>
      <c r="Q16" s="596"/>
      <c r="R16" s="30">
        <f t="shared" si="1"/>
        <v>0</v>
      </c>
      <c r="S16" s="867">
        <v>44988</v>
      </c>
      <c r="T16" s="43"/>
      <c r="U16" s="43"/>
      <c r="V16" s="2475">
        <v>77818</v>
      </c>
      <c r="W16" s="57">
        <v>11</v>
      </c>
      <c r="X16" s="43">
        <v>3333.3</v>
      </c>
      <c r="Y16" s="43"/>
      <c r="Z16" s="43">
        <f t="shared" si="2"/>
        <v>0</v>
      </c>
      <c r="AA16" s="535">
        <v>42794</v>
      </c>
      <c r="AB16" s="39"/>
      <c r="AC16" s="39"/>
      <c r="AD16" s="39"/>
      <c r="AE16" s="39"/>
      <c r="AF16" s="80"/>
      <c r="AG16" s="29">
        <v>1</v>
      </c>
      <c r="AH16" s="39">
        <v>2500</v>
      </c>
      <c r="AI16" s="39"/>
      <c r="AJ16" s="112">
        <f>AJ15-AH16</f>
        <v>27500</v>
      </c>
      <c r="AK16" s="349"/>
      <c r="AL16" s="39"/>
      <c r="AM16" s="39"/>
      <c r="AN16" s="39"/>
      <c r="AO16" s="39"/>
      <c r="AP16" s="29"/>
      <c r="AQ16" s="39"/>
      <c r="AR16" s="39"/>
      <c r="AS16" s="112"/>
      <c r="AT16" s="349"/>
      <c r="AU16" s="27"/>
      <c r="AV16" s="27"/>
      <c r="AW16" s="27"/>
      <c r="AX16" s="27"/>
      <c r="AY16" s="29"/>
      <c r="AZ16" s="39"/>
      <c r="BA16" s="39"/>
      <c r="BB16" s="39"/>
      <c r="BC16" s="349"/>
      <c r="BD16" s="39"/>
      <c r="BE16" s="39"/>
      <c r="BF16" s="39"/>
      <c r="BG16" s="39"/>
      <c r="BH16" s="81"/>
      <c r="BI16" s="39"/>
      <c r="BJ16" s="39"/>
      <c r="BK16" s="885" t="s">
        <v>343</v>
      </c>
      <c r="BN16" s="349"/>
      <c r="BO16" s="39"/>
      <c r="BP16" s="39"/>
      <c r="BQ16" s="80"/>
      <c r="BR16" s="39"/>
      <c r="BS16" s="112">
        <f t="shared" si="7"/>
        <v>0</v>
      </c>
      <c r="BT16" s="113"/>
      <c r="BU16" s="114"/>
      <c r="BV16" s="114"/>
      <c r="BW16" s="116"/>
    </row>
    <row r="17" spans="1:75" ht="15" customHeight="1">
      <c r="A17" s="50">
        <v>45220</v>
      </c>
      <c r="B17" s="685"/>
      <c r="C17" s="685"/>
      <c r="D17" s="151"/>
      <c r="E17" s="42">
        <v>32241</v>
      </c>
      <c r="F17" s="57">
        <v>12</v>
      </c>
      <c r="G17" s="62">
        <v>408333.37</v>
      </c>
      <c r="H17" s="43"/>
      <c r="I17" s="87">
        <f t="shared" si="0"/>
        <v>0</v>
      </c>
      <c r="J17" s="478"/>
      <c r="K17" s="478"/>
      <c r="L17" s="478"/>
      <c r="M17" s="151"/>
      <c r="N17" s="2805"/>
      <c r="O17" s="15"/>
      <c r="P17" s="15"/>
      <c r="Q17" s="15"/>
      <c r="R17" s="30">
        <f t="shared" si="1"/>
        <v>0</v>
      </c>
      <c r="S17" s="138"/>
      <c r="T17" s="7"/>
      <c r="U17" s="132"/>
      <c r="V17" s="2661"/>
      <c r="W17" s="133"/>
      <c r="X17" s="7"/>
      <c r="Y17" s="7"/>
      <c r="Z17" s="7"/>
      <c r="AA17" s="535">
        <v>42822</v>
      </c>
      <c r="AB17" s="39"/>
      <c r="AC17" s="39"/>
      <c r="AD17" s="39"/>
      <c r="AE17" s="39"/>
      <c r="AF17" s="80">
        <v>58098</v>
      </c>
      <c r="AG17" s="29">
        <v>2</v>
      </c>
      <c r="AH17" s="39">
        <v>2500</v>
      </c>
      <c r="AI17" s="39"/>
      <c r="AJ17" s="112">
        <f>AJ16-AH17</f>
        <v>25000</v>
      </c>
      <c r="AK17" s="345">
        <v>42608</v>
      </c>
      <c r="AL17" s="532">
        <v>250000</v>
      </c>
      <c r="AM17" s="532">
        <v>5000</v>
      </c>
      <c r="AN17" s="532">
        <v>30000</v>
      </c>
      <c r="AO17" s="532"/>
      <c r="AP17" s="534">
        <v>24</v>
      </c>
      <c r="AQ17" s="532">
        <f>+AL17/AP17</f>
        <v>10416.666666666701</v>
      </c>
      <c r="AR17" s="532"/>
      <c r="AS17" s="537">
        <v>250000</v>
      </c>
      <c r="AT17" s="349"/>
      <c r="AU17" s="27"/>
      <c r="AV17" s="27"/>
      <c r="AW17" s="27"/>
      <c r="AX17" s="27"/>
      <c r="AY17" s="29"/>
      <c r="AZ17" s="39"/>
      <c r="BA17" s="39"/>
      <c r="BB17" s="39"/>
      <c r="BC17" s="349"/>
      <c r="BD17" s="39"/>
      <c r="BE17" s="39"/>
      <c r="BF17" s="39"/>
      <c r="BG17" s="39"/>
      <c r="BH17" s="81"/>
      <c r="BI17" s="39"/>
      <c r="BJ17" s="39"/>
      <c r="BK17" s="39"/>
      <c r="BN17" s="349">
        <v>42921</v>
      </c>
      <c r="BO17" s="39">
        <v>5000</v>
      </c>
      <c r="BP17" s="39">
        <v>400</v>
      </c>
      <c r="BQ17" s="80">
        <v>33924</v>
      </c>
      <c r="BR17" s="39"/>
      <c r="BS17" s="112">
        <f t="shared" si="7"/>
        <v>5000</v>
      </c>
      <c r="BT17" s="113"/>
      <c r="BU17" s="114"/>
      <c r="BV17" s="114"/>
      <c r="BW17" s="116"/>
    </row>
    <row r="18" spans="1:75" ht="15" customHeight="1">
      <c r="A18" s="50"/>
      <c r="B18" s="685"/>
      <c r="C18" s="685"/>
      <c r="D18" s="151"/>
      <c r="E18" s="42"/>
      <c r="F18" s="57"/>
      <c r="G18" s="62"/>
      <c r="H18" s="43"/>
      <c r="I18" s="87">
        <f t="shared" si="0"/>
        <v>0</v>
      </c>
      <c r="J18" s="479"/>
      <c r="K18" s="479"/>
      <c r="L18" s="479"/>
      <c r="M18" s="27"/>
      <c r="N18" s="2225"/>
      <c r="O18" s="478"/>
      <c r="P18" s="478"/>
      <c r="Q18" s="478"/>
      <c r="R18" s="478"/>
      <c r="AA18" s="535"/>
      <c r="AB18" s="39"/>
      <c r="AC18" s="39"/>
      <c r="AD18" s="39"/>
      <c r="AE18" s="39"/>
      <c r="AF18" s="80">
        <v>33537</v>
      </c>
      <c r="AG18" s="29"/>
      <c r="AH18" s="39">
        <v>25000</v>
      </c>
      <c r="AI18" s="39"/>
      <c r="AJ18" s="112">
        <f>AJ17-AH18</f>
        <v>0</v>
      </c>
      <c r="AK18" s="349">
        <v>42640</v>
      </c>
      <c r="AL18" s="39"/>
      <c r="AM18" s="39"/>
      <c r="AN18" s="39"/>
      <c r="AO18" s="39"/>
      <c r="AP18" s="29">
        <v>1</v>
      </c>
      <c r="AQ18" s="39">
        <v>10416.67</v>
      </c>
      <c r="AR18" s="39"/>
      <c r="AS18" s="112">
        <f>AS17-AQ18</f>
        <v>239583.33</v>
      </c>
      <c r="AT18" s="349"/>
      <c r="AU18" s="27"/>
      <c r="AV18" s="27"/>
      <c r="AW18" s="27"/>
      <c r="AX18" s="27"/>
      <c r="AY18" s="29"/>
      <c r="AZ18" s="39"/>
      <c r="BA18" s="39"/>
      <c r="BB18" s="39"/>
      <c r="BC18" s="349"/>
      <c r="BD18" s="39"/>
      <c r="BE18" s="39"/>
      <c r="BF18" s="39"/>
      <c r="BG18" s="39"/>
      <c r="BH18" s="81"/>
      <c r="BI18" s="39"/>
      <c r="BJ18" s="39"/>
      <c r="BK18" s="39"/>
      <c r="BN18" s="349">
        <v>42927</v>
      </c>
      <c r="BO18" s="39">
        <v>5000</v>
      </c>
      <c r="BP18" s="39"/>
      <c r="BQ18" s="80">
        <v>34107</v>
      </c>
      <c r="BR18" s="39"/>
      <c r="BS18" s="112">
        <f t="shared" si="7"/>
        <v>10000</v>
      </c>
      <c r="BT18" s="113"/>
      <c r="BU18" s="114"/>
      <c r="BV18" s="114"/>
      <c r="BW18" s="116"/>
    </row>
    <row r="19" spans="1:75" ht="15" customHeight="1">
      <c r="A19" s="50"/>
      <c r="B19" s="685"/>
      <c r="C19" s="685"/>
      <c r="D19" s="151"/>
      <c r="E19" s="42"/>
      <c r="F19" s="57"/>
      <c r="G19" s="62"/>
      <c r="H19" s="43"/>
      <c r="I19" s="87"/>
      <c r="J19" s="479"/>
      <c r="K19" s="479"/>
      <c r="L19" s="479"/>
      <c r="M19" s="27"/>
      <c r="N19" s="2958"/>
      <c r="O19" s="582"/>
      <c r="P19" s="582"/>
      <c r="Q19" s="870"/>
      <c r="R19" s="870"/>
      <c r="S19" s="871">
        <v>44988</v>
      </c>
      <c r="T19" s="21">
        <v>20000</v>
      </c>
      <c r="U19" s="23"/>
      <c r="V19" s="2689">
        <v>30833</v>
      </c>
      <c r="W19" s="25">
        <v>12</v>
      </c>
      <c r="X19" s="21">
        <f>+T19/W19</f>
        <v>1666.6666666666699</v>
      </c>
      <c r="Y19" s="21">
        <v>400</v>
      </c>
      <c r="Z19" s="21">
        <v>20000</v>
      </c>
      <c r="AA19" s="535"/>
      <c r="AB19" s="39"/>
      <c r="AC19" s="39"/>
      <c r="AD19" s="39"/>
      <c r="AE19" s="39"/>
      <c r="AF19" s="80"/>
      <c r="AG19" s="29"/>
      <c r="AH19" s="39"/>
      <c r="AI19" s="39"/>
      <c r="AJ19" s="885" t="s">
        <v>343</v>
      </c>
      <c r="AK19" s="349">
        <v>42668</v>
      </c>
      <c r="AL19" s="39"/>
      <c r="AM19" s="39"/>
      <c r="AN19" s="39"/>
      <c r="AO19" s="39"/>
      <c r="AP19" s="29">
        <v>2</v>
      </c>
      <c r="AQ19" s="39">
        <v>10416.67</v>
      </c>
      <c r="AR19" s="39"/>
      <c r="AS19" s="112">
        <f t="shared" ref="AS19:AS25" si="8">AS18-AQ19</f>
        <v>229166.66</v>
      </c>
      <c r="AT19" s="349"/>
      <c r="AU19" s="27"/>
      <c r="AV19" s="27"/>
      <c r="AW19" s="27"/>
      <c r="AX19" s="27"/>
      <c r="AY19" s="29"/>
      <c r="AZ19" s="39"/>
      <c r="BA19" s="39"/>
      <c r="BB19" s="39"/>
      <c r="BC19" s="349"/>
      <c r="BD19" s="39"/>
      <c r="BE19" s="39"/>
      <c r="BF19" s="39"/>
      <c r="BG19" s="39"/>
      <c r="BH19" s="81"/>
      <c r="BI19" s="39"/>
      <c r="BJ19" s="39"/>
      <c r="BK19" s="39"/>
      <c r="BN19" s="349">
        <v>42956</v>
      </c>
      <c r="BO19" s="39">
        <v>3000</v>
      </c>
      <c r="BP19" s="39"/>
      <c r="BQ19" s="80">
        <v>33952</v>
      </c>
      <c r="BR19" s="39"/>
      <c r="BS19" s="112">
        <f t="shared" si="7"/>
        <v>13000</v>
      </c>
      <c r="BT19" s="113"/>
      <c r="BU19" s="114"/>
      <c r="BV19" s="114"/>
      <c r="BW19" s="116"/>
    </row>
    <row r="20" spans="1:75" ht="15" customHeight="1">
      <c r="A20" s="3334" t="s">
        <v>1</v>
      </c>
      <c r="B20" s="3335"/>
      <c r="C20" s="3335"/>
      <c r="D20" s="3335"/>
      <c r="E20" s="3335"/>
      <c r="F20" s="3335"/>
      <c r="G20" s="3335"/>
      <c r="H20" s="3335"/>
      <c r="I20" s="3335"/>
      <c r="J20" s="479"/>
      <c r="K20" s="479"/>
      <c r="L20" s="479"/>
      <c r="M20" s="27"/>
      <c r="N20" s="2958"/>
      <c r="O20" s="582"/>
      <c r="P20" s="582"/>
      <c r="Q20" s="870"/>
      <c r="R20" s="870"/>
      <c r="S20" s="865">
        <v>45015</v>
      </c>
      <c r="T20" s="43"/>
      <c r="U20" s="151"/>
      <c r="V20" s="2191">
        <v>78107</v>
      </c>
      <c r="W20" s="57">
        <v>1</v>
      </c>
      <c r="X20" s="43">
        <v>1666.67</v>
      </c>
      <c r="Y20" s="43">
        <v>366.67</v>
      </c>
      <c r="Z20" s="43">
        <f>Z19-X20</f>
        <v>18333.330000000002</v>
      </c>
      <c r="AA20" s="535"/>
      <c r="AB20" s="39"/>
      <c r="AC20" s="39"/>
      <c r="AD20" s="39"/>
      <c r="AE20" s="39"/>
      <c r="AF20" s="80"/>
      <c r="AG20" s="29"/>
      <c r="AH20" s="39"/>
      <c r="AI20" s="39"/>
      <c r="AJ20" s="112"/>
      <c r="AK20" s="349">
        <v>42699</v>
      </c>
      <c r="AL20" s="39"/>
      <c r="AM20" s="39"/>
      <c r="AN20" s="39"/>
      <c r="AO20" s="39"/>
      <c r="AP20" s="29">
        <v>3</v>
      </c>
      <c r="AQ20" s="39">
        <v>10416.67</v>
      </c>
      <c r="AR20" s="39"/>
      <c r="AS20" s="112">
        <f t="shared" si="8"/>
        <v>218749.99</v>
      </c>
      <c r="AT20" s="349"/>
      <c r="AU20" s="27"/>
      <c r="AV20" s="27"/>
      <c r="AW20" s="27"/>
      <c r="AX20" s="27"/>
      <c r="AY20" s="29"/>
      <c r="AZ20" s="39"/>
      <c r="BA20" s="39"/>
      <c r="BB20" s="39"/>
      <c r="BC20" s="349"/>
      <c r="BD20" s="39"/>
      <c r="BE20" s="39"/>
      <c r="BF20" s="39"/>
      <c r="BG20" s="39"/>
      <c r="BH20" s="81"/>
      <c r="BI20" s="39"/>
      <c r="BJ20" s="39"/>
      <c r="BK20" s="39"/>
      <c r="BN20" s="349">
        <v>42962</v>
      </c>
      <c r="BO20" s="39">
        <v>7000</v>
      </c>
      <c r="BP20" s="39"/>
      <c r="BQ20" s="80">
        <v>34137</v>
      </c>
      <c r="BR20" s="39"/>
      <c r="BS20" s="112">
        <f t="shared" si="7"/>
        <v>20000</v>
      </c>
      <c r="BT20" s="113"/>
      <c r="BU20" s="114"/>
      <c r="BV20" s="114"/>
      <c r="BW20" s="116"/>
    </row>
    <row r="21" spans="1:75" ht="15" customHeight="1">
      <c r="A21" s="277" t="s">
        <v>2</v>
      </c>
      <c r="B21" s="708" t="s">
        <v>3</v>
      </c>
      <c r="C21" s="708" t="s">
        <v>4</v>
      </c>
      <c r="D21" s="278" t="s">
        <v>362</v>
      </c>
      <c r="E21" s="611" t="s">
        <v>7</v>
      </c>
      <c r="F21" s="280" t="s">
        <v>6</v>
      </c>
      <c r="G21" s="498" t="s">
        <v>176</v>
      </c>
      <c r="H21" s="498" t="s">
        <v>177</v>
      </c>
      <c r="I21" s="838" t="s">
        <v>10</v>
      </c>
      <c r="J21" s="582"/>
      <c r="K21" s="582"/>
      <c r="L21" s="582"/>
      <c r="M21" s="605"/>
      <c r="N21" s="2958"/>
      <c r="O21" s="582"/>
      <c r="P21" s="582"/>
      <c r="Q21" s="870"/>
      <c r="R21" s="870"/>
      <c r="S21" s="865">
        <v>45048</v>
      </c>
      <c r="T21" s="43"/>
      <c r="U21" s="151"/>
      <c r="V21" s="2191">
        <v>78538</v>
      </c>
      <c r="W21" s="57">
        <v>2</v>
      </c>
      <c r="X21" s="43">
        <v>1666.67</v>
      </c>
      <c r="Y21" s="43">
        <v>333.33</v>
      </c>
      <c r="Z21" s="43">
        <f t="shared" ref="Z21:Z28" si="9">Z20-X21</f>
        <v>16666.66</v>
      </c>
      <c r="AA21" s="535"/>
      <c r="AB21" s="39"/>
      <c r="AC21" s="39"/>
      <c r="AD21" s="39"/>
      <c r="AE21" s="39"/>
      <c r="AF21" s="80"/>
      <c r="AG21" s="29"/>
      <c r="AH21" s="39"/>
      <c r="AI21" s="39"/>
      <c r="AJ21" s="112"/>
      <c r="AK21" s="349">
        <v>42727</v>
      </c>
      <c r="AL21" s="39"/>
      <c r="AM21" s="39"/>
      <c r="AN21" s="39"/>
      <c r="AO21" s="39"/>
      <c r="AP21" s="29">
        <v>4</v>
      </c>
      <c r="AQ21" s="39">
        <v>10416.67</v>
      </c>
      <c r="AR21" s="39"/>
      <c r="AS21" s="112">
        <f t="shared" si="8"/>
        <v>208333.32</v>
      </c>
      <c r="AT21" s="349"/>
      <c r="AU21" s="27"/>
      <c r="AV21" s="27"/>
      <c r="AW21" s="27"/>
      <c r="AX21" s="27"/>
      <c r="AY21" s="29"/>
      <c r="AZ21" s="39"/>
      <c r="BA21" s="39"/>
      <c r="BB21" s="39"/>
      <c r="BC21" s="349"/>
      <c r="BD21" s="39"/>
      <c r="BE21" s="39"/>
      <c r="BF21" s="39"/>
      <c r="BG21" s="39"/>
      <c r="BH21" s="81"/>
      <c r="BI21" s="39"/>
      <c r="BJ21" s="39"/>
      <c r="BK21" s="39"/>
      <c r="BN21" s="349">
        <v>43025</v>
      </c>
      <c r="BO21" s="39">
        <v>3000</v>
      </c>
      <c r="BP21" s="39"/>
      <c r="BQ21" s="80">
        <v>34405</v>
      </c>
      <c r="BR21" s="39"/>
      <c r="BS21" s="112">
        <f t="shared" si="7"/>
        <v>23000</v>
      </c>
      <c r="BT21" s="113"/>
      <c r="BU21" s="114"/>
      <c r="BV21" s="114"/>
      <c r="BW21" s="116"/>
    </row>
    <row r="22" spans="1:75" ht="15" customHeight="1">
      <c r="A22" s="553">
        <v>45220</v>
      </c>
      <c r="B22" s="843">
        <v>600000</v>
      </c>
      <c r="C22" s="843">
        <f>B22*0.02</f>
        <v>12000</v>
      </c>
      <c r="D22" s="23"/>
      <c r="E22" s="518">
        <v>32241</v>
      </c>
      <c r="F22" s="25">
        <v>60</v>
      </c>
      <c r="G22" s="55">
        <f>+B22/F22</f>
        <v>10000</v>
      </c>
      <c r="H22" s="21">
        <f>B22*0.83%</f>
        <v>4980</v>
      </c>
      <c r="I22" s="21">
        <f>B22</f>
        <v>600000</v>
      </c>
      <c r="J22" s="582"/>
      <c r="K22" s="582"/>
      <c r="L22" s="582"/>
      <c r="M22" s="605"/>
      <c r="N22" s="2958"/>
      <c r="O22" s="582"/>
      <c r="P22" s="582"/>
      <c r="Q22" s="870"/>
      <c r="R22" s="870"/>
      <c r="S22" s="865">
        <v>45072</v>
      </c>
      <c r="T22" s="43"/>
      <c r="U22" s="151"/>
      <c r="V22" s="2191">
        <v>78823</v>
      </c>
      <c r="W22" s="57">
        <v>3</v>
      </c>
      <c r="X22" s="43">
        <v>1666.67</v>
      </c>
      <c r="Y22" s="43">
        <v>300</v>
      </c>
      <c r="Z22" s="43">
        <f t="shared" si="9"/>
        <v>14999.99</v>
      </c>
      <c r="AA22" s="535"/>
      <c r="AB22" s="39"/>
      <c r="AC22" s="39"/>
      <c r="AD22" s="39"/>
      <c r="AE22" s="39"/>
      <c r="AF22" s="80"/>
      <c r="AG22" s="29"/>
      <c r="AH22" s="39"/>
      <c r="AI22" s="39"/>
      <c r="AJ22" s="112"/>
      <c r="AK22" s="349">
        <v>42767</v>
      </c>
      <c r="AL22" s="39"/>
      <c r="AM22" s="39"/>
      <c r="AN22" s="39"/>
      <c r="AO22" s="39"/>
      <c r="AP22" s="29">
        <v>5</v>
      </c>
      <c r="AQ22" s="39">
        <v>10416.67</v>
      </c>
      <c r="AR22" s="39"/>
      <c r="AS22" s="112">
        <f t="shared" si="8"/>
        <v>197916.65</v>
      </c>
      <c r="AT22" s="349"/>
      <c r="AU22" s="27"/>
      <c r="AV22" s="27"/>
      <c r="AW22" s="27"/>
      <c r="AX22" s="27"/>
      <c r="AY22" s="29"/>
      <c r="AZ22" s="39"/>
      <c r="BA22" s="39"/>
      <c r="BB22" s="39"/>
      <c r="BC22" s="349"/>
      <c r="BD22" s="39"/>
      <c r="BE22" s="39"/>
      <c r="BF22" s="39"/>
      <c r="BG22" s="39"/>
      <c r="BH22" s="81"/>
      <c r="BI22" s="39"/>
      <c r="BJ22" s="39"/>
      <c r="BK22" s="39"/>
      <c r="BN22" s="349">
        <v>43057</v>
      </c>
      <c r="BO22" s="39"/>
      <c r="BP22" s="39"/>
      <c r="BQ22" s="80"/>
      <c r="BR22" s="39">
        <v>23000</v>
      </c>
      <c r="BS22" s="112">
        <f t="shared" si="7"/>
        <v>0</v>
      </c>
      <c r="BT22" s="113"/>
      <c r="BU22" s="114"/>
      <c r="BV22" s="114"/>
      <c r="BW22" s="116"/>
    </row>
    <row r="23" spans="1:75" ht="15" customHeight="1">
      <c r="A23" s="167">
        <v>45261</v>
      </c>
      <c r="B23" s="685"/>
      <c r="C23" s="685"/>
      <c r="D23" s="151"/>
      <c r="E23" s="42">
        <v>81239</v>
      </c>
      <c r="F23" s="57">
        <v>1</v>
      </c>
      <c r="G23" s="756">
        <v>10000</v>
      </c>
      <c r="H23" s="59">
        <v>4980</v>
      </c>
      <c r="I23" s="43">
        <f>I22-G23</f>
        <v>590000</v>
      </c>
      <c r="J23" s="582"/>
      <c r="K23" s="582"/>
      <c r="L23" s="582"/>
      <c r="M23" s="605"/>
      <c r="N23" s="2958"/>
      <c r="O23" s="582"/>
      <c r="P23" s="582"/>
      <c r="Q23" s="870"/>
      <c r="R23" s="870"/>
      <c r="S23" s="865">
        <v>45105</v>
      </c>
      <c r="T23" s="43"/>
      <c r="U23" s="151"/>
      <c r="V23" s="2191">
        <v>79273</v>
      </c>
      <c r="W23" s="57">
        <v>4</v>
      </c>
      <c r="X23" s="43">
        <v>1666.67</v>
      </c>
      <c r="Y23" s="43">
        <v>266.67</v>
      </c>
      <c r="Z23" s="43">
        <f t="shared" si="9"/>
        <v>13333.32</v>
      </c>
      <c r="AA23" s="535"/>
      <c r="AB23" s="27"/>
      <c r="AC23" s="27"/>
      <c r="AD23" s="27"/>
      <c r="AE23" s="27"/>
      <c r="AF23" s="27"/>
      <c r="AG23" s="29"/>
      <c r="AH23" s="39"/>
      <c r="AI23" s="39"/>
      <c r="AJ23" s="112"/>
      <c r="AK23" s="349">
        <v>42794</v>
      </c>
      <c r="AL23" s="27"/>
      <c r="AM23" s="27"/>
      <c r="AN23" s="27"/>
      <c r="AO23" s="27"/>
      <c r="AP23" s="29">
        <v>6</v>
      </c>
      <c r="AQ23" s="39">
        <v>10416.67</v>
      </c>
      <c r="AR23" s="39"/>
      <c r="AS23" s="112">
        <f t="shared" si="8"/>
        <v>187499.98</v>
      </c>
      <c r="AT23" s="349"/>
      <c r="AU23" s="27"/>
      <c r="AV23" s="27"/>
      <c r="AW23" s="27"/>
      <c r="AX23" s="27"/>
      <c r="AY23" s="29"/>
      <c r="AZ23" s="39"/>
      <c r="BA23" s="39"/>
      <c r="BB23" s="39"/>
      <c r="BC23" s="349"/>
      <c r="BD23" s="39"/>
      <c r="BE23" s="39"/>
      <c r="BF23" s="39"/>
      <c r="BG23" s="39"/>
      <c r="BH23" s="81"/>
      <c r="BI23" s="39"/>
      <c r="BJ23" s="39"/>
      <c r="BK23" s="39"/>
      <c r="BN23" s="349"/>
      <c r="BO23" s="39"/>
      <c r="BP23" s="39"/>
      <c r="BQ23" s="80"/>
      <c r="BR23" s="39"/>
      <c r="BS23" s="112">
        <f t="shared" si="7"/>
        <v>0</v>
      </c>
      <c r="BT23" s="113"/>
      <c r="BU23" s="114"/>
      <c r="BV23" s="114"/>
      <c r="BW23" s="782"/>
    </row>
    <row r="24" spans="1:75" ht="15" customHeight="1">
      <c r="A24" s="167">
        <v>45288</v>
      </c>
      <c r="B24" s="685"/>
      <c r="C24" s="685"/>
      <c r="D24" s="151"/>
      <c r="E24" s="42">
        <v>81501</v>
      </c>
      <c r="F24" s="57">
        <v>2</v>
      </c>
      <c r="G24" s="756">
        <v>10000</v>
      </c>
      <c r="H24" s="30">
        <v>4980</v>
      </c>
      <c r="I24" s="43">
        <f t="shared" ref="I24:I34" si="10">I23-G24</f>
        <v>580000</v>
      </c>
      <c r="J24" s="479"/>
      <c r="K24" s="479"/>
      <c r="L24" s="479"/>
      <c r="M24" s="27"/>
      <c r="N24" s="2236"/>
      <c r="O24" s="479"/>
      <c r="P24" s="479"/>
      <c r="Q24" s="479"/>
      <c r="R24" s="479"/>
      <c r="S24" s="212">
        <v>45140</v>
      </c>
      <c r="T24" s="43"/>
      <c r="U24" s="151"/>
      <c r="V24" s="2475">
        <v>79745</v>
      </c>
      <c r="W24" s="57">
        <v>5</v>
      </c>
      <c r="X24" s="43">
        <v>1666.67</v>
      </c>
      <c r="Y24" s="43">
        <v>233.33</v>
      </c>
      <c r="Z24" s="43">
        <f t="shared" si="9"/>
        <v>11666.65</v>
      </c>
      <c r="AA24" s="535"/>
      <c r="AB24" s="27"/>
      <c r="AC24" s="27"/>
      <c r="AD24" s="27"/>
      <c r="AE24" s="27"/>
      <c r="AF24" s="27"/>
      <c r="AG24" s="29"/>
      <c r="AH24" s="39"/>
      <c r="AI24" s="39"/>
      <c r="AJ24" s="112"/>
      <c r="AK24" s="349">
        <v>42822</v>
      </c>
      <c r="AL24" s="27"/>
      <c r="AM24" s="27"/>
      <c r="AN24" s="27"/>
      <c r="AO24" s="27"/>
      <c r="AP24" s="29">
        <v>7</v>
      </c>
      <c r="AQ24" s="39">
        <v>10416.67</v>
      </c>
      <c r="AR24" s="39"/>
      <c r="AS24" s="112">
        <f t="shared" si="8"/>
        <v>177083.31</v>
      </c>
      <c r="AT24" s="349"/>
      <c r="AU24" s="27"/>
      <c r="AV24" s="27"/>
      <c r="AW24" s="27"/>
      <c r="AX24" s="27"/>
      <c r="AY24" s="29"/>
      <c r="AZ24" s="39"/>
      <c r="BA24" s="39"/>
      <c r="BB24" s="39"/>
      <c r="BC24" s="349"/>
      <c r="BD24" s="39"/>
      <c r="BE24" s="39"/>
      <c r="BF24" s="39"/>
      <c r="BG24" s="39"/>
      <c r="BH24" s="81"/>
      <c r="BI24" s="39"/>
      <c r="BJ24" s="39"/>
      <c r="BK24" s="39"/>
      <c r="BN24" s="349"/>
      <c r="BO24" s="39"/>
      <c r="BP24" s="39"/>
      <c r="BQ24" s="80"/>
      <c r="BR24" s="39"/>
      <c r="BS24" s="112">
        <f t="shared" si="7"/>
        <v>0</v>
      </c>
      <c r="BT24" s="113"/>
      <c r="BU24" s="114"/>
      <c r="BV24" s="114"/>
      <c r="BW24" s="116"/>
    </row>
    <row r="25" spans="1:75" ht="15" customHeight="1">
      <c r="A25" s="235">
        <v>45321</v>
      </c>
      <c r="B25" s="685"/>
      <c r="C25" s="685"/>
      <c r="D25" s="151"/>
      <c r="E25" s="42">
        <v>81873</v>
      </c>
      <c r="F25" s="57">
        <v>3</v>
      </c>
      <c r="G25" s="756">
        <v>10000</v>
      </c>
      <c r="H25" s="30">
        <v>4980</v>
      </c>
      <c r="I25" s="43">
        <f t="shared" si="10"/>
        <v>570000</v>
      </c>
      <c r="J25" s="479"/>
      <c r="K25" s="479"/>
      <c r="L25" s="479"/>
      <c r="M25" s="27"/>
      <c r="N25" s="2236"/>
      <c r="O25" s="479"/>
      <c r="P25" s="479"/>
      <c r="Q25" s="479"/>
      <c r="R25" s="479"/>
      <c r="S25" s="212">
        <v>45167</v>
      </c>
      <c r="T25" s="43"/>
      <c r="U25" s="151"/>
      <c r="V25" s="2475">
        <v>80008</v>
      </c>
      <c r="W25" s="57">
        <v>6</v>
      </c>
      <c r="X25" s="43">
        <v>1666.67</v>
      </c>
      <c r="Y25" s="43">
        <v>200</v>
      </c>
      <c r="Z25" s="43">
        <f t="shared" si="9"/>
        <v>9999.98</v>
      </c>
      <c r="AA25" s="535"/>
      <c r="AB25" s="27"/>
      <c r="AC25" s="27"/>
      <c r="AD25" s="27"/>
      <c r="AE25" s="27"/>
      <c r="AF25" s="27"/>
      <c r="AG25" s="29"/>
      <c r="AH25" s="39"/>
      <c r="AI25" s="39"/>
      <c r="AJ25" s="112"/>
      <c r="AK25" s="349"/>
      <c r="AL25" s="27"/>
      <c r="AM25" s="27"/>
      <c r="AN25" s="27"/>
      <c r="AO25" s="27"/>
      <c r="AP25" s="29"/>
      <c r="AQ25" s="39">
        <v>177083.31</v>
      </c>
      <c r="AR25" s="39"/>
      <c r="AS25" s="112">
        <f t="shared" si="8"/>
        <v>0</v>
      </c>
      <c r="AT25" s="349"/>
      <c r="AU25" s="27"/>
      <c r="AV25" s="27"/>
      <c r="AW25" s="27"/>
      <c r="AX25" s="27"/>
      <c r="AY25" s="29"/>
      <c r="AZ25" s="39"/>
      <c r="BA25" s="39"/>
      <c r="BB25" s="39"/>
      <c r="BC25" s="349"/>
      <c r="BD25" s="39"/>
      <c r="BE25" s="39"/>
      <c r="BF25" s="39"/>
      <c r="BG25" s="39"/>
      <c r="BH25" s="81"/>
      <c r="BI25" s="39"/>
      <c r="BJ25" s="39"/>
      <c r="BK25" s="39"/>
      <c r="BN25" s="349">
        <v>43060</v>
      </c>
      <c r="BO25" s="39">
        <v>10000</v>
      </c>
      <c r="BP25" s="39"/>
      <c r="BQ25" s="80">
        <v>34595</v>
      </c>
      <c r="BR25" s="39"/>
      <c r="BS25" s="112">
        <f t="shared" si="7"/>
        <v>10000</v>
      </c>
      <c r="BT25" s="113"/>
      <c r="BU25" s="114"/>
      <c r="BV25" s="114"/>
      <c r="BW25" s="116"/>
    </row>
    <row r="26" spans="1:75" ht="15" customHeight="1">
      <c r="A26" s="235">
        <v>45350</v>
      </c>
      <c r="B26" s="685"/>
      <c r="C26" s="685"/>
      <c r="D26" s="151"/>
      <c r="E26" s="42">
        <v>82199</v>
      </c>
      <c r="F26" s="57">
        <v>4</v>
      </c>
      <c r="G26" s="756">
        <v>10000</v>
      </c>
      <c r="H26" s="30">
        <v>4980</v>
      </c>
      <c r="I26" s="43">
        <f t="shared" si="10"/>
        <v>560000</v>
      </c>
      <c r="J26" s="479"/>
      <c r="K26" s="479"/>
      <c r="L26" s="479"/>
      <c r="M26" s="27"/>
      <c r="N26" s="2236"/>
      <c r="O26" s="479"/>
      <c r="P26" s="479"/>
      <c r="Q26" s="479"/>
      <c r="R26" s="479"/>
      <c r="S26" s="212">
        <v>45197</v>
      </c>
      <c r="T26" s="43"/>
      <c r="U26" s="151"/>
      <c r="V26" s="2191">
        <v>80391</v>
      </c>
      <c r="W26" s="57">
        <v>7</v>
      </c>
      <c r="X26" s="43">
        <v>1666.67</v>
      </c>
      <c r="Y26" s="43">
        <v>166.67</v>
      </c>
      <c r="Z26" s="43">
        <f t="shared" si="9"/>
        <v>8333.31</v>
      </c>
      <c r="AA26" s="535"/>
      <c r="AB26" s="27"/>
      <c r="AC26" s="27"/>
      <c r="AD26" s="27"/>
      <c r="AE26" s="27"/>
      <c r="AF26" s="27"/>
      <c r="AG26" s="29"/>
      <c r="AH26" s="39"/>
      <c r="AI26" s="39"/>
      <c r="AJ26" s="112"/>
      <c r="AK26" s="349"/>
      <c r="AL26" s="27"/>
      <c r="AM26" s="27"/>
      <c r="AN26" s="27"/>
      <c r="AO26" s="27"/>
      <c r="AP26" s="29"/>
      <c r="AQ26" s="39"/>
      <c r="AR26" s="39"/>
      <c r="AS26" s="357" t="s">
        <v>343</v>
      </c>
      <c r="AT26" s="349"/>
      <c r="AU26" s="27"/>
      <c r="AV26" s="27"/>
      <c r="AW26" s="27"/>
      <c r="AX26" s="27"/>
      <c r="AY26" s="29"/>
      <c r="AZ26" s="39"/>
      <c r="BA26" s="39"/>
      <c r="BB26" s="39"/>
      <c r="BC26" s="349"/>
      <c r="BD26" s="39"/>
      <c r="BE26" s="39"/>
      <c r="BF26" s="39"/>
      <c r="BG26" s="39"/>
      <c r="BH26" s="81"/>
      <c r="BI26" s="39"/>
      <c r="BJ26" s="39"/>
      <c r="BK26" s="39"/>
      <c r="BN26" s="349">
        <v>43133</v>
      </c>
      <c r="BO26" s="39">
        <v>5000</v>
      </c>
      <c r="BP26" s="39"/>
      <c r="BQ26" s="80">
        <v>19957</v>
      </c>
      <c r="BR26" s="39"/>
      <c r="BS26" s="112">
        <f t="shared" si="7"/>
        <v>15000</v>
      </c>
      <c r="BT26" s="113"/>
      <c r="BU26" s="114"/>
      <c r="BV26" s="114"/>
      <c r="BW26" s="116"/>
    </row>
    <row r="27" spans="1:75" ht="15" customHeight="1">
      <c r="A27" s="235">
        <v>45377</v>
      </c>
      <c r="B27" s="685"/>
      <c r="C27" s="685"/>
      <c r="D27" s="151"/>
      <c r="E27" s="42">
        <v>82555</v>
      </c>
      <c r="F27" s="57">
        <v>5</v>
      </c>
      <c r="G27" s="756">
        <v>10000</v>
      </c>
      <c r="H27" s="30">
        <v>4980</v>
      </c>
      <c r="I27" s="43">
        <f t="shared" si="10"/>
        <v>550000</v>
      </c>
      <c r="J27" s="479"/>
      <c r="K27" s="479"/>
      <c r="L27" s="479"/>
      <c r="M27" s="27"/>
      <c r="N27" s="2236"/>
      <c r="O27" s="479"/>
      <c r="P27" s="479"/>
      <c r="Q27" s="479"/>
      <c r="R27" s="479"/>
      <c r="S27" s="212">
        <v>45220</v>
      </c>
      <c r="T27" s="43"/>
      <c r="U27" s="151"/>
      <c r="V27" s="2475">
        <v>80641</v>
      </c>
      <c r="W27" s="57">
        <v>8</v>
      </c>
      <c r="X27" s="43">
        <v>8333.31</v>
      </c>
      <c r="Y27" s="43"/>
      <c r="Z27" s="43">
        <f t="shared" si="9"/>
        <v>0</v>
      </c>
      <c r="AA27" s="535"/>
      <c r="AB27" s="27"/>
      <c r="AC27" s="27"/>
      <c r="AD27" s="27"/>
      <c r="AE27" s="27"/>
      <c r="AF27" s="27"/>
      <c r="AG27" s="29"/>
      <c r="AH27" s="39"/>
      <c r="AI27" s="39"/>
      <c r="AJ27" s="112"/>
      <c r="AK27" s="349"/>
      <c r="AL27" s="27"/>
      <c r="AM27" s="27"/>
      <c r="AN27" s="27"/>
      <c r="AO27" s="27"/>
      <c r="AP27" s="29"/>
      <c r="AQ27" s="39"/>
      <c r="AR27" s="39"/>
      <c r="AS27" s="112"/>
      <c r="AT27" s="349"/>
      <c r="AU27" s="27"/>
      <c r="AV27" s="27"/>
      <c r="AW27" s="27"/>
      <c r="AX27" s="27"/>
      <c r="AY27" s="29"/>
      <c r="AZ27" s="39"/>
      <c r="BA27" s="39"/>
      <c r="BB27" s="39"/>
      <c r="BC27" s="349"/>
      <c r="BD27" s="39"/>
      <c r="BE27" s="39"/>
      <c r="BF27" s="39"/>
      <c r="BG27" s="39"/>
      <c r="BH27" s="81"/>
      <c r="BI27" s="39"/>
      <c r="BJ27" s="39"/>
      <c r="BK27" s="39"/>
      <c r="BN27" s="349">
        <v>43249</v>
      </c>
      <c r="BO27" s="39"/>
      <c r="BP27" s="39"/>
      <c r="BQ27" s="80">
        <v>61034</v>
      </c>
      <c r="BR27" s="39">
        <v>15000</v>
      </c>
      <c r="BS27" s="112">
        <f t="shared" si="7"/>
        <v>0</v>
      </c>
      <c r="BT27" s="113"/>
      <c r="BU27" s="114"/>
      <c r="BV27" s="114"/>
      <c r="BW27" s="116"/>
    </row>
    <row r="28" spans="1:75" ht="21.75" customHeight="1">
      <c r="A28" s="235">
        <v>45409</v>
      </c>
      <c r="B28" s="685"/>
      <c r="C28" s="685"/>
      <c r="D28" s="151"/>
      <c r="E28" s="42">
        <v>82901</v>
      </c>
      <c r="F28" s="57">
        <v>6</v>
      </c>
      <c r="G28" s="756">
        <v>10000</v>
      </c>
      <c r="H28" s="30">
        <v>4980</v>
      </c>
      <c r="I28" s="43">
        <f t="shared" si="10"/>
        <v>540000</v>
      </c>
      <c r="J28" s="596"/>
      <c r="K28" s="596"/>
      <c r="L28" s="596"/>
      <c r="M28" s="596"/>
      <c r="N28" s="2236"/>
      <c r="O28" s="479"/>
      <c r="P28" s="479"/>
      <c r="Q28" s="479"/>
      <c r="R28" s="479"/>
      <c r="S28" s="212"/>
      <c r="T28" s="43"/>
      <c r="U28" s="151"/>
      <c r="V28" s="2475"/>
      <c r="W28" s="57"/>
      <c r="X28" s="43"/>
      <c r="Y28" s="43"/>
      <c r="Z28" s="43">
        <f t="shared" si="9"/>
        <v>0</v>
      </c>
      <c r="AA28" s="535"/>
      <c r="AB28" s="27"/>
      <c r="AC28" s="27"/>
      <c r="AD28" s="27"/>
      <c r="AE28" s="27"/>
      <c r="AF28" s="27"/>
      <c r="AG28" s="29"/>
      <c r="AH28" s="39"/>
      <c r="AI28" s="39"/>
      <c r="AJ28" s="112"/>
      <c r="AK28" s="349"/>
      <c r="AL28" s="27"/>
      <c r="AM28" s="27"/>
      <c r="AN28" s="27"/>
      <c r="AO28" s="27"/>
      <c r="AP28" s="29"/>
      <c r="AQ28" s="39"/>
      <c r="AR28" s="39"/>
      <c r="AS28" s="112"/>
      <c r="AT28" s="349"/>
      <c r="AU28" s="27"/>
      <c r="AV28" s="27"/>
      <c r="AW28" s="27"/>
      <c r="AX28" s="27"/>
      <c r="AY28" s="29"/>
      <c r="AZ28" s="39"/>
      <c r="BA28" s="39"/>
      <c r="BB28" s="39"/>
      <c r="BC28" s="349"/>
      <c r="BD28" s="39"/>
      <c r="BE28" s="39"/>
      <c r="BF28" s="39"/>
      <c r="BG28" s="39"/>
      <c r="BH28" s="81"/>
      <c r="BI28" s="39"/>
      <c r="BJ28" s="39"/>
      <c r="BK28" s="39"/>
      <c r="BN28" s="349"/>
      <c r="BO28" s="39"/>
      <c r="BP28" s="39"/>
      <c r="BQ28" s="80"/>
      <c r="BR28" s="39"/>
      <c r="BS28" s="112">
        <f t="shared" si="7"/>
        <v>0</v>
      </c>
      <c r="BT28" s="113"/>
      <c r="BU28" s="114"/>
      <c r="BV28" s="114"/>
      <c r="BW28" s="116"/>
    </row>
    <row r="29" spans="1:75" ht="15">
      <c r="A29" s="235">
        <v>45433</v>
      </c>
      <c r="B29" s="685"/>
      <c r="C29" s="685"/>
      <c r="D29" s="151"/>
      <c r="E29" s="42">
        <v>83230</v>
      </c>
      <c r="F29" s="57">
        <v>7</v>
      </c>
      <c r="G29" s="756">
        <v>10000</v>
      </c>
      <c r="H29" s="30">
        <v>4980</v>
      </c>
      <c r="I29" s="43">
        <f t="shared" si="10"/>
        <v>530000</v>
      </c>
      <c r="J29" s="15"/>
      <c r="K29" s="15"/>
      <c r="L29" s="15"/>
      <c r="M29" s="18"/>
      <c r="N29" s="2960"/>
      <c r="O29" s="596"/>
      <c r="P29" s="596"/>
      <c r="Q29" s="596"/>
      <c r="R29" s="596"/>
      <c r="S29" s="212"/>
      <c r="T29" s="43"/>
      <c r="U29" s="151"/>
      <c r="V29" s="2475"/>
      <c r="W29" s="57"/>
      <c r="X29" s="43"/>
      <c r="Y29" s="43"/>
      <c r="Z29" s="43"/>
      <c r="AA29" s="535"/>
      <c r="AB29" s="27"/>
      <c r="AC29" s="27"/>
      <c r="AD29" s="27"/>
      <c r="AE29" s="27"/>
      <c r="AF29" s="27"/>
      <c r="AG29" s="29"/>
      <c r="AH29" s="39"/>
      <c r="AI29" s="39"/>
      <c r="AJ29" s="112"/>
      <c r="AK29" s="349"/>
      <c r="AL29" s="27"/>
      <c r="AM29" s="27"/>
      <c r="AN29" s="27"/>
      <c r="AO29" s="27"/>
      <c r="AP29" s="29"/>
      <c r="AQ29" s="39"/>
      <c r="AR29" s="39"/>
      <c r="AS29" s="112"/>
      <c r="AT29" s="349"/>
      <c r="AU29" s="27"/>
      <c r="AV29" s="27"/>
      <c r="AW29" s="27"/>
      <c r="AX29" s="27"/>
      <c r="AY29" s="29"/>
      <c r="AZ29" s="39"/>
      <c r="BA29" s="39"/>
      <c r="BB29" s="39"/>
      <c r="BC29" s="349"/>
      <c r="BD29" s="39"/>
      <c r="BE29" s="39"/>
      <c r="BF29" s="39"/>
      <c r="BG29" s="39"/>
      <c r="BH29" s="81"/>
      <c r="BI29" s="39"/>
      <c r="BJ29" s="39"/>
      <c r="BK29" s="39"/>
      <c r="BN29" s="349">
        <v>43333</v>
      </c>
      <c r="BO29" s="39">
        <v>20000</v>
      </c>
      <c r="BP29" s="39"/>
      <c r="BQ29" s="80">
        <v>20994</v>
      </c>
      <c r="BR29" s="39"/>
      <c r="BS29" s="112">
        <f t="shared" si="7"/>
        <v>20000</v>
      </c>
      <c r="BT29" s="113"/>
      <c r="BU29" s="114"/>
      <c r="BV29" s="114"/>
      <c r="BW29" s="116"/>
    </row>
    <row r="30" spans="1:75" ht="15" customHeight="1">
      <c r="A30" s="50">
        <v>45470</v>
      </c>
      <c r="B30" s="685"/>
      <c r="C30" s="685"/>
      <c r="D30" s="151"/>
      <c r="E30" s="42">
        <v>83688</v>
      </c>
      <c r="F30" s="57">
        <v>8</v>
      </c>
      <c r="G30" s="755">
        <v>10000</v>
      </c>
      <c r="H30" s="43">
        <v>4980</v>
      </c>
      <c r="I30" s="43">
        <f t="shared" si="10"/>
        <v>520000</v>
      </c>
      <c r="J30" s="30"/>
      <c r="K30" s="30"/>
      <c r="L30" s="30"/>
      <c r="M30" s="75"/>
      <c r="N30" s="2805"/>
      <c r="O30" s="15"/>
      <c r="P30" s="15"/>
      <c r="Q30" s="15"/>
      <c r="R30" s="15"/>
      <c r="S30" s="212"/>
      <c r="T30" s="43"/>
      <c r="U30" s="151"/>
      <c r="V30" s="2475"/>
      <c r="W30" s="57"/>
      <c r="X30" s="43"/>
      <c r="Y30" s="43"/>
      <c r="Z30" s="43"/>
      <c r="AA30" s="535"/>
      <c r="AB30" s="27"/>
      <c r="AC30" s="27"/>
      <c r="AD30" s="27"/>
      <c r="AE30" s="27"/>
      <c r="AF30" s="27"/>
      <c r="AG30" s="29"/>
      <c r="AH30" s="39"/>
      <c r="AI30" s="39"/>
      <c r="AJ30" s="112"/>
      <c r="AK30" s="349"/>
      <c r="AL30" s="27"/>
      <c r="AM30" s="27"/>
      <c r="AN30" s="27"/>
      <c r="AO30" s="27"/>
      <c r="AP30" s="29"/>
      <c r="AQ30" s="39"/>
      <c r="AR30" s="39"/>
      <c r="AS30" s="112"/>
      <c r="AT30" s="349"/>
      <c r="AU30" s="27"/>
      <c r="AV30" s="27"/>
      <c r="AW30" s="27"/>
      <c r="AX30" s="27"/>
      <c r="AY30" s="29"/>
      <c r="AZ30" s="39"/>
      <c r="BA30" s="39"/>
      <c r="BB30" s="39"/>
      <c r="BC30" s="349"/>
      <c r="BD30" s="39"/>
      <c r="BE30" s="39"/>
      <c r="BF30" s="39"/>
      <c r="BG30" s="39"/>
      <c r="BH30" s="81"/>
      <c r="BI30" s="39"/>
      <c r="BJ30" s="39"/>
      <c r="BK30" s="39"/>
      <c r="BN30" s="349">
        <v>43341</v>
      </c>
      <c r="BO30" s="39">
        <v>5000</v>
      </c>
      <c r="BP30" s="39"/>
      <c r="BQ30" s="80">
        <v>21041</v>
      </c>
      <c r="BR30" s="39"/>
      <c r="BS30" s="112">
        <f t="shared" si="7"/>
        <v>25000</v>
      </c>
      <c r="BT30" s="113"/>
      <c r="BU30" s="114"/>
      <c r="BV30" s="114"/>
      <c r="BW30" s="116"/>
    </row>
    <row r="31" spans="1:75" ht="15" customHeight="1">
      <c r="A31" s="53">
        <v>45503</v>
      </c>
      <c r="B31" s="844"/>
      <c r="C31" s="685"/>
      <c r="D31" s="151"/>
      <c r="E31" s="41">
        <v>84044</v>
      </c>
      <c r="F31" s="57">
        <v>9</v>
      </c>
      <c r="G31" s="188">
        <v>10000</v>
      </c>
      <c r="H31" s="188">
        <v>4980</v>
      </c>
      <c r="I31" s="43">
        <f t="shared" si="10"/>
        <v>510000</v>
      </c>
      <c r="J31" s="479"/>
      <c r="K31" s="479"/>
      <c r="L31" s="479"/>
      <c r="M31" s="27"/>
      <c r="N31" s="2335"/>
      <c r="O31" s="30"/>
      <c r="P31" s="30"/>
      <c r="Q31" s="30"/>
      <c r="R31" s="30"/>
      <c r="AA31" s="535"/>
      <c r="AB31" s="27"/>
      <c r="AC31" s="27"/>
      <c r="AD31" s="27"/>
      <c r="AE31" s="27"/>
      <c r="AF31" s="27"/>
      <c r="AG31" s="29"/>
      <c r="AH31" s="39"/>
      <c r="AI31" s="39"/>
      <c r="AJ31" s="112"/>
      <c r="AK31" s="349"/>
      <c r="AL31" s="27"/>
      <c r="AM31" s="27"/>
      <c r="AN31" s="27"/>
      <c r="AO31" s="27"/>
      <c r="AP31" s="29"/>
      <c r="AQ31" s="39"/>
      <c r="AR31" s="39"/>
      <c r="AS31" s="112"/>
      <c r="AT31" s="349"/>
      <c r="AU31" s="27"/>
      <c r="AV31" s="27"/>
      <c r="AW31" s="27"/>
      <c r="AX31" s="27"/>
      <c r="AY31" s="29"/>
      <c r="AZ31" s="39"/>
      <c r="BA31" s="39"/>
      <c r="BB31" s="39"/>
      <c r="BC31" s="349"/>
      <c r="BD31" s="39"/>
      <c r="BE31" s="39"/>
      <c r="BF31" s="39"/>
      <c r="BG31" s="39"/>
      <c r="BH31" s="81"/>
      <c r="BI31" s="39"/>
      <c r="BJ31" s="39"/>
      <c r="BK31" s="39"/>
      <c r="BN31" s="349">
        <v>43369</v>
      </c>
      <c r="BO31" s="39">
        <v>5000</v>
      </c>
      <c r="BP31" s="39"/>
      <c r="BQ31" s="80">
        <v>21211</v>
      </c>
      <c r="BR31" s="39"/>
      <c r="BS31" s="112">
        <f t="shared" si="7"/>
        <v>30000</v>
      </c>
      <c r="BT31" s="113"/>
      <c r="BU31" s="114"/>
      <c r="BV31" s="114"/>
      <c r="BW31" s="116"/>
    </row>
    <row r="32" spans="1:75" ht="15" customHeight="1">
      <c r="A32" s="53">
        <v>45535</v>
      </c>
      <c r="B32" s="844"/>
      <c r="C32" s="685"/>
      <c r="D32" s="151"/>
      <c r="E32" s="41">
        <v>84450</v>
      </c>
      <c r="F32" s="57">
        <v>10</v>
      </c>
      <c r="G32" s="188">
        <v>10000</v>
      </c>
      <c r="H32" s="188">
        <v>4980</v>
      </c>
      <c r="I32" s="43">
        <f t="shared" si="10"/>
        <v>500000</v>
      </c>
      <c r="J32" s="479"/>
      <c r="K32" s="479"/>
      <c r="L32" s="479"/>
      <c r="M32" s="27"/>
      <c r="N32" s="2236"/>
      <c r="O32" s="479"/>
      <c r="P32" s="479"/>
      <c r="Q32" s="479"/>
      <c r="R32" s="479"/>
      <c r="AA32" s="535"/>
      <c r="AB32" s="27"/>
      <c r="AC32" s="27"/>
      <c r="AD32" s="27"/>
      <c r="AE32" s="27"/>
      <c r="AF32" s="27"/>
      <c r="AG32" s="29"/>
      <c r="AH32" s="39"/>
      <c r="AI32" s="39"/>
      <c r="AJ32" s="112"/>
      <c r="AK32" s="349"/>
      <c r="AL32" s="27"/>
      <c r="AM32" s="27"/>
      <c r="AN32" s="27"/>
      <c r="AO32" s="27"/>
      <c r="AP32" s="29"/>
      <c r="AQ32" s="39"/>
      <c r="AR32" s="39"/>
      <c r="AS32" s="112"/>
      <c r="AT32" s="349"/>
      <c r="AU32" s="27"/>
      <c r="AV32" s="27"/>
      <c r="AW32" s="27"/>
      <c r="AX32" s="27"/>
      <c r="AY32" s="29"/>
      <c r="AZ32" s="39"/>
      <c r="BA32" s="39"/>
      <c r="BB32" s="39"/>
      <c r="BC32" s="349"/>
      <c r="BD32" s="39"/>
      <c r="BE32" s="39"/>
      <c r="BF32" s="39"/>
      <c r="BG32" s="39"/>
      <c r="BH32" s="81"/>
      <c r="BI32" s="39"/>
      <c r="BJ32" s="39"/>
      <c r="BK32" s="39"/>
      <c r="BN32" s="349">
        <v>43428</v>
      </c>
      <c r="BO32" s="39"/>
      <c r="BP32" s="39"/>
      <c r="BQ32" s="80">
        <v>62348</v>
      </c>
      <c r="BR32" s="39">
        <v>30000</v>
      </c>
      <c r="BS32" s="112">
        <f t="shared" si="7"/>
        <v>0</v>
      </c>
      <c r="BT32" s="113"/>
      <c r="BU32" s="114"/>
      <c r="BV32" s="114"/>
      <c r="BW32" s="116"/>
    </row>
    <row r="33" spans="1:75" ht="15" customHeight="1">
      <c r="A33" s="53">
        <v>45553</v>
      </c>
      <c r="B33" s="844"/>
      <c r="C33" s="685"/>
      <c r="D33" s="151"/>
      <c r="E33" s="41">
        <v>84656</v>
      </c>
      <c r="F33" s="57">
        <v>11</v>
      </c>
      <c r="G33" s="188">
        <v>10000</v>
      </c>
      <c r="H33" s="188">
        <v>4980</v>
      </c>
      <c r="I33" s="43">
        <f t="shared" si="10"/>
        <v>490000</v>
      </c>
      <c r="J33" s="479"/>
      <c r="K33" s="479"/>
      <c r="L33" s="479"/>
      <c r="M33" s="27"/>
      <c r="N33" s="2236"/>
      <c r="O33" s="479"/>
      <c r="P33" s="479"/>
      <c r="Q33" s="479"/>
      <c r="R33" s="479"/>
      <c r="AA33" s="535"/>
      <c r="AB33" s="27"/>
      <c r="AC33" s="27"/>
      <c r="AD33" s="27"/>
      <c r="AE33" s="27"/>
      <c r="AF33" s="27"/>
      <c r="AG33" s="29"/>
      <c r="AH33" s="39"/>
      <c r="AI33" s="39"/>
      <c r="AJ33" s="112"/>
      <c r="AK33" s="349"/>
      <c r="AL33" s="27"/>
      <c r="AM33" s="27"/>
      <c r="AN33" s="27"/>
      <c r="AO33" s="27"/>
      <c r="AP33" s="29"/>
      <c r="AQ33" s="39"/>
      <c r="AR33" s="39"/>
      <c r="AS33" s="112"/>
      <c r="AT33" s="349"/>
      <c r="AU33" s="27"/>
      <c r="AV33" s="27"/>
      <c r="AW33" s="27"/>
      <c r="AX33" s="27"/>
      <c r="AY33" s="29"/>
      <c r="AZ33" s="39"/>
      <c r="BA33" s="39"/>
      <c r="BB33" s="601"/>
      <c r="BC33" s="349"/>
      <c r="BD33" s="39"/>
      <c r="BE33" s="39"/>
      <c r="BF33" s="39"/>
      <c r="BG33" s="39"/>
      <c r="BH33" s="81"/>
      <c r="BI33" s="39"/>
      <c r="BJ33" s="39"/>
      <c r="BK33" s="39"/>
      <c r="BN33" s="349"/>
      <c r="BO33" s="39"/>
      <c r="BP33" s="39"/>
      <c r="BQ33" s="80"/>
      <c r="BR33" s="39"/>
      <c r="BS33" s="112">
        <f t="shared" si="7"/>
        <v>0</v>
      </c>
      <c r="BT33" s="113"/>
      <c r="BU33" s="114"/>
      <c r="BV33" s="114"/>
      <c r="BW33" s="116"/>
    </row>
    <row r="34" spans="1:75" ht="15" customHeight="1">
      <c r="A34" s="53">
        <v>45560</v>
      </c>
      <c r="D34" s="151"/>
      <c r="E34" s="41">
        <v>34244</v>
      </c>
      <c r="F34" s="57"/>
      <c r="G34" s="845">
        <v>490000</v>
      </c>
      <c r="H34" s="43"/>
      <c r="I34" s="43">
        <f t="shared" si="10"/>
        <v>0</v>
      </c>
      <c r="J34" s="479"/>
      <c r="K34" s="479"/>
      <c r="L34" s="479"/>
      <c r="M34" s="27"/>
      <c r="N34" s="2236"/>
      <c r="O34" s="479"/>
      <c r="P34" s="479"/>
      <c r="Q34" s="479"/>
      <c r="R34" s="479"/>
      <c r="AA34" s="535"/>
      <c r="AB34" s="27"/>
      <c r="AC34" s="27"/>
      <c r="AD34" s="27"/>
      <c r="AE34" s="27"/>
      <c r="AF34" s="27"/>
      <c r="AG34" s="29"/>
      <c r="AH34" s="39"/>
      <c r="AI34" s="39"/>
      <c r="AJ34" s="112"/>
      <c r="AK34" s="349"/>
      <c r="AL34" s="27"/>
      <c r="AM34" s="27"/>
      <c r="AN34" s="27"/>
      <c r="AO34" s="27"/>
      <c r="AP34" s="29"/>
      <c r="AQ34" s="39"/>
      <c r="AR34" s="39"/>
      <c r="AS34" s="112"/>
      <c r="AT34" s="349"/>
      <c r="AU34" s="27"/>
      <c r="AV34" s="27"/>
      <c r="AW34" s="27"/>
      <c r="AX34" s="27"/>
      <c r="AY34" s="29"/>
      <c r="AZ34" s="39"/>
      <c r="BA34" s="39"/>
      <c r="BB34" s="39"/>
      <c r="BC34" s="349"/>
      <c r="BD34" s="39"/>
      <c r="BE34" s="39"/>
      <c r="BF34" s="39"/>
      <c r="BG34" s="39"/>
      <c r="BH34" s="81"/>
      <c r="BI34" s="39"/>
      <c r="BJ34" s="39"/>
      <c r="BK34" s="39"/>
      <c r="BN34" s="349"/>
      <c r="BO34" s="39"/>
      <c r="BP34" s="39"/>
      <c r="BQ34" s="80"/>
      <c r="BR34" s="39"/>
      <c r="BS34" s="112">
        <f t="shared" si="7"/>
        <v>0</v>
      </c>
      <c r="BT34" s="113"/>
      <c r="BU34" s="114"/>
      <c r="BV34" s="114"/>
      <c r="BW34" s="116"/>
    </row>
    <row r="35" spans="1:75" ht="15" customHeight="1">
      <c r="A35" s="50"/>
      <c r="B35" s="685"/>
      <c r="C35" s="685"/>
      <c r="D35" s="151"/>
      <c r="E35" s="42"/>
      <c r="F35" s="57"/>
      <c r="G35" s="62"/>
      <c r="H35" s="43"/>
      <c r="I35" s="43"/>
      <c r="J35" s="114"/>
      <c r="K35" s="114"/>
      <c r="L35" s="114"/>
      <c r="M35" s="115"/>
      <c r="N35" s="2961"/>
      <c r="O35" s="114"/>
      <c r="P35" s="114"/>
      <c r="Q35" s="114"/>
      <c r="R35" s="99"/>
      <c r="AA35" s="535"/>
      <c r="AB35" s="27"/>
      <c r="AC35" s="27"/>
      <c r="AD35" s="27"/>
      <c r="AE35" s="27"/>
      <c r="AF35" s="27"/>
      <c r="AG35" s="29"/>
      <c r="AH35" s="39"/>
      <c r="AI35" s="39"/>
      <c r="AJ35" s="112"/>
      <c r="AK35" s="349"/>
      <c r="AL35" s="27"/>
      <c r="AM35" s="27"/>
      <c r="AN35" s="27"/>
      <c r="AO35" s="27"/>
      <c r="AP35" s="29"/>
      <c r="AQ35" s="39"/>
      <c r="AR35" s="39"/>
      <c r="AS35" s="112"/>
      <c r="AT35" s="349"/>
      <c r="AU35" s="27"/>
      <c r="AV35" s="27"/>
      <c r="AW35" s="27"/>
      <c r="AX35" s="27"/>
      <c r="AY35" s="29"/>
      <c r="AZ35" s="39"/>
      <c r="BA35" s="39"/>
      <c r="BB35" s="39"/>
      <c r="BC35" s="349"/>
      <c r="BD35" s="39"/>
      <c r="BE35" s="39"/>
      <c r="BF35" s="39"/>
      <c r="BG35" s="39"/>
      <c r="BH35" s="81"/>
      <c r="BI35" s="39"/>
      <c r="BJ35" s="39"/>
      <c r="BK35" s="39"/>
      <c r="BN35" s="349"/>
      <c r="BO35" s="39"/>
      <c r="BP35" s="39"/>
      <c r="BQ35" s="80"/>
      <c r="BR35" s="39"/>
      <c r="BS35" s="112">
        <f t="shared" si="7"/>
        <v>0</v>
      </c>
      <c r="BT35" s="113"/>
      <c r="BU35" s="114"/>
      <c r="BV35" s="114"/>
      <c r="BW35" s="116"/>
    </row>
    <row r="36" spans="1:75" ht="15" customHeight="1">
      <c r="A36" s="3334" t="s">
        <v>1</v>
      </c>
      <c r="B36" s="3335"/>
      <c r="C36" s="3335"/>
      <c r="D36" s="3335"/>
      <c r="E36" s="3335"/>
      <c r="F36" s="3335"/>
      <c r="G36" s="3335"/>
      <c r="H36" s="3335"/>
      <c r="I36" s="3335"/>
      <c r="J36" s="582"/>
      <c r="K36" s="582"/>
      <c r="L36" s="582"/>
      <c r="M36" s="605"/>
      <c r="N36" s="2958"/>
      <c r="O36" s="582"/>
      <c r="P36" s="582"/>
      <c r="Q36" s="582"/>
      <c r="R36" s="99"/>
      <c r="AA36" s="535"/>
      <c r="AB36" s="27"/>
      <c r="AC36" s="27"/>
      <c r="AD36" s="27"/>
      <c r="AE36" s="27"/>
      <c r="AF36" s="27"/>
      <c r="AG36" s="29"/>
      <c r="AH36" s="39"/>
      <c r="AI36" s="39"/>
      <c r="AJ36" s="112"/>
      <c r="AK36" s="349"/>
      <c r="AL36" s="27"/>
      <c r="AM36" s="27"/>
      <c r="AN36" s="27"/>
      <c r="AO36" s="27"/>
      <c r="AP36" s="29"/>
      <c r="AQ36" s="39"/>
      <c r="AR36" s="39"/>
      <c r="AS36" s="112"/>
      <c r="AT36" s="349"/>
      <c r="AU36" s="27"/>
      <c r="AV36" s="27"/>
      <c r="AW36" s="27"/>
      <c r="AX36" s="27"/>
      <c r="AY36" s="29"/>
      <c r="AZ36" s="39"/>
      <c r="BA36" s="39"/>
      <c r="BB36" s="39"/>
      <c r="BC36" s="349"/>
      <c r="BD36" s="39"/>
      <c r="BE36" s="39"/>
      <c r="BF36" s="39"/>
      <c r="BG36" s="39"/>
      <c r="BH36" s="81"/>
      <c r="BI36" s="39"/>
      <c r="BJ36" s="39"/>
      <c r="BK36" s="39"/>
      <c r="BN36" s="349"/>
      <c r="BO36" s="39"/>
      <c r="BP36" s="39"/>
      <c r="BQ36" s="80"/>
      <c r="BR36" s="39"/>
      <c r="BS36" s="112">
        <f t="shared" si="7"/>
        <v>0</v>
      </c>
      <c r="BT36" s="113"/>
      <c r="BU36" s="114"/>
      <c r="BV36" s="114"/>
      <c r="BW36" s="116"/>
    </row>
    <row r="37" spans="1:75" ht="15" customHeight="1">
      <c r="A37" s="277" t="s">
        <v>2</v>
      </c>
      <c r="B37" s="708" t="s">
        <v>3</v>
      </c>
      <c r="C37" s="708" t="s">
        <v>4</v>
      </c>
      <c r="D37" s="278" t="s">
        <v>362</v>
      </c>
      <c r="E37" s="611" t="s">
        <v>7</v>
      </c>
      <c r="F37" s="280" t="s">
        <v>6</v>
      </c>
      <c r="G37" s="498" t="s">
        <v>176</v>
      </c>
      <c r="H37" s="498" t="s">
        <v>177</v>
      </c>
      <c r="I37" s="838" t="s">
        <v>10</v>
      </c>
      <c r="J37" s="582"/>
      <c r="K37" s="582"/>
      <c r="L37" s="582"/>
      <c r="M37" s="605"/>
      <c r="N37" s="2958"/>
      <c r="O37" s="582"/>
      <c r="P37" s="582"/>
      <c r="Q37" s="582"/>
      <c r="R37" s="99"/>
      <c r="AA37" s="535"/>
      <c r="AB37" s="27"/>
      <c r="AC37" s="27"/>
      <c r="AD37" s="27"/>
      <c r="AE37" s="27"/>
      <c r="AF37" s="27"/>
      <c r="AG37" s="29"/>
      <c r="AH37" s="39"/>
      <c r="AI37" s="39"/>
      <c r="AJ37" s="112"/>
      <c r="AK37" s="349"/>
      <c r="AL37" s="27"/>
      <c r="AM37" s="27"/>
      <c r="AN37" s="27"/>
      <c r="AO37" s="27"/>
      <c r="AP37" s="29"/>
      <c r="AQ37" s="39"/>
      <c r="AR37" s="39"/>
      <c r="AS37" s="112"/>
      <c r="AT37" s="349"/>
      <c r="AU37" s="27"/>
      <c r="AV37" s="27"/>
      <c r="AW37" s="27"/>
      <c r="AX37" s="27"/>
      <c r="AY37" s="29"/>
      <c r="AZ37" s="39"/>
      <c r="BA37" s="39"/>
      <c r="BB37" s="39"/>
      <c r="BC37" s="349"/>
      <c r="BD37" s="39"/>
      <c r="BE37" s="39"/>
      <c r="BF37" s="39"/>
      <c r="BG37" s="39"/>
      <c r="BH37" s="81"/>
      <c r="BI37" s="39"/>
      <c r="BJ37" s="39"/>
      <c r="BK37" s="39"/>
      <c r="BN37" s="349"/>
      <c r="BO37" s="39"/>
      <c r="BP37" s="39"/>
      <c r="BQ37" s="80"/>
      <c r="BR37" s="39"/>
      <c r="BS37" s="112">
        <f t="shared" si="7"/>
        <v>0</v>
      </c>
      <c r="BT37" s="113"/>
      <c r="BU37" s="114"/>
      <c r="BV37" s="114"/>
      <c r="BW37" s="116"/>
    </row>
    <row r="38" spans="1:75" ht="15" customHeight="1">
      <c r="A38" s="162">
        <v>45560</v>
      </c>
      <c r="B38" s="834">
        <v>700000</v>
      </c>
      <c r="C38" s="834">
        <f>B38*0.02</f>
        <v>14000</v>
      </c>
      <c r="D38" s="25"/>
      <c r="E38" s="518">
        <v>34244</v>
      </c>
      <c r="F38" s="25">
        <v>60</v>
      </c>
      <c r="G38" s="55">
        <f>+B38/F38</f>
        <v>11666.666666666701</v>
      </c>
      <c r="H38" s="55">
        <f>B38*0.83%</f>
        <v>5810</v>
      </c>
      <c r="I38" s="55">
        <f>B38</f>
        <v>700000</v>
      </c>
      <c r="J38" s="582"/>
      <c r="K38" s="582"/>
      <c r="L38" s="582"/>
      <c r="M38" s="605"/>
      <c r="N38" s="2958"/>
      <c r="O38" s="582"/>
      <c r="P38" s="582"/>
      <c r="Q38" s="582"/>
      <c r="R38" s="99"/>
      <c r="AA38" s="535"/>
      <c r="AB38" s="27"/>
      <c r="AC38" s="27"/>
      <c r="AD38" s="27"/>
      <c r="AE38" s="27"/>
      <c r="AF38" s="27"/>
      <c r="AG38" s="29"/>
      <c r="AH38" s="39"/>
      <c r="AI38" s="39"/>
      <c r="AJ38" s="112"/>
      <c r="AK38" s="349"/>
      <c r="AL38" s="27"/>
      <c r="AM38" s="27"/>
      <c r="AN38" s="27"/>
      <c r="AO38" s="27"/>
      <c r="AP38" s="29"/>
      <c r="AQ38" s="39"/>
      <c r="AR38" s="39"/>
      <c r="AS38" s="112"/>
      <c r="AT38" s="349"/>
      <c r="AU38" s="27"/>
      <c r="AV38" s="27"/>
      <c r="AW38" s="27"/>
      <c r="AX38" s="27"/>
      <c r="AY38" s="29"/>
      <c r="AZ38" s="39"/>
      <c r="BA38" s="39"/>
      <c r="BB38" s="39"/>
      <c r="BC38" s="349"/>
      <c r="BD38" s="39"/>
      <c r="BE38" s="39"/>
      <c r="BF38" s="39"/>
      <c r="BG38" s="39"/>
      <c r="BH38" s="81"/>
      <c r="BI38" s="39"/>
      <c r="BJ38" s="39"/>
      <c r="BK38" s="39"/>
      <c r="BN38" s="349"/>
      <c r="BO38" s="39"/>
      <c r="BP38" s="39"/>
      <c r="BQ38" s="80"/>
      <c r="BR38" s="39"/>
      <c r="BS38" s="112"/>
      <c r="BT38" s="113"/>
      <c r="BU38" s="114"/>
      <c r="BV38" s="114"/>
      <c r="BW38" s="116"/>
    </row>
    <row r="39" spans="1:75" ht="15" customHeight="1">
      <c r="A39" s="50">
        <v>45594</v>
      </c>
      <c r="B39" s="686"/>
      <c r="C39" s="686"/>
      <c r="D39" s="57"/>
      <c r="E39" s="58">
        <v>85178</v>
      </c>
      <c r="F39" s="57">
        <v>1</v>
      </c>
      <c r="G39" s="59">
        <v>11666.67</v>
      </c>
      <c r="H39" s="59">
        <v>5810</v>
      </c>
      <c r="I39" s="62">
        <f>I38-G39</f>
        <v>688333.33</v>
      </c>
      <c r="J39" s="605"/>
      <c r="K39" s="605"/>
      <c r="L39" s="605"/>
      <c r="M39" s="605"/>
      <c r="N39" s="2958"/>
      <c r="O39" s="582"/>
      <c r="P39" s="582"/>
      <c r="Q39" s="582"/>
      <c r="R39" s="99"/>
      <c r="AA39" s="535"/>
      <c r="AB39" s="27"/>
      <c r="AC39" s="27"/>
      <c r="AD39" s="27"/>
      <c r="AE39" s="27"/>
      <c r="AF39" s="27"/>
      <c r="AG39" s="29"/>
      <c r="AH39" s="39"/>
      <c r="AI39" s="39"/>
      <c r="AJ39" s="112"/>
      <c r="AK39" s="349"/>
      <c r="AL39" s="27"/>
      <c r="AM39" s="27"/>
      <c r="AN39" s="27"/>
      <c r="AO39" s="27"/>
      <c r="AP39" s="29"/>
      <c r="AQ39" s="39"/>
      <c r="AR39" s="39"/>
      <c r="AS39" s="112"/>
      <c r="AT39" s="349"/>
      <c r="AU39" s="27"/>
      <c r="AV39" s="27"/>
      <c r="AW39" s="27"/>
      <c r="AX39" s="27"/>
      <c r="AY39" s="29"/>
      <c r="AZ39" s="39"/>
      <c r="BA39" s="39"/>
      <c r="BB39" s="39"/>
      <c r="BC39" s="349"/>
      <c r="BD39" s="39"/>
      <c r="BE39" s="39"/>
      <c r="BF39" s="39"/>
      <c r="BG39" s="39"/>
      <c r="BH39" s="81"/>
      <c r="BI39" s="39"/>
      <c r="BJ39" s="39"/>
      <c r="BK39" s="39"/>
      <c r="BN39" s="349"/>
      <c r="BO39" s="39"/>
      <c r="BP39" s="39"/>
      <c r="BQ39" s="80"/>
      <c r="BR39" s="39"/>
      <c r="BS39" s="112"/>
      <c r="BT39" s="113"/>
      <c r="BU39" s="114"/>
      <c r="BV39" s="114"/>
      <c r="BW39" s="116"/>
    </row>
    <row r="40" spans="1:75" ht="15" customHeight="1">
      <c r="A40" s="50">
        <v>45624</v>
      </c>
      <c r="B40" s="686"/>
      <c r="C40" s="686"/>
      <c r="D40" s="57"/>
      <c r="E40" s="58">
        <v>85624</v>
      </c>
      <c r="F40" s="57">
        <v>2</v>
      </c>
      <c r="G40" s="59">
        <v>11666.67</v>
      </c>
      <c r="H40" s="59">
        <v>5810</v>
      </c>
      <c r="I40" s="62">
        <f t="shared" ref="I40:I54" si="11">I39-G40</f>
        <v>676666.66</v>
      </c>
      <c r="N40" s="2958"/>
      <c r="O40" s="605"/>
      <c r="P40" s="605"/>
      <c r="Q40" s="605"/>
      <c r="AA40" s="535"/>
      <c r="AB40" s="27"/>
      <c r="AC40" s="27"/>
      <c r="AD40" s="27"/>
      <c r="AE40" s="27"/>
      <c r="AF40" s="27"/>
      <c r="AG40" s="29"/>
      <c r="AH40" s="39"/>
      <c r="AI40" s="39"/>
      <c r="AJ40" s="112"/>
      <c r="AK40" s="349"/>
      <c r="AL40" s="27"/>
      <c r="AM40" s="27"/>
      <c r="AN40" s="27"/>
      <c r="AO40" s="27"/>
      <c r="AP40" s="29"/>
      <c r="AQ40" s="39"/>
      <c r="AR40" s="39"/>
      <c r="AS40" s="112"/>
      <c r="AT40" s="349"/>
      <c r="AU40" s="27"/>
      <c r="AV40" s="27"/>
      <c r="AW40" s="27"/>
      <c r="AX40" s="27"/>
      <c r="AY40" s="29"/>
      <c r="AZ40" s="39"/>
      <c r="BA40" s="39"/>
      <c r="BB40" s="39"/>
      <c r="BC40" s="349"/>
      <c r="BD40" s="39"/>
      <c r="BE40" s="39"/>
      <c r="BF40" s="39"/>
      <c r="BG40" s="39"/>
      <c r="BH40" s="81"/>
      <c r="BI40" s="39"/>
      <c r="BJ40" s="39"/>
      <c r="BK40" s="39"/>
      <c r="BN40" s="349"/>
      <c r="BO40" s="39"/>
      <c r="BP40" s="39"/>
      <c r="BQ40" s="80"/>
      <c r="BR40" s="39"/>
      <c r="BS40" s="112"/>
      <c r="BT40" s="113"/>
      <c r="BU40" s="114"/>
      <c r="BV40" s="114"/>
      <c r="BW40" s="116"/>
    </row>
    <row r="41" spans="1:75" ht="15" customHeight="1">
      <c r="A41" s="60">
        <v>45652</v>
      </c>
      <c r="B41" s="686"/>
      <c r="C41" s="686"/>
      <c r="D41" s="57"/>
      <c r="E41" s="58">
        <v>85946</v>
      </c>
      <c r="F41" s="57">
        <v>3</v>
      </c>
      <c r="G41" s="59">
        <v>11666.67</v>
      </c>
      <c r="H41" s="59">
        <v>5810</v>
      </c>
      <c r="I41" s="62">
        <f t="shared" si="11"/>
        <v>664999.99</v>
      </c>
      <c r="AA41" s="535"/>
      <c r="AB41" s="27"/>
      <c r="AC41" s="27"/>
      <c r="AD41" s="27"/>
      <c r="AE41" s="27"/>
      <c r="AF41" s="27"/>
      <c r="AG41" s="29"/>
      <c r="AH41" s="39"/>
      <c r="AI41" s="39"/>
      <c r="AJ41" s="112"/>
      <c r="AK41" s="349"/>
      <c r="AL41" s="27"/>
      <c r="AM41" s="27"/>
      <c r="AN41" s="27"/>
      <c r="AO41" s="27"/>
      <c r="AP41" s="29"/>
      <c r="AQ41" s="39"/>
      <c r="AR41" s="39"/>
      <c r="AS41" s="112"/>
      <c r="AT41" s="349"/>
      <c r="AU41" s="27"/>
      <c r="AV41" s="27"/>
      <c r="AW41" s="27"/>
      <c r="AX41" s="27"/>
      <c r="AY41" s="29"/>
      <c r="AZ41" s="39"/>
      <c r="BA41" s="39"/>
      <c r="BB41" s="39"/>
      <c r="BC41" s="349"/>
      <c r="BD41" s="39"/>
      <c r="BE41" s="39"/>
      <c r="BF41" s="39"/>
      <c r="BG41" s="39"/>
      <c r="BH41" s="81"/>
      <c r="BI41" s="39"/>
      <c r="BJ41" s="39"/>
      <c r="BK41" s="39"/>
      <c r="BN41" s="349"/>
      <c r="BO41" s="39"/>
      <c r="BP41" s="39"/>
      <c r="BQ41" s="80"/>
      <c r="BR41" s="39"/>
      <c r="BS41" s="112"/>
      <c r="BT41" s="113"/>
      <c r="BU41" s="114"/>
      <c r="BV41" s="114"/>
      <c r="BW41" s="116"/>
    </row>
    <row r="42" spans="1:75" ht="15" customHeight="1">
      <c r="A42" s="167">
        <v>45674</v>
      </c>
      <c r="B42" s="194"/>
      <c r="C42" s="197"/>
      <c r="D42" s="57"/>
      <c r="E42" s="197">
        <v>86196</v>
      </c>
      <c r="F42" s="57">
        <v>4</v>
      </c>
      <c r="G42" s="188">
        <v>11666.67</v>
      </c>
      <c r="H42" s="188">
        <v>5810</v>
      </c>
      <c r="I42" s="62">
        <f t="shared" si="11"/>
        <v>653333.31999999995</v>
      </c>
      <c r="K42" s="339"/>
      <c r="L42" s="613"/>
      <c r="M42" s="464"/>
      <c r="N42" s="2962"/>
      <c r="O42" s="615"/>
      <c r="P42" s="615"/>
      <c r="Q42" s="617"/>
      <c r="R42" s="617"/>
      <c r="AA42" s="535"/>
      <c r="AB42" s="27"/>
      <c r="AC42" s="27"/>
      <c r="AD42" s="27"/>
      <c r="AE42" s="27"/>
      <c r="AF42" s="27"/>
      <c r="AG42" s="29"/>
      <c r="AH42" s="39"/>
      <c r="AI42" s="39"/>
      <c r="AJ42" s="112"/>
      <c r="AK42" s="349"/>
      <c r="AL42" s="27"/>
      <c r="AM42" s="27"/>
      <c r="AN42" s="27"/>
      <c r="AO42" s="27"/>
      <c r="AP42" s="29"/>
      <c r="AQ42" s="39"/>
      <c r="AR42" s="39"/>
      <c r="AS42" s="112"/>
      <c r="AT42" s="349"/>
      <c r="AU42" s="27"/>
      <c r="AV42" s="27"/>
      <c r="AW42" s="27"/>
      <c r="AX42" s="27"/>
      <c r="AY42" s="29"/>
      <c r="AZ42" s="39"/>
      <c r="BA42" s="39"/>
      <c r="BB42" s="39"/>
      <c r="BC42" s="349"/>
      <c r="BD42" s="39"/>
      <c r="BE42" s="39"/>
      <c r="BF42" s="39"/>
      <c r="BG42" s="39"/>
      <c r="BH42" s="81"/>
      <c r="BI42" s="39"/>
      <c r="BJ42" s="39"/>
      <c r="BK42" s="39"/>
      <c r="BN42" s="349"/>
      <c r="BO42" s="39"/>
      <c r="BP42" s="39"/>
      <c r="BQ42" s="80"/>
      <c r="BR42" s="39"/>
      <c r="BS42" s="112"/>
      <c r="BT42" s="113"/>
      <c r="BU42" s="114"/>
      <c r="BV42" s="114"/>
      <c r="BW42" s="116"/>
    </row>
    <row r="43" spans="1:75" ht="15" customHeight="1">
      <c r="A43" s="167">
        <v>45716</v>
      </c>
      <c r="B43" s="194"/>
      <c r="C43" s="197"/>
      <c r="D43" s="57"/>
      <c r="E43" s="197">
        <v>86670</v>
      </c>
      <c r="F43" s="57">
        <v>5</v>
      </c>
      <c r="G43" s="188">
        <v>11666.67</v>
      </c>
      <c r="H43" s="188">
        <v>5810</v>
      </c>
      <c r="I43" s="62">
        <f t="shared" si="11"/>
        <v>641666.65</v>
      </c>
      <c r="K43" s="339"/>
      <c r="L43" s="613"/>
      <c r="M43" s="464"/>
      <c r="N43" s="2962"/>
      <c r="O43" s="615"/>
      <c r="P43" s="615"/>
      <c r="Q43" s="617"/>
      <c r="R43" s="617"/>
      <c r="AA43" s="535"/>
      <c r="AB43" s="27"/>
      <c r="AC43" s="27"/>
      <c r="AD43" s="27"/>
      <c r="AE43" s="27"/>
      <c r="AF43" s="27"/>
      <c r="AG43" s="29"/>
      <c r="AH43" s="39"/>
      <c r="AI43" s="39"/>
      <c r="AJ43" s="112"/>
      <c r="AK43" s="349"/>
      <c r="AL43" s="27"/>
      <c r="AM43" s="27"/>
      <c r="AN43" s="27"/>
      <c r="AO43" s="27"/>
      <c r="AP43" s="29"/>
      <c r="AQ43" s="39"/>
      <c r="AR43" s="39"/>
      <c r="AS43" s="112"/>
      <c r="AT43" s="349"/>
      <c r="AU43" s="27"/>
      <c r="AV43" s="27"/>
      <c r="AW43" s="27"/>
      <c r="AX43" s="27"/>
      <c r="AY43" s="29"/>
      <c r="AZ43" s="39"/>
      <c r="BA43" s="39"/>
      <c r="BB43" s="39"/>
      <c r="BC43" s="349"/>
      <c r="BD43" s="39"/>
      <c r="BE43" s="39"/>
      <c r="BF43" s="39"/>
      <c r="BG43" s="39"/>
      <c r="BH43" s="81"/>
      <c r="BI43" s="39"/>
      <c r="BJ43" s="39"/>
      <c r="BK43" s="39"/>
      <c r="BN43" s="349"/>
      <c r="BO43" s="39"/>
      <c r="BP43" s="39"/>
      <c r="BQ43" s="80"/>
      <c r="BR43" s="39"/>
      <c r="BS43" s="112"/>
      <c r="BT43" s="113"/>
      <c r="BU43" s="114"/>
      <c r="BV43" s="114"/>
      <c r="BW43" s="116"/>
    </row>
    <row r="44" spans="1:75" ht="15" customHeight="1">
      <c r="A44" s="167">
        <v>45744</v>
      </c>
      <c r="B44" s="194"/>
      <c r="C44" s="197"/>
      <c r="D44" s="57"/>
      <c r="E44" s="197">
        <v>86993</v>
      </c>
      <c r="F44" s="57">
        <v>6</v>
      </c>
      <c r="G44" s="188">
        <v>11666.67</v>
      </c>
      <c r="H44" s="188">
        <v>5810</v>
      </c>
      <c r="I44" s="62">
        <f t="shared" si="11"/>
        <v>629999.98</v>
      </c>
      <c r="K44" s="339"/>
      <c r="L44" s="613"/>
      <c r="M44" s="464"/>
      <c r="N44" s="2962"/>
      <c r="O44" s="615"/>
      <c r="P44" s="615"/>
      <c r="Q44" s="617"/>
      <c r="R44" s="617"/>
      <c r="AA44" s="535"/>
      <c r="AB44" s="27"/>
      <c r="AC44" s="27"/>
      <c r="AD44" s="27"/>
      <c r="AE44" s="27"/>
      <c r="AF44" s="27"/>
      <c r="AG44" s="29"/>
      <c r="AH44" s="39"/>
      <c r="AI44" s="39"/>
      <c r="AJ44" s="112"/>
      <c r="AK44" s="349"/>
      <c r="AL44" s="27"/>
      <c r="AM44" s="27"/>
      <c r="AN44" s="27"/>
      <c r="AO44" s="27"/>
      <c r="AP44" s="29"/>
      <c r="AQ44" s="39"/>
      <c r="AR44" s="39"/>
      <c r="AS44" s="112"/>
      <c r="AT44" s="349"/>
      <c r="AU44" s="27"/>
      <c r="AV44" s="27"/>
      <c r="AW44" s="27"/>
      <c r="AX44" s="27"/>
      <c r="AY44" s="29"/>
      <c r="AZ44" s="39"/>
      <c r="BA44" s="39"/>
      <c r="BB44" s="39"/>
      <c r="BC44" s="349"/>
      <c r="BD44" s="39"/>
      <c r="BE44" s="39"/>
      <c r="BF44" s="39"/>
      <c r="BG44" s="39"/>
      <c r="BH44" s="81"/>
      <c r="BI44" s="39"/>
      <c r="BJ44" s="39"/>
      <c r="BK44" s="39"/>
      <c r="BN44" s="349"/>
      <c r="BO44" s="39"/>
      <c r="BP44" s="39"/>
      <c r="BQ44" s="80"/>
      <c r="BR44" s="39"/>
      <c r="BS44" s="112"/>
      <c r="BT44" s="113"/>
      <c r="BU44" s="114"/>
      <c r="BV44" s="114"/>
      <c r="BW44" s="116"/>
    </row>
    <row r="45" spans="1:75" ht="15" customHeight="1">
      <c r="A45" s="167">
        <v>45779</v>
      </c>
      <c r="B45" s="194"/>
      <c r="C45" s="197"/>
      <c r="D45" s="57"/>
      <c r="E45" s="197">
        <v>87448</v>
      </c>
      <c r="F45" s="57">
        <v>7</v>
      </c>
      <c r="G45" s="158">
        <v>11666.67</v>
      </c>
      <c r="H45" s="158">
        <v>5810</v>
      </c>
      <c r="I45" s="62">
        <f t="shared" si="11"/>
        <v>618333.31000000006</v>
      </c>
      <c r="K45" s="339"/>
      <c r="L45" s="613"/>
      <c r="M45" s="464"/>
      <c r="N45" s="2963"/>
      <c r="O45" s="614"/>
      <c r="P45" s="614"/>
      <c r="Q45" s="617"/>
      <c r="R45" s="617"/>
      <c r="AA45" s="349"/>
      <c r="AB45" s="27"/>
      <c r="AC45" s="27"/>
      <c r="AD45" s="27"/>
      <c r="AE45" s="27"/>
      <c r="AF45" s="27"/>
      <c r="AG45" s="29"/>
      <c r="AH45" s="39"/>
      <c r="AI45" s="39"/>
      <c r="AJ45" s="112"/>
      <c r="AK45" s="349"/>
      <c r="AL45" s="27"/>
      <c r="AM45" s="27"/>
      <c r="AN45" s="27"/>
      <c r="AO45" s="27"/>
      <c r="AP45" s="29"/>
      <c r="AQ45" s="39"/>
      <c r="AR45" s="39"/>
      <c r="AS45" s="112"/>
      <c r="AT45" s="349"/>
      <c r="AU45" s="27"/>
      <c r="AV45" s="27"/>
      <c r="AW45" s="27"/>
      <c r="AX45" s="27"/>
      <c r="AY45" s="29"/>
      <c r="AZ45" s="39"/>
      <c r="BA45" s="39"/>
      <c r="BB45" s="39"/>
      <c r="BC45" s="349"/>
      <c r="BD45" s="39"/>
      <c r="BE45" s="39"/>
      <c r="BF45" s="39"/>
      <c r="BG45" s="39"/>
      <c r="BH45" s="81"/>
      <c r="BI45" s="39"/>
      <c r="BJ45" s="39"/>
      <c r="BK45" s="39"/>
      <c r="BN45" s="349"/>
      <c r="BO45" s="39"/>
      <c r="BP45" s="39"/>
      <c r="BQ45" s="80"/>
      <c r="BR45" s="39"/>
      <c r="BS45" s="112"/>
      <c r="BT45" s="113"/>
      <c r="BU45" s="114"/>
      <c r="BV45" s="114"/>
      <c r="BW45" s="116"/>
    </row>
    <row r="46" spans="1:75" ht="15" customHeight="1">
      <c r="A46" s="167">
        <v>45807</v>
      </c>
      <c r="B46" s="194"/>
      <c r="C46" s="195"/>
      <c r="D46" s="27"/>
      <c r="E46" s="195" t="s">
        <v>1823</v>
      </c>
      <c r="F46" s="57">
        <v>8</v>
      </c>
      <c r="G46" s="188">
        <v>11666.67</v>
      </c>
      <c r="H46" s="188">
        <v>5810</v>
      </c>
      <c r="I46" s="62">
        <f t="shared" si="11"/>
        <v>606666.64</v>
      </c>
      <c r="K46" s="339"/>
      <c r="L46" s="613"/>
      <c r="M46" s="340"/>
      <c r="N46" s="2962"/>
      <c r="O46" s="615"/>
      <c r="P46" s="615"/>
      <c r="Q46" s="617"/>
      <c r="R46" s="617"/>
      <c r="AA46" s="349"/>
      <c r="AB46" s="27"/>
      <c r="AC46" s="27"/>
      <c r="AD46" s="27"/>
      <c r="AE46" s="27"/>
      <c r="AF46" s="27"/>
      <c r="AG46" s="29"/>
      <c r="AH46" s="39"/>
      <c r="AI46" s="39"/>
      <c r="AJ46" s="112"/>
      <c r="AK46" s="349"/>
      <c r="AL46" s="27"/>
      <c r="AM46" s="27"/>
      <c r="AN46" s="27"/>
      <c r="AO46" s="27"/>
      <c r="AP46" s="29"/>
      <c r="AQ46" s="39"/>
      <c r="AR46" s="39"/>
      <c r="AS46" s="112"/>
      <c r="AT46" s="349"/>
      <c r="AU46" s="27"/>
      <c r="AV46" s="27"/>
      <c r="AW46" s="27"/>
      <c r="AX46" s="27"/>
      <c r="AY46" s="29"/>
      <c r="AZ46" s="39"/>
      <c r="BA46" s="39"/>
      <c r="BB46" s="39"/>
      <c r="BC46" s="349"/>
      <c r="BD46" s="39"/>
      <c r="BE46" s="39"/>
      <c r="BF46" s="39"/>
      <c r="BG46" s="39"/>
      <c r="BH46" s="81"/>
      <c r="BI46" s="39"/>
      <c r="BJ46" s="39"/>
      <c r="BK46" s="39"/>
      <c r="BN46" s="349"/>
      <c r="BO46" s="39"/>
      <c r="BP46" s="39"/>
      <c r="BQ46" s="80"/>
      <c r="BR46" s="39"/>
      <c r="BS46" s="112"/>
      <c r="BT46" s="113"/>
      <c r="BU46" s="114"/>
      <c r="BV46" s="114"/>
      <c r="BW46" s="116"/>
    </row>
    <row r="47" spans="1:75" ht="15" customHeight="1">
      <c r="A47" s="167">
        <v>45836</v>
      </c>
      <c r="B47" s="194"/>
      <c r="C47" s="195"/>
      <c r="D47" s="27"/>
      <c r="E47" s="195" t="s">
        <v>1824</v>
      </c>
      <c r="F47" s="57">
        <v>9</v>
      </c>
      <c r="G47" s="188">
        <v>11666.67</v>
      </c>
      <c r="H47" s="188">
        <v>5810</v>
      </c>
      <c r="I47" s="62">
        <f t="shared" si="11"/>
        <v>594999.97</v>
      </c>
      <c r="K47" s="339"/>
      <c r="L47" s="613"/>
      <c r="M47" s="340"/>
      <c r="N47" s="2962"/>
      <c r="O47" s="615"/>
      <c r="P47" s="615"/>
      <c r="Q47" s="617"/>
      <c r="R47" s="617"/>
      <c r="AA47" s="349"/>
      <c r="AB47" s="27"/>
      <c r="AC47" s="27"/>
      <c r="AD47" s="27"/>
      <c r="AE47" s="27"/>
      <c r="AF47" s="27"/>
      <c r="AG47" s="29"/>
      <c r="AH47" s="39"/>
      <c r="AI47" s="39"/>
      <c r="AJ47" s="112"/>
      <c r="AK47" s="349"/>
      <c r="AL47" s="27"/>
      <c r="AM47" s="27"/>
      <c r="AN47" s="27"/>
      <c r="AO47" s="27"/>
      <c r="AP47" s="29"/>
      <c r="AQ47" s="39"/>
      <c r="AR47" s="39"/>
      <c r="AS47" s="112"/>
      <c r="AT47" s="349"/>
      <c r="AU47" s="27"/>
      <c r="AV47" s="27"/>
      <c r="AW47" s="27"/>
      <c r="AX47" s="27"/>
      <c r="AY47" s="29"/>
      <c r="AZ47" s="39"/>
      <c r="BA47" s="39"/>
      <c r="BB47" s="39"/>
      <c r="BC47" s="349"/>
      <c r="BD47" s="39"/>
      <c r="BE47" s="39"/>
      <c r="BF47" s="39"/>
      <c r="BG47" s="39"/>
      <c r="BH47" s="81"/>
      <c r="BI47" s="39"/>
      <c r="BJ47" s="39"/>
      <c r="BK47" s="39"/>
      <c r="BN47" s="349"/>
      <c r="BO47" s="39"/>
      <c r="BP47" s="39"/>
      <c r="BQ47" s="80"/>
      <c r="BR47" s="39"/>
      <c r="BS47" s="112"/>
      <c r="BT47" s="113"/>
      <c r="BU47" s="114"/>
      <c r="BV47" s="114"/>
      <c r="BW47" s="116"/>
    </row>
    <row r="48" spans="1:75" ht="15" customHeight="1">
      <c r="A48" s="167">
        <v>45864</v>
      </c>
      <c r="B48" s="194"/>
      <c r="C48" s="195"/>
      <c r="D48" s="27"/>
      <c r="E48" s="195" t="s">
        <v>1825</v>
      </c>
      <c r="F48" s="57">
        <v>10</v>
      </c>
      <c r="G48" s="188">
        <v>11666.67</v>
      </c>
      <c r="H48" s="188">
        <v>5810</v>
      </c>
      <c r="I48" s="62">
        <f t="shared" si="11"/>
        <v>583333.30000000005</v>
      </c>
      <c r="K48" s="339"/>
      <c r="L48" s="613"/>
      <c r="M48" s="340"/>
      <c r="N48" s="2962"/>
      <c r="O48" s="615"/>
      <c r="P48" s="615"/>
      <c r="Q48" s="617"/>
      <c r="R48" s="617"/>
      <c r="AA48" s="349"/>
      <c r="AB48" s="27"/>
      <c r="AC48" s="27"/>
      <c r="AD48" s="27"/>
      <c r="AE48" s="27"/>
      <c r="AF48" s="27"/>
      <c r="AG48" s="29"/>
      <c r="AH48" s="39"/>
      <c r="AI48" s="39"/>
      <c r="AJ48" s="112"/>
      <c r="AK48" s="349"/>
      <c r="AL48" s="27"/>
      <c r="AM48" s="27"/>
      <c r="AN48" s="27"/>
      <c r="AO48" s="27"/>
      <c r="AP48" s="29"/>
      <c r="AQ48" s="39"/>
      <c r="AR48" s="39"/>
      <c r="AS48" s="112"/>
      <c r="AT48" s="349"/>
      <c r="AU48" s="27"/>
      <c r="AV48" s="27"/>
      <c r="AW48" s="27"/>
      <c r="AX48" s="27"/>
      <c r="AY48" s="29"/>
      <c r="AZ48" s="39"/>
      <c r="BA48" s="39"/>
      <c r="BB48" s="39"/>
      <c r="BC48" s="349"/>
      <c r="BD48" s="39"/>
      <c r="BE48" s="39"/>
      <c r="BF48" s="39"/>
      <c r="BG48" s="39"/>
      <c r="BH48" s="81"/>
      <c r="BI48" s="39"/>
      <c r="BJ48" s="39"/>
      <c r="BK48" s="39"/>
      <c r="BN48" s="349"/>
      <c r="BO48" s="39"/>
      <c r="BP48" s="39"/>
      <c r="BQ48" s="80"/>
      <c r="BR48" s="39"/>
      <c r="BS48" s="112"/>
      <c r="BT48" s="113"/>
      <c r="BU48" s="114"/>
      <c r="BV48" s="114"/>
      <c r="BW48" s="116"/>
    </row>
    <row r="49" spans="1:75" ht="15" customHeight="1">
      <c r="A49" s="167">
        <v>45899</v>
      </c>
      <c r="B49" s="194"/>
      <c r="C49" s="197"/>
      <c r="D49" s="27"/>
      <c r="E49" s="2184" t="s">
        <v>1826</v>
      </c>
      <c r="F49" s="57">
        <v>11</v>
      </c>
      <c r="G49" s="188">
        <v>11666.67</v>
      </c>
      <c r="H49" s="188">
        <v>5810</v>
      </c>
      <c r="I49" s="62">
        <f t="shared" si="11"/>
        <v>571666.63</v>
      </c>
      <c r="K49" s="339"/>
      <c r="L49" s="613"/>
      <c r="M49" s="2182"/>
      <c r="N49" s="2962"/>
      <c r="O49" s="615"/>
      <c r="P49" s="615"/>
      <c r="Q49" s="617"/>
      <c r="R49" s="617"/>
      <c r="AA49" s="349"/>
      <c r="AB49" s="27"/>
      <c r="AC49" s="27"/>
      <c r="AD49" s="27"/>
      <c r="AE49" s="27"/>
      <c r="AF49" s="27"/>
      <c r="AG49" s="29"/>
      <c r="AH49" s="39"/>
      <c r="AI49" s="39"/>
      <c r="AJ49" s="112"/>
      <c r="AK49" s="349"/>
      <c r="AL49" s="27"/>
      <c r="AM49" s="27"/>
      <c r="AN49" s="27"/>
      <c r="AO49" s="27"/>
      <c r="AP49" s="29"/>
      <c r="AQ49" s="39"/>
      <c r="AR49" s="39"/>
      <c r="AS49" s="112"/>
      <c r="AT49" s="349"/>
      <c r="AU49" s="27"/>
      <c r="AV49" s="27"/>
      <c r="AW49" s="27"/>
      <c r="AX49" s="27"/>
      <c r="AY49" s="29"/>
      <c r="AZ49" s="39"/>
      <c r="BA49" s="39"/>
      <c r="BB49" s="39"/>
      <c r="BC49" s="349"/>
      <c r="BD49" s="39"/>
      <c r="BE49" s="39"/>
      <c r="BF49" s="39"/>
      <c r="BG49" s="39"/>
      <c r="BH49" s="81"/>
      <c r="BI49" s="39"/>
      <c r="BJ49" s="39"/>
      <c r="BK49" s="39"/>
      <c r="BN49" s="349"/>
      <c r="BO49" s="39"/>
      <c r="BP49" s="39"/>
      <c r="BQ49" s="80"/>
      <c r="BR49" s="39"/>
      <c r="BS49" s="112"/>
      <c r="BT49" s="113"/>
      <c r="BU49" s="114"/>
      <c r="BV49" s="114"/>
      <c r="BW49" s="116"/>
    </row>
    <row r="50" spans="1:75" ht="15" customHeight="1">
      <c r="A50" s="167">
        <v>45932</v>
      </c>
      <c r="B50" s="194"/>
      <c r="C50" s="195"/>
      <c r="D50" s="27"/>
      <c r="E50" s="195" t="s">
        <v>1827</v>
      </c>
      <c r="F50" s="57">
        <v>12</v>
      </c>
      <c r="G50" s="158">
        <v>11666.67</v>
      </c>
      <c r="H50" s="158">
        <v>5810</v>
      </c>
      <c r="I50" s="62">
        <f t="shared" si="11"/>
        <v>559999.95999999903</v>
      </c>
      <c r="K50" s="339"/>
      <c r="L50" s="613"/>
      <c r="M50" s="340"/>
      <c r="N50" s="2963"/>
      <c r="O50" s="614"/>
      <c r="P50" s="614"/>
      <c r="Q50" s="617"/>
      <c r="R50" s="617"/>
      <c r="AA50" s="349"/>
      <c r="AB50" s="27"/>
      <c r="AC50" s="27"/>
      <c r="AD50" s="27"/>
      <c r="AE50" s="27"/>
      <c r="AF50" s="27"/>
      <c r="AG50" s="29"/>
      <c r="AH50" s="39"/>
      <c r="AI50" s="39"/>
      <c r="AJ50" s="112"/>
      <c r="AK50" s="349"/>
      <c r="AL50" s="27"/>
      <c r="AM50" s="27"/>
      <c r="AN50" s="27"/>
      <c r="AO50" s="27"/>
      <c r="AP50" s="29"/>
      <c r="AQ50" s="39"/>
      <c r="AR50" s="39"/>
      <c r="AS50" s="112"/>
      <c r="AT50" s="349"/>
      <c r="AU50" s="27"/>
      <c r="AV50" s="27"/>
      <c r="AW50" s="27"/>
      <c r="AX50" s="27"/>
      <c r="AY50" s="29"/>
      <c r="AZ50" s="39"/>
      <c r="BA50" s="39"/>
      <c r="BB50" s="39"/>
      <c r="BC50" s="349"/>
      <c r="BD50" s="39"/>
      <c r="BE50" s="39"/>
      <c r="BF50" s="39"/>
      <c r="BG50" s="39"/>
      <c r="BH50" s="81"/>
      <c r="BI50" s="39"/>
      <c r="BJ50" s="39"/>
      <c r="BK50" s="39"/>
      <c r="BN50" s="349"/>
      <c r="BO50" s="39"/>
      <c r="BP50" s="39"/>
      <c r="BQ50" s="80"/>
      <c r="BR50" s="39"/>
      <c r="BS50" s="112"/>
      <c r="BT50" s="113"/>
      <c r="BU50" s="114"/>
      <c r="BV50" s="114"/>
      <c r="BW50" s="116"/>
    </row>
    <row r="51" spans="1:75" ht="15" customHeight="1">
      <c r="A51" s="167">
        <v>45955</v>
      </c>
      <c r="B51" s="194"/>
      <c r="C51" s="195"/>
      <c r="D51" s="27"/>
      <c r="E51" s="195" t="s">
        <v>1828</v>
      </c>
      <c r="F51" s="57">
        <v>13</v>
      </c>
      <c r="G51" s="188">
        <v>11666.67</v>
      </c>
      <c r="H51" s="188">
        <v>5810</v>
      </c>
      <c r="I51" s="62">
        <f t="shared" si="11"/>
        <v>548333.28999999899</v>
      </c>
      <c r="K51" s="339"/>
      <c r="L51" s="613"/>
      <c r="M51" s="340"/>
      <c r="N51" s="2962"/>
      <c r="O51" s="615"/>
      <c r="P51" s="615"/>
      <c r="Q51" s="617"/>
      <c r="R51" s="617"/>
      <c r="AA51" s="349"/>
      <c r="AB51" s="27"/>
      <c r="AC51" s="27"/>
      <c r="AD51" s="27"/>
      <c r="AE51" s="27"/>
      <c r="AF51" s="27"/>
      <c r="AG51" s="29"/>
      <c r="AH51" s="39"/>
      <c r="AI51" s="39"/>
      <c r="AJ51" s="112"/>
      <c r="AK51" s="349"/>
      <c r="AL51" s="27"/>
      <c r="AM51" s="27"/>
      <c r="AN51" s="27"/>
      <c r="AO51" s="27"/>
      <c r="AP51" s="29"/>
      <c r="AQ51" s="39"/>
      <c r="AR51" s="39"/>
      <c r="AS51" s="112"/>
      <c r="AT51" s="349"/>
      <c r="AU51" s="27"/>
      <c r="AV51" s="27"/>
      <c r="AW51" s="27"/>
      <c r="AX51" s="27"/>
      <c r="AY51" s="29"/>
      <c r="AZ51" s="39"/>
      <c r="BA51" s="39"/>
      <c r="BB51" s="39"/>
      <c r="BC51" s="349"/>
      <c r="BD51" s="39"/>
      <c r="BE51" s="39"/>
      <c r="BF51" s="39"/>
      <c r="BG51" s="39"/>
      <c r="BH51" s="81"/>
      <c r="BI51" s="39"/>
      <c r="BJ51" s="39"/>
      <c r="BK51" s="39"/>
      <c r="BN51" s="349"/>
      <c r="BO51" s="39"/>
      <c r="BP51" s="39"/>
      <c r="BQ51" s="80"/>
      <c r="BR51" s="39"/>
      <c r="BS51" s="112"/>
      <c r="BT51" s="113"/>
      <c r="BU51" s="114"/>
      <c r="BV51" s="114"/>
      <c r="BW51" s="116"/>
    </row>
    <row r="52" spans="1:75" ht="15" customHeight="1">
      <c r="A52" s="575">
        <v>45955</v>
      </c>
      <c r="B52" s="844"/>
      <c r="C52" s="685"/>
      <c r="D52" s="27"/>
      <c r="E52" s="467">
        <v>36656</v>
      </c>
      <c r="F52" s="57">
        <v>14</v>
      </c>
      <c r="G52" s="618">
        <v>559999.96</v>
      </c>
      <c r="H52" s="43"/>
      <c r="I52" s="62">
        <f t="shared" si="11"/>
        <v>-11666.6700000005</v>
      </c>
      <c r="K52" s="339"/>
      <c r="L52" s="616"/>
      <c r="M52" s="467"/>
      <c r="N52" s="2962"/>
      <c r="O52" s="615"/>
      <c r="P52" s="615"/>
      <c r="Q52" s="618">
        <v>800000</v>
      </c>
      <c r="R52" s="618">
        <v>559999.96</v>
      </c>
      <c r="AA52" s="349"/>
      <c r="AB52" s="27"/>
      <c r="AC52" s="27"/>
      <c r="AD52" s="27"/>
      <c r="AE52" s="27"/>
      <c r="AF52" s="27"/>
      <c r="AG52" s="29"/>
      <c r="AH52" s="39"/>
      <c r="AI52" s="39"/>
      <c r="AJ52" s="112"/>
      <c r="AK52" s="349"/>
      <c r="AL52" s="27"/>
      <c r="AM52" s="27"/>
      <c r="AN52" s="27"/>
      <c r="AO52" s="27"/>
      <c r="AP52" s="29"/>
      <c r="AQ52" s="39"/>
      <c r="AR52" s="39"/>
      <c r="AS52" s="112"/>
      <c r="AT52" s="349"/>
      <c r="AU52" s="27"/>
      <c r="AV52" s="27"/>
      <c r="AW52" s="27"/>
      <c r="AX52" s="27"/>
      <c r="AY52" s="29"/>
      <c r="AZ52" s="39"/>
      <c r="BA52" s="39"/>
      <c r="BB52" s="39"/>
      <c r="BC52" s="349"/>
      <c r="BD52" s="39"/>
      <c r="BE52" s="39"/>
      <c r="BF52" s="39"/>
      <c r="BG52" s="39"/>
      <c r="BH52" s="81"/>
      <c r="BI52" s="39"/>
      <c r="BJ52" s="39"/>
      <c r="BK52" s="39"/>
      <c r="BN52" s="349"/>
      <c r="BO52" s="39"/>
      <c r="BP52" s="39"/>
      <c r="BQ52" s="80"/>
      <c r="BR52" s="39"/>
      <c r="BS52" s="112"/>
      <c r="BT52" s="113"/>
      <c r="BU52" s="114"/>
      <c r="BV52" s="114"/>
      <c r="BW52" s="116"/>
    </row>
    <row r="53" spans="1:75" ht="15" customHeight="1">
      <c r="A53" s="26"/>
      <c r="B53" s="844"/>
      <c r="C53" s="685"/>
      <c r="D53" s="27"/>
      <c r="E53" s="42"/>
      <c r="F53" s="57">
        <v>15</v>
      </c>
      <c r="G53" s="62"/>
      <c r="H53" s="43"/>
      <c r="I53" s="62">
        <f t="shared" si="11"/>
        <v>-11666.6700000005</v>
      </c>
      <c r="K53" s="339"/>
      <c r="L53" s="613"/>
      <c r="M53" s="340"/>
      <c r="N53" s="2962"/>
      <c r="O53" s="615"/>
      <c r="P53" s="615"/>
      <c r="Q53" s="617"/>
      <c r="R53" s="617"/>
      <c r="AA53" s="349"/>
      <c r="AB53" s="27"/>
      <c r="AC53" s="27"/>
      <c r="AD53" s="27"/>
      <c r="AE53" s="27"/>
      <c r="AF53" s="27"/>
      <c r="AG53" s="29"/>
      <c r="AH53" s="39"/>
      <c r="AI53" s="39"/>
      <c r="AJ53" s="112"/>
      <c r="AK53" s="349"/>
      <c r="AL53" s="27"/>
      <c r="AM53" s="27"/>
      <c r="AN53" s="27"/>
      <c r="AO53" s="27"/>
      <c r="AP53" s="29"/>
      <c r="AQ53" s="39"/>
      <c r="AR53" s="39"/>
      <c r="AS53" s="112"/>
      <c r="AT53" s="349"/>
      <c r="AU53" s="27"/>
      <c r="AV53" s="27"/>
      <c r="AW53" s="27"/>
      <c r="AX53" s="27"/>
      <c r="AY53" s="29"/>
      <c r="AZ53" s="39"/>
      <c r="BA53" s="39"/>
      <c r="BB53" s="39"/>
      <c r="BC53" s="349"/>
      <c r="BD53" s="39"/>
      <c r="BE53" s="39"/>
      <c r="BF53" s="39"/>
      <c r="BG53" s="39"/>
      <c r="BH53" s="81"/>
      <c r="BI53" s="39"/>
      <c r="BJ53" s="39"/>
      <c r="BK53" s="39"/>
      <c r="BN53" s="349"/>
      <c r="BO53" s="39"/>
      <c r="BP53" s="39"/>
      <c r="BQ53" s="80"/>
      <c r="BR53" s="39"/>
      <c r="BS53" s="112"/>
      <c r="BT53" s="113"/>
      <c r="BU53" s="114"/>
      <c r="BV53" s="114"/>
      <c r="BW53" s="116"/>
    </row>
    <row r="54" spans="1:75" ht="15" customHeight="1">
      <c r="A54" s="26"/>
      <c r="B54" s="844"/>
      <c r="C54" s="685"/>
      <c r="D54" s="27"/>
      <c r="E54" s="42"/>
      <c r="F54" s="57">
        <v>16</v>
      </c>
      <c r="G54" s="62"/>
      <c r="H54" s="43"/>
      <c r="I54" s="62">
        <f t="shared" si="11"/>
        <v>-11666.6700000005</v>
      </c>
      <c r="K54" s="339"/>
      <c r="L54" s="613"/>
      <c r="M54" s="340"/>
      <c r="N54" s="2962"/>
      <c r="O54" s="615"/>
      <c r="P54" s="615"/>
      <c r="Q54" s="617"/>
      <c r="R54" s="617"/>
      <c r="AA54" s="349"/>
      <c r="AB54" s="27"/>
      <c r="AC54" s="27"/>
      <c r="AD54" s="27"/>
      <c r="AE54" s="27"/>
      <c r="AF54" s="27"/>
      <c r="AG54" s="29"/>
      <c r="AH54" s="39"/>
      <c r="AI54" s="39"/>
      <c r="AJ54" s="112"/>
      <c r="AK54" s="349"/>
      <c r="AL54" s="27"/>
      <c r="AM54" s="27"/>
      <c r="AN54" s="27"/>
      <c r="AO54" s="27"/>
      <c r="AP54" s="29"/>
      <c r="AQ54" s="39"/>
      <c r="AR54" s="39"/>
      <c r="AS54" s="112"/>
      <c r="AT54" s="349"/>
      <c r="AU54" s="27"/>
      <c r="AV54" s="27"/>
      <c r="AW54" s="27"/>
      <c r="AX54" s="27"/>
      <c r="AY54" s="29"/>
      <c r="AZ54" s="39"/>
      <c r="BA54" s="39"/>
      <c r="BB54" s="39"/>
      <c r="BC54" s="349"/>
      <c r="BD54" s="39"/>
      <c r="BE54" s="39"/>
      <c r="BF54" s="39"/>
      <c r="BG54" s="39"/>
      <c r="BH54" s="81"/>
      <c r="BI54" s="39"/>
      <c r="BJ54" s="39"/>
      <c r="BK54" s="39"/>
      <c r="BN54" s="349"/>
      <c r="BO54" s="39"/>
      <c r="BP54" s="39"/>
      <c r="BQ54" s="80"/>
      <c r="BR54" s="39"/>
      <c r="BS54" s="112"/>
      <c r="BT54" s="113"/>
      <c r="BU54" s="114"/>
      <c r="BV54" s="114"/>
      <c r="BW54" s="116"/>
    </row>
    <row r="55" spans="1:75" ht="15" customHeight="1">
      <c r="AA55" s="349"/>
      <c r="AB55" s="27"/>
      <c r="AC55" s="27"/>
      <c r="AD55" s="27"/>
      <c r="AE55" s="27"/>
      <c r="AF55" s="27"/>
      <c r="AG55" s="29"/>
      <c r="AH55" s="39"/>
      <c r="AI55" s="39"/>
      <c r="AJ55" s="112"/>
      <c r="AK55" s="349"/>
      <c r="AL55" s="27"/>
      <c r="AM55" s="27"/>
      <c r="AN55" s="27"/>
      <c r="AO55" s="27"/>
      <c r="AP55" s="29"/>
      <c r="AQ55" s="39"/>
      <c r="AR55" s="39"/>
      <c r="AS55" s="112"/>
      <c r="AT55" s="349"/>
      <c r="AU55" s="27"/>
      <c r="AV55" s="27"/>
      <c r="AW55" s="27"/>
      <c r="AX55" s="27"/>
      <c r="AY55" s="29"/>
      <c r="AZ55" s="39"/>
      <c r="BA55" s="39"/>
      <c r="BB55" s="39"/>
      <c r="BC55" s="349"/>
      <c r="BD55" s="39"/>
      <c r="BE55" s="39"/>
      <c r="BF55" s="39"/>
      <c r="BG55" s="39"/>
      <c r="BH55" s="81"/>
      <c r="BI55" s="39"/>
      <c r="BJ55" s="39"/>
      <c r="BK55" s="39"/>
      <c r="BN55" s="349"/>
      <c r="BO55" s="39"/>
      <c r="BP55" s="39"/>
      <c r="BQ55" s="80"/>
      <c r="BR55" s="39"/>
      <c r="BS55" s="112"/>
      <c r="BT55" s="113"/>
      <c r="BU55" s="114"/>
      <c r="BV55" s="114"/>
      <c r="BW55" s="116"/>
    </row>
    <row r="56" spans="1:75" ht="15" customHeight="1">
      <c r="A56" s="3334" t="s">
        <v>1</v>
      </c>
      <c r="B56" s="3335"/>
      <c r="C56" s="3335"/>
      <c r="D56" s="3335"/>
      <c r="E56" s="3335"/>
      <c r="F56" s="3335"/>
      <c r="G56" s="3335"/>
      <c r="H56" s="3335"/>
      <c r="I56" s="3335"/>
      <c r="AA56" s="349"/>
      <c r="AB56" s="27"/>
      <c r="AC56" s="27"/>
      <c r="AD56" s="27"/>
      <c r="AE56" s="27"/>
      <c r="AF56" s="27"/>
      <c r="AG56" s="29"/>
      <c r="AH56" s="39"/>
      <c r="AI56" s="39"/>
      <c r="AJ56" s="112"/>
      <c r="AK56" s="349"/>
      <c r="AL56" s="27"/>
      <c r="AM56" s="27"/>
      <c r="AN56" s="27"/>
      <c r="AO56" s="27"/>
      <c r="AP56" s="29"/>
      <c r="AQ56" s="39"/>
      <c r="AR56" s="39"/>
      <c r="AS56" s="112"/>
      <c r="AT56" s="349"/>
      <c r="AU56" s="27"/>
      <c r="AV56" s="27"/>
      <c r="AW56" s="27"/>
      <c r="AX56" s="27"/>
      <c r="AY56" s="29"/>
      <c r="AZ56" s="39"/>
      <c r="BA56" s="39"/>
      <c r="BB56" s="39"/>
      <c r="BC56" s="349"/>
      <c r="BD56" s="39"/>
      <c r="BE56" s="39"/>
      <c r="BF56" s="39"/>
      <c r="BG56" s="39"/>
      <c r="BH56" s="81"/>
      <c r="BI56" s="39"/>
      <c r="BJ56" s="39"/>
      <c r="BK56" s="39"/>
      <c r="BN56" s="349"/>
      <c r="BO56" s="39"/>
      <c r="BP56" s="39"/>
      <c r="BQ56" s="80"/>
      <c r="BR56" s="39"/>
      <c r="BS56" s="112"/>
      <c r="BT56" s="113"/>
      <c r="BU56" s="114"/>
      <c r="BV56" s="114"/>
      <c r="BW56" s="116"/>
    </row>
    <row r="57" spans="1:75" ht="15" customHeight="1">
      <c r="A57" s="277" t="s">
        <v>2</v>
      </c>
      <c r="B57" s="708" t="s">
        <v>3</v>
      </c>
      <c r="C57" s="708" t="s">
        <v>4</v>
      </c>
      <c r="D57" s="278" t="s">
        <v>362</v>
      </c>
      <c r="E57" s="611" t="s">
        <v>7</v>
      </c>
      <c r="F57" s="280" t="s">
        <v>6</v>
      </c>
      <c r="G57" s="498" t="s">
        <v>176</v>
      </c>
      <c r="H57" s="498" t="s">
        <v>177</v>
      </c>
      <c r="I57" s="838" t="s">
        <v>10</v>
      </c>
      <c r="S57" s="287"/>
      <c r="AA57" s="349"/>
      <c r="AB57" s="27"/>
      <c r="AC57" s="27"/>
      <c r="AD57" s="27"/>
      <c r="AE57" s="27"/>
      <c r="AF57" s="27"/>
      <c r="AG57" s="29"/>
      <c r="AH57" s="39"/>
      <c r="AI57" s="39"/>
      <c r="AJ57" s="112"/>
      <c r="AK57" s="349"/>
      <c r="AL57" s="27"/>
      <c r="AM57" s="27"/>
      <c r="AN57" s="27"/>
      <c r="AO57" s="27"/>
      <c r="AP57" s="29"/>
      <c r="AQ57" s="39"/>
      <c r="AR57" s="39"/>
      <c r="AS57" s="112"/>
      <c r="AT57" s="349"/>
      <c r="AU57" s="27"/>
      <c r="AV57" s="27"/>
      <c r="AW57" s="27"/>
      <c r="AX57" s="27"/>
      <c r="AY57" s="29"/>
      <c r="AZ57" s="39"/>
      <c r="BA57" s="39"/>
      <c r="BB57" s="39"/>
      <c r="BC57" s="349"/>
      <c r="BD57" s="39"/>
      <c r="BE57" s="39"/>
      <c r="BF57" s="39"/>
      <c r="BG57" s="39"/>
      <c r="BH57" s="81"/>
      <c r="BI57" s="39"/>
      <c r="BJ57" s="39"/>
      <c r="BK57" s="39"/>
      <c r="BN57" s="349"/>
      <c r="BO57" s="39"/>
      <c r="BP57" s="39"/>
      <c r="BQ57" s="80"/>
      <c r="BR57" s="39"/>
      <c r="BS57" s="112"/>
      <c r="BT57" s="113"/>
      <c r="BU57" s="114"/>
      <c r="BV57" s="114"/>
      <c r="BW57" s="116"/>
    </row>
    <row r="58" spans="1:75" ht="15" customHeight="1">
      <c r="A58" s="162">
        <v>45955</v>
      </c>
      <c r="B58" s="834">
        <v>800000</v>
      </c>
      <c r="C58" s="834">
        <f>B58*0.02</f>
        <v>16000</v>
      </c>
      <c r="D58" s="25"/>
      <c r="E58" s="518" t="s">
        <v>1831</v>
      </c>
      <c r="F58" s="25">
        <v>72</v>
      </c>
      <c r="G58" s="55">
        <f>+B58/F58</f>
        <v>11111.1111111111</v>
      </c>
      <c r="H58" s="55">
        <f>B58*0.83%</f>
        <v>6640</v>
      </c>
      <c r="I58" s="55">
        <f>B58</f>
        <v>800000</v>
      </c>
      <c r="S58" s="873" t="s">
        <v>10</v>
      </c>
      <c r="AA58" s="349"/>
      <c r="AB58" s="27"/>
      <c r="AC58" s="27"/>
      <c r="AD58" s="27"/>
      <c r="AE58" s="27"/>
      <c r="AF58" s="27"/>
      <c r="AG58" s="29"/>
      <c r="AH58" s="39"/>
      <c r="AI58" s="39"/>
      <c r="AJ58" s="112"/>
      <c r="AK58" s="349"/>
      <c r="AL58" s="27"/>
      <c r="AM58" s="27"/>
      <c r="AN58" s="27"/>
      <c r="AO58" s="27"/>
      <c r="AP58" s="29"/>
      <c r="AQ58" s="39"/>
      <c r="AR58" s="39"/>
      <c r="AS58" s="112"/>
      <c r="AT58" s="349"/>
      <c r="AU58" s="27"/>
      <c r="AV58" s="27"/>
      <c r="AW58" s="27"/>
      <c r="AX58" s="27"/>
      <c r="AY58" s="29"/>
      <c r="AZ58" s="39"/>
      <c r="BA58" s="39"/>
      <c r="BB58" s="39"/>
      <c r="BC58" s="349"/>
      <c r="BD58" s="39"/>
      <c r="BE58" s="39"/>
      <c r="BF58" s="39"/>
      <c r="BG58" s="39"/>
      <c r="BH58" s="81"/>
      <c r="BI58" s="39"/>
      <c r="BJ58" s="39"/>
      <c r="BK58" s="39"/>
      <c r="BN58" s="349"/>
      <c r="BO58" s="39"/>
      <c r="BP58" s="39"/>
      <c r="BQ58" s="80"/>
      <c r="BR58" s="39"/>
      <c r="BS58" s="112"/>
      <c r="BT58" s="113"/>
      <c r="BU58" s="114"/>
      <c r="BV58" s="114"/>
      <c r="BW58" s="116"/>
    </row>
    <row r="59" spans="1:75" ht="15" customHeight="1">
      <c r="A59" s="451">
        <v>45955</v>
      </c>
      <c r="B59" s="846" t="s">
        <v>858</v>
      </c>
      <c r="C59" s="847">
        <v>11666.67</v>
      </c>
      <c r="D59" s="454"/>
      <c r="E59" s="848"/>
      <c r="F59" s="454"/>
      <c r="G59" s="849"/>
      <c r="H59" s="849"/>
      <c r="I59" s="452">
        <f>I58-C59</f>
        <v>788333.33</v>
      </c>
      <c r="S59" s="857"/>
      <c r="AA59" s="349"/>
      <c r="AB59" s="27"/>
      <c r="AC59" s="27"/>
      <c r="AD59" s="27"/>
      <c r="AE59" s="27"/>
      <c r="AF59" s="27"/>
      <c r="AG59" s="29"/>
      <c r="AH59" s="39"/>
      <c r="AI59" s="39"/>
      <c r="AJ59" s="112"/>
      <c r="AK59" s="349"/>
      <c r="AL59" s="27"/>
      <c r="AM59" s="27"/>
      <c r="AN59" s="27"/>
      <c r="AO59" s="27"/>
      <c r="AP59" s="29"/>
      <c r="AQ59" s="39"/>
      <c r="AR59" s="39"/>
      <c r="AS59" s="112"/>
      <c r="AT59" s="349"/>
      <c r="AU59" s="27"/>
      <c r="AV59" s="27"/>
      <c r="AW59" s="27"/>
      <c r="AX59" s="27"/>
      <c r="AY59" s="29"/>
      <c r="AZ59" s="39"/>
      <c r="BA59" s="39"/>
      <c r="BB59" s="39"/>
      <c r="BC59" s="349"/>
      <c r="BD59" s="39"/>
      <c r="BE59" s="39"/>
      <c r="BF59" s="39"/>
      <c r="BG59" s="39"/>
      <c r="BH59" s="81"/>
      <c r="BI59" s="39"/>
      <c r="BJ59" s="39"/>
      <c r="BK59" s="39"/>
      <c r="BN59" s="349"/>
      <c r="BO59" s="39"/>
      <c r="BP59" s="39"/>
      <c r="BQ59" s="80"/>
      <c r="BR59" s="39"/>
      <c r="BS59" s="112"/>
      <c r="BT59" s="113"/>
      <c r="BU59" s="114"/>
      <c r="BV59" s="114"/>
      <c r="BW59" s="116"/>
    </row>
    <row r="60" spans="1:75" ht="15" customHeight="1">
      <c r="A60" s="167">
        <v>45989</v>
      </c>
      <c r="B60" s="686"/>
      <c r="C60" s="686"/>
      <c r="D60" s="57"/>
      <c r="E60" s="195" t="s">
        <v>1829</v>
      </c>
      <c r="F60" s="57">
        <v>1</v>
      </c>
      <c r="G60" s="450">
        <v>11111.11</v>
      </c>
      <c r="H60" s="450">
        <v>6640</v>
      </c>
      <c r="I60" s="62">
        <f>I59-G60</f>
        <v>777222.22</v>
      </c>
      <c r="S60" s="21">
        <f>K5</f>
        <v>60000</v>
      </c>
      <c r="AA60" s="349"/>
      <c r="AB60" s="27"/>
      <c r="AC60" s="27"/>
      <c r="AD60" s="27"/>
      <c r="AE60" s="27"/>
      <c r="AF60" s="27"/>
      <c r="AG60" s="29"/>
      <c r="AH60" s="39"/>
      <c r="AI60" s="39"/>
      <c r="AJ60" s="112"/>
      <c r="AK60" s="349"/>
      <c r="AL60" s="27"/>
      <c r="AM60" s="27"/>
      <c r="AN60" s="27"/>
      <c r="AO60" s="27"/>
      <c r="AP60" s="29"/>
      <c r="AQ60" s="39"/>
      <c r="AR60" s="39"/>
      <c r="AS60" s="112"/>
      <c r="AT60" s="349"/>
      <c r="AU60" s="27"/>
      <c r="AV60" s="27"/>
      <c r="AW60" s="27"/>
      <c r="AX60" s="27"/>
      <c r="AY60" s="29"/>
      <c r="AZ60" s="39"/>
      <c r="BA60" s="39"/>
      <c r="BB60" s="39"/>
      <c r="BC60" s="349"/>
      <c r="BD60" s="39"/>
      <c r="BE60" s="39"/>
      <c r="BF60" s="39"/>
      <c r="BG60" s="39"/>
      <c r="BH60" s="81"/>
      <c r="BI60" s="39"/>
      <c r="BJ60" s="39"/>
      <c r="BK60" s="39"/>
      <c r="BN60" s="349"/>
      <c r="BO60" s="39"/>
      <c r="BP60" s="39"/>
      <c r="BQ60" s="80"/>
      <c r="BR60" s="39"/>
      <c r="BS60" s="112"/>
      <c r="BT60" s="113"/>
      <c r="BU60" s="114"/>
      <c r="BV60" s="114"/>
      <c r="BW60" s="116"/>
    </row>
    <row r="61" spans="1:75" ht="15" customHeight="1">
      <c r="A61" s="167">
        <v>46011</v>
      </c>
      <c r="B61" s="844"/>
      <c r="C61" s="685"/>
      <c r="D61" s="27"/>
      <c r="E61" s="195" t="s">
        <v>1830</v>
      </c>
      <c r="F61" s="29"/>
      <c r="G61" s="450">
        <v>11111.11</v>
      </c>
      <c r="H61" s="450">
        <v>6640</v>
      </c>
      <c r="I61" s="62">
        <f>I60-G61</f>
        <v>766111.11</v>
      </c>
      <c r="S61" s="478">
        <f t="shared" ref="S61:S67" si="12">S60-P6</f>
        <v>57500</v>
      </c>
      <c r="AA61" s="349"/>
      <c r="AB61" s="27"/>
      <c r="AC61" s="27"/>
      <c r="AD61" s="27"/>
      <c r="AE61" s="27"/>
      <c r="AF61" s="27"/>
      <c r="AG61" s="29"/>
      <c r="AH61" s="39"/>
      <c r="AI61" s="39"/>
      <c r="AJ61" s="112">
        <f>+AJ25-AJ38</f>
        <v>0</v>
      </c>
      <c r="AK61" s="349"/>
      <c r="AL61" s="27"/>
      <c r="AM61" s="27"/>
      <c r="AN61" s="27"/>
      <c r="AO61" s="27"/>
      <c r="AP61" s="29"/>
      <c r="AQ61" s="39"/>
      <c r="AR61" s="39"/>
      <c r="AS61" s="112">
        <f>+AS25-AS38</f>
        <v>0</v>
      </c>
      <c r="AT61" s="349"/>
      <c r="AU61" s="27"/>
      <c r="AV61" s="27"/>
      <c r="AW61" s="27"/>
      <c r="AX61" s="27"/>
      <c r="AY61" s="29"/>
      <c r="AZ61" s="39"/>
      <c r="BA61" s="39"/>
      <c r="BB61" s="39"/>
      <c r="BC61" s="349"/>
      <c r="BD61" s="39"/>
      <c r="BE61" s="39"/>
      <c r="BF61" s="39"/>
      <c r="BG61" s="39"/>
      <c r="BH61" s="81"/>
      <c r="BI61" s="39"/>
      <c r="BJ61" s="39"/>
      <c r="BK61" s="39">
        <f>+BK26-BK38</f>
        <v>0</v>
      </c>
      <c r="BN61" s="349"/>
      <c r="BO61" s="39"/>
      <c r="BP61" s="39"/>
      <c r="BQ61" s="80"/>
      <c r="BR61" s="39"/>
      <c r="BS61" s="112"/>
      <c r="BT61" s="113"/>
      <c r="BU61" s="114"/>
      <c r="BV61" s="114"/>
      <c r="BW61" s="116"/>
    </row>
    <row r="62" spans="1:75" ht="15" customHeight="1">
      <c r="A62" s="31"/>
      <c r="B62" s="844"/>
      <c r="C62" s="685"/>
      <c r="D62" s="27"/>
      <c r="E62" s="42"/>
      <c r="F62" s="29"/>
      <c r="G62" s="850"/>
      <c r="H62" s="851"/>
      <c r="I62" s="62">
        <f>I61-G62</f>
        <v>766111.11</v>
      </c>
      <c r="S62" s="478">
        <f t="shared" si="12"/>
        <v>55000</v>
      </c>
      <c r="AA62" s="349"/>
      <c r="AB62" s="27"/>
      <c r="AC62" s="27"/>
      <c r="AD62" s="27"/>
      <c r="AE62" s="27"/>
      <c r="AF62" s="27"/>
      <c r="AG62" s="29"/>
      <c r="AH62" s="39"/>
      <c r="AI62" s="39"/>
      <c r="AJ62" s="112"/>
      <c r="AK62" s="349"/>
      <c r="AL62" s="27"/>
      <c r="AM62" s="27"/>
      <c r="AN62" s="27"/>
      <c r="AO62" s="27"/>
      <c r="AP62" s="29"/>
      <c r="AQ62" s="39"/>
      <c r="AR62" s="39"/>
      <c r="AS62" s="112"/>
      <c r="AT62" s="349"/>
      <c r="AU62" s="27"/>
      <c r="AV62" s="27"/>
      <c r="AW62" s="27"/>
      <c r="AX62" s="27"/>
      <c r="AY62" s="29"/>
      <c r="AZ62" s="39"/>
      <c r="BA62" s="39"/>
      <c r="BB62" s="39"/>
      <c r="BC62" s="349"/>
      <c r="BD62" s="39"/>
      <c r="BE62" s="39"/>
      <c r="BF62" s="39"/>
      <c r="BG62" s="39"/>
      <c r="BH62" s="81"/>
      <c r="BI62" s="39"/>
      <c r="BJ62" s="39"/>
      <c r="BK62" s="39"/>
      <c r="BN62" s="349"/>
      <c r="BO62" s="39"/>
      <c r="BP62" s="39"/>
      <c r="BQ62" s="80"/>
      <c r="BR62" s="39"/>
      <c r="BS62" s="112"/>
      <c r="BT62" s="113"/>
      <c r="BU62" s="114"/>
      <c r="BV62" s="114"/>
      <c r="BW62" s="116"/>
    </row>
    <row r="63" spans="1:75" ht="15" customHeight="1">
      <c r="A63" s="31"/>
      <c r="B63" s="844"/>
      <c r="C63" s="685"/>
      <c r="D63" s="27"/>
      <c r="E63" s="42"/>
      <c r="F63" s="29"/>
      <c r="G63" s="850"/>
      <c r="H63" s="851"/>
      <c r="I63" s="62">
        <f>I62-G63</f>
        <v>766111.11</v>
      </c>
      <c r="S63" s="478">
        <f t="shared" si="12"/>
        <v>52500</v>
      </c>
      <c r="AA63" s="349"/>
      <c r="AB63" s="27"/>
      <c r="AC63" s="27"/>
      <c r="AD63" s="27"/>
      <c r="AE63" s="27"/>
      <c r="AF63" s="27"/>
      <c r="AG63" s="29"/>
      <c r="AH63" s="39"/>
      <c r="AI63" s="39"/>
      <c r="AJ63" s="112"/>
      <c r="AK63" s="349"/>
      <c r="AL63" s="27"/>
      <c r="AM63" s="27"/>
      <c r="AN63" s="27"/>
      <c r="AO63" s="27"/>
      <c r="AP63" s="29"/>
      <c r="AQ63" s="39"/>
      <c r="AR63" s="39"/>
      <c r="AS63" s="112"/>
      <c r="AT63" s="349"/>
      <c r="AU63" s="27"/>
      <c r="AV63" s="27"/>
      <c r="AW63" s="27"/>
      <c r="AX63" s="27"/>
      <c r="AY63" s="29"/>
      <c r="AZ63" s="39"/>
      <c r="BA63" s="39"/>
      <c r="BB63" s="39"/>
      <c r="BC63" s="349"/>
      <c r="BD63" s="39"/>
      <c r="BE63" s="39"/>
      <c r="BF63" s="39"/>
      <c r="BG63" s="39"/>
      <c r="BH63" s="81"/>
      <c r="BI63" s="39"/>
      <c r="BJ63" s="39"/>
      <c r="BK63" s="39"/>
      <c r="BN63" s="349"/>
      <c r="BO63" s="39"/>
      <c r="BP63" s="39"/>
      <c r="BQ63" s="80"/>
      <c r="BR63" s="39"/>
      <c r="BS63" s="112"/>
      <c r="BT63" s="113"/>
      <c r="BU63" s="114"/>
      <c r="BV63" s="114"/>
      <c r="BW63" s="116"/>
    </row>
    <row r="64" spans="1:75" ht="15" customHeight="1">
      <c r="A64" s="31"/>
      <c r="B64" s="844"/>
      <c r="C64" s="685"/>
      <c r="D64" s="27"/>
      <c r="E64" s="42"/>
      <c r="F64" s="29"/>
      <c r="G64" s="850"/>
      <c r="H64" s="851"/>
      <c r="I64" s="62">
        <f>I63-G64</f>
        <v>766111.11</v>
      </c>
      <c r="S64" s="478">
        <f t="shared" si="12"/>
        <v>50000</v>
      </c>
      <c r="AA64" s="349"/>
      <c r="AB64" s="27"/>
      <c r="AC64" s="27"/>
      <c r="AD64" s="27"/>
      <c r="AE64" s="27"/>
      <c r="AF64" s="27"/>
      <c r="AG64" s="29"/>
      <c r="AH64" s="39"/>
      <c r="AI64" s="39"/>
      <c r="AJ64" s="112"/>
      <c r="AK64" s="349"/>
      <c r="AL64" s="27"/>
      <c r="AM64" s="27"/>
      <c r="AN64" s="27"/>
      <c r="AO64" s="27"/>
      <c r="AP64" s="29"/>
      <c r="AQ64" s="39"/>
      <c r="AR64" s="39"/>
      <c r="AS64" s="112"/>
      <c r="AT64" s="349"/>
      <c r="AU64" s="27"/>
      <c r="AV64" s="27"/>
      <c r="AW64" s="27"/>
      <c r="AX64" s="27"/>
      <c r="AY64" s="29"/>
      <c r="AZ64" s="39"/>
      <c r="BA64" s="39"/>
      <c r="BB64" s="39"/>
      <c r="BC64" s="349"/>
      <c r="BD64" s="39"/>
      <c r="BE64" s="39"/>
      <c r="BF64" s="39"/>
      <c r="BG64" s="39"/>
      <c r="BH64" s="81"/>
      <c r="BI64" s="39"/>
      <c r="BJ64" s="39"/>
      <c r="BK64" s="39"/>
      <c r="BN64" s="349"/>
      <c r="BO64" s="39"/>
      <c r="BP64" s="39"/>
      <c r="BQ64" s="80"/>
      <c r="BR64" s="39"/>
      <c r="BS64" s="112"/>
      <c r="BT64" s="113"/>
      <c r="BU64" s="114"/>
      <c r="BV64" s="114"/>
      <c r="BW64" s="116"/>
    </row>
    <row r="65" spans="19:75" ht="15" customHeight="1">
      <c r="S65" s="478">
        <f t="shared" si="12"/>
        <v>47500</v>
      </c>
      <c r="AA65" s="349"/>
      <c r="AB65" s="27"/>
      <c r="AC65" s="27"/>
      <c r="AD65" s="27"/>
      <c r="AE65" s="27"/>
      <c r="AF65" s="27"/>
      <c r="AG65" s="29"/>
      <c r="AH65" s="39"/>
      <c r="AI65" s="39"/>
      <c r="AJ65" s="112"/>
      <c r="AK65" s="349"/>
      <c r="AL65" s="27"/>
      <c r="AM65" s="27"/>
      <c r="AN65" s="27"/>
      <c r="AO65" s="27"/>
      <c r="AP65" s="29"/>
      <c r="AQ65" s="39"/>
      <c r="AR65" s="39"/>
      <c r="AS65" s="112"/>
      <c r="AT65" s="349"/>
      <c r="AU65" s="27"/>
      <c r="AV65" s="27"/>
      <c r="AW65" s="27"/>
      <c r="AX65" s="27"/>
      <c r="AY65" s="29"/>
      <c r="AZ65" s="39"/>
      <c r="BA65" s="39"/>
      <c r="BB65" s="39"/>
      <c r="BC65" s="349"/>
      <c r="BD65" s="39"/>
      <c r="BE65" s="39"/>
      <c r="BF65" s="39"/>
      <c r="BG65" s="39"/>
      <c r="BH65" s="81"/>
      <c r="BI65" s="39"/>
      <c r="BJ65" s="39"/>
      <c r="BK65" s="39"/>
      <c r="BN65" s="349"/>
      <c r="BO65" s="39"/>
      <c r="BP65" s="39"/>
      <c r="BQ65" s="80"/>
      <c r="BR65" s="39"/>
      <c r="BS65" s="112"/>
      <c r="BT65" s="113"/>
      <c r="BU65" s="114"/>
      <c r="BV65" s="114"/>
      <c r="BW65" s="116"/>
    </row>
    <row r="66" spans="19:75" ht="15" customHeight="1">
      <c r="S66" s="478">
        <f t="shared" si="12"/>
        <v>45000</v>
      </c>
      <c r="AA66" s="349"/>
      <c r="AB66" s="27"/>
      <c r="AC66" s="27"/>
      <c r="AD66" s="27"/>
      <c r="AE66" s="27"/>
      <c r="AF66" s="27"/>
      <c r="AG66" s="29"/>
      <c r="AH66" s="39"/>
      <c r="AI66" s="39"/>
      <c r="AJ66" s="112"/>
      <c r="AK66" s="349"/>
      <c r="AL66" s="27"/>
      <c r="AM66" s="27"/>
      <c r="AN66" s="27"/>
      <c r="AO66" s="27"/>
      <c r="AP66" s="29"/>
      <c r="AQ66" s="39"/>
      <c r="AR66" s="39"/>
      <c r="AS66" s="112"/>
      <c r="AT66" s="349"/>
      <c r="AU66" s="27"/>
      <c r="AV66" s="27"/>
      <c r="AW66" s="27"/>
      <c r="AX66" s="27"/>
      <c r="AY66" s="29"/>
      <c r="AZ66" s="39"/>
      <c r="BA66" s="39"/>
      <c r="BB66" s="39"/>
      <c r="BC66" s="349"/>
      <c r="BD66" s="39"/>
      <c r="BE66" s="39"/>
      <c r="BF66" s="39"/>
      <c r="BG66" s="39"/>
      <c r="BH66" s="81"/>
      <c r="BI66" s="39"/>
      <c r="BJ66" s="39"/>
      <c r="BK66" s="39"/>
      <c r="BN66" s="349"/>
      <c r="BO66" s="39"/>
      <c r="BP66" s="39"/>
      <c r="BQ66" s="80"/>
      <c r="BR66" s="39"/>
      <c r="BS66" s="112"/>
      <c r="BT66" s="113"/>
      <c r="BU66" s="114"/>
      <c r="BV66" s="114"/>
      <c r="BW66" s="116"/>
    </row>
    <row r="67" spans="19:75" ht="15" customHeight="1">
      <c r="S67" s="478">
        <f t="shared" si="12"/>
        <v>42500</v>
      </c>
      <c r="AA67" s="349"/>
      <c r="AB67" s="27"/>
      <c r="AC67" s="27"/>
      <c r="AD67" s="27"/>
      <c r="AE67" s="27"/>
      <c r="AF67" s="27"/>
      <c r="AG67" s="29"/>
      <c r="AH67" s="39"/>
      <c r="AI67" s="39"/>
      <c r="AJ67" s="112"/>
      <c r="AK67" s="349"/>
      <c r="AL67" s="27"/>
      <c r="AM67" s="27"/>
      <c r="AN67" s="27"/>
      <c r="AO67" s="27"/>
      <c r="AP67" s="29"/>
      <c r="AQ67" s="39"/>
      <c r="AR67" s="39"/>
      <c r="AS67" s="112"/>
      <c r="AT67" s="349"/>
      <c r="AU67" s="27"/>
      <c r="AV67" s="27"/>
      <c r="AW67" s="27"/>
      <c r="AX67" s="27"/>
      <c r="AY67" s="29"/>
      <c r="AZ67" s="39"/>
      <c r="BA67" s="39"/>
      <c r="BB67" s="39"/>
      <c r="BC67" s="349"/>
      <c r="BD67" s="39"/>
      <c r="BE67" s="39"/>
      <c r="BF67" s="39"/>
      <c r="BG67" s="39"/>
      <c r="BH67" s="81"/>
      <c r="BI67" s="39"/>
      <c r="BJ67" s="39"/>
      <c r="BK67" s="39"/>
      <c r="BN67" s="349"/>
      <c r="BO67" s="39"/>
      <c r="BP67" s="39"/>
      <c r="BQ67" s="80"/>
      <c r="BR67" s="39"/>
      <c r="BS67" s="112"/>
      <c r="BT67" s="113"/>
      <c r="BU67" s="114"/>
      <c r="BV67" s="114"/>
      <c r="BW67" s="116"/>
    </row>
    <row r="68" spans="19:75" ht="15" customHeight="1">
      <c r="S68" s="865"/>
      <c r="AA68" s="349"/>
      <c r="AB68" s="27"/>
      <c r="AC68" s="27"/>
      <c r="AD68" s="27"/>
      <c r="AE68" s="27"/>
      <c r="AF68" s="27"/>
      <c r="AG68" s="29"/>
      <c r="AH68" s="39"/>
      <c r="AI68" s="39"/>
      <c r="AJ68" s="112"/>
      <c r="AK68" s="349"/>
      <c r="AL68" s="27"/>
      <c r="AM68" s="27"/>
      <c r="AN68" s="27"/>
      <c r="AO68" s="27"/>
      <c r="AP68" s="29"/>
      <c r="AQ68" s="39"/>
      <c r="AR68" s="39"/>
      <c r="AS68" s="112"/>
      <c r="AT68" s="349"/>
      <c r="AU68" s="27"/>
      <c r="AV68" s="27"/>
      <c r="AW68" s="27"/>
      <c r="AX68" s="27"/>
      <c r="AY68" s="29"/>
      <c r="AZ68" s="39"/>
      <c r="BA68" s="39"/>
      <c r="BB68" s="39"/>
      <c r="BC68" s="349"/>
      <c r="BD68" s="39"/>
      <c r="BE68" s="39"/>
      <c r="BF68" s="39"/>
      <c r="BG68" s="39"/>
      <c r="BH68" s="81"/>
      <c r="BI68" s="39"/>
      <c r="BJ68" s="39"/>
      <c r="BK68" s="39"/>
      <c r="BN68" s="349"/>
      <c r="BO68" s="39"/>
      <c r="BP68" s="39"/>
      <c r="BQ68" s="80"/>
      <c r="BR68" s="39"/>
      <c r="BS68" s="112"/>
      <c r="BT68" s="113"/>
      <c r="BU68" s="114"/>
      <c r="BV68" s="114"/>
      <c r="BW68" s="116"/>
    </row>
    <row r="69" spans="19:75" ht="15" customHeight="1">
      <c r="S69" s="138"/>
      <c r="AA69" s="349"/>
      <c r="AB69" s="27"/>
      <c r="AC69" s="27"/>
      <c r="AD69" s="27"/>
      <c r="AE69" s="27"/>
      <c r="AF69" s="27"/>
      <c r="AG69" s="29"/>
      <c r="AH69" s="39"/>
      <c r="AI69" s="39"/>
      <c r="AJ69" s="112"/>
      <c r="AK69" s="349"/>
      <c r="AL69" s="27"/>
      <c r="AM69" s="27"/>
      <c r="AN69" s="27"/>
      <c r="AO69" s="27"/>
      <c r="AP69" s="29"/>
      <c r="AQ69" s="39"/>
      <c r="AR69" s="39"/>
      <c r="AS69" s="112"/>
      <c r="AT69" s="349"/>
      <c r="AU69" s="27"/>
      <c r="AV69" s="27"/>
      <c r="AW69" s="27"/>
      <c r="AX69" s="27"/>
      <c r="AY69" s="29"/>
      <c r="AZ69" s="39"/>
      <c r="BA69" s="39"/>
      <c r="BB69" s="39"/>
      <c r="BC69" s="349"/>
      <c r="BD69" s="39"/>
      <c r="BE69" s="39"/>
      <c r="BF69" s="39"/>
      <c r="BG69" s="39"/>
      <c r="BH69" s="81"/>
      <c r="BI69" s="39"/>
      <c r="BJ69" s="39"/>
      <c r="BK69" s="39"/>
      <c r="BN69" s="349"/>
      <c r="BO69" s="39"/>
      <c r="BP69" s="39"/>
      <c r="BQ69" s="80"/>
      <c r="BR69" s="39"/>
      <c r="BS69" s="112"/>
      <c r="BT69" s="113"/>
      <c r="BU69" s="114"/>
      <c r="BV69" s="114"/>
      <c r="BW69" s="116"/>
    </row>
    <row r="70" spans="19:75" ht="15" customHeight="1">
      <c r="AA70" s="349"/>
      <c r="AB70" s="27"/>
      <c r="AC70" s="27"/>
      <c r="AD70" s="27"/>
      <c r="AE70" s="27"/>
      <c r="AF70" s="27"/>
      <c r="AG70" s="29"/>
      <c r="AH70" s="39"/>
      <c r="AI70" s="39"/>
      <c r="AJ70" s="112"/>
      <c r="AK70" s="349"/>
      <c r="AL70" s="27"/>
      <c r="AM70" s="27"/>
      <c r="AN70" s="27"/>
      <c r="AO70" s="27"/>
      <c r="AP70" s="29"/>
      <c r="AQ70" s="39"/>
      <c r="AR70" s="39"/>
      <c r="AS70" s="112"/>
      <c r="AT70" s="349"/>
      <c r="AU70" s="27"/>
      <c r="AV70" s="27"/>
      <c r="AW70" s="27"/>
      <c r="AX70" s="27"/>
      <c r="AY70" s="29"/>
      <c r="AZ70" s="39"/>
      <c r="BA70" s="39"/>
      <c r="BB70" s="39"/>
      <c r="BC70" s="349"/>
      <c r="BD70" s="39"/>
      <c r="BE70" s="39"/>
      <c r="BF70" s="39"/>
      <c r="BG70" s="39"/>
      <c r="BH70" s="81"/>
      <c r="BI70" s="39"/>
      <c r="BJ70" s="39"/>
      <c r="BK70" s="39"/>
      <c r="BN70" s="349"/>
      <c r="BO70" s="39"/>
      <c r="BP70" s="39"/>
      <c r="BQ70" s="80"/>
      <c r="BR70" s="39"/>
      <c r="BS70" s="112"/>
      <c r="BT70" s="113"/>
      <c r="BU70" s="114"/>
      <c r="BV70" s="114"/>
      <c r="BW70" s="116"/>
    </row>
    <row r="71" spans="19:75" ht="15" customHeight="1"/>
    <row r="72" spans="19:75" ht="15" customHeight="1"/>
    <row r="73" spans="19:75" ht="15" customHeight="1"/>
    <row r="74" spans="19:75" ht="15" customHeight="1"/>
    <row r="75" spans="19:75" ht="15" customHeight="1"/>
    <row r="76" spans="19:75" ht="15" customHeight="1"/>
    <row r="85" spans="64:77">
      <c r="BL85" s="3">
        <v>366.67</v>
      </c>
      <c r="BX85" s="540">
        <f>Y6-BL85</f>
        <v>-133.34</v>
      </c>
      <c r="BY85" s="3">
        <v>133.34</v>
      </c>
    </row>
    <row r="86" spans="64:77">
      <c r="BL86" s="3">
        <v>333.33</v>
      </c>
      <c r="BX86" s="540">
        <f>Y7-BL86</f>
        <v>-100</v>
      </c>
      <c r="BY86" s="3">
        <v>100</v>
      </c>
    </row>
    <row r="87" spans="64:77">
      <c r="BL87" s="3">
        <v>300</v>
      </c>
      <c r="BX87" s="540">
        <f>Y8-BL87</f>
        <v>-100</v>
      </c>
      <c r="BY87" s="3">
        <v>100</v>
      </c>
    </row>
    <row r="88" spans="64:77">
      <c r="BL88" s="3">
        <v>266.67</v>
      </c>
      <c r="BX88" s="3">
        <v>300</v>
      </c>
      <c r="BY88" s="3">
        <v>300</v>
      </c>
    </row>
    <row r="89" spans="64:77">
      <c r="BL89" s="3">
        <v>233.33</v>
      </c>
      <c r="BX89" s="540"/>
    </row>
    <row r="90" spans="64:77">
      <c r="BL90" s="3">
        <v>200</v>
      </c>
    </row>
    <row r="91" spans="64:77">
      <c r="BL91" s="3">
        <v>166.67</v>
      </c>
    </row>
    <row r="92" spans="64:77">
      <c r="BL92" s="3">
        <v>133.33000000000001</v>
      </c>
    </row>
    <row r="93" spans="64:77">
      <c r="BL93" s="3">
        <v>100</v>
      </c>
    </row>
    <row r="94" spans="64:77">
      <c r="BL94" s="3">
        <v>83.33</v>
      </c>
    </row>
    <row r="95" spans="64:77">
      <c r="BL95" s="3">
        <v>66.66</v>
      </c>
    </row>
    <row r="96" spans="64:77">
      <c r="BL96" s="3">
        <v>33.33</v>
      </c>
    </row>
    <row r="120" spans="10:18">
      <c r="J120" s="27"/>
      <c r="K120" s="27"/>
      <c r="L120" s="27"/>
      <c r="M120" s="27"/>
    </row>
    <row r="121" spans="10:18">
      <c r="N121" s="2236"/>
      <c r="O121" s="27"/>
      <c r="P121" s="27"/>
      <c r="Q121" s="27"/>
    </row>
    <row r="123" spans="10:18" ht="15">
      <c r="P123" s="1"/>
      <c r="Q123" s="1"/>
      <c r="R123" s="1"/>
    </row>
    <row r="124" spans="10:18" ht="15">
      <c r="P124" s="1"/>
      <c r="Q124" s="1"/>
      <c r="R124" s="1"/>
    </row>
  </sheetData>
  <mergeCells count="14">
    <mergeCell ref="A56:I56"/>
    <mergeCell ref="BC3:BK3"/>
    <mergeCell ref="BN3:BS3"/>
    <mergeCell ref="BT3:BW3"/>
    <mergeCell ref="A20:I20"/>
    <mergeCell ref="A36:I36"/>
    <mergeCell ref="A1:G1"/>
    <mergeCell ref="AC2:AD2"/>
    <mergeCell ref="AM2:AN2"/>
    <mergeCell ref="A3:I3"/>
    <mergeCell ref="J3:Q3"/>
    <mergeCell ref="S3:Z3"/>
    <mergeCell ref="AA3:AJ3"/>
    <mergeCell ref="AK3:BB3"/>
  </mergeCells>
  <pageMargins left="0.5" right="0.5" top="1" bottom="1" header="0.5" footer="0.5"/>
  <pageSetup paperSize="5" orientation="landscape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tabColor rgb="FFFFFF00"/>
  </sheetPr>
  <dimension ref="A1:R26"/>
  <sheetViews>
    <sheetView zoomScale="130" zoomScaleNormal="130" workbookViewId="0">
      <selection activeCell="C26" sqref="C26"/>
    </sheetView>
  </sheetViews>
  <sheetFormatPr defaultColWidth="9" defaultRowHeight="13.2"/>
  <cols>
    <col min="1" max="1" width="12.44140625" style="542" customWidth="1"/>
    <col min="2" max="4" width="11.44140625" customWidth="1"/>
    <col min="5" max="5" width="11.44140625" style="839" customWidth="1"/>
    <col min="6" max="6" width="11.44140625" style="362" customWidth="1"/>
    <col min="7" max="9" width="11.44140625" style="840" customWidth="1"/>
  </cols>
  <sheetData>
    <row r="1" spans="1:18" ht="27.6">
      <c r="A1" s="3540" t="s">
        <v>1832</v>
      </c>
      <c r="B1" s="3540"/>
      <c r="C1" s="3540"/>
      <c r="D1" s="3540"/>
      <c r="E1" s="3540"/>
      <c r="F1" s="3540"/>
      <c r="G1" s="3540"/>
      <c r="H1" s="7"/>
      <c r="I1" s="7"/>
    </row>
    <row r="2" spans="1:18">
      <c r="A2" s="8"/>
      <c r="B2" s="624"/>
      <c r="C2" s="625"/>
      <c r="D2" s="3"/>
      <c r="E2" s="227"/>
      <c r="F2" s="5"/>
      <c r="G2" s="135"/>
      <c r="H2" s="7"/>
      <c r="I2" s="7"/>
    </row>
    <row r="3" spans="1:18" ht="15">
      <c r="A3" s="3334" t="s">
        <v>1</v>
      </c>
      <c r="B3" s="3335"/>
      <c r="C3" s="3335"/>
      <c r="D3" s="3335"/>
      <c r="E3" s="3335"/>
      <c r="F3" s="3335"/>
      <c r="G3" s="3335"/>
      <c r="H3" s="3335"/>
      <c r="I3" s="3346"/>
    </row>
    <row r="4" spans="1:18" ht="26.4">
      <c r="A4" s="832" t="s">
        <v>2</v>
      </c>
      <c r="B4" s="708" t="s">
        <v>3</v>
      </c>
      <c r="C4" s="708" t="s">
        <v>4</v>
      </c>
      <c r="D4" s="278" t="s">
        <v>362</v>
      </c>
      <c r="E4" s="611" t="s">
        <v>7</v>
      </c>
      <c r="F4" s="280" t="s">
        <v>6</v>
      </c>
      <c r="G4" s="498" t="s">
        <v>176</v>
      </c>
      <c r="H4" s="498" t="s">
        <v>177</v>
      </c>
      <c r="I4" s="838" t="s">
        <v>10</v>
      </c>
    </row>
    <row r="5" spans="1:18">
      <c r="A5" s="833">
        <v>45556</v>
      </c>
      <c r="B5" s="55">
        <v>15000</v>
      </c>
      <c r="C5" s="834">
        <f>B5*0.02</f>
        <v>300</v>
      </c>
      <c r="D5" s="25"/>
      <c r="E5" s="518">
        <v>34228</v>
      </c>
      <c r="F5" s="25">
        <v>12</v>
      </c>
      <c r="G5" s="55">
        <f>B5/F5</f>
        <v>1250</v>
      </c>
      <c r="H5" s="55">
        <f>B5*0.83%</f>
        <v>124.5</v>
      </c>
      <c r="I5" s="55">
        <f>B5</f>
        <v>15000</v>
      </c>
    </row>
    <row r="6" spans="1:18">
      <c r="A6" s="60">
        <v>45604</v>
      </c>
      <c r="B6" s="148"/>
      <c r="C6" s="329"/>
      <c r="D6" s="329"/>
      <c r="E6" s="58">
        <v>85297</v>
      </c>
      <c r="F6" s="57">
        <v>1</v>
      </c>
      <c r="G6" s="59">
        <v>1250</v>
      </c>
      <c r="H6" s="59">
        <v>124.5</v>
      </c>
      <c r="I6" s="62">
        <f>I5-G6</f>
        <v>13750</v>
      </c>
    </row>
    <row r="7" spans="1:18">
      <c r="A7" s="60">
        <v>45625</v>
      </c>
      <c r="B7" s="57"/>
      <c r="C7" s="57"/>
      <c r="D7" s="57"/>
      <c r="E7" s="58">
        <v>85677</v>
      </c>
      <c r="F7" s="57">
        <v>2</v>
      </c>
      <c r="G7" s="59">
        <v>1250</v>
      </c>
      <c r="H7" s="59">
        <v>124.5</v>
      </c>
      <c r="I7" s="62">
        <f t="shared" ref="I7:I17" si="0">I6-G7</f>
        <v>12500</v>
      </c>
    </row>
    <row r="8" spans="1:18">
      <c r="A8" s="167">
        <v>45668</v>
      </c>
      <c r="B8" s="841"/>
      <c r="C8" s="841"/>
      <c r="D8" s="841"/>
      <c r="E8" s="483">
        <v>86156</v>
      </c>
      <c r="F8" s="57">
        <v>3</v>
      </c>
      <c r="G8" s="188">
        <v>1250</v>
      </c>
      <c r="H8" s="188">
        <v>124.5</v>
      </c>
      <c r="I8" s="62">
        <f t="shared" si="0"/>
        <v>11250</v>
      </c>
      <c r="K8" s="339"/>
      <c r="L8" s="613"/>
      <c r="M8" s="464"/>
      <c r="N8" s="615"/>
      <c r="O8" s="615"/>
      <c r="P8" s="615"/>
      <c r="Q8" s="617"/>
      <c r="R8" s="617"/>
    </row>
    <row r="9" spans="1:18">
      <c r="A9" s="167">
        <v>45696</v>
      </c>
      <c r="B9" s="841"/>
      <c r="C9" s="841"/>
      <c r="D9" s="841"/>
      <c r="E9" s="483">
        <v>86396</v>
      </c>
      <c r="F9" s="57">
        <v>4</v>
      </c>
      <c r="G9" s="158">
        <v>1250</v>
      </c>
      <c r="H9" s="158">
        <v>124.5</v>
      </c>
      <c r="I9" s="62">
        <f t="shared" si="0"/>
        <v>10000</v>
      </c>
      <c r="K9" s="339"/>
      <c r="L9" s="613"/>
      <c r="M9" s="464"/>
      <c r="N9" s="614"/>
      <c r="O9" s="614"/>
      <c r="P9" s="614"/>
      <c r="Q9" s="617"/>
      <c r="R9" s="617"/>
    </row>
    <row r="10" spans="1:18">
      <c r="A10" s="167">
        <v>45717</v>
      </c>
      <c r="B10" s="841"/>
      <c r="C10" s="841"/>
      <c r="D10" s="841"/>
      <c r="E10" s="483">
        <v>86717</v>
      </c>
      <c r="F10" s="57">
        <v>5</v>
      </c>
      <c r="G10" s="158">
        <v>1250</v>
      </c>
      <c r="H10" s="158">
        <v>124.5</v>
      </c>
      <c r="I10" s="62">
        <f t="shared" si="0"/>
        <v>8750</v>
      </c>
      <c r="K10" s="339"/>
      <c r="L10" s="613"/>
      <c r="M10" s="464"/>
      <c r="N10" s="614"/>
      <c r="O10" s="614"/>
      <c r="P10" s="614"/>
      <c r="Q10" s="617"/>
      <c r="R10" s="617"/>
    </row>
    <row r="11" spans="1:18">
      <c r="A11" s="167">
        <v>45779</v>
      </c>
      <c r="B11" s="841"/>
      <c r="C11" s="841"/>
      <c r="D11" s="841"/>
      <c r="E11" s="483">
        <v>87464</v>
      </c>
      <c r="F11" s="57">
        <v>6</v>
      </c>
      <c r="G11" s="158">
        <v>1250</v>
      </c>
      <c r="H11" s="158">
        <v>124.5</v>
      </c>
      <c r="I11" s="62">
        <f t="shared" si="0"/>
        <v>7500</v>
      </c>
      <c r="K11" s="339"/>
      <c r="L11" s="613"/>
      <c r="M11" s="464"/>
      <c r="N11" s="614"/>
      <c r="O11" s="614"/>
      <c r="P11" s="614"/>
      <c r="Q11" s="617"/>
      <c r="R11" s="617"/>
    </row>
    <row r="12" spans="1:18">
      <c r="A12" s="167">
        <v>45793</v>
      </c>
      <c r="B12" s="841"/>
      <c r="C12" s="841"/>
      <c r="D12" s="841"/>
      <c r="E12" s="482" t="s">
        <v>1833</v>
      </c>
      <c r="F12" s="57">
        <v>7</v>
      </c>
      <c r="G12" s="188">
        <v>1250</v>
      </c>
      <c r="H12" s="188">
        <v>124.5</v>
      </c>
      <c r="I12" s="62">
        <f t="shared" si="0"/>
        <v>6250</v>
      </c>
      <c r="K12" s="339"/>
      <c r="L12" s="613"/>
      <c r="M12" s="340"/>
      <c r="N12" s="615"/>
      <c r="O12" s="615"/>
      <c r="P12" s="615"/>
      <c r="Q12" s="617"/>
      <c r="R12" s="617"/>
    </row>
    <row r="13" spans="1:18">
      <c r="A13" s="167">
        <v>45843</v>
      </c>
      <c r="B13" s="841"/>
      <c r="C13" s="841"/>
      <c r="D13" s="841"/>
      <c r="E13" s="482" t="s">
        <v>1834</v>
      </c>
      <c r="F13" s="57">
        <v>8</v>
      </c>
      <c r="G13" s="158">
        <v>1250</v>
      </c>
      <c r="H13" s="158">
        <v>124.5</v>
      </c>
      <c r="I13" s="62">
        <f t="shared" si="0"/>
        <v>5000</v>
      </c>
      <c r="K13" s="339"/>
      <c r="L13" s="613"/>
      <c r="M13" s="340"/>
      <c r="N13" s="614"/>
      <c r="O13" s="614"/>
      <c r="P13" s="614"/>
      <c r="Q13" s="617"/>
      <c r="R13" s="617"/>
    </row>
    <row r="14" spans="1:18">
      <c r="A14" s="167">
        <v>45878</v>
      </c>
      <c r="B14" s="841"/>
      <c r="C14" s="841"/>
      <c r="D14" s="841"/>
      <c r="E14" s="2181" t="s">
        <v>1835</v>
      </c>
      <c r="F14" s="57">
        <v>9</v>
      </c>
      <c r="G14" s="188">
        <v>1250</v>
      </c>
      <c r="H14" s="188">
        <v>124.5</v>
      </c>
      <c r="I14" s="62">
        <f t="shared" si="0"/>
        <v>3750</v>
      </c>
      <c r="K14" s="339"/>
      <c r="L14" s="613"/>
      <c r="M14" s="464"/>
      <c r="N14" s="615"/>
      <c r="O14" s="615"/>
      <c r="P14" s="615"/>
      <c r="Q14" s="617"/>
      <c r="R14" s="617"/>
    </row>
    <row r="15" spans="1:18">
      <c r="A15" s="167">
        <v>45909</v>
      </c>
      <c r="B15" s="842"/>
      <c r="C15" s="842"/>
      <c r="D15" s="842"/>
      <c r="E15" s="482" t="s">
        <v>1836</v>
      </c>
      <c r="F15" s="57">
        <v>10</v>
      </c>
      <c r="G15" s="158">
        <v>1250</v>
      </c>
      <c r="H15" s="158">
        <v>124.5</v>
      </c>
      <c r="I15" s="62">
        <f t="shared" si="0"/>
        <v>2500</v>
      </c>
      <c r="K15" s="339"/>
      <c r="L15" s="613"/>
      <c r="M15" s="340"/>
      <c r="N15" s="614"/>
      <c r="O15" s="614"/>
      <c r="P15" s="614"/>
      <c r="Q15" s="617"/>
      <c r="R15" s="617"/>
    </row>
    <row r="16" spans="1:18">
      <c r="A16" s="167">
        <v>45940</v>
      </c>
      <c r="B16" s="842"/>
      <c r="C16" s="842"/>
      <c r="D16" s="842"/>
      <c r="E16" s="482" t="s">
        <v>1837</v>
      </c>
      <c r="F16" s="57">
        <v>11</v>
      </c>
      <c r="G16" s="188">
        <v>1250</v>
      </c>
      <c r="H16" s="188">
        <v>124.5</v>
      </c>
      <c r="I16" s="62">
        <f t="shared" si="0"/>
        <v>1250</v>
      </c>
      <c r="K16" s="339"/>
      <c r="L16" s="613"/>
      <c r="M16" s="340"/>
      <c r="N16" s="615"/>
      <c r="O16" s="615"/>
      <c r="P16" s="615"/>
      <c r="Q16" s="617"/>
      <c r="R16" s="617"/>
    </row>
    <row r="17" spans="1:18">
      <c r="A17" s="167">
        <v>45953</v>
      </c>
      <c r="B17" s="842"/>
      <c r="C17" s="842"/>
      <c r="D17" s="842"/>
      <c r="E17" s="482" t="s">
        <v>1838</v>
      </c>
      <c r="F17" s="57">
        <v>12</v>
      </c>
      <c r="G17" s="188">
        <v>1250</v>
      </c>
      <c r="H17" s="188">
        <v>124.5</v>
      </c>
      <c r="I17" s="62">
        <f t="shared" si="0"/>
        <v>0</v>
      </c>
      <c r="K17" s="339"/>
      <c r="L17" s="613"/>
      <c r="M17" s="340"/>
      <c r="N17" s="615"/>
      <c r="O17" s="615"/>
      <c r="P17" s="615"/>
      <c r="Q17" s="617"/>
      <c r="R17" s="617"/>
    </row>
    <row r="18" spans="1:18">
      <c r="K18" s="339"/>
      <c r="L18" s="616"/>
      <c r="M18" s="467"/>
      <c r="N18" s="615"/>
      <c r="O18" s="615"/>
      <c r="P18" s="615"/>
      <c r="Q18" s="618"/>
      <c r="R18" s="618"/>
    </row>
    <row r="19" spans="1:18">
      <c r="K19" s="339"/>
      <c r="L19" s="613"/>
      <c r="M19" s="340"/>
      <c r="N19" s="615"/>
      <c r="O19" s="615"/>
      <c r="P19" s="615"/>
      <c r="Q19" s="617"/>
      <c r="R19" s="617"/>
    </row>
    <row r="20" spans="1:18" ht="15">
      <c r="A20" s="3334" t="s">
        <v>1</v>
      </c>
      <c r="B20" s="3335"/>
      <c r="C20" s="3335"/>
      <c r="D20" s="3335"/>
      <c r="E20" s="3335"/>
      <c r="F20" s="3335"/>
      <c r="G20" s="3335"/>
      <c r="H20" s="3335"/>
      <c r="I20" s="3346"/>
      <c r="K20" s="339"/>
      <c r="L20" s="613"/>
      <c r="M20" s="340"/>
      <c r="N20" s="615"/>
      <c r="O20" s="615"/>
      <c r="P20" s="615"/>
      <c r="Q20" s="617"/>
      <c r="R20" s="617"/>
    </row>
    <row r="21" spans="1:18" ht="26.4">
      <c r="A21" s="832" t="s">
        <v>2</v>
      </c>
      <c r="B21" s="708" t="s">
        <v>3</v>
      </c>
      <c r="C21" s="708" t="s">
        <v>4</v>
      </c>
      <c r="D21" s="278" t="s">
        <v>362</v>
      </c>
      <c r="E21" s="611" t="s">
        <v>7</v>
      </c>
      <c r="F21" s="280" t="s">
        <v>6</v>
      </c>
      <c r="G21" s="498" t="s">
        <v>176</v>
      </c>
      <c r="H21" s="498" t="s">
        <v>177</v>
      </c>
      <c r="I21" s="838" t="s">
        <v>10</v>
      </c>
    </row>
    <row r="22" spans="1:18">
      <c r="A22" s="833">
        <v>45953</v>
      </c>
      <c r="B22" s="55">
        <v>15000</v>
      </c>
      <c r="C22" s="834">
        <f>B22*0.02</f>
        <v>300</v>
      </c>
      <c r="D22" s="25"/>
      <c r="E22" s="518" t="s">
        <v>1839</v>
      </c>
      <c r="F22" s="25">
        <v>12</v>
      </c>
      <c r="G22" s="55">
        <f>B22/F22</f>
        <v>1250</v>
      </c>
      <c r="H22" s="55">
        <f>B22*0.83%</f>
        <v>124.5</v>
      </c>
      <c r="I22" s="55">
        <f>B22</f>
        <v>15000</v>
      </c>
    </row>
    <row r="23" spans="1:18">
      <c r="A23" s="167">
        <v>45979</v>
      </c>
      <c r="B23" s="148"/>
      <c r="C23" s="329"/>
      <c r="D23" s="329"/>
      <c r="E23" s="482" t="s">
        <v>1840</v>
      </c>
      <c r="F23" s="57">
        <v>1</v>
      </c>
      <c r="G23" s="450">
        <v>1250</v>
      </c>
      <c r="H23" s="450">
        <v>124.5</v>
      </c>
      <c r="I23" s="62">
        <f>I22-G23</f>
        <v>13750</v>
      </c>
    </row>
    <row r="24" spans="1:18">
      <c r="A24" s="167">
        <v>46010</v>
      </c>
      <c r="B24" s="326"/>
      <c r="C24" s="326"/>
      <c r="D24" s="326"/>
      <c r="E24" s="482" t="s">
        <v>1841</v>
      </c>
      <c r="F24" s="57">
        <v>2</v>
      </c>
      <c r="G24" s="450">
        <v>1250</v>
      </c>
      <c r="H24" s="450">
        <v>124.5</v>
      </c>
      <c r="I24" s="62">
        <f>I23-G24</f>
        <v>12500</v>
      </c>
    </row>
    <row r="25" spans="1:18">
      <c r="A25" s="835"/>
      <c r="B25" s="326"/>
      <c r="C25" s="326"/>
      <c r="D25" s="326"/>
      <c r="E25" s="836"/>
      <c r="F25" s="57">
        <v>3</v>
      </c>
      <c r="G25" s="837"/>
      <c r="H25" s="837"/>
      <c r="I25" s="62">
        <f>I24-G25</f>
        <v>12500</v>
      </c>
    </row>
    <row r="26" spans="1:18">
      <c r="A26" s="835"/>
      <c r="B26" s="326"/>
      <c r="C26" s="326"/>
      <c r="D26" s="326"/>
      <c r="E26" s="836"/>
      <c r="F26" s="57">
        <v>4</v>
      </c>
      <c r="G26" s="837"/>
      <c r="H26" s="837"/>
      <c r="I26" s="62">
        <f>I25-G26</f>
        <v>12500</v>
      </c>
    </row>
  </sheetData>
  <mergeCells count="3">
    <mergeCell ref="A1:G1"/>
    <mergeCell ref="A3:I3"/>
    <mergeCell ref="A20:I20"/>
  </mergeCells>
  <pageMargins left="0.7" right="0.7" top="0.75" bottom="0.75" header="0.3" footer="0.3"/>
  <pageSetup orientation="portrait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tabColor rgb="FFFFFF00"/>
  </sheetPr>
  <dimension ref="A1:S15"/>
  <sheetViews>
    <sheetView zoomScale="120" zoomScaleNormal="120" workbookViewId="0">
      <selection activeCell="F20" sqref="F20"/>
    </sheetView>
  </sheetViews>
  <sheetFormatPr defaultColWidth="9" defaultRowHeight="13.2"/>
  <cols>
    <col min="1" max="4" width="12.5546875" customWidth="1"/>
    <col min="5" max="5" width="12.5546875" style="543" customWidth="1"/>
    <col min="6" max="9" width="12.5546875" customWidth="1"/>
  </cols>
  <sheetData>
    <row r="1" spans="1:19" ht="27.6">
      <c r="A1" s="3540" t="s">
        <v>1842</v>
      </c>
      <c r="B1" s="3540"/>
      <c r="C1" s="3540"/>
      <c r="D1" s="3540"/>
      <c r="E1" s="3540"/>
      <c r="F1" s="3540"/>
      <c r="G1" s="3540"/>
      <c r="H1" s="7"/>
      <c r="I1" s="7"/>
    </row>
    <row r="2" spans="1:19">
      <c r="A2" s="8"/>
      <c r="B2" s="624"/>
      <c r="C2" s="625"/>
      <c r="D2" s="3"/>
      <c r="E2" s="227"/>
      <c r="F2" s="5"/>
      <c r="G2" s="135"/>
      <c r="H2" s="7"/>
      <c r="I2" s="7"/>
    </row>
    <row r="3" spans="1:19" ht="15">
      <c r="A3" s="3334" t="s">
        <v>1</v>
      </c>
      <c r="B3" s="3335"/>
      <c r="C3" s="3335"/>
      <c r="D3" s="3335"/>
      <c r="E3" s="3335"/>
      <c r="F3" s="3335"/>
      <c r="G3" s="3335"/>
      <c r="H3" s="3335"/>
      <c r="I3" s="3346"/>
    </row>
    <row r="4" spans="1:19" ht="26.4">
      <c r="A4" s="832" t="s">
        <v>2</v>
      </c>
      <c r="B4" s="708" t="s">
        <v>3</v>
      </c>
      <c r="C4" s="708" t="s">
        <v>4</v>
      </c>
      <c r="D4" s="278" t="s">
        <v>362</v>
      </c>
      <c r="E4" s="611" t="s">
        <v>7</v>
      </c>
      <c r="F4" s="280" t="s">
        <v>6</v>
      </c>
      <c r="G4" s="498" t="s">
        <v>176</v>
      </c>
      <c r="H4" s="498" t="s">
        <v>177</v>
      </c>
      <c r="I4" s="838" t="s">
        <v>10</v>
      </c>
    </row>
    <row r="5" spans="1:19">
      <c r="A5" s="833">
        <v>45785</v>
      </c>
      <c r="B5" s="55">
        <v>60000</v>
      </c>
      <c r="C5" s="834">
        <f>B5*2%</f>
        <v>1200</v>
      </c>
      <c r="D5" s="25"/>
      <c r="E5" s="518" t="s">
        <v>1843</v>
      </c>
      <c r="F5" s="25">
        <v>24</v>
      </c>
      <c r="G5" s="55">
        <f>B5/F5</f>
        <v>2500</v>
      </c>
      <c r="H5" s="55">
        <f>B5*0.83%</f>
        <v>498</v>
      </c>
      <c r="I5" s="55">
        <f>B5</f>
        <v>60000</v>
      </c>
    </row>
    <row r="6" spans="1:19">
      <c r="A6" s="194">
        <v>45786</v>
      </c>
      <c r="B6" s="148"/>
      <c r="C6" s="329"/>
      <c r="D6" s="329"/>
      <c r="E6" s="195" t="s">
        <v>1844</v>
      </c>
      <c r="F6" s="57">
        <v>1</v>
      </c>
      <c r="G6" s="158">
        <v>2500</v>
      </c>
      <c r="H6" s="158">
        <v>498</v>
      </c>
      <c r="I6" s="62">
        <f>I5-G6</f>
        <v>57500</v>
      </c>
    </row>
    <row r="7" spans="1:19">
      <c r="A7" s="194">
        <v>45836</v>
      </c>
      <c r="B7" s="57"/>
      <c r="C7" s="57"/>
      <c r="D7" s="57"/>
      <c r="E7" s="195" t="s">
        <v>1845</v>
      </c>
      <c r="F7" s="57">
        <v>2</v>
      </c>
      <c r="G7" s="188">
        <v>2500</v>
      </c>
      <c r="H7" s="188">
        <v>498</v>
      </c>
      <c r="I7" s="62">
        <f t="shared" ref="I7:I14" si="0">I6-G7</f>
        <v>55000</v>
      </c>
      <c r="L7" s="339"/>
      <c r="M7" s="613"/>
      <c r="N7" s="467"/>
      <c r="O7" s="615"/>
      <c r="P7" s="615"/>
      <c r="Q7" s="615"/>
      <c r="R7" s="618"/>
      <c r="S7" s="618"/>
    </row>
    <row r="8" spans="1:19">
      <c r="A8" s="194">
        <v>45868</v>
      </c>
      <c r="B8" s="57"/>
      <c r="C8" s="57"/>
      <c r="D8" s="57"/>
      <c r="E8" s="195" t="s">
        <v>1846</v>
      </c>
      <c r="F8" s="57">
        <v>3</v>
      </c>
      <c r="G8" s="188">
        <v>2500</v>
      </c>
      <c r="H8" s="188">
        <v>498</v>
      </c>
      <c r="I8" s="62">
        <f t="shared" si="0"/>
        <v>52500</v>
      </c>
      <c r="L8" s="339"/>
      <c r="M8" s="613"/>
      <c r="N8" s="340"/>
      <c r="O8" s="614"/>
      <c r="P8" s="614"/>
      <c r="Q8" s="614"/>
      <c r="R8" s="617"/>
      <c r="S8" s="617"/>
    </row>
    <row r="9" spans="1:19">
      <c r="A9" s="194">
        <v>45899</v>
      </c>
      <c r="B9" s="57"/>
      <c r="C9" s="57"/>
      <c r="D9" s="57"/>
      <c r="E9" s="2184" t="s">
        <v>1847</v>
      </c>
      <c r="F9" s="57">
        <v>4</v>
      </c>
      <c r="G9" s="188">
        <v>2500</v>
      </c>
      <c r="H9" s="188">
        <v>498</v>
      </c>
      <c r="I9" s="62">
        <f t="shared" si="0"/>
        <v>50000</v>
      </c>
      <c r="L9" s="339"/>
      <c r="M9" s="613"/>
      <c r="N9" s="340"/>
      <c r="O9" s="615"/>
      <c r="P9" s="615"/>
      <c r="Q9" s="615"/>
      <c r="R9" s="617"/>
      <c r="S9" s="617"/>
    </row>
    <row r="10" spans="1:19">
      <c r="A10" s="194">
        <v>45934</v>
      </c>
      <c r="B10" s="57"/>
      <c r="C10" s="57"/>
      <c r="D10" s="57"/>
      <c r="E10" s="195" t="s">
        <v>1848</v>
      </c>
      <c r="F10" s="57">
        <v>5</v>
      </c>
      <c r="G10" s="158">
        <v>2500</v>
      </c>
      <c r="H10" s="158">
        <v>498</v>
      </c>
      <c r="I10" s="62">
        <f t="shared" si="0"/>
        <v>47500</v>
      </c>
      <c r="L10" s="339"/>
      <c r="M10" s="613"/>
      <c r="N10" s="340"/>
      <c r="O10" s="615"/>
      <c r="P10" s="615"/>
      <c r="Q10" s="615"/>
      <c r="R10" s="617"/>
      <c r="S10" s="617"/>
    </row>
    <row r="11" spans="1:19">
      <c r="A11" s="194">
        <v>45959</v>
      </c>
      <c r="B11" s="57"/>
      <c r="C11" s="57"/>
      <c r="D11" s="57"/>
      <c r="E11" s="195" t="s">
        <v>1849</v>
      </c>
      <c r="F11" s="57">
        <v>6</v>
      </c>
      <c r="G11" s="188">
        <v>2500</v>
      </c>
      <c r="H11" s="188">
        <v>498</v>
      </c>
      <c r="I11" s="62">
        <f t="shared" si="0"/>
        <v>45000</v>
      </c>
      <c r="L11" s="339"/>
      <c r="M11" s="613"/>
      <c r="N11" s="464"/>
      <c r="O11" s="615"/>
      <c r="P11" s="615"/>
      <c r="Q11" s="615"/>
      <c r="R11" s="617"/>
      <c r="S11" s="617"/>
    </row>
    <row r="12" spans="1:19">
      <c r="A12" s="194">
        <v>45990</v>
      </c>
      <c r="B12" s="326"/>
      <c r="C12" s="326"/>
      <c r="D12" s="326"/>
      <c r="E12" s="195" t="s">
        <v>1850</v>
      </c>
      <c r="F12" s="57">
        <v>7</v>
      </c>
      <c r="G12" s="188">
        <v>2500</v>
      </c>
      <c r="H12" s="188">
        <v>498</v>
      </c>
      <c r="I12" s="62">
        <f t="shared" si="0"/>
        <v>42500</v>
      </c>
      <c r="L12" s="339"/>
      <c r="M12" s="613"/>
      <c r="N12" s="340"/>
      <c r="O12" s="614"/>
      <c r="P12" s="614"/>
      <c r="Q12" s="614"/>
      <c r="R12" s="617"/>
      <c r="S12" s="617"/>
    </row>
    <row r="13" spans="1:19">
      <c r="A13" s="194">
        <v>46020</v>
      </c>
      <c r="B13" s="326"/>
      <c r="C13" s="326"/>
      <c r="D13" s="326"/>
      <c r="E13" s="195" t="s">
        <v>1851</v>
      </c>
      <c r="F13" s="57">
        <v>8</v>
      </c>
      <c r="G13" s="188">
        <v>2500</v>
      </c>
      <c r="H13" s="188">
        <v>498</v>
      </c>
      <c r="I13" s="62">
        <f t="shared" si="0"/>
        <v>40000</v>
      </c>
      <c r="L13" s="339"/>
      <c r="M13" s="613"/>
      <c r="N13" s="340"/>
      <c r="O13" s="615"/>
      <c r="P13" s="615"/>
      <c r="Q13" s="615"/>
      <c r="R13" s="617"/>
      <c r="S13" s="617"/>
    </row>
    <row r="14" spans="1:19">
      <c r="A14" s="835"/>
      <c r="B14" s="326"/>
      <c r="C14" s="326"/>
      <c r="D14" s="326"/>
      <c r="E14" s="836"/>
      <c r="F14" s="57">
        <v>9</v>
      </c>
      <c r="G14" s="837"/>
      <c r="H14" s="837"/>
      <c r="I14" s="62">
        <f t="shared" si="0"/>
        <v>40000</v>
      </c>
      <c r="L14" s="339"/>
      <c r="M14" s="613"/>
      <c r="N14" s="340"/>
      <c r="O14" s="615"/>
      <c r="P14" s="615"/>
      <c r="Q14" s="615"/>
      <c r="R14" s="617"/>
      <c r="S14" s="617"/>
    </row>
    <row r="15" spans="1:19">
      <c r="L15" s="339"/>
      <c r="M15" s="613"/>
      <c r="N15" s="340"/>
      <c r="O15" s="615"/>
      <c r="P15" s="615"/>
      <c r="Q15" s="615"/>
      <c r="R15" s="617"/>
      <c r="S15" s="617"/>
    </row>
  </sheetData>
  <mergeCells count="2">
    <mergeCell ref="A1:G1"/>
    <mergeCell ref="A3:I3"/>
  </mergeCells>
  <pageMargins left="0.7" right="0.7" top="0.75" bottom="0.75" header="0.3" footer="0.3"/>
  <pageSetup orientation="portrait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238">
    <tabColor rgb="FFFFFF00"/>
  </sheetPr>
  <dimension ref="A1:S56"/>
  <sheetViews>
    <sheetView topLeftCell="A31" zoomScale="130" zoomScaleNormal="130" workbookViewId="0">
      <selection activeCell="S36" sqref="S36"/>
    </sheetView>
  </sheetViews>
  <sheetFormatPr defaultColWidth="9.109375" defaultRowHeight="13.2"/>
  <cols>
    <col min="1" max="1" width="16.33203125" style="2" customWidth="1"/>
    <col min="2" max="3" width="16.33203125" style="3" customWidth="1"/>
    <col min="4" max="4" width="11.88671875" style="3" customWidth="1"/>
    <col min="5" max="5" width="11.5546875" style="3" customWidth="1"/>
    <col min="6" max="6" width="16.33203125" style="442" customWidth="1"/>
    <col min="7" max="9" width="16.33203125" style="6" customWidth="1"/>
    <col min="10" max="10" width="6.5546875" style="3" customWidth="1"/>
    <col min="11" max="12" width="11.5546875" style="3" customWidth="1"/>
    <col min="13" max="13" width="9.33203125" style="3" customWidth="1"/>
    <col min="14" max="18" width="11.5546875" style="3" customWidth="1"/>
    <col min="19" max="16384" width="9.109375" style="3"/>
  </cols>
  <sheetData>
    <row r="1" spans="1:19" ht="27.6">
      <c r="A1" s="622" t="s">
        <v>1852</v>
      </c>
      <c r="B1" s="623"/>
      <c r="C1" s="623"/>
      <c r="D1" s="623"/>
      <c r="E1" s="733"/>
      <c r="F1" s="818"/>
      <c r="G1" s="707"/>
      <c r="H1" s="502"/>
    </row>
    <row r="2" spans="1:19">
      <c r="B2" s="624"/>
      <c r="C2" s="625"/>
      <c r="E2" s="5"/>
      <c r="F2" s="4"/>
      <c r="G2" s="502"/>
      <c r="H2" s="502"/>
    </row>
    <row r="3" spans="1:19" ht="20.399999999999999">
      <c r="A3" s="3546" t="s">
        <v>1</v>
      </c>
      <c r="B3" s="3547"/>
      <c r="C3" s="3547"/>
      <c r="D3" s="3547"/>
      <c r="E3" s="3547"/>
      <c r="F3" s="3547"/>
      <c r="G3" s="3547"/>
      <c r="H3" s="3547"/>
      <c r="I3" s="3548"/>
      <c r="K3" s="3123" t="s">
        <v>20</v>
      </c>
      <c r="L3" s="3124"/>
      <c r="M3" s="3124"/>
      <c r="N3" s="3124"/>
      <c r="O3" s="3124"/>
      <c r="P3" s="3124"/>
      <c r="Q3" s="3124"/>
      <c r="R3" s="3125"/>
    </row>
    <row r="4" spans="1:19" ht="26.4">
      <c r="A4" s="277" t="s">
        <v>2</v>
      </c>
      <c r="B4" s="708" t="s">
        <v>3</v>
      </c>
      <c r="C4" s="708" t="s">
        <v>4</v>
      </c>
      <c r="D4" s="278" t="s">
        <v>362</v>
      </c>
      <c r="E4" s="280" t="s">
        <v>6</v>
      </c>
      <c r="F4" s="819" t="s">
        <v>7</v>
      </c>
      <c r="G4" s="820" t="s">
        <v>176</v>
      </c>
      <c r="H4" s="820" t="s">
        <v>177</v>
      </c>
      <c r="I4" s="288" t="s">
        <v>10</v>
      </c>
      <c r="K4" s="796" t="s">
        <v>21</v>
      </c>
      <c r="L4" s="70" t="s">
        <v>22</v>
      </c>
      <c r="M4" s="70" t="s">
        <v>5</v>
      </c>
      <c r="N4" s="70" t="s">
        <v>1853</v>
      </c>
      <c r="O4" s="829" t="s">
        <v>7</v>
      </c>
      <c r="P4" s="103" t="s">
        <v>24</v>
      </c>
      <c r="Q4" s="103" t="s">
        <v>25</v>
      </c>
      <c r="R4" s="203" t="s">
        <v>26</v>
      </c>
    </row>
    <row r="5" spans="1:19" s="817" customFormat="1" ht="15">
      <c r="A5" s="821">
        <v>45072</v>
      </c>
      <c r="B5" s="822">
        <v>40000</v>
      </c>
      <c r="C5" s="822">
        <f>B5*0.02</f>
        <v>800</v>
      </c>
      <c r="D5" s="823"/>
      <c r="E5" s="824">
        <v>12</v>
      </c>
      <c r="F5" s="825">
        <v>31317</v>
      </c>
      <c r="G5" s="826">
        <f>B5/E5</f>
        <v>3333.3333333333298</v>
      </c>
      <c r="H5" s="826">
        <f>B5*0.83%</f>
        <v>332</v>
      </c>
      <c r="I5" s="830">
        <f>B5</f>
        <v>40000</v>
      </c>
      <c r="K5" s="167">
        <v>45797</v>
      </c>
      <c r="L5" s="55">
        <v>10000</v>
      </c>
      <c r="M5" s="55"/>
      <c r="N5" s="73">
        <v>12</v>
      </c>
      <c r="O5" s="831">
        <v>35658</v>
      </c>
      <c r="P5" s="55">
        <f>L5/N5</f>
        <v>833.33333333333303</v>
      </c>
      <c r="Q5" s="55">
        <v>200</v>
      </c>
      <c r="R5" s="55">
        <f>L5</f>
        <v>10000</v>
      </c>
    </row>
    <row r="6" spans="1:19" ht="13.8">
      <c r="A6" s="50">
        <v>45105</v>
      </c>
      <c r="B6" s="151"/>
      <c r="C6" s="151"/>
      <c r="D6" s="151"/>
      <c r="E6" s="57">
        <v>1</v>
      </c>
      <c r="F6" s="42">
        <v>79267</v>
      </c>
      <c r="G6" s="35">
        <v>3333.33</v>
      </c>
      <c r="H6" s="35">
        <v>332</v>
      </c>
      <c r="I6" s="43">
        <f>I5-G6</f>
        <v>36666.67</v>
      </c>
      <c r="K6" s="449">
        <v>45843</v>
      </c>
      <c r="O6" s="52" t="s">
        <v>1854</v>
      </c>
      <c r="P6" s="168">
        <v>833.33</v>
      </c>
      <c r="Q6" s="168">
        <v>183</v>
      </c>
      <c r="R6" s="62">
        <f>R5-P6</f>
        <v>9166.67</v>
      </c>
      <c r="S6" s="99">
        <f>R6*0.02</f>
        <v>183.33340000000001</v>
      </c>
    </row>
    <row r="7" spans="1:19" ht="13.8">
      <c r="A7" s="50">
        <v>45136</v>
      </c>
      <c r="B7" s="151"/>
      <c r="C7" s="151"/>
      <c r="D7" s="151"/>
      <c r="E7" s="57">
        <v>2</v>
      </c>
      <c r="F7" s="42">
        <v>79677</v>
      </c>
      <c r="G7" s="35">
        <v>3333.33</v>
      </c>
      <c r="H7" s="35">
        <v>332</v>
      </c>
      <c r="I7" s="43">
        <f t="shared" ref="I7:I18" si="0">I6-G7</f>
        <v>33333.339999999997</v>
      </c>
      <c r="K7" s="167">
        <v>45912</v>
      </c>
      <c r="O7" s="52" t="s">
        <v>1855</v>
      </c>
      <c r="P7" s="168">
        <v>833.33</v>
      </c>
      <c r="Q7" s="168">
        <v>150</v>
      </c>
      <c r="R7" s="62">
        <f t="shared" ref="R7:R14" si="1">R6-P7</f>
        <v>8333.34</v>
      </c>
      <c r="S7" s="99">
        <f t="shared" ref="S7:S15" si="2">R7*0.02</f>
        <v>166.66679999999999</v>
      </c>
    </row>
    <row r="8" spans="1:19">
      <c r="A8" s="50">
        <v>45169</v>
      </c>
      <c r="B8" s="151"/>
      <c r="C8" s="151"/>
      <c r="D8" s="151"/>
      <c r="E8" s="57">
        <v>3</v>
      </c>
      <c r="F8" s="42">
        <v>80047</v>
      </c>
      <c r="G8" s="35">
        <v>3333.33</v>
      </c>
      <c r="H8" s="35">
        <v>332</v>
      </c>
      <c r="I8" s="43">
        <f t="shared" si="0"/>
        <v>30000.01</v>
      </c>
      <c r="K8" s="50">
        <v>45944</v>
      </c>
      <c r="L8" s="62"/>
      <c r="M8" s="44"/>
      <c r="N8" s="538">
        <v>3</v>
      </c>
      <c r="O8" s="187">
        <v>1976</v>
      </c>
      <c r="P8" s="168">
        <v>833.33</v>
      </c>
      <c r="Q8" s="62">
        <v>166.67</v>
      </c>
      <c r="R8" s="62">
        <f t="shared" si="1"/>
        <v>7500.01</v>
      </c>
      <c r="S8" s="99">
        <f t="shared" si="2"/>
        <v>150.00020000000001</v>
      </c>
    </row>
    <row r="9" spans="1:19">
      <c r="A9" s="50">
        <v>45206</v>
      </c>
      <c r="B9" s="151"/>
      <c r="C9" s="151"/>
      <c r="D9" s="151"/>
      <c r="E9" s="57">
        <v>4</v>
      </c>
      <c r="F9" s="42">
        <v>80512</v>
      </c>
      <c r="G9" s="45">
        <v>3333.33</v>
      </c>
      <c r="H9" s="45">
        <v>332</v>
      </c>
      <c r="I9" s="43">
        <f t="shared" si="0"/>
        <v>26666.68</v>
      </c>
      <c r="K9" s="50"/>
      <c r="L9" s="62"/>
      <c r="M9" s="62"/>
      <c r="N9" s="538">
        <v>4</v>
      </c>
      <c r="O9" s="187"/>
      <c r="P9" s="168"/>
      <c r="Q9" s="59"/>
      <c r="R9" s="62">
        <f t="shared" si="1"/>
        <v>7500.01</v>
      </c>
      <c r="S9" s="99">
        <f t="shared" si="2"/>
        <v>150.00020000000001</v>
      </c>
    </row>
    <row r="10" spans="1:19">
      <c r="A10" s="167">
        <v>45240</v>
      </c>
      <c r="B10" s="151"/>
      <c r="C10" s="151"/>
      <c r="D10" s="151"/>
      <c r="E10" s="57">
        <v>5</v>
      </c>
      <c r="F10" s="42">
        <v>80884</v>
      </c>
      <c r="G10" s="45">
        <v>3333.33</v>
      </c>
      <c r="H10" s="45">
        <v>332</v>
      </c>
      <c r="I10" s="43">
        <f t="shared" si="0"/>
        <v>23333.35</v>
      </c>
      <c r="K10" s="50"/>
      <c r="L10" s="62"/>
      <c r="M10" s="62"/>
      <c r="N10" s="538">
        <v>5</v>
      </c>
      <c r="O10" s="187"/>
      <c r="P10" s="59"/>
      <c r="Q10" s="59"/>
      <c r="R10" s="62">
        <f t="shared" si="1"/>
        <v>7500.01</v>
      </c>
      <c r="S10" s="99">
        <f t="shared" si="2"/>
        <v>150.00020000000001</v>
      </c>
    </row>
    <row r="11" spans="1:19">
      <c r="A11" s="167">
        <v>45269</v>
      </c>
      <c r="B11" s="151"/>
      <c r="C11" s="151"/>
      <c r="D11" s="151"/>
      <c r="E11" s="57">
        <v>6</v>
      </c>
      <c r="F11" s="42">
        <v>81317</v>
      </c>
      <c r="G11" s="45">
        <v>3333.33</v>
      </c>
      <c r="H11" s="45">
        <v>332</v>
      </c>
      <c r="I11" s="43">
        <f t="shared" si="0"/>
        <v>20000.02</v>
      </c>
      <c r="K11" s="50"/>
      <c r="L11" s="62"/>
      <c r="M11" s="62"/>
      <c r="N11" s="538">
        <v>6</v>
      </c>
      <c r="O11" s="187"/>
      <c r="P11" s="59"/>
      <c r="Q11" s="59"/>
      <c r="R11" s="62">
        <f t="shared" si="1"/>
        <v>7500.01</v>
      </c>
      <c r="S11" s="99">
        <f t="shared" si="2"/>
        <v>150.00020000000001</v>
      </c>
    </row>
    <row r="12" spans="1:19" ht="13.8">
      <c r="A12" s="235">
        <v>45300</v>
      </c>
      <c r="B12" s="151"/>
      <c r="C12" s="151"/>
      <c r="D12" s="151"/>
      <c r="E12" s="57">
        <v>7</v>
      </c>
      <c r="F12" s="41">
        <v>81717</v>
      </c>
      <c r="G12" s="45">
        <v>3333.33</v>
      </c>
      <c r="H12" s="256">
        <v>331</v>
      </c>
      <c r="I12" s="43">
        <f t="shared" si="0"/>
        <v>16666.689999999999</v>
      </c>
      <c r="K12" s="50"/>
      <c r="L12" s="62"/>
      <c r="M12" s="62"/>
      <c r="N12" s="538">
        <v>7</v>
      </c>
      <c r="O12" s="187"/>
      <c r="P12" s="59"/>
      <c r="Q12" s="59"/>
      <c r="R12" s="62">
        <f t="shared" si="1"/>
        <v>7500.01</v>
      </c>
      <c r="S12" s="99">
        <f t="shared" si="2"/>
        <v>150.00020000000001</v>
      </c>
    </row>
    <row r="13" spans="1:19" ht="13.8">
      <c r="A13" s="235">
        <v>45335</v>
      </c>
      <c r="B13" s="151"/>
      <c r="C13" s="151"/>
      <c r="D13" s="151"/>
      <c r="E13" s="57">
        <v>8</v>
      </c>
      <c r="F13" s="41">
        <v>82026</v>
      </c>
      <c r="G13" s="45">
        <v>3333.33</v>
      </c>
      <c r="H13" s="256">
        <v>332</v>
      </c>
      <c r="I13" s="43">
        <f t="shared" si="0"/>
        <v>13333.36</v>
      </c>
      <c r="K13" s="50"/>
      <c r="L13" s="62"/>
      <c r="M13" s="62"/>
      <c r="N13" s="538">
        <v>8</v>
      </c>
      <c r="O13" s="187"/>
      <c r="P13" s="59"/>
      <c r="Q13" s="59"/>
      <c r="R13" s="62">
        <f t="shared" si="1"/>
        <v>7500.01</v>
      </c>
      <c r="S13" s="99">
        <f t="shared" si="2"/>
        <v>150.00020000000001</v>
      </c>
    </row>
    <row r="14" spans="1:19" ht="13.8">
      <c r="A14" s="235">
        <v>45342</v>
      </c>
      <c r="B14" s="151"/>
      <c r="C14" s="151"/>
      <c r="D14" s="151"/>
      <c r="E14" s="57">
        <v>9</v>
      </c>
      <c r="F14" s="41">
        <v>82103</v>
      </c>
      <c r="G14" s="35">
        <v>3333.33</v>
      </c>
      <c r="H14" s="47">
        <v>332</v>
      </c>
      <c r="I14" s="43">
        <f t="shared" si="0"/>
        <v>10000.030000000001</v>
      </c>
      <c r="K14" s="740"/>
      <c r="L14" s="62"/>
      <c r="M14" s="62"/>
      <c r="N14" s="538">
        <v>9</v>
      </c>
      <c r="O14" s="181"/>
      <c r="P14" s="62"/>
      <c r="Q14" s="62"/>
      <c r="R14" s="62">
        <f t="shared" si="1"/>
        <v>7500.01</v>
      </c>
      <c r="S14" s="99">
        <f t="shared" si="2"/>
        <v>150.00020000000001</v>
      </c>
    </row>
    <row r="15" spans="1:19" ht="13.8">
      <c r="A15" s="235">
        <v>45342</v>
      </c>
      <c r="B15" s="151"/>
      <c r="C15" s="151"/>
      <c r="D15" s="151"/>
      <c r="E15" s="57">
        <v>10</v>
      </c>
      <c r="F15" s="475">
        <v>32925</v>
      </c>
      <c r="G15" s="35">
        <v>10000.030000000001</v>
      </c>
      <c r="H15" s="43"/>
      <c r="I15" s="43">
        <f t="shared" si="0"/>
        <v>0</v>
      </c>
      <c r="S15" s="99">
        <f t="shared" si="2"/>
        <v>0</v>
      </c>
    </row>
    <row r="16" spans="1:19">
      <c r="A16" s="160"/>
      <c r="B16" s="151"/>
      <c r="C16" s="151"/>
      <c r="D16" s="151"/>
      <c r="E16" s="57">
        <v>11</v>
      </c>
      <c r="F16" s="646"/>
      <c r="G16" s="43"/>
      <c r="H16" s="43"/>
      <c r="I16" s="43">
        <f t="shared" si="0"/>
        <v>0</v>
      </c>
    </row>
    <row r="17" spans="1:18">
      <c r="A17" s="160"/>
      <c r="B17" s="151"/>
      <c r="C17" s="151"/>
      <c r="D17" s="151"/>
      <c r="E17" s="57">
        <v>12</v>
      </c>
      <c r="F17" s="646"/>
      <c r="G17" s="43"/>
      <c r="H17" s="43"/>
      <c r="I17" s="43">
        <f t="shared" si="0"/>
        <v>0</v>
      </c>
    </row>
    <row r="18" spans="1:18">
      <c r="A18" s="160"/>
      <c r="B18" s="151"/>
      <c r="C18" s="151"/>
      <c r="D18" s="151"/>
      <c r="E18" s="57">
        <v>13</v>
      </c>
      <c r="F18" s="646"/>
      <c r="G18" s="43"/>
      <c r="H18" s="43"/>
      <c r="I18" s="43">
        <f t="shared" si="0"/>
        <v>0</v>
      </c>
    </row>
    <row r="19" spans="1:18" ht="20.399999999999999">
      <c r="A19" s="3549" t="s">
        <v>1</v>
      </c>
      <c r="B19" s="3549"/>
      <c r="C19" s="3549"/>
      <c r="D19" s="3549"/>
      <c r="E19" s="3549"/>
      <c r="F19" s="3549"/>
      <c r="G19" s="3549"/>
      <c r="H19" s="3549"/>
      <c r="I19" s="3549"/>
      <c r="K19" s="50"/>
      <c r="L19" s="255"/>
      <c r="M19" s="255"/>
      <c r="N19" s="255"/>
      <c r="O19" s="747"/>
    </row>
    <row r="20" spans="1:18" ht="25.2">
      <c r="A20" s="141" t="s">
        <v>2</v>
      </c>
      <c r="B20" s="827" t="s">
        <v>3</v>
      </c>
      <c r="C20" s="827" t="s">
        <v>4</v>
      </c>
      <c r="D20" s="509" t="s">
        <v>362</v>
      </c>
      <c r="E20" s="232" t="s">
        <v>6</v>
      </c>
      <c r="F20" s="529" t="s">
        <v>7</v>
      </c>
      <c r="G20" s="186" t="s">
        <v>176</v>
      </c>
      <c r="H20" s="186" t="s">
        <v>177</v>
      </c>
      <c r="I20" s="68" t="s">
        <v>10</v>
      </c>
      <c r="K20" s="50"/>
      <c r="L20" s="655"/>
      <c r="M20" s="539"/>
      <c r="N20" s="539"/>
      <c r="O20" s="660"/>
    </row>
    <row r="21" spans="1:18" ht="15">
      <c r="A21" s="736">
        <v>45342</v>
      </c>
      <c r="B21" s="710">
        <v>50000</v>
      </c>
      <c r="C21" s="710">
        <f>B21*0.02</f>
        <v>1000</v>
      </c>
      <c r="D21" s="309"/>
      <c r="E21" s="711">
        <v>12</v>
      </c>
      <c r="F21" s="828">
        <v>32925</v>
      </c>
      <c r="G21" s="713">
        <f>B21/E21</f>
        <v>4166.6666666666697</v>
      </c>
      <c r="H21" s="713">
        <f>B21*0.83%</f>
        <v>415</v>
      </c>
      <c r="I21" s="308">
        <f>B21</f>
        <v>50000</v>
      </c>
      <c r="K21" s="50"/>
      <c r="L21" s="655"/>
      <c r="M21" s="654"/>
      <c r="N21" s="654"/>
      <c r="O21" s="660"/>
    </row>
    <row r="22" spans="1:18" ht="15">
      <c r="A22" s="50">
        <v>45388</v>
      </c>
      <c r="B22" s="57"/>
      <c r="C22" s="57"/>
      <c r="D22" s="57"/>
      <c r="E22" s="57">
        <v>1</v>
      </c>
      <c r="F22" s="42">
        <v>82713</v>
      </c>
      <c r="G22" s="59">
        <v>4166.67</v>
      </c>
      <c r="H22" s="59">
        <v>415</v>
      </c>
      <c r="I22" s="62">
        <f>I21-G22</f>
        <v>45833.33</v>
      </c>
      <c r="K22" s="50"/>
      <c r="L22" s="655"/>
      <c r="M22" s="654"/>
      <c r="N22" s="654"/>
      <c r="O22" s="660"/>
    </row>
    <row r="23" spans="1:18" ht="15">
      <c r="A23" s="50">
        <v>45423</v>
      </c>
      <c r="B23" s="57"/>
      <c r="C23" s="57"/>
      <c r="D23" s="57"/>
      <c r="E23" s="57">
        <v>2</v>
      </c>
      <c r="F23" s="42">
        <v>83097</v>
      </c>
      <c r="G23" s="59">
        <v>4166.67</v>
      </c>
      <c r="H23" s="59">
        <v>415</v>
      </c>
      <c r="I23" s="62">
        <f t="shared" ref="I23:I30" si="3">I22-G23</f>
        <v>41666.660000000003</v>
      </c>
      <c r="K23" s="50"/>
      <c r="L23" s="655"/>
      <c r="M23" s="539"/>
      <c r="N23" s="539"/>
      <c r="O23" s="660"/>
    </row>
    <row r="24" spans="1:18">
      <c r="A24" s="50">
        <v>45454</v>
      </c>
      <c r="B24" s="57"/>
      <c r="C24" s="57"/>
      <c r="D24" s="57"/>
      <c r="E24" s="57">
        <v>3</v>
      </c>
      <c r="F24" s="42">
        <v>83558</v>
      </c>
      <c r="G24" s="59">
        <v>4166.67</v>
      </c>
      <c r="H24" s="59">
        <v>415</v>
      </c>
      <c r="I24" s="62">
        <f t="shared" si="3"/>
        <v>37499.99</v>
      </c>
    </row>
    <row r="25" spans="1:18">
      <c r="A25" s="50">
        <v>45486</v>
      </c>
      <c r="B25" s="57"/>
      <c r="C25" s="57"/>
      <c r="D25" s="57"/>
      <c r="E25" s="57">
        <v>4</v>
      </c>
      <c r="F25" s="42">
        <v>83901</v>
      </c>
      <c r="G25" s="62">
        <v>4166.67</v>
      </c>
      <c r="H25" s="59">
        <v>415</v>
      </c>
      <c r="I25" s="62">
        <f t="shared" si="3"/>
        <v>33333.32</v>
      </c>
    </row>
    <row r="26" spans="1:18">
      <c r="A26" s="50">
        <v>45533</v>
      </c>
      <c r="B26" s="178"/>
      <c r="C26" s="329"/>
      <c r="D26" s="329"/>
      <c r="E26" s="57">
        <v>5</v>
      </c>
      <c r="F26" s="42">
        <v>84399</v>
      </c>
      <c r="G26" s="59">
        <v>4166.67</v>
      </c>
      <c r="H26" s="59">
        <v>415</v>
      </c>
      <c r="I26" s="62">
        <f t="shared" si="3"/>
        <v>29166.65</v>
      </c>
    </row>
    <row r="27" spans="1:18">
      <c r="A27" s="50">
        <v>45570</v>
      </c>
      <c r="B27" s="57"/>
      <c r="C27" s="57"/>
      <c r="D27" s="57"/>
      <c r="E27" s="57">
        <v>6</v>
      </c>
      <c r="F27" s="58">
        <v>84906</v>
      </c>
      <c r="G27" s="59">
        <v>4166.67</v>
      </c>
      <c r="H27" s="59">
        <v>415</v>
      </c>
      <c r="I27" s="62">
        <f t="shared" si="3"/>
        <v>24999.98</v>
      </c>
    </row>
    <row r="28" spans="1:18">
      <c r="A28" s="50">
        <v>45605</v>
      </c>
      <c r="B28" s="57"/>
      <c r="C28" s="57"/>
      <c r="D28" s="57"/>
      <c r="E28" s="57">
        <v>7</v>
      </c>
      <c r="F28" s="58">
        <v>85322</v>
      </c>
      <c r="G28" s="59">
        <v>4166.67</v>
      </c>
      <c r="H28" s="59">
        <v>415</v>
      </c>
      <c r="I28" s="62">
        <f t="shared" si="3"/>
        <v>20833.310000000001</v>
      </c>
    </row>
    <row r="29" spans="1:18">
      <c r="A29" s="50">
        <v>45696</v>
      </c>
      <c r="B29" s="57"/>
      <c r="C29" s="57"/>
      <c r="D29" s="57"/>
      <c r="E29" s="57">
        <v>8</v>
      </c>
      <c r="F29" s="61">
        <v>86387</v>
      </c>
      <c r="G29" s="59">
        <v>4166.67</v>
      </c>
      <c r="H29" s="59">
        <v>415</v>
      </c>
      <c r="I29" s="62">
        <f t="shared" si="3"/>
        <v>16666.64</v>
      </c>
    </row>
    <row r="30" spans="1:18">
      <c r="A30" s="50">
        <v>45709</v>
      </c>
      <c r="B30" s="57"/>
      <c r="C30" s="57"/>
      <c r="D30" s="57"/>
      <c r="E30" s="57">
        <v>9</v>
      </c>
      <c r="F30" s="61">
        <v>35112</v>
      </c>
      <c r="G30" s="62">
        <v>16666.64</v>
      </c>
      <c r="H30" s="62"/>
      <c r="I30" s="62">
        <f t="shared" si="3"/>
        <v>0</v>
      </c>
    </row>
    <row r="32" spans="1:18" ht="20.399999999999999">
      <c r="A32" s="3549" t="s">
        <v>1</v>
      </c>
      <c r="B32" s="3549"/>
      <c r="C32" s="3549"/>
      <c r="D32" s="3549"/>
      <c r="E32" s="3549"/>
      <c r="F32" s="3549"/>
      <c r="G32" s="3549"/>
      <c r="H32" s="3549"/>
      <c r="I32" s="3549"/>
      <c r="K32" s="3550" t="s">
        <v>20</v>
      </c>
      <c r="L32" s="3551"/>
      <c r="M32" s="3551"/>
      <c r="N32" s="3551"/>
      <c r="O32" s="3551"/>
      <c r="P32" s="3551"/>
      <c r="Q32" s="3551"/>
      <c r="R32" s="3552"/>
    </row>
    <row r="33" spans="1:19" ht="25.2">
      <c r="A33" s="141" t="s">
        <v>2</v>
      </c>
      <c r="B33" s="827" t="s">
        <v>3</v>
      </c>
      <c r="C33" s="827" t="s">
        <v>4</v>
      </c>
      <c r="D33" s="509" t="s">
        <v>362</v>
      </c>
      <c r="E33" s="232" t="s">
        <v>6</v>
      </c>
      <c r="F33" s="529" t="s">
        <v>7</v>
      </c>
      <c r="G33" s="186" t="s">
        <v>176</v>
      </c>
      <c r="H33" s="186" t="s">
        <v>177</v>
      </c>
      <c r="I33" s="68" t="s">
        <v>10</v>
      </c>
      <c r="K33" s="324" t="s">
        <v>21</v>
      </c>
      <c r="L33" s="185" t="s">
        <v>22</v>
      </c>
      <c r="M33" s="185" t="s">
        <v>5</v>
      </c>
      <c r="N33" s="185" t="s">
        <v>1853</v>
      </c>
      <c r="O33" s="175" t="s">
        <v>7</v>
      </c>
      <c r="P33" s="186" t="s">
        <v>24</v>
      </c>
      <c r="Q33" s="186" t="s">
        <v>25</v>
      </c>
      <c r="R33" s="186" t="s">
        <v>26</v>
      </c>
    </row>
    <row r="34" spans="1:19">
      <c r="A34" s="736">
        <v>45709</v>
      </c>
      <c r="B34" s="710">
        <v>80000</v>
      </c>
      <c r="C34" s="710">
        <f>B34*0.02</f>
        <v>1600</v>
      </c>
      <c r="D34" s="309"/>
      <c r="E34" s="711">
        <v>24</v>
      </c>
      <c r="F34" s="828">
        <v>35112</v>
      </c>
      <c r="G34" s="713">
        <f>B34/E34</f>
        <v>3333.3333333333298</v>
      </c>
      <c r="H34" s="713">
        <f>B34*0.83%</f>
        <v>664</v>
      </c>
      <c r="I34" s="308">
        <f>B34</f>
        <v>80000</v>
      </c>
      <c r="K34" s="50">
        <v>45797</v>
      </c>
      <c r="L34" s="55">
        <v>10000</v>
      </c>
      <c r="M34" s="55"/>
      <c r="N34" s="73">
        <v>12</v>
      </c>
      <c r="O34" s="193"/>
      <c r="P34" s="55">
        <f>L34/N34</f>
        <v>833.33333333333303</v>
      </c>
      <c r="Q34" s="55">
        <f>L34*2%</f>
        <v>200</v>
      </c>
      <c r="R34" s="55">
        <f>L34</f>
        <v>10000</v>
      </c>
    </row>
    <row r="35" spans="1:19" ht="15">
      <c r="A35" s="167">
        <v>45724</v>
      </c>
      <c r="B35" s="57"/>
      <c r="C35" s="57"/>
      <c r="D35" s="57"/>
      <c r="E35" s="57">
        <v>1</v>
      </c>
      <c r="F35" s="358">
        <v>86781</v>
      </c>
      <c r="G35" s="168">
        <v>3333.33</v>
      </c>
      <c r="H35" s="168">
        <v>664</v>
      </c>
      <c r="I35" s="62">
        <f>I34-G35</f>
        <v>76666.67</v>
      </c>
      <c r="K35" s="455">
        <v>45843</v>
      </c>
      <c r="L35" s="2966"/>
      <c r="M35" s="27"/>
      <c r="N35" s="27"/>
      <c r="O35" s="655" t="s">
        <v>1854</v>
      </c>
      <c r="P35" s="2967">
        <v>833.33</v>
      </c>
      <c r="Q35" s="2967">
        <v>183</v>
      </c>
      <c r="R35" s="59">
        <f>R34-P35</f>
        <v>9166.67</v>
      </c>
    </row>
    <row r="36" spans="1:19" ht="15">
      <c r="A36" s="167">
        <v>45751</v>
      </c>
      <c r="B36" s="57"/>
      <c r="C36" s="57"/>
      <c r="D36" s="57"/>
      <c r="E36" s="57">
        <v>2</v>
      </c>
      <c r="F36" s="358">
        <v>87160</v>
      </c>
      <c r="G36" s="168">
        <v>4166.67</v>
      </c>
      <c r="H36" s="168">
        <v>415</v>
      </c>
      <c r="I36" s="62">
        <f>I35-G36</f>
        <v>72500</v>
      </c>
      <c r="K36" s="455">
        <v>45912</v>
      </c>
      <c r="L36" s="2966"/>
      <c r="M36" s="27"/>
      <c r="N36" s="27"/>
      <c r="O36" s="655" t="s">
        <v>1855</v>
      </c>
      <c r="P36" s="2967">
        <v>833.33</v>
      </c>
      <c r="Q36" s="2967">
        <v>150</v>
      </c>
      <c r="R36" s="59">
        <f t="shared" ref="R36:R42" si="4">R35-P36</f>
        <v>8333.34</v>
      </c>
      <c r="S36" s="99"/>
    </row>
    <row r="37" spans="1:19" ht="15">
      <c r="A37" s="167">
        <v>45797</v>
      </c>
      <c r="B37" s="57"/>
      <c r="C37" s="57"/>
      <c r="D37" s="57"/>
      <c r="E37" s="57">
        <v>3</v>
      </c>
      <c r="F37" s="52" t="s">
        <v>1856</v>
      </c>
      <c r="G37" s="450">
        <v>3333.33</v>
      </c>
      <c r="H37" s="450">
        <v>664</v>
      </c>
      <c r="I37" s="62">
        <f>I36-G37</f>
        <v>69166.67</v>
      </c>
      <c r="K37" s="455">
        <v>45944</v>
      </c>
      <c r="L37" s="2966"/>
      <c r="M37" s="27"/>
      <c r="N37" s="27"/>
      <c r="O37" s="655" t="s">
        <v>1857</v>
      </c>
      <c r="P37" s="2968">
        <v>833.33</v>
      </c>
      <c r="Q37" s="2968">
        <v>166.67</v>
      </c>
      <c r="R37" s="59">
        <f t="shared" si="4"/>
        <v>7500.01</v>
      </c>
    </row>
    <row r="38" spans="1:19" ht="13.8">
      <c r="A38" s="167">
        <v>45843</v>
      </c>
      <c r="E38" s="57">
        <v>4</v>
      </c>
      <c r="F38" s="52" t="s">
        <v>1854</v>
      </c>
      <c r="G38" s="168">
        <v>3333.33</v>
      </c>
      <c r="H38" s="168">
        <v>664</v>
      </c>
      <c r="I38" s="62">
        <f>I37-G38</f>
        <v>65833.34</v>
      </c>
      <c r="K38" s="2964"/>
      <c r="L38" s="59"/>
      <c r="M38" s="59"/>
      <c r="N38" s="76"/>
      <c r="O38" s="2965"/>
      <c r="P38" s="59"/>
      <c r="Q38" s="59"/>
      <c r="R38" s="59">
        <f t="shared" si="4"/>
        <v>7500.01</v>
      </c>
    </row>
    <row r="39" spans="1:19" ht="13.8">
      <c r="A39" s="167">
        <v>45944</v>
      </c>
      <c r="B39" s="57"/>
      <c r="C39" s="57"/>
      <c r="D39" s="57"/>
      <c r="E39" s="57">
        <v>5</v>
      </c>
      <c r="F39" s="52" t="s">
        <v>1857</v>
      </c>
      <c r="G39" s="450">
        <v>3333.33</v>
      </c>
      <c r="H39" s="450">
        <v>664</v>
      </c>
      <c r="I39" s="62">
        <f>I38-G39</f>
        <v>62500.01</v>
      </c>
      <c r="K39" s="2964"/>
      <c r="L39" s="59"/>
      <c r="M39" s="59"/>
      <c r="N39" s="76"/>
      <c r="O39" s="2965"/>
      <c r="P39" s="59"/>
      <c r="Q39" s="59"/>
      <c r="R39" s="59">
        <f t="shared" si="4"/>
        <v>7500.01</v>
      </c>
    </row>
    <row r="40" spans="1:19">
      <c r="A40" s="228"/>
      <c r="B40" s="133"/>
      <c r="C40" s="133"/>
      <c r="D40" s="133"/>
      <c r="E40" s="133"/>
      <c r="F40" s="134"/>
      <c r="G40" s="135"/>
      <c r="H40" s="135"/>
      <c r="I40" s="135"/>
      <c r="K40" s="27"/>
      <c r="L40" s="27"/>
      <c r="M40" s="27"/>
      <c r="N40" s="27"/>
      <c r="O40" s="27"/>
      <c r="P40" s="27"/>
      <c r="Q40" s="27"/>
      <c r="R40" s="59">
        <f t="shared" si="4"/>
        <v>7500.01</v>
      </c>
    </row>
    <row r="41" spans="1:19">
      <c r="K41" s="27"/>
      <c r="L41" s="27"/>
      <c r="M41" s="27"/>
      <c r="N41" s="27"/>
      <c r="O41" s="27"/>
      <c r="P41" s="27"/>
      <c r="Q41" s="27"/>
      <c r="R41" s="59">
        <f t="shared" si="4"/>
        <v>7500.01</v>
      </c>
    </row>
    <row r="42" spans="1:19">
      <c r="R42" s="59">
        <f t="shared" si="4"/>
        <v>7500.01</v>
      </c>
    </row>
    <row r="50" spans="1:8" ht="15">
      <c r="A50" s="575"/>
      <c r="B50" s="805"/>
      <c r="C50" s="125"/>
      <c r="D50" s="577"/>
      <c r="E50" s="577"/>
      <c r="F50" s="577"/>
      <c r="G50" s="728"/>
      <c r="H50" s="728"/>
    </row>
    <row r="51" spans="1:8">
      <c r="A51" s="575"/>
      <c r="B51" s="805"/>
      <c r="C51" s="161"/>
      <c r="D51" s="122"/>
      <c r="E51" s="122"/>
      <c r="F51" s="122"/>
      <c r="G51" s="604"/>
      <c r="H51" s="604"/>
    </row>
    <row r="52" spans="1:8" ht="13.8">
      <c r="A52" s="575"/>
      <c r="B52" s="576"/>
      <c r="C52" s="126"/>
      <c r="D52" s="577"/>
      <c r="E52" s="577"/>
      <c r="F52" s="577"/>
      <c r="G52" s="728"/>
      <c r="H52" s="728"/>
    </row>
    <row r="53" spans="1:8" ht="13.8">
      <c r="A53" s="575"/>
      <c r="B53" s="576"/>
      <c r="C53" s="126"/>
      <c r="D53" s="577"/>
      <c r="E53" s="577"/>
      <c r="F53" s="577"/>
      <c r="G53" s="728"/>
      <c r="H53" s="728"/>
    </row>
    <row r="54" spans="1:8" ht="13.8">
      <c r="A54" s="575"/>
      <c r="B54" s="576"/>
      <c r="C54" s="120"/>
      <c r="D54" s="122"/>
      <c r="E54" s="122"/>
      <c r="F54" s="122"/>
      <c r="G54" s="728"/>
      <c r="H54" s="728"/>
    </row>
    <row r="55" spans="1:8" ht="13.8">
      <c r="A55" s="575"/>
      <c r="B55" s="576"/>
      <c r="C55" s="120"/>
      <c r="D55" s="577"/>
      <c r="E55" s="577"/>
      <c r="F55" s="577"/>
      <c r="G55" s="728"/>
      <c r="H55" s="728"/>
    </row>
    <row r="56" spans="1:8" ht="13.8">
      <c r="A56" s="575"/>
      <c r="B56" s="576"/>
      <c r="C56" s="120"/>
      <c r="D56" s="122"/>
      <c r="E56" s="122"/>
      <c r="F56" s="122"/>
      <c r="G56" s="728"/>
      <c r="H56" s="728"/>
    </row>
  </sheetData>
  <mergeCells count="5">
    <mergeCell ref="A3:I3"/>
    <mergeCell ref="K3:R3"/>
    <mergeCell ref="A19:I19"/>
    <mergeCell ref="A32:I32"/>
    <mergeCell ref="K32:R32"/>
  </mergeCells>
  <pageMargins left="0.7" right="0.7" top="0.75" bottom="0.75" header="0.3" footer="0.3"/>
  <pageSetup orientation="portrait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239">
    <tabColor rgb="FFFFFF00"/>
  </sheetPr>
  <dimension ref="A1:R63"/>
  <sheetViews>
    <sheetView zoomScale="130" zoomScaleNormal="130" workbookViewId="0"/>
  </sheetViews>
  <sheetFormatPr defaultColWidth="9.109375" defaultRowHeight="13.2"/>
  <cols>
    <col min="1" max="1" width="14.109375" style="131" customWidth="1"/>
    <col min="2" max="2" width="14.109375" style="3" customWidth="1"/>
    <col min="3" max="3" width="11.109375" style="3" customWidth="1"/>
    <col min="4" max="4" width="9.109375" style="3"/>
    <col min="5" max="5" width="9.33203125" style="2308" customWidth="1"/>
    <col min="6" max="6" width="9.33203125" style="3" customWidth="1"/>
    <col min="7" max="7" width="13.6640625" style="7" customWidth="1"/>
    <col min="8" max="8" width="14" style="7" customWidth="1"/>
    <col min="9" max="9" width="15.33203125" style="132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8" width="9.88671875" style="3" customWidth="1"/>
    <col min="19" max="16384" width="9.109375" style="3"/>
  </cols>
  <sheetData>
    <row r="1" spans="1:9" ht="24">
      <c r="A1" s="11" t="s">
        <v>1858</v>
      </c>
    </row>
    <row r="3" spans="1:9" ht="15">
      <c r="A3" s="3553" t="s">
        <v>1</v>
      </c>
      <c r="B3" s="3553"/>
      <c r="C3" s="3553"/>
      <c r="D3" s="3553"/>
      <c r="E3" s="3553"/>
      <c r="F3" s="3553"/>
      <c r="G3" s="3553"/>
      <c r="H3" s="3553"/>
      <c r="I3" s="3553"/>
    </row>
    <row r="4" spans="1:9" ht="26.4">
      <c r="A4" s="141" t="s">
        <v>2</v>
      </c>
      <c r="B4" s="19" t="s">
        <v>35</v>
      </c>
      <c r="C4" s="19" t="s">
        <v>4</v>
      </c>
      <c r="D4" s="18" t="s">
        <v>5</v>
      </c>
      <c r="E4" s="2228" t="s">
        <v>7</v>
      </c>
      <c r="F4" s="18" t="s">
        <v>6</v>
      </c>
      <c r="G4" s="68" t="s">
        <v>176</v>
      </c>
      <c r="H4" s="68" t="s">
        <v>177</v>
      </c>
      <c r="I4" s="68" t="s">
        <v>10</v>
      </c>
    </row>
    <row r="5" spans="1:9">
      <c r="A5" s="147">
        <v>44687</v>
      </c>
      <c r="B5" s="21">
        <v>50000</v>
      </c>
      <c r="C5" s="21">
        <f>B5*0.02</f>
        <v>1000</v>
      </c>
      <c r="D5" s="23"/>
      <c r="E5" s="2229"/>
      <c r="F5" s="25">
        <v>10</v>
      </c>
      <c r="G5" s="21">
        <f>+B5/F5</f>
        <v>5000</v>
      </c>
      <c r="H5" s="21">
        <v>415</v>
      </c>
      <c r="I5" s="21">
        <v>50000</v>
      </c>
    </row>
    <row r="6" spans="1:9">
      <c r="A6" s="50">
        <v>44714</v>
      </c>
      <c r="B6" s="39"/>
      <c r="C6" s="39"/>
      <c r="D6" s="27"/>
      <c r="E6" s="2229">
        <v>74870</v>
      </c>
      <c r="F6" s="29">
        <v>1</v>
      </c>
      <c r="G6" s="43">
        <v>5000</v>
      </c>
      <c r="H6" s="43">
        <v>415</v>
      </c>
      <c r="I6" s="43">
        <f>I5-G6</f>
        <v>45000</v>
      </c>
    </row>
    <row r="7" spans="1:9">
      <c r="A7" s="50">
        <v>44743</v>
      </c>
      <c r="B7" s="27"/>
      <c r="C7" s="27"/>
      <c r="D7" s="27"/>
      <c r="E7" s="2229">
        <v>75209</v>
      </c>
      <c r="F7" s="29">
        <v>2</v>
      </c>
      <c r="G7" s="43">
        <v>5000</v>
      </c>
      <c r="H7" s="43">
        <v>415</v>
      </c>
      <c r="I7" s="43">
        <f t="shared" ref="I7:I15" si="0">I6-G7</f>
        <v>40000</v>
      </c>
    </row>
    <row r="8" spans="1:9">
      <c r="A8" s="50">
        <v>44792</v>
      </c>
      <c r="B8" s="27"/>
      <c r="C8" s="27"/>
      <c r="D8" s="27"/>
      <c r="E8" s="2229">
        <v>75724</v>
      </c>
      <c r="F8" s="29">
        <v>3</v>
      </c>
      <c r="G8" s="43">
        <v>5000</v>
      </c>
      <c r="H8" s="43">
        <v>415</v>
      </c>
      <c r="I8" s="43">
        <f t="shared" si="0"/>
        <v>35000</v>
      </c>
    </row>
    <row r="9" spans="1:9">
      <c r="A9" s="160">
        <v>44818</v>
      </c>
      <c r="B9" s="27"/>
      <c r="C9" s="27"/>
      <c r="D9" s="27"/>
      <c r="E9" s="2229">
        <v>76010</v>
      </c>
      <c r="F9" s="29">
        <v>4</v>
      </c>
      <c r="G9" s="43">
        <v>5000</v>
      </c>
      <c r="H9" s="43">
        <v>415</v>
      </c>
      <c r="I9" s="43">
        <f t="shared" si="0"/>
        <v>30000</v>
      </c>
    </row>
    <row r="10" spans="1:9">
      <c r="A10" s="160">
        <v>44848</v>
      </c>
      <c r="B10" s="27"/>
      <c r="C10" s="27"/>
      <c r="D10" s="27"/>
      <c r="E10" s="2229">
        <v>76249</v>
      </c>
      <c r="F10" s="29">
        <v>5</v>
      </c>
      <c r="G10" s="43">
        <v>5000</v>
      </c>
      <c r="H10" s="43">
        <v>415</v>
      </c>
      <c r="I10" s="43">
        <f t="shared" si="0"/>
        <v>25000</v>
      </c>
    </row>
    <row r="11" spans="1:9">
      <c r="A11" s="160">
        <v>44882</v>
      </c>
      <c r="B11" s="27"/>
      <c r="C11" s="27"/>
      <c r="D11" s="27"/>
      <c r="E11" s="2229">
        <v>76715</v>
      </c>
      <c r="F11" s="29">
        <v>6</v>
      </c>
      <c r="G11" s="43">
        <v>5000</v>
      </c>
      <c r="H11" s="43">
        <v>415</v>
      </c>
      <c r="I11" s="43">
        <f t="shared" si="0"/>
        <v>20000</v>
      </c>
    </row>
    <row r="12" spans="1:9">
      <c r="A12" s="160">
        <v>44915</v>
      </c>
      <c r="B12" s="27"/>
      <c r="C12" s="27"/>
      <c r="D12" s="27"/>
      <c r="E12" s="2229">
        <v>77086</v>
      </c>
      <c r="F12" s="29">
        <v>7</v>
      </c>
      <c r="G12" s="43">
        <v>5000</v>
      </c>
      <c r="H12" s="43">
        <v>415</v>
      </c>
      <c r="I12" s="43">
        <f t="shared" si="0"/>
        <v>15000</v>
      </c>
    </row>
    <row r="13" spans="1:9">
      <c r="A13" s="160">
        <v>44945</v>
      </c>
      <c r="B13" s="27"/>
      <c r="C13" s="27"/>
      <c r="D13" s="27"/>
      <c r="F13" s="29">
        <v>8</v>
      </c>
      <c r="G13" s="43">
        <v>5000</v>
      </c>
      <c r="H13" s="43">
        <v>415</v>
      </c>
      <c r="I13" s="43">
        <f t="shared" si="0"/>
        <v>10000</v>
      </c>
    </row>
    <row r="14" spans="1:9">
      <c r="A14" s="160">
        <v>44979</v>
      </c>
      <c r="B14" s="27"/>
      <c r="C14" s="27"/>
      <c r="D14" s="27"/>
      <c r="E14" s="2229">
        <v>77710</v>
      </c>
      <c r="F14" s="29">
        <v>9</v>
      </c>
      <c r="G14" s="43">
        <v>5000</v>
      </c>
      <c r="H14" s="43">
        <v>415</v>
      </c>
      <c r="I14" s="43">
        <f t="shared" si="0"/>
        <v>5000</v>
      </c>
    </row>
    <row r="15" spans="1:9">
      <c r="A15" s="160">
        <v>45001</v>
      </c>
      <c r="B15" s="27"/>
      <c r="C15" s="27"/>
      <c r="D15" s="27"/>
      <c r="E15" s="2229">
        <v>77974</v>
      </c>
      <c r="F15" s="29">
        <v>10</v>
      </c>
      <c r="G15" s="43">
        <v>5000</v>
      </c>
      <c r="H15" s="43">
        <v>415</v>
      </c>
      <c r="I15" s="43">
        <f t="shared" si="0"/>
        <v>0</v>
      </c>
    </row>
    <row r="16" spans="1:9">
      <c r="A16" s="160"/>
      <c r="B16" s="27"/>
      <c r="C16" s="27"/>
      <c r="D16" s="27"/>
      <c r="E16" s="2229"/>
      <c r="F16" s="29">
        <v>11</v>
      </c>
      <c r="G16" s="43"/>
      <c r="H16" s="43"/>
      <c r="I16" s="151"/>
    </row>
    <row r="17" spans="1:9">
      <c r="F17" s="29">
        <v>12</v>
      </c>
    </row>
    <row r="20" spans="1:9" ht="15">
      <c r="A20" s="3553" t="s">
        <v>1</v>
      </c>
      <c r="B20" s="3553"/>
      <c r="C20" s="3553"/>
      <c r="D20" s="3553"/>
      <c r="E20" s="3553"/>
      <c r="F20" s="3553"/>
      <c r="G20" s="3553"/>
      <c r="H20" s="3553"/>
      <c r="I20" s="3553"/>
    </row>
    <row r="21" spans="1:9" ht="26.4">
      <c r="A21" s="141" t="s">
        <v>2</v>
      </c>
      <c r="B21" s="19" t="s">
        <v>35</v>
      </c>
      <c r="C21" s="19" t="s">
        <v>4</v>
      </c>
      <c r="D21" s="18" t="s">
        <v>5</v>
      </c>
      <c r="E21" s="2228" t="s">
        <v>7</v>
      </c>
      <c r="F21" s="18" t="s">
        <v>6</v>
      </c>
      <c r="G21" s="68" t="s">
        <v>176</v>
      </c>
      <c r="H21" s="68" t="s">
        <v>177</v>
      </c>
      <c r="I21" s="68" t="s">
        <v>10</v>
      </c>
    </row>
    <row r="22" spans="1:9">
      <c r="A22" s="451">
        <v>45051</v>
      </c>
      <c r="B22" s="526">
        <v>400000</v>
      </c>
      <c r="C22" s="812">
        <f>B22*0.02</f>
        <v>8000</v>
      </c>
      <c r="D22" s="813"/>
      <c r="E22" s="2648">
        <v>31175</v>
      </c>
      <c r="F22" s="814">
        <v>60</v>
      </c>
      <c r="G22" s="812">
        <f>B22/F22</f>
        <v>6666.6666666666697</v>
      </c>
      <c r="H22" s="812">
        <f>B22*0.83%</f>
        <v>3320</v>
      </c>
      <c r="I22" s="812">
        <f>B22</f>
        <v>400000</v>
      </c>
    </row>
    <row r="23" spans="1:9">
      <c r="A23" s="50">
        <v>45091</v>
      </c>
      <c r="B23" s="151"/>
      <c r="C23" s="151"/>
      <c r="D23" s="151"/>
      <c r="E23" s="2229">
        <v>79124</v>
      </c>
      <c r="F23" s="57">
        <v>1</v>
      </c>
      <c r="G23" s="30">
        <v>6666.67</v>
      </c>
      <c r="H23" s="30">
        <v>3320</v>
      </c>
      <c r="I23" s="43">
        <f>I22-G23</f>
        <v>393333.33</v>
      </c>
    </row>
    <row r="24" spans="1:9">
      <c r="A24" s="50">
        <v>45127</v>
      </c>
      <c r="B24" s="151"/>
      <c r="C24" s="151"/>
      <c r="D24" s="151"/>
      <c r="E24" s="2229">
        <v>79547</v>
      </c>
      <c r="F24" s="57">
        <v>2</v>
      </c>
      <c r="G24" s="30">
        <v>6666.67</v>
      </c>
      <c r="H24" s="30">
        <v>3320</v>
      </c>
      <c r="I24" s="43">
        <f t="shared" ref="I24:I34" si="1">I23-G24</f>
        <v>386666.66</v>
      </c>
    </row>
    <row r="25" spans="1:9">
      <c r="A25" s="50">
        <v>45154</v>
      </c>
      <c r="B25" s="151"/>
      <c r="C25" s="151"/>
      <c r="D25" s="151"/>
      <c r="E25" s="2229">
        <v>79873</v>
      </c>
      <c r="F25" s="57">
        <v>3</v>
      </c>
      <c r="G25" s="30">
        <v>6666.67</v>
      </c>
      <c r="H25" s="30">
        <v>3320</v>
      </c>
      <c r="I25" s="43">
        <f t="shared" si="1"/>
        <v>379999.99</v>
      </c>
    </row>
    <row r="26" spans="1:9">
      <c r="A26" s="50">
        <v>45192</v>
      </c>
      <c r="B26" s="151"/>
      <c r="C26" s="151"/>
      <c r="D26" s="151"/>
      <c r="E26" s="2229">
        <v>80306</v>
      </c>
      <c r="F26" s="57">
        <v>4</v>
      </c>
      <c r="G26" s="30">
        <v>6666.67</v>
      </c>
      <c r="H26" s="30">
        <v>3320</v>
      </c>
      <c r="I26" s="43">
        <f t="shared" si="1"/>
        <v>373333.32</v>
      </c>
    </row>
    <row r="27" spans="1:9">
      <c r="A27" s="50">
        <v>45213</v>
      </c>
      <c r="B27" s="151"/>
      <c r="C27" s="151"/>
      <c r="D27" s="151"/>
      <c r="E27" s="2229">
        <v>80568</v>
      </c>
      <c r="F27" s="57">
        <v>5</v>
      </c>
      <c r="G27" s="30">
        <v>6666.67</v>
      </c>
      <c r="H27" s="30">
        <v>3320</v>
      </c>
      <c r="I27" s="43">
        <f t="shared" si="1"/>
        <v>366666.65</v>
      </c>
    </row>
    <row r="28" spans="1:9">
      <c r="A28" s="167">
        <v>45255</v>
      </c>
      <c r="B28" s="151"/>
      <c r="C28" s="151"/>
      <c r="D28" s="151"/>
      <c r="E28" s="2229">
        <v>81106</v>
      </c>
      <c r="F28" s="57">
        <v>6</v>
      </c>
      <c r="G28" s="30">
        <v>6666.67</v>
      </c>
      <c r="H28" s="30">
        <v>3320</v>
      </c>
      <c r="I28" s="43">
        <f t="shared" si="1"/>
        <v>359999.98</v>
      </c>
    </row>
    <row r="29" spans="1:9">
      <c r="A29" s="167">
        <v>45274</v>
      </c>
      <c r="B29" s="151"/>
      <c r="C29" s="151"/>
      <c r="D29" s="151"/>
      <c r="E29" s="2229">
        <v>81375</v>
      </c>
      <c r="F29" s="57">
        <v>7</v>
      </c>
      <c r="G29" s="30">
        <v>6666.67</v>
      </c>
      <c r="H29" s="30">
        <v>3320</v>
      </c>
      <c r="I29" s="43">
        <f t="shared" si="1"/>
        <v>353333.31</v>
      </c>
    </row>
    <row r="30" spans="1:9">
      <c r="A30" s="50">
        <v>45304</v>
      </c>
      <c r="B30" s="151"/>
      <c r="C30" s="151"/>
      <c r="D30" s="151"/>
      <c r="E30" s="2229">
        <v>81749</v>
      </c>
      <c r="F30" s="57">
        <v>8</v>
      </c>
      <c r="G30" s="43">
        <v>6666.67</v>
      </c>
      <c r="H30" s="43">
        <v>3320</v>
      </c>
      <c r="I30" s="43">
        <f t="shared" si="1"/>
        <v>346666.64</v>
      </c>
    </row>
    <row r="31" spans="1:9">
      <c r="A31" s="50">
        <v>45346</v>
      </c>
      <c r="B31" s="151"/>
      <c r="C31" s="151"/>
      <c r="D31" s="151"/>
      <c r="E31" s="2229">
        <v>82144</v>
      </c>
      <c r="F31" s="57">
        <v>9</v>
      </c>
      <c r="G31" s="43">
        <v>6666.67</v>
      </c>
      <c r="H31" s="43">
        <v>3320</v>
      </c>
      <c r="I31" s="43">
        <f t="shared" si="1"/>
        <v>339999.97</v>
      </c>
    </row>
    <row r="32" spans="1:9">
      <c r="A32" s="50">
        <v>45377</v>
      </c>
      <c r="B32" s="27"/>
      <c r="C32" s="27"/>
      <c r="D32" s="27"/>
      <c r="E32" s="2229">
        <v>82538</v>
      </c>
      <c r="F32" s="57">
        <v>10</v>
      </c>
      <c r="G32" s="43">
        <v>6666.67</v>
      </c>
      <c r="H32" s="43">
        <v>3320</v>
      </c>
      <c r="I32" s="43">
        <f t="shared" si="1"/>
        <v>333333.3</v>
      </c>
    </row>
    <row r="33" spans="1:18" ht="13.8">
      <c r="A33" s="235">
        <v>45386</v>
      </c>
      <c r="B33" s="27"/>
      <c r="C33" s="27"/>
      <c r="D33" s="27"/>
      <c r="E33" s="2229">
        <v>33199</v>
      </c>
      <c r="F33" s="57">
        <v>11</v>
      </c>
      <c r="G33" s="30">
        <v>333333.3</v>
      </c>
      <c r="H33" s="43"/>
      <c r="I33" s="43">
        <f t="shared" si="1"/>
        <v>0</v>
      </c>
    </row>
    <row r="34" spans="1:18">
      <c r="A34" s="160"/>
      <c r="B34" s="27"/>
      <c r="C34" s="27"/>
      <c r="D34" s="27"/>
      <c r="E34" s="2229"/>
      <c r="F34" s="57">
        <v>12</v>
      </c>
      <c r="G34" s="43"/>
      <c r="H34" s="43"/>
      <c r="I34" s="43">
        <f t="shared" si="1"/>
        <v>0</v>
      </c>
    </row>
    <row r="35" spans="1:18" ht="15">
      <c r="A35" s="3553" t="s">
        <v>1</v>
      </c>
      <c r="B35" s="3553"/>
      <c r="C35" s="3553"/>
      <c r="D35" s="3553"/>
      <c r="E35" s="3553"/>
      <c r="F35" s="3553"/>
      <c r="G35" s="3553"/>
      <c r="H35" s="3553"/>
      <c r="I35" s="3553"/>
    </row>
    <row r="36" spans="1:18" ht="26.4">
      <c r="A36" s="141" t="s">
        <v>2</v>
      </c>
      <c r="B36" s="19" t="s">
        <v>35</v>
      </c>
      <c r="C36" s="19" t="s">
        <v>4</v>
      </c>
      <c r="D36" s="18" t="s">
        <v>5</v>
      </c>
      <c r="E36" s="2228" t="s">
        <v>7</v>
      </c>
      <c r="F36" s="18" t="s">
        <v>6</v>
      </c>
      <c r="G36" s="68" t="s">
        <v>176</v>
      </c>
      <c r="H36" s="68" t="s">
        <v>177</v>
      </c>
      <c r="I36" s="68" t="s">
        <v>10</v>
      </c>
    </row>
    <row r="37" spans="1:18">
      <c r="A37" s="815">
        <v>45386</v>
      </c>
      <c r="B37" s="21">
        <v>450000</v>
      </c>
      <c r="C37" s="21">
        <f>B37*0.02</f>
        <v>9000</v>
      </c>
      <c r="D37" s="23"/>
      <c r="E37" s="2248">
        <v>33199</v>
      </c>
      <c r="F37" s="193">
        <v>60</v>
      </c>
      <c r="G37" s="21">
        <f>B37/F37</f>
        <v>7500</v>
      </c>
      <c r="H37" s="21">
        <f>B37*0.83%</f>
        <v>3735</v>
      </c>
      <c r="I37" s="21">
        <f>B37</f>
        <v>450000</v>
      </c>
    </row>
    <row r="38" spans="1:18">
      <c r="A38" s="50">
        <v>45412</v>
      </c>
      <c r="B38" s="27"/>
      <c r="C38" s="27"/>
      <c r="D38" s="27"/>
      <c r="E38" s="2229">
        <v>82983</v>
      </c>
      <c r="F38" s="57">
        <v>1</v>
      </c>
      <c r="G38" s="30">
        <v>7500</v>
      </c>
      <c r="H38" s="30">
        <v>3735</v>
      </c>
      <c r="I38" s="43">
        <f>I37-G38</f>
        <v>442500</v>
      </c>
    </row>
    <row r="39" spans="1:18">
      <c r="A39" s="50">
        <v>45447</v>
      </c>
      <c r="B39" s="27"/>
      <c r="C39" s="27"/>
      <c r="D39" s="27"/>
      <c r="E39" s="2229">
        <v>83477</v>
      </c>
      <c r="F39" s="57">
        <v>2</v>
      </c>
      <c r="G39" s="59">
        <v>7500</v>
      </c>
      <c r="H39" s="59">
        <v>3735</v>
      </c>
      <c r="I39" s="43">
        <f t="shared" ref="I39:I59" si="2">I38-G39</f>
        <v>435000</v>
      </c>
    </row>
    <row r="40" spans="1:18">
      <c r="A40" s="50">
        <v>45476</v>
      </c>
      <c r="B40" s="27"/>
      <c r="C40" s="27"/>
      <c r="D40" s="27"/>
      <c r="E40" s="2229">
        <v>83801</v>
      </c>
      <c r="F40" s="57">
        <v>3</v>
      </c>
      <c r="G40" s="43">
        <v>7500</v>
      </c>
      <c r="H40" s="43">
        <v>3735</v>
      </c>
      <c r="I40" s="43">
        <f t="shared" si="2"/>
        <v>427500</v>
      </c>
    </row>
    <row r="41" spans="1:18">
      <c r="A41" s="50">
        <v>45511</v>
      </c>
      <c r="B41" s="178"/>
      <c r="C41" s="329"/>
      <c r="D41" s="329"/>
      <c r="E41" s="2229">
        <v>84198</v>
      </c>
      <c r="F41" s="57">
        <v>4</v>
      </c>
      <c r="G41" s="59">
        <v>7500</v>
      </c>
      <c r="H41" s="59">
        <v>3735</v>
      </c>
      <c r="I41" s="43">
        <f t="shared" si="2"/>
        <v>420000</v>
      </c>
    </row>
    <row r="42" spans="1:18">
      <c r="A42" s="50">
        <v>45545</v>
      </c>
      <c r="B42" s="27"/>
      <c r="C42" s="27"/>
      <c r="D42" s="27"/>
      <c r="E42" s="2229">
        <v>84559</v>
      </c>
      <c r="F42" s="57">
        <v>5</v>
      </c>
      <c r="G42" s="59">
        <v>7500</v>
      </c>
      <c r="H42" s="59">
        <v>3735</v>
      </c>
      <c r="I42" s="43">
        <f t="shared" si="2"/>
        <v>412500</v>
      </c>
    </row>
    <row r="43" spans="1:18">
      <c r="A43" s="50">
        <v>45587</v>
      </c>
      <c r="B43" s="27"/>
      <c r="C43" s="27"/>
      <c r="D43" s="27"/>
      <c r="E43" s="2229">
        <v>85115</v>
      </c>
      <c r="F43" s="57">
        <v>6</v>
      </c>
      <c r="G43" s="30">
        <v>7500</v>
      </c>
      <c r="H43" s="30">
        <v>3735</v>
      </c>
      <c r="I43" s="43">
        <f t="shared" si="2"/>
        <v>405000</v>
      </c>
    </row>
    <row r="44" spans="1:18">
      <c r="A44" s="50">
        <v>45611</v>
      </c>
      <c r="B44" s="27"/>
      <c r="C44" s="27"/>
      <c r="D44" s="27"/>
      <c r="E44" s="2229">
        <v>85440</v>
      </c>
      <c r="F44" s="57">
        <v>7</v>
      </c>
      <c r="G44" s="30">
        <v>7500</v>
      </c>
      <c r="H44" s="30">
        <v>3735</v>
      </c>
      <c r="I44" s="43">
        <f t="shared" si="2"/>
        <v>397500</v>
      </c>
    </row>
    <row r="45" spans="1:18">
      <c r="A45" s="60">
        <v>45653</v>
      </c>
      <c r="B45" s="27"/>
      <c r="C45" s="27"/>
      <c r="D45" s="27"/>
      <c r="E45" s="2229">
        <v>85954</v>
      </c>
      <c r="F45" s="57">
        <v>8</v>
      </c>
      <c r="G45" s="30">
        <v>7500</v>
      </c>
      <c r="H45" s="30">
        <v>3735</v>
      </c>
      <c r="I45" s="43">
        <f t="shared" si="2"/>
        <v>390000</v>
      </c>
    </row>
    <row r="46" spans="1:18">
      <c r="A46" s="50">
        <v>45681</v>
      </c>
      <c r="B46" s="194"/>
      <c r="C46" s="605"/>
      <c r="D46" s="27"/>
      <c r="E46" s="2312">
        <v>86245</v>
      </c>
      <c r="F46" s="57">
        <v>9</v>
      </c>
      <c r="G46" s="188">
        <v>7500</v>
      </c>
      <c r="H46" s="188">
        <v>3735</v>
      </c>
      <c r="I46" s="43">
        <f t="shared" si="2"/>
        <v>382500</v>
      </c>
      <c r="K46" s="339"/>
      <c r="L46" s="613"/>
      <c r="M46" s="464"/>
      <c r="N46" s="615"/>
      <c r="O46" s="615"/>
      <c r="P46" s="615"/>
      <c r="Q46" s="617"/>
      <c r="R46" s="617"/>
    </row>
    <row r="47" spans="1:18">
      <c r="A47" s="50">
        <v>45715</v>
      </c>
      <c r="B47" s="194"/>
      <c r="C47" s="605"/>
      <c r="D47" s="27"/>
      <c r="E47" s="2312">
        <v>86648</v>
      </c>
      <c r="F47" s="57">
        <v>10</v>
      </c>
      <c r="G47" s="188">
        <v>7500</v>
      </c>
      <c r="H47" s="188">
        <v>3735</v>
      </c>
      <c r="I47" s="43">
        <f t="shared" si="2"/>
        <v>375000</v>
      </c>
      <c r="K47" s="339"/>
      <c r="L47" s="613"/>
      <c r="M47" s="464"/>
      <c r="N47" s="615"/>
      <c r="O47" s="615"/>
      <c r="P47" s="615"/>
      <c r="Q47" s="617"/>
      <c r="R47" s="617"/>
    </row>
    <row r="48" spans="1:18">
      <c r="A48" s="50">
        <v>45745</v>
      </c>
      <c r="B48" s="194"/>
      <c r="C48" s="605"/>
      <c r="D48" s="27"/>
      <c r="E48" s="2312">
        <v>87060</v>
      </c>
      <c r="F48" s="57">
        <v>11</v>
      </c>
      <c r="G48" s="188">
        <v>7500</v>
      </c>
      <c r="H48" s="188">
        <v>3735</v>
      </c>
      <c r="I48" s="43">
        <f t="shared" si="2"/>
        <v>367500</v>
      </c>
      <c r="K48" s="339"/>
      <c r="L48" s="613"/>
      <c r="M48" s="464"/>
      <c r="N48" s="615"/>
      <c r="O48" s="615"/>
      <c r="P48" s="615"/>
      <c r="Q48" s="617"/>
      <c r="R48" s="617"/>
    </row>
    <row r="49" spans="1:18">
      <c r="A49" s="50">
        <v>45771</v>
      </c>
      <c r="B49" s="194"/>
      <c r="C49" s="605"/>
      <c r="D49" s="27"/>
      <c r="E49" s="2312">
        <v>87297</v>
      </c>
      <c r="F49" s="57">
        <v>12</v>
      </c>
      <c r="G49" s="188">
        <v>7500</v>
      </c>
      <c r="H49" s="188">
        <v>3735</v>
      </c>
      <c r="I49" s="43">
        <f t="shared" si="2"/>
        <v>360000</v>
      </c>
      <c r="K49" s="339"/>
      <c r="L49" s="613"/>
      <c r="M49" s="464"/>
      <c r="N49" s="615"/>
      <c r="O49" s="615"/>
      <c r="P49" s="615"/>
      <c r="Q49" s="617"/>
      <c r="R49" s="617"/>
    </row>
    <row r="50" spans="1:18">
      <c r="A50" s="50">
        <v>45804</v>
      </c>
      <c r="B50" s="194"/>
      <c r="C50" s="605"/>
      <c r="D50" s="27"/>
      <c r="E50" s="2313" t="s">
        <v>1859</v>
      </c>
      <c r="F50" s="57">
        <v>13</v>
      </c>
      <c r="G50" s="188">
        <v>7500</v>
      </c>
      <c r="H50" s="188">
        <v>3735</v>
      </c>
      <c r="I50" s="43">
        <f t="shared" si="2"/>
        <v>352500</v>
      </c>
      <c r="K50" s="339"/>
      <c r="L50" s="613"/>
      <c r="M50" s="340"/>
      <c r="N50" s="615"/>
      <c r="O50" s="615"/>
      <c r="P50" s="615"/>
      <c r="Q50" s="617"/>
      <c r="R50" s="617"/>
    </row>
    <row r="51" spans="1:18">
      <c r="A51" s="160">
        <v>45835</v>
      </c>
      <c r="B51" s="194"/>
      <c r="C51" s="605"/>
      <c r="D51" s="27"/>
      <c r="E51" s="2313" t="s">
        <v>1860</v>
      </c>
      <c r="F51" s="57">
        <v>14</v>
      </c>
      <c r="G51" s="188">
        <v>7500</v>
      </c>
      <c r="H51" s="188">
        <v>3735</v>
      </c>
      <c r="I51" s="43">
        <f t="shared" si="2"/>
        <v>345000</v>
      </c>
      <c r="K51" s="339"/>
      <c r="L51" s="613"/>
      <c r="M51" s="340"/>
      <c r="N51" s="615"/>
      <c r="O51" s="615"/>
      <c r="P51" s="615"/>
      <c r="Q51" s="617"/>
      <c r="R51" s="617"/>
    </row>
    <row r="52" spans="1:18">
      <c r="A52" s="160">
        <v>45867</v>
      </c>
      <c r="B52" s="194"/>
      <c r="C52" s="605"/>
      <c r="D52" s="27"/>
      <c r="E52" s="2313" t="s">
        <v>1861</v>
      </c>
      <c r="F52" s="57">
        <v>15</v>
      </c>
      <c r="G52" s="188">
        <v>7500</v>
      </c>
      <c r="H52" s="188">
        <v>3735</v>
      </c>
      <c r="I52" s="43">
        <f t="shared" si="2"/>
        <v>337500</v>
      </c>
      <c r="K52" s="339"/>
      <c r="L52" s="613"/>
      <c r="M52" s="340"/>
      <c r="N52" s="615"/>
      <c r="O52" s="615"/>
      <c r="P52" s="615"/>
      <c r="Q52" s="617"/>
      <c r="R52" s="617"/>
    </row>
    <row r="53" spans="1:18">
      <c r="A53" s="167">
        <v>45897</v>
      </c>
      <c r="B53" s="194"/>
      <c r="E53" s="2707" t="s">
        <v>1862</v>
      </c>
      <c r="F53" s="57">
        <v>16</v>
      </c>
      <c r="G53" s="188">
        <v>7500</v>
      </c>
      <c r="H53" s="188">
        <v>3735</v>
      </c>
      <c r="I53" s="43">
        <f t="shared" si="2"/>
        <v>330000</v>
      </c>
      <c r="K53" s="339"/>
      <c r="L53" s="613"/>
      <c r="M53" s="464"/>
      <c r="N53" s="615"/>
      <c r="O53" s="615"/>
      <c r="P53" s="615"/>
      <c r="Q53" s="617"/>
      <c r="R53" s="617"/>
    </row>
    <row r="54" spans="1:18">
      <c r="A54" s="167">
        <v>45927</v>
      </c>
      <c r="B54" s="194"/>
      <c r="E54" s="2313" t="s">
        <v>1863</v>
      </c>
      <c r="F54" s="57">
        <v>17</v>
      </c>
      <c r="G54" s="188">
        <v>7500</v>
      </c>
      <c r="H54" s="188">
        <v>3735</v>
      </c>
      <c r="I54" s="43">
        <f t="shared" si="2"/>
        <v>322500</v>
      </c>
      <c r="K54" s="339"/>
      <c r="L54" s="613"/>
      <c r="M54" s="340"/>
      <c r="N54" s="615"/>
      <c r="O54" s="615"/>
      <c r="P54" s="615"/>
      <c r="Q54" s="617"/>
      <c r="R54" s="617"/>
    </row>
    <row r="55" spans="1:18">
      <c r="A55" s="167">
        <v>45951</v>
      </c>
      <c r="B55" s="194"/>
      <c r="E55" s="2313" t="s">
        <v>1864</v>
      </c>
      <c r="F55" s="57">
        <v>18</v>
      </c>
      <c r="G55" s="188">
        <v>7500</v>
      </c>
      <c r="H55" s="188">
        <v>3735</v>
      </c>
      <c r="I55" s="43">
        <f t="shared" si="2"/>
        <v>315000</v>
      </c>
      <c r="K55" s="339"/>
      <c r="L55" s="613"/>
      <c r="M55" s="340"/>
      <c r="N55" s="615"/>
      <c r="O55" s="615"/>
      <c r="P55" s="615"/>
      <c r="Q55" s="617"/>
      <c r="R55" s="617"/>
    </row>
    <row r="56" spans="1:18">
      <c r="A56" s="167">
        <v>45990</v>
      </c>
      <c r="B56" s="194"/>
      <c r="E56" s="2313" t="s">
        <v>1865</v>
      </c>
      <c r="F56" s="57">
        <v>19</v>
      </c>
      <c r="G56" s="188">
        <v>7500</v>
      </c>
      <c r="H56" s="188">
        <v>3735</v>
      </c>
      <c r="I56" s="43">
        <f t="shared" si="2"/>
        <v>307500</v>
      </c>
      <c r="K56" s="339"/>
      <c r="L56" s="613"/>
      <c r="M56" s="340"/>
      <c r="N56" s="615"/>
      <c r="O56" s="615"/>
      <c r="P56" s="615"/>
      <c r="Q56" s="617"/>
      <c r="R56" s="617"/>
    </row>
    <row r="57" spans="1:18">
      <c r="A57" s="339">
        <v>45997</v>
      </c>
      <c r="B57" s="27"/>
      <c r="C57" s="27"/>
      <c r="D57" s="27"/>
      <c r="E57" s="2861">
        <v>36924</v>
      </c>
      <c r="F57" s="57">
        <v>20</v>
      </c>
      <c r="G57" s="618">
        <v>307500</v>
      </c>
      <c r="H57" s="43"/>
      <c r="I57" s="43">
        <f t="shared" si="2"/>
        <v>0</v>
      </c>
      <c r="K57" s="339"/>
      <c r="L57" s="613"/>
      <c r="M57" s="467"/>
      <c r="N57" s="615"/>
      <c r="O57" s="615"/>
      <c r="P57" s="615"/>
      <c r="Q57" s="816"/>
      <c r="R57" s="618"/>
    </row>
    <row r="58" spans="1:18">
      <c r="A58" s="160"/>
      <c r="B58" s="27"/>
      <c r="C58" s="27"/>
      <c r="D58" s="27"/>
      <c r="E58" s="2229"/>
      <c r="F58" s="57">
        <v>21</v>
      </c>
      <c r="G58" s="43"/>
      <c r="H58" s="43"/>
      <c r="I58" s="43">
        <f t="shared" si="2"/>
        <v>0</v>
      </c>
    </row>
    <row r="59" spans="1:18">
      <c r="I59" s="43">
        <f t="shared" si="2"/>
        <v>0</v>
      </c>
    </row>
    <row r="60" spans="1:18" ht="15">
      <c r="A60" s="3553" t="s">
        <v>1</v>
      </c>
      <c r="B60" s="3553"/>
      <c r="C60" s="3553"/>
      <c r="D60" s="3553"/>
      <c r="E60" s="3553"/>
      <c r="F60" s="3553"/>
      <c r="G60" s="3553"/>
      <c r="H60" s="3553"/>
      <c r="I60" s="3553"/>
    </row>
    <row r="61" spans="1:18" ht="26.4">
      <c r="A61" s="141" t="s">
        <v>2</v>
      </c>
      <c r="B61" s="19" t="s">
        <v>35</v>
      </c>
      <c r="C61" s="19" t="s">
        <v>4</v>
      </c>
      <c r="D61" s="18" t="s">
        <v>5</v>
      </c>
      <c r="E61" s="2228" t="s">
        <v>7</v>
      </c>
      <c r="F61" s="18" t="s">
        <v>6</v>
      </c>
      <c r="G61" s="68" t="s">
        <v>176</v>
      </c>
      <c r="H61" s="68" t="s">
        <v>177</v>
      </c>
      <c r="I61" s="68" t="s">
        <v>10</v>
      </c>
    </row>
    <row r="62" spans="1:18">
      <c r="A62" s="339">
        <v>45997</v>
      </c>
      <c r="B62" s="21">
        <v>450000</v>
      </c>
      <c r="C62" s="21">
        <f>B62*0.02</f>
        <v>9000</v>
      </c>
      <c r="D62" s="23"/>
      <c r="E62" s="2248" t="s">
        <v>1866</v>
      </c>
      <c r="F62" s="193">
        <v>60</v>
      </c>
      <c r="G62" s="21">
        <f>B62/F62</f>
        <v>7500</v>
      </c>
      <c r="H62" s="21">
        <f>B62*0.83%</f>
        <v>3735</v>
      </c>
      <c r="I62" s="21">
        <f>B62</f>
        <v>450000</v>
      </c>
    </row>
    <row r="63" spans="1:18">
      <c r="A63" s="50"/>
      <c r="B63" s="27"/>
      <c r="C63" s="27"/>
      <c r="D63" s="27"/>
      <c r="E63" s="2229"/>
      <c r="F63" s="57"/>
      <c r="G63" s="30"/>
      <c r="H63" s="30"/>
      <c r="I63" s="43">
        <f>I62-G63</f>
        <v>450000</v>
      </c>
    </row>
  </sheetData>
  <mergeCells count="4">
    <mergeCell ref="A3:I3"/>
    <mergeCell ref="A20:I20"/>
    <mergeCell ref="A35:I35"/>
    <mergeCell ref="A60:I60"/>
  </mergeCells>
  <pageMargins left="0.7" right="0.7" top="0.75" bottom="0.75" header="0.3" footer="0.3"/>
  <pageSetup orientation="portrait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40">
    <tabColor rgb="FFFFFF00"/>
  </sheetPr>
  <dimension ref="A1:S86"/>
  <sheetViews>
    <sheetView zoomScale="130" zoomScaleNormal="130" workbookViewId="0">
      <selection sqref="A1:C1"/>
    </sheetView>
  </sheetViews>
  <sheetFormatPr defaultColWidth="9.109375" defaultRowHeight="13.2"/>
  <cols>
    <col min="1" max="1" width="12.88671875" style="228" customWidth="1"/>
    <col min="2" max="2" width="14.44140625" style="3" customWidth="1"/>
    <col min="3" max="3" width="10" style="3" customWidth="1"/>
    <col min="4" max="4" width="9.109375" style="3"/>
    <col min="5" max="5" width="9.33203125" style="2308" customWidth="1"/>
    <col min="6" max="6" width="9.33203125" style="3" customWidth="1"/>
    <col min="7" max="7" width="12.109375" style="6" customWidth="1"/>
    <col min="8" max="8" width="12.33203125" style="6" customWidth="1"/>
    <col min="9" max="9" width="13.6640625" style="6" customWidth="1"/>
    <col min="10" max="11" width="9.109375" style="3"/>
    <col min="12" max="12" width="9.33203125" style="3" customWidth="1"/>
    <col min="13" max="13" width="9.109375" style="3"/>
    <col min="14" max="16" width="9.33203125" style="3" customWidth="1"/>
    <col min="17" max="17" width="9.109375" style="3"/>
    <col min="18" max="18" width="9.88671875" style="3" customWidth="1"/>
    <col min="19" max="19" width="9.33203125" style="3" customWidth="1"/>
    <col min="20" max="16384" width="9.109375" style="3"/>
  </cols>
  <sheetData>
    <row r="1" spans="1:9" ht="24">
      <c r="A1" s="3134" t="s">
        <v>1867</v>
      </c>
      <c r="B1" s="3134"/>
      <c r="C1" s="3134"/>
    </row>
    <row r="5" spans="1:9" ht="15">
      <c r="A5" s="3553" t="s">
        <v>1</v>
      </c>
      <c r="B5" s="3553"/>
      <c r="C5" s="3553"/>
      <c r="D5" s="3553"/>
      <c r="E5" s="3553"/>
      <c r="F5" s="3553"/>
      <c r="G5" s="3553"/>
      <c r="H5" s="3553"/>
      <c r="I5" s="3553"/>
    </row>
    <row r="6" spans="1:9" ht="26.4">
      <c r="A6" s="141" t="s">
        <v>2</v>
      </c>
      <c r="B6" s="19" t="s">
        <v>35</v>
      </c>
      <c r="C6" s="19" t="s">
        <v>4</v>
      </c>
      <c r="D6" s="18" t="s">
        <v>5</v>
      </c>
      <c r="E6" s="2228" t="s">
        <v>7</v>
      </c>
      <c r="F6" s="18" t="s">
        <v>6</v>
      </c>
      <c r="G6" s="19" t="s">
        <v>176</v>
      </c>
      <c r="H6" s="19" t="s">
        <v>177</v>
      </c>
      <c r="I6" s="19" t="s">
        <v>10</v>
      </c>
    </row>
    <row r="7" spans="1:9">
      <c r="A7" s="162">
        <v>44595</v>
      </c>
      <c r="B7" s="21">
        <v>50000</v>
      </c>
      <c r="C7" s="21">
        <f>B7*0.02</f>
        <v>1000</v>
      </c>
      <c r="D7" s="23"/>
      <c r="E7" s="2248">
        <v>28271</v>
      </c>
      <c r="F7" s="25">
        <v>10</v>
      </c>
      <c r="G7" s="21">
        <f>+B7/F7</f>
        <v>5000</v>
      </c>
      <c r="H7" s="21">
        <v>415</v>
      </c>
      <c r="I7" s="21">
        <v>50000</v>
      </c>
    </row>
    <row r="8" spans="1:9">
      <c r="A8" s="50">
        <v>44622</v>
      </c>
      <c r="B8" s="62"/>
      <c r="C8" s="62"/>
      <c r="D8" s="57"/>
      <c r="E8" s="2229">
        <v>73816</v>
      </c>
      <c r="F8" s="57">
        <v>1</v>
      </c>
      <c r="G8" s="62">
        <v>5000</v>
      </c>
      <c r="H8" s="62">
        <v>415</v>
      </c>
      <c r="I8" s="62">
        <f>I7-G8</f>
        <v>45000</v>
      </c>
    </row>
    <row r="9" spans="1:9">
      <c r="A9" s="50">
        <v>44656</v>
      </c>
      <c r="B9" s="57"/>
      <c r="C9" s="57"/>
      <c r="D9" s="57"/>
      <c r="E9" s="2229">
        <v>74142</v>
      </c>
      <c r="F9" s="57">
        <v>2</v>
      </c>
      <c r="G9" s="62">
        <v>5000</v>
      </c>
      <c r="H9" s="62">
        <v>415</v>
      </c>
      <c r="I9" s="62">
        <f t="shared" ref="I9:I16" si="0">I8-G9</f>
        <v>40000</v>
      </c>
    </row>
    <row r="10" spans="1:9">
      <c r="A10" s="194">
        <v>44685</v>
      </c>
      <c r="B10" s="57"/>
      <c r="C10" s="57"/>
      <c r="D10" s="57"/>
      <c r="E10" s="2229">
        <v>74449</v>
      </c>
      <c r="F10" s="57">
        <v>3</v>
      </c>
      <c r="G10" s="62">
        <v>5000</v>
      </c>
      <c r="H10" s="62">
        <v>415</v>
      </c>
      <c r="I10" s="62">
        <f t="shared" si="0"/>
        <v>35000</v>
      </c>
    </row>
    <row r="11" spans="1:9">
      <c r="A11" s="194">
        <v>44714</v>
      </c>
      <c r="B11" s="57"/>
      <c r="C11" s="57"/>
      <c r="D11" s="57"/>
      <c r="E11" s="2229">
        <v>74869</v>
      </c>
      <c r="F11" s="57">
        <v>4</v>
      </c>
      <c r="G11" s="62">
        <v>5000</v>
      </c>
      <c r="H11" s="62">
        <v>415</v>
      </c>
      <c r="I11" s="62">
        <f t="shared" si="0"/>
        <v>30000</v>
      </c>
    </row>
    <row r="12" spans="1:9">
      <c r="A12" s="50">
        <v>44743</v>
      </c>
      <c r="B12" s="57"/>
      <c r="C12" s="57"/>
      <c r="D12" s="57"/>
      <c r="E12" s="2356">
        <v>75208</v>
      </c>
      <c r="F12" s="57">
        <v>5</v>
      </c>
      <c r="G12" s="62">
        <v>5000</v>
      </c>
      <c r="H12" s="62">
        <v>415</v>
      </c>
      <c r="I12" s="62">
        <f t="shared" si="0"/>
        <v>25000</v>
      </c>
    </row>
    <row r="13" spans="1:9">
      <c r="A13" s="50">
        <v>44789</v>
      </c>
      <c r="B13" s="57"/>
      <c r="C13" s="57"/>
      <c r="D13" s="57"/>
      <c r="E13" s="2229">
        <v>75687</v>
      </c>
      <c r="F13" s="57">
        <v>6</v>
      </c>
      <c r="G13" s="62">
        <v>5000</v>
      </c>
      <c r="H13" s="62">
        <v>415</v>
      </c>
      <c r="I13" s="62">
        <f t="shared" si="0"/>
        <v>20000</v>
      </c>
    </row>
    <row r="14" spans="1:9" ht="13.8">
      <c r="A14" s="50">
        <v>44818</v>
      </c>
      <c r="B14" s="57"/>
      <c r="C14" s="57"/>
      <c r="D14" s="57"/>
      <c r="E14" s="2195">
        <v>76009</v>
      </c>
      <c r="F14" s="57">
        <v>7</v>
      </c>
      <c r="G14" s="62">
        <v>5000</v>
      </c>
      <c r="H14" s="62">
        <v>415</v>
      </c>
      <c r="I14" s="62">
        <f t="shared" si="0"/>
        <v>15000</v>
      </c>
    </row>
    <row r="15" spans="1:9" ht="13.8">
      <c r="A15" s="50">
        <v>44848</v>
      </c>
      <c r="B15" s="57"/>
      <c r="C15" s="57"/>
      <c r="D15" s="57"/>
      <c r="E15" s="2195">
        <v>76248</v>
      </c>
      <c r="F15" s="57">
        <v>8</v>
      </c>
      <c r="G15" s="62">
        <v>5000</v>
      </c>
      <c r="H15" s="62">
        <v>415</v>
      </c>
      <c r="I15" s="62">
        <f t="shared" si="0"/>
        <v>10000</v>
      </c>
    </row>
    <row r="16" spans="1:9" ht="13.8">
      <c r="A16" s="50">
        <v>44876</v>
      </c>
      <c r="B16" s="57"/>
      <c r="C16" s="57"/>
      <c r="D16" s="57"/>
      <c r="E16" s="2195">
        <v>76715</v>
      </c>
      <c r="F16" s="57">
        <v>9</v>
      </c>
      <c r="G16" s="62">
        <v>10000</v>
      </c>
      <c r="H16" s="62">
        <v>415</v>
      </c>
      <c r="I16" s="62">
        <f t="shared" si="0"/>
        <v>0</v>
      </c>
    </row>
    <row r="17" spans="1:9">
      <c r="B17" s="132"/>
      <c r="C17" s="132"/>
      <c r="D17" s="132"/>
      <c r="F17" s="132"/>
      <c r="G17" s="7"/>
      <c r="H17" s="7"/>
      <c r="I17" s="7"/>
    </row>
    <row r="18" spans="1:9">
      <c r="B18" s="132"/>
      <c r="C18" s="132"/>
      <c r="D18" s="132"/>
      <c r="F18" s="132"/>
      <c r="G18" s="7"/>
      <c r="H18" s="7"/>
      <c r="I18" s="7"/>
    </row>
    <row r="19" spans="1:9" ht="15">
      <c r="A19" s="3553" t="s">
        <v>1</v>
      </c>
      <c r="B19" s="3553"/>
      <c r="C19" s="3553"/>
      <c r="D19" s="3553"/>
      <c r="E19" s="3553"/>
      <c r="F19" s="3553"/>
      <c r="G19" s="3553"/>
      <c r="H19" s="3553"/>
      <c r="I19" s="3553"/>
    </row>
    <row r="20" spans="1:9" ht="25.2">
      <c r="A20" s="141" t="s">
        <v>2</v>
      </c>
      <c r="B20" s="68" t="s">
        <v>35</v>
      </c>
      <c r="C20" s="68" t="s">
        <v>4</v>
      </c>
      <c r="D20" s="232" t="s">
        <v>5</v>
      </c>
      <c r="E20" s="2228" t="s">
        <v>7</v>
      </c>
      <c r="F20" s="232" t="s">
        <v>6</v>
      </c>
      <c r="G20" s="68" t="s">
        <v>176</v>
      </c>
      <c r="H20" s="68" t="s">
        <v>177</v>
      </c>
      <c r="I20" s="68" t="s">
        <v>10</v>
      </c>
    </row>
    <row r="21" spans="1:9">
      <c r="A21" s="162">
        <v>44894</v>
      </c>
      <c r="B21" s="21">
        <v>100000</v>
      </c>
      <c r="C21" s="21">
        <f>B21*0.02</f>
        <v>2000</v>
      </c>
      <c r="D21" s="23"/>
      <c r="E21" s="2248">
        <v>30308</v>
      </c>
      <c r="F21" s="25">
        <v>12</v>
      </c>
      <c r="G21" s="21">
        <f>+B21/F21</f>
        <v>8333.3333333333303</v>
      </c>
      <c r="H21" s="21">
        <f>B21*0.83%</f>
        <v>830</v>
      </c>
      <c r="I21" s="21">
        <f>B21</f>
        <v>100000</v>
      </c>
    </row>
    <row r="22" spans="1:9" ht="13.8">
      <c r="A22" s="167">
        <v>44915</v>
      </c>
      <c r="B22" s="32"/>
      <c r="C22" s="33"/>
      <c r="D22" s="33"/>
      <c r="E22" s="2195">
        <v>77085</v>
      </c>
      <c r="F22" s="715">
        <v>1</v>
      </c>
      <c r="G22" s="35">
        <v>8333.33</v>
      </c>
      <c r="H22" s="35">
        <v>830</v>
      </c>
      <c r="I22" s="43">
        <f>I21-G22</f>
        <v>91666.67</v>
      </c>
    </row>
    <row r="23" spans="1:9">
      <c r="A23" s="50">
        <v>44945</v>
      </c>
      <c r="B23" s="151"/>
      <c r="C23" s="151"/>
      <c r="D23" s="151"/>
      <c r="E23" s="2229">
        <v>77394</v>
      </c>
      <c r="F23" s="715">
        <v>2</v>
      </c>
      <c r="G23" s="35">
        <v>8333.33</v>
      </c>
      <c r="H23" s="35">
        <v>830</v>
      </c>
      <c r="I23" s="43">
        <f t="shared" ref="I23:I33" si="1">I22-G23</f>
        <v>83333.34</v>
      </c>
    </row>
    <row r="24" spans="1:9">
      <c r="A24" s="50">
        <v>44979</v>
      </c>
      <c r="B24" s="151"/>
      <c r="C24" s="151"/>
      <c r="D24" s="151"/>
      <c r="E24" s="2229">
        <v>77709</v>
      </c>
      <c r="F24" s="715">
        <v>3</v>
      </c>
      <c r="G24" s="35">
        <v>8333.33</v>
      </c>
      <c r="H24" s="35">
        <v>830</v>
      </c>
      <c r="I24" s="43">
        <f t="shared" si="1"/>
        <v>75000.009999999995</v>
      </c>
    </row>
    <row r="25" spans="1:9">
      <c r="A25" s="50">
        <v>45001</v>
      </c>
      <c r="B25" s="151"/>
      <c r="C25" s="151"/>
      <c r="D25" s="151"/>
      <c r="E25" s="2229">
        <v>77973</v>
      </c>
      <c r="F25" s="715">
        <v>4</v>
      </c>
      <c r="G25" s="35">
        <v>8333.33</v>
      </c>
      <c r="H25" s="35">
        <v>830</v>
      </c>
      <c r="I25" s="43">
        <f t="shared" si="1"/>
        <v>66666.679999999993</v>
      </c>
    </row>
    <row r="26" spans="1:9">
      <c r="A26" s="50">
        <v>45041</v>
      </c>
      <c r="B26" s="151"/>
      <c r="C26" s="151"/>
      <c r="D26" s="151"/>
      <c r="E26" s="2229">
        <v>78387</v>
      </c>
      <c r="F26" s="715">
        <v>5</v>
      </c>
      <c r="G26" s="35">
        <v>8333.33</v>
      </c>
      <c r="H26" s="35">
        <v>830</v>
      </c>
      <c r="I26" s="43">
        <f t="shared" si="1"/>
        <v>58333.35</v>
      </c>
    </row>
    <row r="27" spans="1:9">
      <c r="A27" s="50">
        <v>45055</v>
      </c>
      <c r="B27" s="151"/>
      <c r="C27" s="151"/>
      <c r="D27" s="151"/>
      <c r="E27" s="2229">
        <v>78587</v>
      </c>
      <c r="F27" s="715">
        <v>6</v>
      </c>
      <c r="G27" s="45">
        <v>8333.33</v>
      </c>
      <c r="H27" s="45">
        <v>830</v>
      </c>
      <c r="I27" s="43">
        <f t="shared" si="1"/>
        <v>50000.02</v>
      </c>
    </row>
    <row r="28" spans="1:9">
      <c r="A28" s="50">
        <v>45091</v>
      </c>
      <c r="B28" s="151"/>
      <c r="C28" s="151"/>
      <c r="D28" s="151"/>
      <c r="E28" s="2229">
        <v>79125</v>
      </c>
      <c r="F28" s="715">
        <v>7</v>
      </c>
      <c r="G28" s="35">
        <v>8333.33</v>
      </c>
      <c r="H28" s="35">
        <v>830</v>
      </c>
      <c r="I28" s="43">
        <f t="shared" si="1"/>
        <v>41666.69</v>
      </c>
    </row>
    <row r="29" spans="1:9">
      <c r="A29" s="50">
        <v>45127</v>
      </c>
      <c r="B29" s="151"/>
      <c r="C29" s="151"/>
      <c r="D29" s="151"/>
      <c r="E29" s="2229">
        <v>79546</v>
      </c>
      <c r="F29" s="715">
        <v>8</v>
      </c>
      <c r="G29" s="35">
        <v>8333.33</v>
      </c>
      <c r="H29" s="35">
        <v>830</v>
      </c>
      <c r="I29" s="43">
        <f t="shared" si="1"/>
        <v>33333.360000000001</v>
      </c>
    </row>
    <row r="30" spans="1:9">
      <c r="A30" s="50">
        <v>45154</v>
      </c>
      <c r="B30" s="151"/>
      <c r="C30" s="151"/>
      <c r="D30" s="151"/>
      <c r="E30" s="2229">
        <v>79872</v>
      </c>
      <c r="F30" s="715">
        <v>9</v>
      </c>
      <c r="G30" s="35">
        <v>8333.33</v>
      </c>
      <c r="H30" s="35">
        <v>830</v>
      </c>
      <c r="I30" s="43">
        <f t="shared" si="1"/>
        <v>25000.03</v>
      </c>
    </row>
    <row r="31" spans="1:9">
      <c r="A31" s="50">
        <v>45192</v>
      </c>
      <c r="B31" s="151"/>
      <c r="C31" s="151"/>
      <c r="D31" s="151"/>
      <c r="E31" s="2229">
        <v>80305</v>
      </c>
      <c r="F31" s="715">
        <v>10</v>
      </c>
      <c r="G31" s="35">
        <v>8333.33</v>
      </c>
      <c r="H31" s="35">
        <v>830</v>
      </c>
      <c r="I31" s="43">
        <f t="shared" si="1"/>
        <v>16666.7</v>
      </c>
    </row>
    <row r="32" spans="1:9">
      <c r="A32" s="50">
        <v>45213</v>
      </c>
      <c r="B32" s="151"/>
      <c r="C32" s="151"/>
      <c r="D32" s="151"/>
      <c r="E32" s="2229">
        <v>80569</v>
      </c>
      <c r="F32" s="715">
        <v>11</v>
      </c>
      <c r="G32" s="45">
        <v>8333.33</v>
      </c>
      <c r="H32" s="45">
        <v>830</v>
      </c>
      <c r="I32" s="43">
        <f t="shared" si="1"/>
        <v>8333.3699999999808</v>
      </c>
    </row>
    <row r="33" spans="1:9">
      <c r="A33" s="50">
        <v>45255</v>
      </c>
      <c r="B33" s="151"/>
      <c r="C33" s="151"/>
      <c r="D33" s="151"/>
      <c r="E33" s="2229">
        <v>81107</v>
      </c>
      <c r="F33" s="715">
        <v>12</v>
      </c>
      <c r="G33" s="43">
        <v>8333.33</v>
      </c>
      <c r="H33" s="43">
        <v>830</v>
      </c>
      <c r="I33" s="43">
        <f t="shared" si="1"/>
        <v>3.99999999826832E-2</v>
      </c>
    </row>
    <row r="34" spans="1:9">
      <c r="B34" s="132"/>
      <c r="C34" s="132"/>
      <c r="D34" s="132"/>
      <c r="F34" s="132"/>
      <c r="G34" s="7"/>
      <c r="H34" s="7"/>
      <c r="I34" s="7"/>
    </row>
    <row r="35" spans="1:9" ht="15">
      <c r="A35" s="3553" t="s">
        <v>1</v>
      </c>
      <c r="B35" s="3553"/>
      <c r="C35" s="3553"/>
      <c r="D35" s="3553"/>
      <c r="E35" s="3553"/>
      <c r="F35" s="3553"/>
      <c r="G35" s="3553"/>
      <c r="H35" s="3553"/>
      <c r="I35" s="3553"/>
    </row>
    <row r="36" spans="1:9" ht="25.2">
      <c r="A36" s="141" t="s">
        <v>2</v>
      </c>
      <c r="B36" s="68" t="s">
        <v>35</v>
      </c>
      <c r="C36" s="68" t="s">
        <v>4</v>
      </c>
      <c r="D36" s="232" t="s">
        <v>5</v>
      </c>
      <c r="E36" s="2228" t="s">
        <v>7</v>
      </c>
      <c r="F36" s="232" t="s">
        <v>6</v>
      </c>
      <c r="G36" s="68" t="s">
        <v>176</v>
      </c>
      <c r="H36" s="68" t="s">
        <v>177</v>
      </c>
      <c r="I36" s="68" t="s">
        <v>10</v>
      </c>
    </row>
    <row r="37" spans="1:9">
      <c r="A37" s="162">
        <v>45274</v>
      </c>
      <c r="B37" s="21">
        <v>100000</v>
      </c>
      <c r="C37" s="21">
        <f>B37*0.02</f>
        <v>2000</v>
      </c>
      <c r="D37" s="23"/>
      <c r="E37" s="2248">
        <v>32541</v>
      </c>
      <c r="F37" s="25">
        <v>12</v>
      </c>
      <c r="G37" s="21">
        <f>+B37/F37</f>
        <v>8333.3333333333303</v>
      </c>
      <c r="H37" s="21">
        <f>B37*0.83%</f>
        <v>830</v>
      </c>
      <c r="I37" s="21">
        <f>B37</f>
        <v>100000</v>
      </c>
    </row>
    <row r="38" spans="1:9">
      <c r="A38" s="50">
        <v>45303</v>
      </c>
      <c r="B38" s="151"/>
      <c r="C38" s="151"/>
      <c r="D38" s="151"/>
      <c r="E38" s="2229">
        <v>81331</v>
      </c>
      <c r="F38" s="538">
        <v>1</v>
      </c>
      <c r="G38" s="43">
        <v>8333.33</v>
      </c>
      <c r="H38" s="87">
        <v>830</v>
      </c>
      <c r="I38" s="43">
        <f>I37-G38</f>
        <v>91666.67</v>
      </c>
    </row>
    <row r="39" spans="1:9">
      <c r="A39" s="50">
        <v>45339</v>
      </c>
      <c r="B39" s="151"/>
      <c r="C39" s="151"/>
      <c r="D39" s="151"/>
      <c r="E39" s="2229">
        <v>82077</v>
      </c>
      <c r="F39" s="538">
        <v>2</v>
      </c>
      <c r="G39" s="43">
        <v>8333.33</v>
      </c>
      <c r="H39" s="87">
        <v>830</v>
      </c>
      <c r="I39" s="43">
        <f>I38-G39</f>
        <v>83333.34</v>
      </c>
    </row>
    <row r="40" spans="1:9">
      <c r="A40" s="50">
        <v>45371</v>
      </c>
      <c r="B40" s="151"/>
      <c r="C40" s="151"/>
      <c r="D40" s="151"/>
      <c r="E40" s="2229">
        <v>82465</v>
      </c>
      <c r="F40" s="538">
        <v>3</v>
      </c>
      <c r="G40" s="43">
        <v>8333.33</v>
      </c>
      <c r="H40" s="87">
        <v>830</v>
      </c>
      <c r="I40" s="43">
        <f>I39-G40</f>
        <v>75000.009999999995</v>
      </c>
    </row>
    <row r="41" spans="1:9">
      <c r="A41" s="50">
        <v>45395</v>
      </c>
      <c r="B41" s="151"/>
      <c r="C41" s="151"/>
      <c r="D41" s="151"/>
      <c r="E41" s="2229">
        <v>82777</v>
      </c>
      <c r="F41" s="538">
        <v>4</v>
      </c>
      <c r="G41" s="43">
        <v>8333.33</v>
      </c>
      <c r="H41" s="87">
        <v>830</v>
      </c>
      <c r="I41" s="43">
        <f>I40-G41</f>
        <v>66666.679999999993</v>
      </c>
    </row>
    <row r="42" spans="1:9" ht="13.8">
      <c r="A42" s="235">
        <v>45400</v>
      </c>
      <c r="B42" s="809"/>
      <c r="C42" s="809"/>
      <c r="D42" s="151"/>
      <c r="E42" s="2229">
        <v>33282</v>
      </c>
      <c r="F42" s="538"/>
      <c r="G42" s="35">
        <v>66666.679999999993</v>
      </c>
      <c r="H42" s="87"/>
      <c r="I42" s="43">
        <f>I41-G42</f>
        <v>0</v>
      </c>
    </row>
    <row r="43" spans="1:9" ht="13.8">
      <c r="A43" s="810"/>
      <c r="B43" s="132"/>
      <c r="C43" s="132"/>
      <c r="D43" s="132"/>
      <c r="F43" s="802"/>
      <c r="G43" s="811"/>
      <c r="H43" s="67"/>
      <c r="I43" s="67"/>
    </row>
    <row r="44" spans="1:9" ht="15">
      <c r="A44" s="3554" t="s">
        <v>1</v>
      </c>
      <c r="B44" s="3554"/>
      <c r="C44" s="3554"/>
      <c r="D44" s="3554"/>
      <c r="E44" s="3554"/>
      <c r="F44" s="3554"/>
      <c r="G44" s="3554"/>
      <c r="H44" s="3554"/>
      <c r="I44" s="3554"/>
    </row>
    <row r="45" spans="1:9" ht="25.2">
      <c r="A45" s="141" t="s">
        <v>2</v>
      </c>
      <c r="B45" s="68" t="s">
        <v>35</v>
      </c>
      <c r="C45" s="68" t="s">
        <v>4</v>
      </c>
      <c r="D45" s="232" t="s">
        <v>5</v>
      </c>
      <c r="E45" s="2228" t="s">
        <v>7</v>
      </c>
      <c r="F45" s="232" t="s">
        <v>6</v>
      </c>
      <c r="G45" s="68" t="s">
        <v>176</v>
      </c>
      <c r="H45" s="68" t="s">
        <v>177</v>
      </c>
      <c r="I45" s="68" t="s">
        <v>10</v>
      </c>
    </row>
    <row r="46" spans="1:9">
      <c r="A46" s="162">
        <v>45400</v>
      </c>
      <c r="B46" s="21">
        <v>100000</v>
      </c>
      <c r="C46" s="21">
        <f>B46*0.02</f>
        <v>2000</v>
      </c>
      <c r="D46" s="23"/>
      <c r="E46" s="2248">
        <v>33282</v>
      </c>
      <c r="F46" s="25">
        <v>12</v>
      </c>
      <c r="G46" s="21">
        <f>+B46/F46</f>
        <v>8333.3333333333303</v>
      </c>
      <c r="H46" s="21">
        <f>B46*0.83%</f>
        <v>830</v>
      </c>
      <c r="I46" s="21">
        <f>B46</f>
        <v>100000</v>
      </c>
    </row>
    <row r="47" spans="1:9">
      <c r="A47" s="50">
        <v>45441</v>
      </c>
      <c r="B47" s="151"/>
      <c r="C47" s="151"/>
      <c r="D47" s="151"/>
      <c r="E47" s="2229">
        <v>83353</v>
      </c>
      <c r="F47" s="538">
        <v>1</v>
      </c>
      <c r="G47" s="30">
        <v>8333.33</v>
      </c>
      <c r="H47" s="30">
        <v>830</v>
      </c>
      <c r="I47" s="43">
        <f>I46-G47</f>
        <v>91666.67</v>
      </c>
    </row>
    <row r="48" spans="1:9">
      <c r="A48" s="50">
        <v>45470</v>
      </c>
      <c r="B48" s="151"/>
      <c r="C48" s="151"/>
      <c r="D48" s="151"/>
      <c r="E48" s="2229">
        <v>83679</v>
      </c>
      <c r="F48" s="57">
        <v>2</v>
      </c>
      <c r="G48" s="43">
        <v>8333.33</v>
      </c>
      <c r="H48" s="43">
        <v>830</v>
      </c>
      <c r="I48" s="43">
        <f t="shared" ref="I48:I57" si="2">I47-G48</f>
        <v>83333.34</v>
      </c>
    </row>
    <row r="49" spans="1:19">
      <c r="A49" s="50">
        <v>45499</v>
      </c>
      <c r="B49" s="151"/>
      <c r="C49" s="151"/>
      <c r="D49" s="151"/>
      <c r="E49" s="2229">
        <v>84019</v>
      </c>
      <c r="F49" s="57">
        <v>3</v>
      </c>
      <c r="G49" s="30">
        <v>8333.33</v>
      </c>
      <c r="H49" s="30">
        <v>830</v>
      </c>
      <c r="I49" s="43">
        <f t="shared" si="2"/>
        <v>75000.009999999995</v>
      </c>
    </row>
    <row r="50" spans="1:19">
      <c r="A50" s="50">
        <v>45532</v>
      </c>
      <c r="B50" s="151"/>
      <c r="C50" s="151"/>
      <c r="D50" s="151"/>
      <c r="E50" s="2229">
        <v>84374</v>
      </c>
      <c r="F50" s="57">
        <v>4</v>
      </c>
      <c r="G50" s="30">
        <v>8333.33</v>
      </c>
      <c r="H50" s="30">
        <v>830</v>
      </c>
      <c r="I50" s="43">
        <f t="shared" si="2"/>
        <v>66666.679999999993</v>
      </c>
    </row>
    <row r="51" spans="1:19">
      <c r="A51" s="50">
        <v>45563</v>
      </c>
      <c r="B51" s="151"/>
      <c r="C51" s="151"/>
      <c r="D51" s="151"/>
      <c r="E51" s="2229">
        <v>84823</v>
      </c>
      <c r="F51" s="57">
        <v>5</v>
      </c>
      <c r="G51" s="30">
        <v>8333.33</v>
      </c>
      <c r="H51" s="30">
        <v>830</v>
      </c>
      <c r="I51" s="43">
        <f t="shared" si="2"/>
        <v>58333.35</v>
      </c>
    </row>
    <row r="52" spans="1:19">
      <c r="A52" s="50">
        <v>45595</v>
      </c>
      <c r="B52" s="151"/>
      <c r="C52" s="151"/>
      <c r="D52" s="151"/>
      <c r="E52" s="2229">
        <v>85219</v>
      </c>
      <c r="F52" s="57"/>
      <c r="G52" s="43"/>
      <c r="H52" s="30">
        <v>830</v>
      </c>
      <c r="I52" s="43">
        <f t="shared" si="2"/>
        <v>58333.35</v>
      </c>
    </row>
    <row r="53" spans="1:19">
      <c r="A53" s="50">
        <v>45625</v>
      </c>
      <c r="B53" s="151"/>
      <c r="C53" s="151"/>
      <c r="D53" s="151"/>
      <c r="E53" s="2229">
        <v>85676</v>
      </c>
      <c r="F53" s="57">
        <v>6</v>
      </c>
      <c r="G53" s="30">
        <v>8333.33</v>
      </c>
      <c r="H53" s="30">
        <v>830</v>
      </c>
      <c r="I53" s="43">
        <f t="shared" si="2"/>
        <v>50000.02</v>
      </c>
    </row>
    <row r="54" spans="1:19">
      <c r="A54" s="60">
        <v>45654</v>
      </c>
      <c r="B54" s="151"/>
      <c r="C54" s="151"/>
      <c r="D54" s="151"/>
      <c r="E54" s="2229">
        <v>85993</v>
      </c>
      <c r="F54" s="57">
        <v>7</v>
      </c>
      <c r="G54" s="30">
        <v>8333.33</v>
      </c>
      <c r="H54" s="30">
        <v>830</v>
      </c>
      <c r="I54" s="43">
        <f t="shared" si="2"/>
        <v>41666.69</v>
      </c>
    </row>
    <row r="55" spans="1:19">
      <c r="A55" s="50">
        <v>45688</v>
      </c>
      <c r="B55" s="151"/>
      <c r="C55" s="151"/>
      <c r="D55" s="151"/>
      <c r="E55" s="2229">
        <v>86458</v>
      </c>
      <c r="F55" s="57">
        <v>8</v>
      </c>
      <c r="G55" s="30">
        <v>8333.33</v>
      </c>
      <c r="H55" s="30">
        <v>830</v>
      </c>
      <c r="I55" s="43">
        <f t="shared" si="2"/>
        <v>33333.360000000001</v>
      </c>
      <c r="L55" s="339"/>
      <c r="M55" s="613"/>
      <c r="N55" s="464"/>
      <c r="O55" s="615"/>
      <c r="P55" s="615"/>
      <c r="Q55" s="615"/>
      <c r="R55" s="617"/>
      <c r="S55" s="617"/>
    </row>
    <row r="56" spans="1:19">
      <c r="A56" s="50">
        <v>45709</v>
      </c>
      <c r="B56" s="151"/>
      <c r="C56" s="151"/>
      <c r="D56" s="151"/>
      <c r="E56" s="2229">
        <v>86562</v>
      </c>
      <c r="F56" s="57">
        <v>9</v>
      </c>
      <c r="G56" s="30">
        <v>8333.33</v>
      </c>
      <c r="H56" s="30">
        <v>830</v>
      </c>
      <c r="I56" s="43">
        <f t="shared" si="2"/>
        <v>25000.03</v>
      </c>
      <c r="L56" s="339"/>
      <c r="M56" s="613"/>
      <c r="N56" s="464"/>
      <c r="O56" s="615"/>
      <c r="P56" s="615"/>
      <c r="Q56" s="615"/>
      <c r="R56" s="617"/>
      <c r="S56" s="617"/>
    </row>
    <row r="57" spans="1:19">
      <c r="A57" s="50">
        <v>45715</v>
      </c>
      <c r="B57" s="27"/>
      <c r="C57" s="27"/>
      <c r="D57" s="27"/>
      <c r="E57" s="2229">
        <v>35136</v>
      </c>
      <c r="F57" s="27"/>
      <c r="G57" s="43">
        <v>25000.03</v>
      </c>
      <c r="H57" s="39"/>
      <c r="I57" s="43">
        <f t="shared" si="2"/>
        <v>0</v>
      </c>
      <c r="L57" s="339"/>
      <c r="M57" s="616"/>
      <c r="N57" s="467"/>
      <c r="O57" s="615"/>
      <c r="P57" s="615"/>
      <c r="Q57" s="615"/>
      <c r="R57" s="618"/>
      <c r="S57" s="618"/>
    </row>
    <row r="58" spans="1:19">
      <c r="L58" s="339"/>
      <c r="M58" s="613"/>
      <c r="N58" s="197"/>
      <c r="O58" s="619"/>
      <c r="P58" s="619"/>
      <c r="Q58" s="615"/>
      <c r="R58" s="617"/>
      <c r="S58" s="617"/>
    </row>
    <row r="59" spans="1:19" ht="15">
      <c r="A59" s="3553" t="s">
        <v>1</v>
      </c>
      <c r="B59" s="3553"/>
      <c r="C59" s="3553"/>
      <c r="D59" s="3553"/>
      <c r="E59" s="3553"/>
      <c r="F59" s="3553"/>
      <c r="G59" s="3553"/>
      <c r="H59" s="3553"/>
      <c r="I59" s="3553"/>
      <c r="L59" s="339"/>
      <c r="M59" s="613"/>
      <c r="N59" s="197"/>
      <c r="O59" s="619"/>
      <c r="P59" s="619"/>
      <c r="Q59" s="615"/>
      <c r="R59" s="617"/>
      <c r="S59" s="617"/>
    </row>
    <row r="60" spans="1:19" ht="25.2">
      <c r="A60" s="141" t="s">
        <v>2</v>
      </c>
      <c r="B60" s="68" t="s">
        <v>35</v>
      </c>
      <c r="C60" s="68" t="s">
        <v>4</v>
      </c>
      <c r="D60" s="232" t="s">
        <v>5</v>
      </c>
      <c r="E60" s="2228" t="s">
        <v>7</v>
      </c>
      <c r="F60" s="232" t="s">
        <v>6</v>
      </c>
      <c r="G60" s="68" t="s">
        <v>176</v>
      </c>
      <c r="H60" s="68" t="s">
        <v>177</v>
      </c>
      <c r="I60" s="68" t="s">
        <v>10</v>
      </c>
      <c r="L60" s="339"/>
      <c r="M60" s="613"/>
      <c r="N60" s="195"/>
      <c r="O60" s="619"/>
      <c r="P60" s="619"/>
      <c r="Q60" s="615"/>
      <c r="R60" s="617"/>
      <c r="S60" s="617"/>
    </row>
    <row r="61" spans="1:19">
      <c r="A61" s="162">
        <v>45715</v>
      </c>
      <c r="B61" s="21">
        <v>200000</v>
      </c>
      <c r="C61" s="21">
        <f>B61*0.02</f>
        <v>4000</v>
      </c>
      <c r="D61" s="23"/>
      <c r="E61" s="2248">
        <v>35136</v>
      </c>
      <c r="F61" s="25">
        <v>36</v>
      </c>
      <c r="G61" s="21">
        <f>+B61/F61</f>
        <v>5555.5555555555602</v>
      </c>
      <c r="H61" s="21">
        <f>B61*0.83%</f>
        <v>1660</v>
      </c>
      <c r="I61" s="21">
        <f>B61</f>
        <v>200000</v>
      </c>
      <c r="L61" s="339"/>
      <c r="M61" s="613"/>
      <c r="N61" s="195"/>
      <c r="O61" s="619"/>
      <c r="P61" s="619"/>
      <c r="Q61" s="615"/>
      <c r="R61" s="617"/>
      <c r="S61" s="617"/>
    </row>
    <row r="62" spans="1:19">
      <c r="A62" s="50">
        <v>45736</v>
      </c>
      <c r="B62" s="194"/>
      <c r="C62" s="151"/>
      <c r="D62" s="151"/>
      <c r="E62" s="2312">
        <v>86863</v>
      </c>
      <c r="F62" s="538">
        <v>1</v>
      </c>
      <c r="G62" s="2222">
        <v>5555.56</v>
      </c>
      <c r="H62" s="2222">
        <v>1660</v>
      </c>
      <c r="I62" s="43">
        <f>I61-G62</f>
        <v>194444.44</v>
      </c>
      <c r="L62" s="339"/>
      <c r="M62" s="613"/>
      <c r="N62" s="195"/>
      <c r="O62" s="619"/>
      <c r="P62" s="619"/>
      <c r="Q62" s="615"/>
      <c r="R62" s="617"/>
      <c r="S62" s="617"/>
    </row>
    <row r="63" spans="1:19">
      <c r="A63" s="50">
        <v>45773</v>
      </c>
      <c r="B63" s="194"/>
      <c r="C63" s="151"/>
      <c r="D63" s="151"/>
      <c r="E63" s="2312">
        <v>87316</v>
      </c>
      <c r="F63" s="538">
        <v>2</v>
      </c>
      <c r="G63" s="2222">
        <v>5555.56</v>
      </c>
      <c r="H63" s="2222">
        <v>1660</v>
      </c>
      <c r="I63" s="43">
        <f t="shared" ref="I63:I76" si="3">I62-G63</f>
        <v>188888.88</v>
      </c>
      <c r="L63" s="339"/>
      <c r="M63" s="613"/>
      <c r="N63" s="197"/>
      <c r="O63" s="619"/>
      <c r="P63" s="619"/>
      <c r="Q63" s="615"/>
      <c r="R63" s="617"/>
      <c r="S63" s="617"/>
    </row>
    <row r="64" spans="1:19">
      <c r="A64" s="50">
        <v>45794</v>
      </c>
      <c r="B64" s="194"/>
      <c r="C64" s="151"/>
      <c r="D64" s="151"/>
      <c r="E64" s="2313" t="s">
        <v>1868</v>
      </c>
      <c r="F64" s="538">
        <v>3</v>
      </c>
      <c r="G64" s="2222">
        <v>5555.56</v>
      </c>
      <c r="H64" s="2222">
        <v>1660</v>
      </c>
      <c r="I64" s="43">
        <f t="shared" si="3"/>
        <v>183333.32</v>
      </c>
      <c r="L64" s="339"/>
      <c r="M64" s="613"/>
      <c r="N64" s="195"/>
      <c r="O64" s="619"/>
      <c r="P64" s="619"/>
      <c r="Q64" s="615"/>
      <c r="R64" s="617"/>
      <c r="S64" s="617"/>
    </row>
    <row r="65" spans="1:19">
      <c r="A65" s="50">
        <v>45832</v>
      </c>
      <c r="B65" s="194"/>
      <c r="C65" s="151"/>
      <c r="D65" s="151"/>
      <c r="E65" s="2313" t="s">
        <v>1869</v>
      </c>
      <c r="F65" s="538">
        <v>4</v>
      </c>
      <c r="G65" s="2222">
        <v>5555.56</v>
      </c>
      <c r="H65" s="2222">
        <v>1660</v>
      </c>
      <c r="I65" s="43">
        <f t="shared" si="3"/>
        <v>177777.76</v>
      </c>
      <c r="L65" s="339"/>
      <c r="M65" s="613"/>
      <c r="N65" s="195"/>
      <c r="O65" s="619"/>
      <c r="P65" s="619"/>
      <c r="Q65" s="615"/>
      <c r="R65" s="617"/>
      <c r="S65" s="617"/>
    </row>
    <row r="66" spans="1:19">
      <c r="A66" s="50">
        <v>45864</v>
      </c>
      <c r="B66" s="194"/>
      <c r="C66" s="151"/>
      <c r="D66" s="151"/>
      <c r="E66" s="2313" t="s">
        <v>1870</v>
      </c>
      <c r="F66" s="538">
        <v>5</v>
      </c>
      <c r="G66" s="2222">
        <v>5555.56</v>
      </c>
      <c r="H66" s="2222">
        <v>1660</v>
      </c>
      <c r="I66" s="43">
        <f t="shared" si="3"/>
        <v>172222.2</v>
      </c>
      <c r="L66" s="339"/>
      <c r="M66" s="613"/>
      <c r="N66" s="195"/>
      <c r="O66" s="619"/>
      <c r="P66" s="619"/>
      <c r="Q66" s="615"/>
      <c r="R66" s="617"/>
      <c r="S66" s="617"/>
    </row>
    <row r="67" spans="1:19">
      <c r="A67" s="50">
        <v>45885</v>
      </c>
      <c r="B67" s="194"/>
      <c r="C67" s="151"/>
      <c r="D67" s="151"/>
      <c r="E67" s="2707" t="s">
        <v>1871</v>
      </c>
      <c r="F67" s="538">
        <v>6</v>
      </c>
      <c r="G67" s="2222">
        <v>5555.56</v>
      </c>
      <c r="H67" s="2222">
        <v>1660</v>
      </c>
      <c r="I67" s="43">
        <f t="shared" si="3"/>
        <v>166666.64000000001</v>
      </c>
      <c r="L67" s="339"/>
      <c r="M67" s="613"/>
      <c r="N67" s="195"/>
      <c r="O67" s="619"/>
      <c r="P67" s="619"/>
      <c r="Q67" s="615"/>
      <c r="R67" s="617"/>
      <c r="S67" s="617"/>
    </row>
    <row r="68" spans="1:19">
      <c r="A68" s="194">
        <v>45920</v>
      </c>
      <c r="B68" s="194"/>
      <c r="C68" s="151"/>
      <c r="D68" s="151"/>
      <c r="E68" s="2313" t="s">
        <v>1872</v>
      </c>
      <c r="F68" s="538">
        <v>7</v>
      </c>
      <c r="G68" s="2222">
        <v>5555.56</v>
      </c>
      <c r="H68" s="2222">
        <v>1660</v>
      </c>
      <c r="I68" s="43">
        <f t="shared" si="3"/>
        <v>161111.07999999999</v>
      </c>
    </row>
    <row r="69" spans="1:19">
      <c r="A69" s="194">
        <v>45953</v>
      </c>
      <c r="B69" s="194"/>
      <c r="C69" s="151"/>
      <c r="D69" s="151"/>
      <c r="E69" s="2313" t="s">
        <v>1873</v>
      </c>
      <c r="F69" s="538">
        <v>8</v>
      </c>
      <c r="G69" s="2222">
        <v>5555.56</v>
      </c>
      <c r="H69" s="2222">
        <v>1660</v>
      </c>
      <c r="I69" s="43">
        <f t="shared" si="3"/>
        <v>155555.51999999999</v>
      </c>
    </row>
    <row r="70" spans="1:19">
      <c r="A70" s="194">
        <v>45987</v>
      </c>
      <c r="B70" s="194"/>
      <c r="C70" s="151"/>
      <c r="D70" s="151"/>
      <c r="E70" s="2313" t="s">
        <v>1874</v>
      </c>
      <c r="F70" s="538">
        <v>9</v>
      </c>
      <c r="G70" s="2222">
        <v>5555.56</v>
      </c>
      <c r="H70" s="2222">
        <v>1660</v>
      </c>
      <c r="I70" s="43">
        <f t="shared" si="3"/>
        <v>149999.96</v>
      </c>
    </row>
    <row r="71" spans="1:19">
      <c r="A71" s="194">
        <v>46010</v>
      </c>
      <c r="B71" s="194"/>
      <c r="C71" s="151"/>
      <c r="D71" s="151"/>
      <c r="E71" s="2313" t="s">
        <v>1875</v>
      </c>
      <c r="F71" s="538">
        <v>10</v>
      </c>
      <c r="G71" s="2222">
        <v>5555.56</v>
      </c>
      <c r="H71" s="2222">
        <v>1660</v>
      </c>
      <c r="I71" s="43">
        <f t="shared" si="3"/>
        <v>144444.4</v>
      </c>
    </row>
    <row r="72" spans="1:19">
      <c r="A72" s="50"/>
      <c r="B72" s="151"/>
      <c r="C72" s="151"/>
      <c r="D72" s="151"/>
      <c r="E72" s="2313"/>
      <c r="F72" s="538">
        <v>11</v>
      </c>
      <c r="G72" s="619"/>
      <c r="H72" s="43"/>
      <c r="I72" s="43">
        <f t="shared" si="3"/>
        <v>144444.4</v>
      </c>
    </row>
    <row r="73" spans="1:19">
      <c r="A73" s="50"/>
      <c r="B73" s="151"/>
      <c r="C73" s="151"/>
      <c r="D73" s="151"/>
      <c r="E73" s="2229"/>
      <c r="F73" s="538">
        <v>12</v>
      </c>
      <c r="G73" s="43"/>
      <c r="H73" s="43"/>
      <c r="I73" s="43">
        <f t="shared" si="3"/>
        <v>144444.4</v>
      </c>
    </row>
    <row r="74" spans="1:19">
      <c r="A74" s="50"/>
      <c r="B74" s="151"/>
      <c r="C74" s="151"/>
      <c r="D74" s="151"/>
      <c r="E74" s="2229"/>
      <c r="F74" s="151"/>
      <c r="G74" s="43"/>
      <c r="H74" s="43"/>
      <c r="I74" s="43">
        <f t="shared" si="3"/>
        <v>144444.4</v>
      </c>
    </row>
    <row r="75" spans="1:19">
      <c r="A75" s="50"/>
      <c r="B75" s="151"/>
      <c r="C75" s="151"/>
      <c r="D75" s="151"/>
      <c r="E75" s="2229"/>
      <c r="F75" s="151"/>
      <c r="G75" s="43"/>
      <c r="H75" s="43"/>
      <c r="I75" s="43">
        <f t="shared" si="3"/>
        <v>144444.4</v>
      </c>
    </row>
    <row r="76" spans="1:19">
      <c r="A76" s="50"/>
      <c r="B76" s="27"/>
      <c r="C76" s="27"/>
      <c r="D76" s="27"/>
      <c r="E76" s="2229"/>
      <c r="F76" s="27"/>
      <c r="G76" s="39"/>
      <c r="H76" s="39"/>
      <c r="I76" s="43">
        <f t="shared" si="3"/>
        <v>144444.4</v>
      </c>
    </row>
    <row r="77" spans="1:19">
      <c r="A77" s="50"/>
      <c r="B77" s="27"/>
      <c r="C77" s="27"/>
      <c r="D77" s="27"/>
      <c r="E77" s="2229"/>
      <c r="F77" s="27"/>
      <c r="G77" s="39"/>
      <c r="H77" s="39"/>
      <c r="I77" s="39"/>
    </row>
    <row r="78" spans="1:19">
      <c r="A78" s="50"/>
      <c r="B78" s="27"/>
      <c r="C78" s="27"/>
      <c r="D78" s="27"/>
      <c r="E78" s="2229"/>
      <c r="F78" s="27"/>
      <c r="G78" s="39"/>
      <c r="H78" s="39"/>
      <c r="I78" s="39"/>
    </row>
    <row r="79" spans="1:19">
      <c r="A79" s="50"/>
      <c r="B79" s="27"/>
      <c r="C79" s="27"/>
      <c r="D79" s="27"/>
      <c r="E79" s="2229"/>
      <c r="F79" s="27"/>
      <c r="G79" s="39"/>
      <c r="H79" s="39"/>
      <c r="I79" s="39"/>
    </row>
    <row r="80" spans="1:19">
      <c r="A80" s="50"/>
      <c r="B80" s="27"/>
      <c r="C80" s="27"/>
      <c r="D80" s="27"/>
      <c r="E80" s="2229"/>
      <c r="F80" s="27"/>
      <c r="G80" s="39"/>
      <c r="H80" s="39"/>
      <c r="I80" s="39"/>
    </row>
    <row r="81" spans="1:9">
      <c r="A81" s="50"/>
      <c r="B81" s="27"/>
      <c r="C81" s="27"/>
      <c r="D81" s="27"/>
      <c r="E81" s="2229"/>
      <c r="F81" s="27"/>
      <c r="G81" s="39"/>
      <c r="H81" s="39"/>
      <c r="I81" s="39"/>
    </row>
    <row r="82" spans="1:9">
      <c r="A82" s="50"/>
      <c r="B82" s="27"/>
      <c r="C82" s="27"/>
      <c r="D82" s="27"/>
      <c r="E82" s="2229"/>
      <c r="F82" s="27"/>
      <c r="G82" s="39"/>
      <c r="H82" s="39"/>
      <c r="I82" s="39"/>
    </row>
    <row r="83" spans="1:9">
      <c r="A83" s="50"/>
      <c r="B83" s="27"/>
      <c r="C83" s="27"/>
      <c r="D83" s="27"/>
      <c r="E83" s="2229"/>
      <c r="F83" s="27"/>
      <c r="G83" s="39"/>
      <c r="H83" s="39"/>
      <c r="I83" s="39"/>
    </row>
    <row r="84" spans="1:9">
      <c r="A84" s="50"/>
      <c r="B84" s="27"/>
      <c r="C84" s="27"/>
      <c r="D84" s="27"/>
      <c r="E84" s="2229"/>
      <c r="F84" s="27"/>
      <c r="G84" s="39"/>
      <c r="H84" s="39"/>
      <c r="I84" s="39"/>
    </row>
    <row r="85" spans="1:9">
      <c r="A85" s="50"/>
      <c r="B85" s="27"/>
      <c r="C85" s="27"/>
      <c r="D85" s="27"/>
      <c r="E85" s="2229"/>
      <c r="F85" s="27"/>
      <c r="G85" s="39"/>
      <c r="H85" s="39"/>
      <c r="I85" s="39"/>
    </row>
    <row r="86" spans="1:9">
      <c r="A86" s="50"/>
      <c r="B86" s="27"/>
      <c r="C86" s="27"/>
      <c r="D86" s="27"/>
      <c r="E86" s="2229"/>
      <c r="F86" s="27"/>
      <c r="G86" s="39"/>
      <c r="H86" s="39"/>
      <c r="I86" s="39"/>
    </row>
  </sheetData>
  <mergeCells count="6">
    <mergeCell ref="A59:I59"/>
    <mergeCell ref="A1:C1"/>
    <mergeCell ref="A5:I5"/>
    <mergeCell ref="A19:I19"/>
    <mergeCell ref="A35:I35"/>
    <mergeCell ref="A44:I44"/>
  </mergeCells>
  <pageMargins left="0.7" right="0.7" top="0.75" bottom="0.75" header="0.3" footer="0.3"/>
  <pageSetup paperSize="256" orientation="portrait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241">
    <tabColor rgb="FFFFFF00"/>
  </sheetPr>
  <dimension ref="A1:R84"/>
  <sheetViews>
    <sheetView tabSelected="1" topLeftCell="A39" zoomScale="96" zoomScaleNormal="120" workbookViewId="0">
      <selection activeCell="C49" sqref="C49"/>
    </sheetView>
  </sheetViews>
  <sheetFormatPr defaultColWidth="9.109375" defaultRowHeight="13.2"/>
  <cols>
    <col min="1" max="1" width="12" style="2301" customWidth="1"/>
    <col min="2" max="3" width="12.5546875" style="6" customWidth="1"/>
    <col min="4" max="4" width="12.5546875" style="3" customWidth="1"/>
    <col min="5" max="5" width="12.5546875" style="2314" customWidth="1"/>
    <col min="6" max="6" width="12.5546875" style="133" customWidth="1"/>
    <col min="7" max="7" width="13.5546875" style="7" customWidth="1"/>
    <col min="8" max="9" width="12.5546875" style="7" customWidth="1"/>
    <col min="10" max="10" width="11.5546875" style="2" customWidth="1"/>
    <col min="11" max="12" width="11.5546875" style="6" customWidth="1"/>
    <col min="13" max="13" width="11.5546875" style="10" customWidth="1"/>
    <col min="14" max="14" width="11.5546875" style="2541" customWidth="1"/>
    <col min="15" max="15" width="11.5546875" style="6" customWidth="1"/>
    <col min="16" max="16" width="9.6640625" style="6" customWidth="1"/>
    <col min="17" max="17" width="11.5546875" style="7" customWidth="1"/>
    <col min="18" max="16384" width="9.109375" style="3"/>
  </cols>
  <sheetData>
    <row r="1" spans="1:18" ht="24.6" thickBot="1">
      <c r="A1" s="2317" t="s">
        <v>1876</v>
      </c>
      <c r="J1" s="794"/>
      <c r="K1" s="484"/>
      <c r="L1" s="484"/>
      <c r="M1" s="558"/>
      <c r="N1" s="2540"/>
      <c r="O1" s="484"/>
      <c r="P1" s="484"/>
      <c r="Q1" s="484"/>
    </row>
    <row r="2" spans="1:18" ht="16.2" thickTop="1" thickBot="1">
      <c r="A2" s="3553" t="s">
        <v>1</v>
      </c>
      <c r="B2" s="3553"/>
      <c r="C2" s="3553"/>
      <c r="D2" s="3553"/>
      <c r="E2" s="3553"/>
      <c r="F2" s="3553"/>
      <c r="G2" s="3553"/>
      <c r="H2" s="3553"/>
      <c r="I2" s="3553"/>
      <c r="K2" s="3123" t="s">
        <v>20</v>
      </c>
      <c r="L2" s="3124"/>
      <c r="M2" s="3124"/>
      <c r="N2" s="3124"/>
      <c r="O2" s="3124"/>
      <c r="P2" s="3124"/>
      <c r="Q2" s="3124"/>
      <c r="R2" s="3125"/>
    </row>
    <row r="3" spans="1:18" ht="27" thickTop="1">
      <c r="A3" s="2439" t="s">
        <v>2</v>
      </c>
      <c r="B3" s="19" t="s">
        <v>35</v>
      </c>
      <c r="C3" s="19" t="s">
        <v>4</v>
      </c>
      <c r="D3" s="18" t="s">
        <v>5</v>
      </c>
      <c r="E3" s="2228" t="s">
        <v>7</v>
      </c>
      <c r="F3" s="232" t="s">
        <v>6</v>
      </c>
      <c r="G3" s="68" t="s">
        <v>176</v>
      </c>
      <c r="H3" s="68" t="s">
        <v>177</v>
      </c>
      <c r="I3" s="68" t="s">
        <v>10</v>
      </c>
      <c r="K3" s="796" t="s">
        <v>21</v>
      </c>
      <c r="L3" s="70" t="s">
        <v>22</v>
      </c>
      <c r="M3" s="70" t="s">
        <v>5</v>
      </c>
      <c r="N3" s="70" t="s">
        <v>1853</v>
      </c>
      <c r="O3" s="2969" t="s">
        <v>7</v>
      </c>
      <c r="P3" s="103" t="s">
        <v>24</v>
      </c>
      <c r="Q3" s="103" t="s">
        <v>25</v>
      </c>
      <c r="R3" s="203" t="s">
        <v>26</v>
      </c>
    </row>
    <row r="4" spans="1:18">
      <c r="A4" s="2589">
        <v>44784</v>
      </c>
      <c r="B4" s="21">
        <v>300000</v>
      </c>
      <c r="C4" s="21">
        <f>B4*0.02</f>
        <v>6000</v>
      </c>
      <c r="D4" s="23"/>
      <c r="E4" s="2248">
        <v>29596</v>
      </c>
      <c r="F4" s="25">
        <v>48</v>
      </c>
      <c r="G4" s="21">
        <f>B4/F4</f>
        <v>6250</v>
      </c>
      <c r="H4" s="21">
        <f>B4*0.83%</f>
        <v>2490</v>
      </c>
      <c r="I4" s="21">
        <f>B4</f>
        <v>300000</v>
      </c>
      <c r="K4" s="764">
        <v>44909</v>
      </c>
      <c r="L4" s="55">
        <v>20000</v>
      </c>
      <c r="M4" s="55"/>
      <c r="N4" s="73">
        <v>12</v>
      </c>
      <c r="O4" s="2542">
        <v>30390</v>
      </c>
      <c r="P4" s="55">
        <f>L4/N4</f>
        <v>1666.6666666666667</v>
      </c>
      <c r="Q4" s="55">
        <v>400</v>
      </c>
      <c r="R4" s="93">
        <f>L4</f>
        <v>20000</v>
      </c>
    </row>
    <row r="5" spans="1:18" ht="18" customHeight="1">
      <c r="A5" s="2304">
        <v>44800</v>
      </c>
      <c r="B5" s="39"/>
      <c r="C5" s="39"/>
      <c r="D5" s="27"/>
      <c r="E5" s="2229">
        <v>75831</v>
      </c>
      <c r="F5" s="57">
        <v>1</v>
      </c>
      <c r="G5" s="43">
        <v>6250</v>
      </c>
      <c r="H5" s="43">
        <v>2490</v>
      </c>
      <c r="I5" s="43">
        <f>I4-G5</f>
        <v>293750</v>
      </c>
      <c r="K5" s="167">
        <v>44921</v>
      </c>
      <c r="L5" s="32"/>
      <c r="M5" s="33"/>
      <c r="N5" s="715">
        <v>1</v>
      </c>
      <c r="O5" s="2195">
        <v>77174</v>
      </c>
      <c r="P5" s="35">
        <v>1666.67</v>
      </c>
      <c r="Q5" s="35">
        <v>366.67</v>
      </c>
      <c r="R5" s="43">
        <f>R4-P5</f>
        <v>18333.330000000002</v>
      </c>
    </row>
    <row r="6" spans="1:18" ht="18" customHeight="1">
      <c r="A6" s="2221">
        <v>44831</v>
      </c>
      <c r="B6" s="39"/>
      <c r="C6" s="39"/>
      <c r="D6" s="27"/>
      <c r="E6" s="2229">
        <v>76119</v>
      </c>
      <c r="F6" s="57">
        <v>2</v>
      </c>
      <c r="G6" s="149">
        <v>6250</v>
      </c>
      <c r="H6" s="149">
        <v>2490</v>
      </c>
      <c r="I6" s="43">
        <f t="shared" ref="I6:I11" si="0">I5-G6</f>
        <v>287500</v>
      </c>
      <c r="K6" s="50">
        <v>44954</v>
      </c>
      <c r="L6" s="39"/>
      <c r="M6" s="39"/>
      <c r="N6" s="715">
        <v>2</v>
      </c>
      <c r="O6" s="2195">
        <v>77508</v>
      </c>
      <c r="P6" s="35">
        <v>1666.67</v>
      </c>
      <c r="Q6" s="39">
        <v>300</v>
      </c>
      <c r="R6" s="43">
        <f t="shared" ref="R6:R16" si="1">R5-P6</f>
        <v>16666.660000000003</v>
      </c>
    </row>
    <row r="7" spans="1:18" ht="18" customHeight="1">
      <c r="A7" s="2221">
        <v>44862</v>
      </c>
      <c r="B7" s="39"/>
      <c r="C7" s="39"/>
      <c r="D7" s="27"/>
      <c r="E7" s="2229">
        <v>76440</v>
      </c>
      <c r="F7" s="57">
        <v>3</v>
      </c>
      <c r="G7" s="149">
        <v>6250</v>
      </c>
      <c r="H7" s="149">
        <v>2490</v>
      </c>
      <c r="I7" s="43">
        <f t="shared" si="0"/>
        <v>281250</v>
      </c>
      <c r="K7" s="50">
        <v>44982</v>
      </c>
      <c r="L7" s="39"/>
      <c r="M7" s="39"/>
      <c r="N7" s="715">
        <v>3</v>
      </c>
      <c r="O7" s="2195">
        <v>77886</v>
      </c>
      <c r="P7" s="35">
        <v>1666.67</v>
      </c>
      <c r="Q7" s="39">
        <v>266.67</v>
      </c>
      <c r="R7" s="43">
        <f t="shared" si="1"/>
        <v>14999.990000000003</v>
      </c>
    </row>
    <row r="8" spans="1:18" ht="18" customHeight="1">
      <c r="A8" s="2221">
        <v>44891</v>
      </c>
      <c r="B8" s="39"/>
      <c r="C8" s="39"/>
      <c r="D8" s="27"/>
      <c r="E8" s="2229">
        <v>76885</v>
      </c>
      <c r="F8" s="57">
        <v>4</v>
      </c>
      <c r="G8" s="149">
        <v>6250</v>
      </c>
      <c r="H8" s="149">
        <v>2490</v>
      </c>
      <c r="I8" s="43">
        <f t="shared" si="0"/>
        <v>275000</v>
      </c>
      <c r="K8" s="50">
        <v>45015</v>
      </c>
      <c r="L8" s="39"/>
      <c r="M8" s="39"/>
      <c r="N8" s="715">
        <v>4</v>
      </c>
      <c r="O8" s="2195">
        <v>78113</v>
      </c>
      <c r="P8" s="35">
        <v>1666.67</v>
      </c>
      <c r="Q8" s="39">
        <v>233.33</v>
      </c>
      <c r="R8" s="43">
        <f t="shared" si="1"/>
        <v>13333.320000000003</v>
      </c>
    </row>
    <row r="9" spans="1:18" ht="18" customHeight="1">
      <c r="A9" s="2221">
        <v>44921</v>
      </c>
      <c r="B9" s="39"/>
      <c r="C9" s="39"/>
      <c r="D9" s="27"/>
      <c r="E9" s="2229">
        <v>77174</v>
      </c>
      <c r="F9" s="57">
        <v>5</v>
      </c>
      <c r="G9" s="149">
        <v>6250</v>
      </c>
      <c r="H9" s="149">
        <v>2490</v>
      </c>
      <c r="I9" s="43">
        <f t="shared" si="0"/>
        <v>268750</v>
      </c>
      <c r="K9" s="50">
        <v>45042</v>
      </c>
      <c r="L9" s="43"/>
      <c r="M9" s="43"/>
      <c r="N9" s="715">
        <v>5</v>
      </c>
      <c r="O9" s="2195">
        <v>78436</v>
      </c>
      <c r="P9" s="35">
        <v>1666.67</v>
      </c>
      <c r="Q9" s="43">
        <v>200</v>
      </c>
      <c r="R9" s="43">
        <f t="shared" si="1"/>
        <v>11666.650000000003</v>
      </c>
    </row>
    <row r="10" spans="1:18" ht="18" customHeight="1">
      <c r="A10" s="2304">
        <v>44954</v>
      </c>
      <c r="B10" s="39"/>
      <c r="C10" s="178"/>
      <c r="D10" s="27"/>
      <c r="E10" s="2229">
        <v>77508</v>
      </c>
      <c r="F10" s="57">
        <v>6</v>
      </c>
      <c r="G10" s="149">
        <v>6250</v>
      </c>
      <c r="H10" s="149">
        <v>2490</v>
      </c>
      <c r="I10" s="43">
        <f t="shared" si="0"/>
        <v>262500</v>
      </c>
      <c r="K10" s="50">
        <v>45076</v>
      </c>
      <c r="L10" s="43"/>
      <c r="M10" s="43"/>
      <c r="N10" s="715">
        <v>6</v>
      </c>
      <c r="O10" s="2195">
        <v>78903</v>
      </c>
      <c r="P10" s="35">
        <v>1666.67</v>
      </c>
      <c r="Q10" s="43">
        <v>166.67</v>
      </c>
      <c r="R10" s="43">
        <f t="shared" si="1"/>
        <v>9999.9800000000032</v>
      </c>
    </row>
    <row r="11" spans="1:18" ht="18" customHeight="1">
      <c r="A11" s="2304">
        <v>44971</v>
      </c>
      <c r="B11" s="773"/>
      <c r="D11" s="27"/>
      <c r="E11" s="2229">
        <v>30706</v>
      </c>
      <c r="F11" s="57">
        <v>7</v>
      </c>
      <c r="G11" s="43">
        <v>262500</v>
      </c>
      <c r="H11" s="149">
        <v>2490</v>
      </c>
      <c r="I11" s="43">
        <f t="shared" si="0"/>
        <v>0</v>
      </c>
      <c r="K11" s="798">
        <v>45107</v>
      </c>
      <c r="L11" s="43"/>
      <c r="M11" s="43"/>
      <c r="N11" s="715">
        <v>7</v>
      </c>
      <c r="O11" s="2195">
        <v>79307</v>
      </c>
      <c r="P11" s="43">
        <v>1666.67</v>
      </c>
      <c r="Q11" s="43">
        <v>133.33000000000001</v>
      </c>
      <c r="R11" s="43">
        <f t="shared" si="1"/>
        <v>8333.3100000000031</v>
      </c>
    </row>
    <row r="12" spans="1:18" ht="18" customHeight="1">
      <c r="K12" s="798">
        <v>45134</v>
      </c>
      <c r="L12" s="43"/>
      <c r="M12" s="43"/>
      <c r="N12" s="715">
        <v>8</v>
      </c>
      <c r="O12" s="2195">
        <v>79619</v>
      </c>
      <c r="P12" s="43">
        <v>1666.67</v>
      </c>
      <c r="Q12" s="43">
        <v>133.33000000000001</v>
      </c>
      <c r="R12" s="43">
        <f t="shared" si="1"/>
        <v>6666.6400000000031</v>
      </c>
    </row>
    <row r="13" spans="1:18" ht="18" customHeight="1">
      <c r="A13" s="3553" t="s">
        <v>1</v>
      </c>
      <c r="B13" s="3553"/>
      <c r="C13" s="3553"/>
      <c r="D13" s="3553"/>
      <c r="E13" s="3553"/>
      <c r="F13" s="3553"/>
      <c r="G13" s="3553"/>
      <c r="H13" s="3553"/>
      <c r="I13" s="3553"/>
      <c r="K13" s="798">
        <v>45169</v>
      </c>
      <c r="L13" s="43"/>
      <c r="M13" s="43"/>
      <c r="N13" s="715">
        <v>9</v>
      </c>
      <c r="O13" s="2481">
        <v>80052</v>
      </c>
      <c r="P13" s="43">
        <v>1666.67</v>
      </c>
      <c r="Q13" s="43">
        <v>100</v>
      </c>
      <c r="R13" s="43">
        <f t="shared" si="1"/>
        <v>4999.970000000003</v>
      </c>
    </row>
    <row r="14" spans="1:18" ht="18" customHeight="1">
      <c r="A14" s="2439" t="s">
        <v>2</v>
      </c>
      <c r="B14" s="19" t="s">
        <v>35</v>
      </c>
      <c r="C14" s="19" t="s">
        <v>4</v>
      </c>
      <c r="D14" s="18" t="s">
        <v>5</v>
      </c>
      <c r="E14" s="2228" t="s">
        <v>7</v>
      </c>
      <c r="F14" s="232" t="s">
        <v>6</v>
      </c>
      <c r="G14" s="68" t="s">
        <v>176</v>
      </c>
      <c r="H14" s="68" t="s">
        <v>177</v>
      </c>
      <c r="I14" s="68" t="s">
        <v>10</v>
      </c>
      <c r="K14" s="798">
        <v>45177</v>
      </c>
      <c r="L14" s="43"/>
      <c r="M14" s="43"/>
      <c r="N14" s="715">
        <v>10</v>
      </c>
      <c r="O14" s="2481">
        <v>80173</v>
      </c>
      <c r="P14" s="43">
        <v>4999.97</v>
      </c>
      <c r="Q14" s="43"/>
      <c r="R14" s="43">
        <f t="shared" si="1"/>
        <v>0</v>
      </c>
    </row>
    <row r="15" spans="1:18" ht="18" customHeight="1">
      <c r="A15" s="2589">
        <v>44971</v>
      </c>
      <c r="B15" s="21">
        <v>300000</v>
      </c>
      <c r="C15" s="21">
        <f>B15*0.02</f>
        <v>6000</v>
      </c>
      <c r="D15" s="23"/>
      <c r="E15" s="2248">
        <v>30706</v>
      </c>
      <c r="F15" s="25">
        <v>48</v>
      </c>
      <c r="G15" s="21">
        <f>B15/F15</f>
        <v>6250</v>
      </c>
      <c r="H15" s="21">
        <f>B15*0.83%</f>
        <v>2490</v>
      </c>
      <c r="I15" s="21">
        <f>B15</f>
        <v>300000</v>
      </c>
      <c r="K15" s="798"/>
      <c r="L15" s="43"/>
      <c r="M15" s="43"/>
      <c r="N15" s="538"/>
      <c r="O15" s="2481"/>
      <c r="P15" s="43"/>
      <c r="Q15" s="43"/>
      <c r="R15" s="43">
        <f t="shared" si="1"/>
        <v>0</v>
      </c>
    </row>
    <row r="16" spans="1:18" ht="18" customHeight="1">
      <c r="A16" s="2304">
        <v>44982</v>
      </c>
      <c r="B16" s="39"/>
      <c r="C16" s="39"/>
      <c r="D16" s="27"/>
      <c r="E16" s="2229">
        <v>77886</v>
      </c>
      <c r="F16" s="57">
        <v>1</v>
      </c>
      <c r="G16" s="43">
        <v>6250</v>
      </c>
      <c r="H16" s="43">
        <v>2490</v>
      </c>
      <c r="I16" s="43">
        <f>I15-G16</f>
        <v>293750</v>
      </c>
      <c r="K16" s="798"/>
      <c r="L16" s="43"/>
      <c r="M16" s="43"/>
      <c r="N16" s="538"/>
      <c r="O16" s="2481"/>
      <c r="P16" s="43"/>
      <c r="Q16" s="43"/>
      <c r="R16" s="43">
        <f t="shared" si="1"/>
        <v>0</v>
      </c>
    </row>
    <row r="17" spans="1:18" ht="18" customHeight="1">
      <c r="A17" s="2304">
        <v>45015</v>
      </c>
      <c r="B17" s="39"/>
      <c r="C17" s="39"/>
      <c r="D17" s="27"/>
      <c r="E17" s="2229">
        <v>78113</v>
      </c>
      <c r="F17" s="57">
        <v>2</v>
      </c>
      <c r="G17" s="43">
        <v>6250</v>
      </c>
      <c r="H17" s="43">
        <v>2490</v>
      </c>
      <c r="I17" s="43">
        <f t="shared" ref="I17:I22" si="2">I16-G17</f>
        <v>287500</v>
      </c>
      <c r="K17" s="800"/>
      <c r="M17" s="6"/>
      <c r="N17" s="10"/>
      <c r="O17" s="2541"/>
      <c r="Q17" s="6"/>
      <c r="R17" s="7"/>
    </row>
    <row r="18" spans="1:18" ht="18" customHeight="1" thickBot="1">
      <c r="A18" s="2304">
        <v>45042</v>
      </c>
      <c r="B18" s="39"/>
      <c r="C18" s="39"/>
      <c r="D18" s="27"/>
      <c r="E18" s="2229">
        <v>78436</v>
      </c>
      <c r="F18" s="57">
        <v>3</v>
      </c>
      <c r="G18" s="43">
        <v>6250</v>
      </c>
      <c r="H18" s="43">
        <v>2490</v>
      </c>
      <c r="I18" s="43">
        <f t="shared" si="2"/>
        <v>281250</v>
      </c>
      <c r="K18" s="800"/>
      <c r="M18" s="6"/>
      <c r="N18" s="10"/>
      <c r="O18" s="2541"/>
      <c r="Q18" s="6"/>
      <c r="R18" s="7"/>
    </row>
    <row r="19" spans="1:18" ht="18" customHeight="1" thickTop="1" thickBot="1">
      <c r="A19" s="2304">
        <v>45076</v>
      </c>
      <c r="B19" s="39"/>
      <c r="C19" s="39"/>
      <c r="D19" s="27"/>
      <c r="E19" s="2229">
        <v>78903</v>
      </c>
      <c r="F19" s="57">
        <v>4</v>
      </c>
      <c r="G19" s="43">
        <v>6250</v>
      </c>
      <c r="H19" s="43">
        <v>2490</v>
      </c>
      <c r="I19" s="43">
        <f t="shared" si="2"/>
        <v>275000</v>
      </c>
      <c r="K19" s="3123" t="s">
        <v>20</v>
      </c>
      <c r="L19" s="3124"/>
      <c r="M19" s="3124"/>
      <c r="N19" s="3124"/>
      <c r="O19" s="3124"/>
      <c r="P19" s="3124"/>
      <c r="Q19" s="3124"/>
      <c r="R19" s="3125"/>
    </row>
    <row r="20" spans="1:18" ht="18" customHeight="1" thickTop="1">
      <c r="A20" s="2304">
        <v>45106</v>
      </c>
      <c r="B20" s="39"/>
      <c r="C20" s="39"/>
      <c r="D20" s="27"/>
      <c r="E20" s="2229">
        <v>79307</v>
      </c>
      <c r="F20" s="57">
        <v>5</v>
      </c>
      <c r="G20" s="43">
        <v>6250</v>
      </c>
      <c r="H20" s="43">
        <v>2490</v>
      </c>
      <c r="I20" s="43">
        <f t="shared" si="2"/>
        <v>268750</v>
      </c>
      <c r="K20" s="796" t="s">
        <v>21</v>
      </c>
      <c r="L20" s="70" t="s">
        <v>22</v>
      </c>
      <c r="M20" s="70" t="s">
        <v>5</v>
      </c>
      <c r="N20" s="70" t="s">
        <v>1853</v>
      </c>
      <c r="O20" s="2969" t="s">
        <v>7</v>
      </c>
      <c r="P20" s="103" t="s">
        <v>24</v>
      </c>
      <c r="Q20" s="103" t="s">
        <v>25</v>
      </c>
      <c r="R20" s="203" t="s">
        <v>26</v>
      </c>
    </row>
    <row r="21" spans="1:18" ht="18" customHeight="1">
      <c r="A21" s="2223">
        <v>45134</v>
      </c>
      <c r="B21" s="39"/>
      <c r="C21" s="39"/>
      <c r="D21" s="27"/>
      <c r="E21" s="2229">
        <v>79619</v>
      </c>
      <c r="F21" s="57">
        <v>6</v>
      </c>
      <c r="G21" s="43">
        <v>6250</v>
      </c>
      <c r="H21" s="43">
        <v>2490</v>
      </c>
      <c r="I21" s="43">
        <f t="shared" si="2"/>
        <v>262500</v>
      </c>
      <c r="K21" s="764">
        <v>45177</v>
      </c>
      <c r="L21" s="55">
        <v>20000</v>
      </c>
      <c r="M21" s="55"/>
      <c r="N21" s="73">
        <v>12</v>
      </c>
      <c r="O21" s="2542">
        <v>31965</v>
      </c>
      <c r="P21" s="55">
        <f>L21/N21</f>
        <v>1666.6666666666667</v>
      </c>
      <c r="Q21" s="55">
        <v>400</v>
      </c>
      <c r="R21" s="93">
        <f>L21</f>
        <v>20000</v>
      </c>
    </row>
    <row r="22" spans="1:18" ht="18" customHeight="1">
      <c r="A22" s="2223">
        <v>45142</v>
      </c>
      <c r="B22" s="39"/>
      <c r="C22" s="39"/>
      <c r="D22" s="27"/>
      <c r="E22" s="2229">
        <v>31752</v>
      </c>
      <c r="F22" s="57">
        <v>7</v>
      </c>
      <c r="G22" s="43">
        <v>262500</v>
      </c>
      <c r="H22" s="43"/>
      <c r="I22" s="43">
        <f t="shared" si="2"/>
        <v>0</v>
      </c>
      <c r="K22" s="167">
        <v>45196</v>
      </c>
      <c r="L22" s="39"/>
      <c r="M22" s="39"/>
      <c r="N22" s="81">
        <v>1</v>
      </c>
      <c r="O22" s="2195">
        <v>80356</v>
      </c>
      <c r="P22" s="47">
        <v>1666.66</v>
      </c>
      <c r="Q22" s="47">
        <v>366.67</v>
      </c>
      <c r="R22" s="43">
        <f>R21-P22</f>
        <v>18333.34</v>
      </c>
    </row>
    <row r="23" spans="1:18" ht="18" customHeight="1">
      <c r="A23" s="2223"/>
      <c r="B23" s="39"/>
      <c r="C23" s="39"/>
      <c r="D23" s="27"/>
      <c r="E23" s="2230"/>
      <c r="F23" s="57"/>
      <c r="G23" s="43"/>
      <c r="H23" s="43"/>
      <c r="I23" s="43"/>
      <c r="K23" s="167">
        <v>45226</v>
      </c>
      <c r="L23" s="39"/>
      <c r="M23" s="39"/>
      <c r="N23" s="81">
        <v>2</v>
      </c>
      <c r="O23" s="2195">
        <v>80707</v>
      </c>
      <c r="P23" s="47">
        <v>1666.67</v>
      </c>
      <c r="Q23" s="47">
        <v>366.67</v>
      </c>
      <c r="R23" s="43">
        <f t="shared" ref="R23:R31" si="3">R22-P23</f>
        <v>16666.669999999998</v>
      </c>
    </row>
    <row r="24" spans="1:18" ht="15">
      <c r="A24" s="3553" t="s">
        <v>1</v>
      </c>
      <c r="B24" s="3553"/>
      <c r="C24" s="3553"/>
      <c r="D24" s="3553"/>
      <c r="E24" s="3553"/>
      <c r="F24" s="3553"/>
      <c r="G24" s="3553"/>
      <c r="H24" s="3553"/>
      <c r="I24" s="3553"/>
      <c r="K24" s="167">
        <v>45259</v>
      </c>
      <c r="L24" s="39"/>
      <c r="M24" s="39"/>
      <c r="N24" s="81">
        <v>3</v>
      </c>
      <c r="O24" s="2195">
        <v>81166</v>
      </c>
      <c r="P24" s="47">
        <v>1666.67</v>
      </c>
      <c r="Q24" s="47">
        <v>333.33</v>
      </c>
      <c r="R24" s="43">
        <f t="shared" si="3"/>
        <v>14999.999999999998</v>
      </c>
    </row>
    <row r="25" spans="1:18" ht="26.4">
      <c r="A25" s="2439" t="s">
        <v>2</v>
      </c>
      <c r="B25" s="19" t="s">
        <v>35</v>
      </c>
      <c r="C25" s="19" t="s">
        <v>4</v>
      </c>
      <c r="D25" s="18" t="s">
        <v>5</v>
      </c>
      <c r="E25" s="2228" t="s">
        <v>7</v>
      </c>
      <c r="F25" s="232" t="s">
        <v>6</v>
      </c>
      <c r="G25" s="68" t="s">
        <v>176</v>
      </c>
      <c r="H25" s="68" t="s">
        <v>177</v>
      </c>
      <c r="I25" s="68" t="s">
        <v>10</v>
      </c>
      <c r="K25" s="167">
        <v>45289</v>
      </c>
      <c r="L25" s="39"/>
      <c r="M25" s="39"/>
      <c r="N25" s="81">
        <v>4</v>
      </c>
      <c r="O25" s="2195">
        <v>81550</v>
      </c>
      <c r="P25" s="47">
        <v>1666.67</v>
      </c>
      <c r="Q25" s="47">
        <v>300</v>
      </c>
      <c r="R25" s="43">
        <f t="shared" si="3"/>
        <v>13333.329999999998</v>
      </c>
    </row>
    <row r="26" spans="1:18" ht="15">
      <c r="A26" s="2589">
        <v>45142</v>
      </c>
      <c r="B26" s="21">
        <v>300000</v>
      </c>
      <c r="C26" s="21">
        <f>B26*0.02</f>
        <v>6000</v>
      </c>
      <c r="D26" s="23"/>
      <c r="E26" s="2248">
        <v>31752</v>
      </c>
      <c r="F26" s="25">
        <v>48</v>
      </c>
      <c r="G26" s="21">
        <f>B26/F26</f>
        <v>6250</v>
      </c>
      <c r="H26" s="21">
        <f>B26*0.83%</f>
        <v>2490</v>
      </c>
      <c r="I26" s="21">
        <f>B26</f>
        <v>300000</v>
      </c>
      <c r="K26" s="167">
        <v>45322</v>
      </c>
      <c r="L26" s="39"/>
      <c r="M26" s="39"/>
      <c r="N26" s="81">
        <v>5</v>
      </c>
      <c r="O26" s="2197">
        <v>81917</v>
      </c>
      <c r="P26" s="47">
        <v>1666.67</v>
      </c>
      <c r="Q26" s="47">
        <v>233.33</v>
      </c>
      <c r="R26" s="43">
        <f t="shared" si="3"/>
        <v>11666.659999999998</v>
      </c>
    </row>
    <row r="27" spans="1:18" ht="15">
      <c r="A27" s="2440">
        <v>45169</v>
      </c>
      <c r="C27" s="790"/>
      <c r="D27" s="790"/>
      <c r="E27" s="2648">
        <v>80052</v>
      </c>
      <c r="F27" s="573">
        <v>1</v>
      </c>
      <c r="G27" s="266">
        <v>6250</v>
      </c>
      <c r="H27" s="266">
        <v>2490</v>
      </c>
      <c r="I27" s="571">
        <f>I26-G27</f>
        <v>293750</v>
      </c>
      <c r="K27" s="167">
        <v>45349</v>
      </c>
      <c r="L27" s="39"/>
      <c r="M27" s="39"/>
      <c r="N27" s="81">
        <v>6</v>
      </c>
      <c r="O27" s="2197">
        <v>82183</v>
      </c>
      <c r="P27" s="47">
        <v>1666.67</v>
      </c>
      <c r="Q27" s="47">
        <v>200</v>
      </c>
      <c r="R27" s="43">
        <f t="shared" si="3"/>
        <v>9999.989999999998</v>
      </c>
    </row>
    <row r="28" spans="1:18" ht="13.8">
      <c r="A28" s="2204">
        <v>45196</v>
      </c>
      <c r="B28" s="39"/>
      <c r="C28" s="35"/>
      <c r="D28" s="35"/>
      <c r="E28" s="2229">
        <v>80356</v>
      </c>
      <c r="F28" s="57">
        <v>2</v>
      </c>
      <c r="G28" s="30">
        <v>6250</v>
      </c>
      <c r="H28" s="30">
        <v>2490</v>
      </c>
      <c r="I28" s="43">
        <f t="shared" ref="I28:I41" si="4">I27-G28</f>
        <v>287500</v>
      </c>
      <c r="K28" s="167">
        <v>45384</v>
      </c>
      <c r="L28" s="39"/>
      <c r="M28" s="39"/>
      <c r="N28" s="81">
        <v>7</v>
      </c>
      <c r="O28" s="2195">
        <v>82637</v>
      </c>
      <c r="P28" s="256">
        <v>1666.67</v>
      </c>
      <c r="Q28" s="256">
        <v>166.67</v>
      </c>
      <c r="R28" s="43">
        <f t="shared" si="3"/>
        <v>8333.3199999999979</v>
      </c>
    </row>
    <row r="29" spans="1:18" ht="13.8">
      <c r="A29" s="2204">
        <v>45226</v>
      </c>
      <c r="B29" s="39"/>
      <c r="C29" s="35"/>
      <c r="D29" s="35"/>
      <c r="E29" s="2229">
        <v>80707</v>
      </c>
      <c r="F29" s="57">
        <v>3</v>
      </c>
      <c r="G29" s="30">
        <v>6250</v>
      </c>
      <c r="H29" s="30">
        <v>2490</v>
      </c>
      <c r="I29" s="43">
        <f t="shared" si="4"/>
        <v>281250</v>
      </c>
      <c r="K29" s="167">
        <v>45409</v>
      </c>
      <c r="L29" s="39"/>
      <c r="M29" s="39"/>
      <c r="N29" s="81">
        <v>8</v>
      </c>
      <c r="O29" s="2195">
        <v>82916</v>
      </c>
      <c r="P29" s="47">
        <v>1666.67</v>
      </c>
      <c r="Q29" s="47">
        <v>133.33000000000001</v>
      </c>
      <c r="R29" s="43">
        <f t="shared" si="3"/>
        <v>6666.6499999999978</v>
      </c>
    </row>
    <row r="30" spans="1:18" ht="13.8">
      <c r="A30" s="2204">
        <v>45259</v>
      </c>
      <c r="B30" s="39"/>
      <c r="C30" s="35"/>
      <c r="D30" s="35"/>
      <c r="E30" s="2229">
        <v>81166</v>
      </c>
      <c r="F30" s="57">
        <v>4</v>
      </c>
      <c r="G30" s="30">
        <v>6250</v>
      </c>
      <c r="H30" s="30">
        <v>2490</v>
      </c>
      <c r="I30" s="43">
        <f t="shared" si="4"/>
        <v>275000</v>
      </c>
      <c r="K30" s="167">
        <v>45419</v>
      </c>
      <c r="L30" s="39"/>
      <c r="M30" s="39"/>
      <c r="N30" s="81"/>
      <c r="O30" s="2195">
        <v>83043</v>
      </c>
      <c r="P30" s="256">
        <v>6666.65</v>
      </c>
      <c r="Q30" s="39"/>
      <c r="R30" s="43">
        <f t="shared" si="3"/>
        <v>0</v>
      </c>
    </row>
    <row r="31" spans="1:18" ht="14.4" thickBot="1">
      <c r="A31" s="2204">
        <v>45289</v>
      </c>
      <c r="B31" s="39"/>
      <c r="C31" s="35"/>
      <c r="D31" s="35"/>
      <c r="E31" s="2229">
        <v>81550</v>
      </c>
      <c r="F31" s="57">
        <v>5</v>
      </c>
      <c r="G31" s="30">
        <v>6250</v>
      </c>
      <c r="H31" s="30">
        <v>2490</v>
      </c>
      <c r="I31" s="43">
        <f t="shared" si="4"/>
        <v>268750</v>
      </c>
      <c r="K31" s="800"/>
      <c r="M31" s="6"/>
      <c r="N31" s="10"/>
      <c r="O31" s="2541"/>
      <c r="Q31" s="6"/>
      <c r="R31" s="43">
        <f t="shared" si="3"/>
        <v>0</v>
      </c>
    </row>
    <row r="32" spans="1:18" ht="16.2" thickTop="1" thickBot="1">
      <c r="A32" s="2204">
        <v>45322</v>
      </c>
      <c r="B32" s="39"/>
      <c r="C32" s="39"/>
      <c r="D32" s="27"/>
      <c r="E32" s="2229">
        <v>81917</v>
      </c>
      <c r="F32" s="57">
        <v>6</v>
      </c>
      <c r="G32" s="30">
        <v>6250</v>
      </c>
      <c r="H32" s="30">
        <v>2490</v>
      </c>
      <c r="I32" s="43">
        <f t="shared" si="4"/>
        <v>262500</v>
      </c>
      <c r="K32" s="3123" t="s">
        <v>20</v>
      </c>
      <c r="L32" s="3124"/>
      <c r="M32" s="3124"/>
      <c r="N32" s="3124"/>
      <c r="O32" s="3124"/>
      <c r="P32" s="3124"/>
      <c r="Q32" s="3124"/>
      <c r="R32" s="3125"/>
    </row>
    <row r="33" spans="1:18" ht="14.4" thickTop="1">
      <c r="A33" s="2204">
        <v>45349</v>
      </c>
      <c r="B33" s="39"/>
      <c r="C33" s="39"/>
      <c r="D33" s="27"/>
      <c r="E33" s="2229">
        <v>82183</v>
      </c>
      <c r="F33" s="57">
        <v>7</v>
      </c>
      <c r="G33" s="30">
        <v>6250</v>
      </c>
      <c r="H33" s="30">
        <v>2490</v>
      </c>
      <c r="I33" s="43">
        <f t="shared" si="4"/>
        <v>256250</v>
      </c>
      <c r="K33" s="796" t="s">
        <v>21</v>
      </c>
      <c r="L33" s="70" t="s">
        <v>22</v>
      </c>
      <c r="M33" s="70" t="s">
        <v>5</v>
      </c>
      <c r="N33" s="70" t="s">
        <v>1853</v>
      </c>
      <c r="O33" s="2969" t="s">
        <v>7</v>
      </c>
      <c r="P33" s="103" t="s">
        <v>24</v>
      </c>
      <c r="Q33" s="103" t="s">
        <v>25</v>
      </c>
      <c r="R33" s="203" t="s">
        <v>26</v>
      </c>
    </row>
    <row r="34" spans="1:18" ht="15">
      <c r="A34" s="2204">
        <v>45384</v>
      </c>
      <c r="B34" s="39"/>
      <c r="C34" s="39"/>
      <c r="D34" s="27"/>
      <c r="E34" s="2229">
        <v>82637</v>
      </c>
      <c r="F34" s="57">
        <v>8</v>
      </c>
      <c r="G34" s="59">
        <v>6250</v>
      </c>
      <c r="H34" s="59">
        <v>2490</v>
      </c>
      <c r="I34" s="43">
        <f t="shared" si="4"/>
        <v>250000</v>
      </c>
      <c r="K34" s="167">
        <v>45419</v>
      </c>
      <c r="L34" s="55">
        <v>20000</v>
      </c>
      <c r="M34" s="55"/>
      <c r="N34" s="73">
        <v>12</v>
      </c>
      <c r="O34" s="2543">
        <v>33391</v>
      </c>
      <c r="P34" s="55">
        <f>L34/N34</f>
        <v>1666.6666666666667</v>
      </c>
      <c r="Q34" s="55">
        <v>400</v>
      </c>
      <c r="R34" s="55">
        <f>L34</f>
        <v>20000</v>
      </c>
    </row>
    <row r="35" spans="1:18" ht="13.8">
      <c r="A35" s="2204">
        <v>45409</v>
      </c>
      <c r="B35" s="39"/>
      <c r="C35" s="39"/>
      <c r="D35" s="27"/>
      <c r="E35" s="2229">
        <v>82916</v>
      </c>
      <c r="F35" s="57">
        <v>9</v>
      </c>
      <c r="G35" s="30">
        <v>6250</v>
      </c>
      <c r="H35" s="30">
        <v>2490</v>
      </c>
      <c r="I35" s="43">
        <f t="shared" si="4"/>
        <v>243750</v>
      </c>
      <c r="K35" s="50">
        <v>45442</v>
      </c>
      <c r="L35" s="62"/>
      <c r="M35" s="44"/>
      <c r="N35" s="538">
        <v>1</v>
      </c>
      <c r="O35" s="2229">
        <v>83390</v>
      </c>
      <c r="P35" s="59">
        <v>1666.67</v>
      </c>
      <c r="Q35" s="59">
        <v>366.67</v>
      </c>
      <c r="R35" s="62">
        <f>R34-P35</f>
        <v>18333.330000000002</v>
      </c>
    </row>
    <row r="36" spans="1:18" ht="13.8">
      <c r="A36" s="2204">
        <v>45442</v>
      </c>
      <c r="B36" s="39"/>
      <c r="C36" s="39"/>
      <c r="D36" s="27"/>
      <c r="E36" s="2229">
        <v>83390</v>
      </c>
      <c r="F36" s="57">
        <v>10</v>
      </c>
      <c r="G36" s="30">
        <v>6250</v>
      </c>
      <c r="H36" s="30">
        <v>2490</v>
      </c>
      <c r="I36" s="43">
        <f t="shared" si="4"/>
        <v>237500</v>
      </c>
      <c r="K36" s="50">
        <v>45471</v>
      </c>
      <c r="L36" s="62"/>
      <c r="M36" s="44"/>
      <c r="N36" s="538">
        <v>2</v>
      </c>
      <c r="O36" s="2229">
        <v>83734</v>
      </c>
      <c r="P36" s="695">
        <v>1666.67</v>
      </c>
      <c r="Q36" s="62">
        <v>333.33</v>
      </c>
      <c r="R36" s="62">
        <f t="shared" ref="R36:R44" si="5">R35-P36</f>
        <v>16666.660000000003</v>
      </c>
    </row>
    <row r="37" spans="1:18">
      <c r="A37" s="2304">
        <v>45471</v>
      </c>
      <c r="B37" s="39"/>
      <c r="C37" s="39"/>
      <c r="D37" s="27"/>
      <c r="E37" s="2229">
        <v>83734</v>
      </c>
      <c r="F37" s="57">
        <v>11</v>
      </c>
      <c r="G37" s="43">
        <v>6250</v>
      </c>
      <c r="H37" s="43">
        <v>2490</v>
      </c>
      <c r="I37" s="43">
        <f t="shared" si="4"/>
        <v>231250</v>
      </c>
      <c r="K37" s="50">
        <v>45504</v>
      </c>
      <c r="L37" s="62"/>
      <c r="M37" s="44"/>
      <c r="N37" s="538">
        <v>3</v>
      </c>
      <c r="O37" s="2229">
        <v>84106</v>
      </c>
      <c r="P37" s="695">
        <v>1666.67</v>
      </c>
      <c r="Q37" s="62">
        <v>300</v>
      </c>
      <c r="R37" s="62">
        <f t="shared" si="5"/>
        <v>14999.990000000003</v>
      </c>
    </row>
    <row r="38" spans="1:18" ht="13.8">
      <c r="A38" s="2254">
        <v>45504</v>
      </c>
      <c r="B38" s="39"/>
      <c r="C38" s="39"/>
      <c r="D38" s="27"/>
      <c r="E38" s="2195">
        <v>84106</v>
      </c>
      <c r="F38" s="57">
        <v>12</v>
      </c>
      <c r="G38" s="43">
        <v>6250</v>
      </c>
      <c r="H38" s="43">
        <v>2490</v>
      </c>
      <c r="I38" s="43">
        <f t="shared" si="4"/>
        <v>225000</v>
      </c>
      <c r="K38" s="50">
        <v>45532</v>
      </c>
      <c r="L38" s="62"/>
      <c r="M38" s="62"/>
      <c r="N38" s="538">
        <v>4</v>
      </c>
      <c r="O38" s="2229">
        <v>84371</v>
      </c>
      <c r="P38" s="59">
        <v>1666.67</v>
      </c>
      <c r="Q38" s="59">
        <v>266.67</v>
      </c>
      <c r="R38" s="62">
        <f t="shared" si="5"/>
        <v>13333.320000000003</v>
      </c>
    </row>
    <row r="39" spans="1:18" ht="13.8">
      <c r="A39" s="2213">
        <v>45520</v>
      </c>
      <c r="D39" s="327"/>
      <c r="E39" s="2195">
        <v>34021</v>
      </c>
      <c r="F39" s="57"/>
      <c r="G39" s="687">
        <v>225000</v>
      </c>
      <c r="H39" s="43"/>
      <c r="I39" s="43">
        <f t="shared" si="4"/>
        <v>0</v>
      </c>
      <c r="K39" s="50">
        <v>45562</v>
      </c>
      <c r="L39" s="62"/>
      <c r="M39" s="62"/>
      <c r="N39" s="538">
        <v>5</v>
      </c>
      <c r="O39" s="2229">
        <v>84780</v>
      </c>
      <c r="P39" s="59">
        <v>1666.67</v>
      </c>
      <c r="Q39" s="59">
        <v>233.33</v>
      </c>
      <c r="R39" s="62">
        <f t="shared" si="5"/>
        <v>11666.650000000003</v>
      </c>
    </row>
    <row r="40" spans="1:18">
      <c r="A40"/>
      <c r="B40"/>
      <c r="C40"/>
      <c r="D40"/>
      <c r="E40"/>
      <c r="F40"/>
      <c r="G40"/>
      <c r="H40"/>
      <c r="I40">
        <f t="shared" si="4"/>
        <v>0</v>
      </c>
      <c r="K40" s="50">
        <v>45594</v>
      </c>
      <c r="L40" s="62"/>
      <c r="M40" s="62"/>
      <c r="N40" s="538">
        <v>6</v>
      </c>
      <c r="O40" s="2229">
        <v>85170</v>
      </c>
      <c r="P40" s="59">
        <v>1666.67</v>
      </c>
      <c r="Q40" s="59">
        <v>200</v>
      </c>
      <c r="R40" s="62">
        <f t="shared" si="5"/>
        <v>9999.9800000000032</v>
      </c>
    </row>
    <row r="41" spans="1:18" ht="15">
      <c r="A41" s="3555" t="s">
        <v>1</v>
      </c>
      <c r="B41" s="3629"/>
      <c r="C41" s="3629"/>
      <c r="D41" s="3629"/>
      <c r="E41" s="3629"/>
      <c r="F41" s="3629"/>
      <c r="G41" s="3629"/>
      <c r="H41" s="3629"/>
      <c r="I41" s="3629"/>
      <c r="K41" s="50">
        <v>45623</v>
      </c>
      <c r="L41" s="62"/>
      <c r="M41" s="62"/>
      <c r="N41" s="538">
        <v>7</v>
      </c>
      <c r="O41" s="2229">
        <v>85605</v>
      </c>
      <c r="P41" s="59">
        <v>1666.67</v>
      </c>
      <c r="Q41" s="59">
        <v>166.67</v>
      </c>
      <c r="R41" s="62">
        <f t="shared" si="5"/>
        <v>8333.3100000000031</v>
      </c>
    </row>
    <row r="42" spans="1:18" ht="26.4">
      <c r="A42" s="141" t="s">
        <v>2</v>
      </c>
      <c r="B42" s="19" t="s">
        <v>35</v>
      </c>
      <c r="C42" s="19" t="s">
        <v>4</v>
      </c>
      <c r="D42" s="18" t="s">
        <v>5</v>
      </c>
      <c r="E42" s="2228" t="s">
        <v>7</v>
      </c>
      <c r="F42" s="232" t="s">
        <v>6</v>
      </c>
      <c r="G42" s="68" t="s">
        <v>176</v>
      </c>
      <c r="H42" s="68" t="s">
        <v>177</v>
      </c>
      <c r="I42" s="91" t="s">
        <v>10</v>
      </c>
      <c r="K42" s="50">
        <v>45654</v>
      </c>
      <c r="L42" s="62"/>
      <c r="M42" s="62"/>
      <c r="N42" s="538">
        <v>8</v>
      </c>
      <c r="O42" s="2229">
        <v>86013</v>
      </c>
      <c r="P42" s="59">
        <v>1666.67</v>
      </c>
      <c r="Q42" s="59">
        <v>133.33000000000001</v>
      </c>
      <c r="R42" s="62">
        <f t="shared" si="5"/>
        <v>6666.6400000000031</v>
      </c>
    </row>
    <row r="43" spans="1:18">
      <c r="A43" s="2589">
        <v>45142</v>
      </c>
      <c r="B43" s="21">
        <v>300000</v>
      </c>
      <c r="C43" s="21">
        <f>B43*0.02</f>
        <v>6000</v>
      </c>
      <c r="D43" s="23"/>
      <c r="E43" s="2248">
        <v>34021</v>
      </c>
      <c r="F43" s="25">
        <v>48</v>
      </c>
      <c r="G43" s="21">
        <f>B43/F43</f>
        <v>6250</v>
      </c>
      <c r="H43" s="21">
        <f>B43*0.83%</f>
        <v>2490</v>
      </c>
      <c r="I43" s="92">
        <f>B43</f>
        <v>300000</v>
      </c>
      <c r="K43" s="740">
        <v>45685</v>
      </c>
      <c r="L43" s="62"/>
      <c r="M43" s="62"/>
      <c r="N43" s="538">
        <v>9</v>
      </c>
      <c r="O43" s="2481">
        <v>86288</v>
      </c>
      <c r="P43" s="62">
        <v>1666.67</v>
      </c>
      <c r="Q43" s="62">
        <v>100</v>
      </c>
      <c r="R43" s="62">
        <f t="shared" si="5"/>
        <v>4999.970000000003</v>
      </c>
    </row>
    <row r="44" spans="1:18">
      <c r="A44" s="2304">
        <v>45532</v>
      </c>
      <c r="B44" s="62"/>
      <c r="C44" s="62"/>
      <c r="D44" s="57"/>
      <c r="E44" s="2229">
        <v>84371</v>
      </c>
      <c r="F44" s="57">
        <v>1</v>
      </c>
      <c r="G44" s="329">
        <v>6250</v>
      </c>
      <c r="H44" s="329">
        <v>2490</v>
      </c>
      <c r="I44" s="94">
        <f>I43-G44</f>
        <v>293750</v>
      </c>
      <c r="K44" s="740">
        <v>45696</v>
      </c>
      <c r="L44" s="62"/>
      <c r="M44" s="62"/>
      <c r="N44" s="538"/>
      <c r="O44" s="2481">
        <v>86378</v>
      </c>
      <c r="P44" s="62">
        <v>4999.97</v>
      </c>
      <c r="Q44" s="62"/>
      <c r="R44" s="62">
        <f t="shared" si="5"/>
        <v>0</v>
      </c>
    </row>
    <row r="45" spans="1:18" ht="13.8" thickBot="1">
      <c r="A45" s="2304">
        <v>45562</v>
      </c>
      <c r="B45" s="62"/>
      <c r="C45" s="62"/>
      <c r="D45" s="57"/>
      <c r="E45" s="2229">
        <v>84780</v>
      </c>
      <c r="F45" s="57">
        <v>2</v>
      </c>
      <c r="G45" s="329">
        <v>6250</v>
      </c>
      <c r="H45" s="329">
        <v>2490</v>
      </c>
      <c r="I45" s="94">
        <f t="shared" ref="I45:I51" si="6">I44-G45</f>
        <v>287500</v>
      </c>
      <c r="K45" s="801"/>
      <c r="L45" s="191"/>
      <c r="M45" s="191"/>
      <c r="N45" s="802"/>
      <c r="O45" s="2545"/>
      <c r="P45" s="191"/>
      <c r="Q45" s="191"/>
      <c r="R45" s="191"/>
    </row>
    <row r="46" spans="1:18" ht="15.6" thickTop="1">
      <c r="A46" s="2304">
        <v>45594</v>
      </c>
      <c r="B46" s="62"/>
      <c r="C46" s="62"/>
      <c r="D46" s="57"/>
      <c r="E46" s="2229">
        <v>85170</v>
      </c>
      <c r="F46" s="57">
        <v>3</v>
      </c>
      <c r="G46" s="329">
        <v>6250</v>
      </c>
      <c r="H46" s="329">
        <v>2490</v>
      </c>
      <c r="I46" s="94">
        <f t="shared" si="6"/>
        <v>281250</v>
      </c>
      <c r="K46" s="3550" t="s">
        <v>20</v>
      </c>
      <c r="L46" s="3551"/>
      <c r="M46" s="3551"/>
      <c r="N46" s="3551"/>
      <c r="O46" s="3551"/>
      <c r="P46" s="3551"/>
      <c r="Q46" s="3551"/>
      <c r="R46" s="3552"/>
    </row>
    <row r="47" spans="1:18">
      <c r="A47" s="2304">
        <v>45623</v>
      </c>
      <c r="B47" s="62"/>
      <c r="C47" s="62"/>
      <c r="D47" s="57"/>
      <c r="E47" s="2229">
        <v>85605</v>
      </c>
      <c r="F47" s="57">
        <v>4</v>
      </c>
      <c r="G47" s="59">
        <v>6250</v>
      </c>
      <c r="H47" s="59">
        <v>2490</v>
      </c>
      <c r="I47" s="94">
        <f t="shared" si="6"/>
        <v>275000</v>
      </c>
      <c r="K47" s="324" t="s">
        <v>21</v>
      </c>
      <c r="L47" s="185" t="s">
        <v>22</v>
      </c>
      <c r="M47" s="185" t="s">
        <v>5</v>
      </c>
      <c r="N47" s="185" t="s">
        <v>1853</v>
      </c>
      <c r="O47" s="2228" t="s">
        <v>7</v>
      </c>
      <c r="P47" s="186" t="s">
        <v>24</v>
      </c>
      <c r="Q47" s="186" t="s">
        <v>25</v>
      </c>
      <c r="R47" s="186" t="s">
        <v>26</v>
      </c>
    </row>
    <row r="48" spans="1:18">
      <c r="A48" s="2587">
        <v>45654</v>
      </c>
      <c r="B48" s="62"/>
      <c r="C48" s="62"/>
      <c r="D48" s="57"/>
      <c r="E48" s="2229">
        <v>86013</v>
      </c>
      <c r="F48" s="57">
        <v>5</v>
      </c>
      <c r="G48" s="59">
        <v>6250</v>
      </c>
      <c r="H48" s="59">
        <v>2490</v>
      </c>
      <c r="I48" s="94">
        <f t="shared" si="6"/>
        <v>268750</v>
      </c>
      <c r="K48" s="50">
        <v>45696</v>
      </c>
      <c r="L48" s="55">
        <v>20000</v>
      </c>
      <c r="M48" s="55"/>
      <c r="N48" s="73">
        <v>12</v>
      </c>
      <c r="O48" s="2248">
        <v>35046</v>
      </c>
      <c r="P48" s="55">
        <f>L48/N48</f>
        <v>1666.6666666666667</v>
      </c>
      <c r="Q48" s="55">
        <v>400</v>
      </c>
      <c r="R48" s="55">
        <f>L48</f>
        <v>20000</v>
      </c>
    </row>
    <row r="49" spans="1:18">
      <c r="A49" s="2304">
        <v>45685</v>
      </c>
      <c r="B49" s="62"/>
      <c r="C49" s="62"/>
      <c r="D49" s="57"/>
      <c r="E49" s="2229">
        <v>86288</v>
      </c>
      <c r="F49" s="57">
        <v>6</v>
      </c>
      <c r="G49" s="59">
        <v>6250</v>
      </c>
      <c r="H49" s="59">
        <v>2490</v>
      </c>
      <c r="I49" s="94">
        <f t="shared" si="6"/>
        <v>262500</v>
      </c>
      <c r="K49" s="167">
        <v>45715</v>
      </c>
      <c r="L49" s="39"/>
      <c r="M49" s="39"/>
      <c r="N49" s="81"/>
      <c r="O49" s="2288">
        <v>86606</v>
      </c>
      <c r="P49" s="35">
        <v>1666.67</v>
      </c>
      <c r="Q49" s="35">
        <v>366.67</v>
      </c>
      <c r="R49" s="62">
        <f>R48-P49</f>
        <v>18333.330000000002</v>
      </c>
    </row>
    <row r="50" spans="1:18">
      <c r="A50" s="2304">
        <v>45715</v>
      </c>
      <c r="B50" s="62"/>
      <c r="C50" s="62"/>
      <c r="D50" s="57"/>
      <c r="E50" s="2229">
        <v>86606</v>
      </c>
      <c r="F50" s="57">
        <v>7</v>
      </c>
      <c r="G50" s="59">
        <v>6250</v>
      </c>
      <c r="H50" s="59">
        <v>2490</v>
      </c>
      <c r="I50" s="94">
        <f t="shared" si="6"/>
        <v>256250</v>
      </c>
      <c r="K50" s="167">
        <v>45744</v>
      </c>
      <c r="L50" s="39"/>
      <c r="M50" s="39"/>
      <c r="N50" s="81"/>
      <c r="O50" s="2288">
        <v>86992</v>
      </c>
      <c r="P50" s="35">
        <v>1666.67</v>
      </c>
      <c r="Q50" s="35">
        <v>333.33</v>
      </c>
      <c r="R50" s="62">
        <f t="shared" ref="R50:R61" si="7">R49-P50</f>
        <v>16666.660000000003</v>
      </c>
    </row>
    <row r="51" spans="1:18">
      <c r="A51" s="2304">
        <v>45660</v>
      </c>
      <c r="B51" s="62"/>
      <c r="C51" s="62"/>
      <c r="D51" s="57"/>
      <c r="E51" s="2229">
        <v>35155</v>
      </c>
      <c r="F51" s="57"/>
      <c r="G51" s="62">
        <v>256250</v>
      </c>
      <c r="H51" s="62"/>
      <c r="I51" s="94">
        <f t="shared" si="6"/>
        <v>0</v>
      </c>
      <c r="K51" s="167">
        <v>45776</v>
      </c>
      <c r="L51" s="39"/>
      <c r="M51" s="39"/>
      <c r="N51" s="81"/>
      <c r="O51" s="2288">
        <v>87361</v>
      </c>
      <c r="P51" s="35">
        <v>1666.67</v>
      </c>
      <c r="Q51" s="35">
        <v>300</v>
      </c>
      <c r="R51" s="62">
        <f t="shared" si="7"/>
        <v>14999.990000000003</v>
      </c>
    </row>
    <row r="52" spans="1:18">
      <c r="K52" s="167">
        <v>45805</v>
      </c>
      <c r="L52" s="39"/>
      <c r="M52" s="39"/>
      <c r="N52" s="81"/>
      <c r="O52" s="2356" t="s">
        <v>1877</v>
      </c>
      <c r="P52" s="35">
        <v>1666.67</v>
      </c>
      <c r="Q52" s="35">
        <v>266.67</v>
      </c>
      <c r="R52" s="62">
        <f t="shared" si="7"/>
        <v>13333.320000000003</v>
      </c>
    </row>
    <row r="53" spans="1:18" ht="15">
      <c r="A53" s="3555" t="s">
        <v>1</v>
      </c>
      <c r="B53" s="3629"/>
      <c r="C53" s="3629"/>
      <c r="D53" s="3629"/>
      <c r="E53" s="3629"/>
      <c r="F53" s="3629"/>
      <c r="G53" s="3629"/>
      <c r="H53" s="3629"/>
      <c r="I53" s="3629"/>
      <c r="K53" s="167">
        <v>45835</v>
      </c>
      <c r="L53" s="39"/>
      <c r="M53" s="39"/>
      <c r="N53" s="81"/>
      <c r="O53" s="2356" t="s">
        <v>1878</v>
      </c>
      <c r="P53" s="35">
        <v>1666.67</v>
      </c>
      <c r="Q53" s="35">
        <v>233.33</v>
      </c>
      <c r="R53" s="62">
        <f t="shared" si="7"/>
        <v>11666.650000000003</v>
      </c>
    </row>
    <row r="54" spans="1:18" ht="26.4">
      <c r="A54" s="2439" t="s">
        <v>21</v>
      </c>
      <c r="B54" s="19" t="s">
        <v>35</v>
      </c>
      <c r="C54" s="19" t="s">
        <v>4</v>
      </c>
      <c r="D54" s="18" t="s">
        <v>5</v>
      </c>
      <c r="E54" s="2228" t="s">
        <v>7</v>
      </c>
      <c r="F54" s="232" t="s">
        <v>6</v>
      </c>
      <c r="G54" s="68" t="s">
        <v>176</v>
      </c>
      <c r="H54" s="68" t="s">
        <v>177</v>
      </c>
      <c r="I54" s="91" t="s">
        <v>10</v>
      </c>
      <c r="K54" s="167">
        <v>45867</v>
      </c>
      <c r="L54" s="39"/>
      <c r="M54" s="39"/>
      <c r="N54" s="81"/>
      <c r="O54" s="2356" t="s">
        <v>1879</v>
      </c>
      <c r="P54" s="35">
        <v>1666.67</v>
      </c>
      <c r="Q54" s="35">
        <v>200</v>
      </c>
      <c r="R54" s="62">
        <f t="shared" si="7"/>
        <v>9999.9800000000032</v>
      </c>
    </row>
    <row r="55" spans="1:18">
      <c r="A55" s="2303">
        <v>45717</v>
      </c>
      <c r="B55" s="55">
        <v>350000</v>
      </c>
      <c r="C55" s="55">
        <f>B55*0.02</f>
        <v>7000</v>
      </c>
      <c r="D55" s="25"/>
      <c r="E55" s="2248">
        <v>35155</v>
      </c>
      <c r="F55" s="25">
        <v>48</v>
      </c>
      <c r="G55" s="55">
        <f>B55/F55</f>
        <v>7291.666666666667</v>
      </c>
      <c r="H55" s="55">
        <f>B55*0.83%</f>
        <v>2905</v>
      </c>
      <c r="I55" s="55">
        <f>B55</f>
        <v>350000</v>
      </c>
      <c r="K55" s="167">
        <v>45897</v>
      </c>
      <c r="L55" s="39"/>
      <c r="M55" s="39"/>
      <c r="N55" s="81"/>
      <c r="O55" s="2777" t="s">
        <v>1880</v>
      </c>
      <c r="P55" s="35">
        <v>1666.67</v>
      </c>
      <c r="Q55" s="35">
        <v>166.67</v>
      </c>
      <c r="R55" s="62">
        <f t="shared" si="7"/>
        <v>8333.3100000000031</v>
      </c>
    </row>
    <row r="56" spans="1:18" ht="13.8">
      <c r="A56" s="2306">
        <v>45744</v>
      </c>
      <c r="B56" s="62"/>
      <c r="C56" s="62"/>
      <c r="D56" s="793"/>
      <c r="E56" s="2191">
        <v>86992</v>
      </c>
      <c r="F56" s="57">
        <v>1</v>
      </c>
      <c r="G56" s="450">
        <v>7291.67</v>
      </c>
      <c r="H56" s="450">
        <v>2905</v>
      </c>
      <c r="I56" s="62">
        <f>I55-G56</f>
        <v>342708.33</v>
      </c>
      <c r="K56" s="167">
        <v>45932</v>
      </c>
      <c r="L56" s="39"/>
      <c r="M56" s="39"/>
      <c r="N56" s="81"/>
      <c r="O56" s="2356" t="s">
        <v>1881</v>
      </c>
      <c r="P56" s="45">
        <v>1666.67</v>
      </c>
      <c r="Q56" s="45">
        <v>133.33000000000001</v>
      </c>
      <c r="R56" s="62">
        <f t="shared" si="7"/>
        <v>6666.6400000000031</v>
      </c>
    </row>
    <row r="57" spans="1:18" ht="13.8">
      <c r="A57" s="2306">
        <v>45776</v>
      </c>
      <c r="B57" s="62"/>
      <c r="C57" s="62"/>
      <c r="D57" s="793"/>
      <c r="E57" s="2191">
        <v>87361</v>
      </c>
      <c r="F57" s="57">
        <v>2</v>
      </c>
      <c r="G57" s="450">
        <v>7291.67</v>
      </c>
      <c r="H57" s="450">
        <v>2905</v>
      </c>
      <c r="I57" s="62">
        <f t="shared" ref="I57:I64" si="8">I56-G57</f>
        <v>335416.66000000003</v>
      </c>
      <c r="K57" s="167">
        <v>45959</v>
      </c>
      <c r="L57" s="39"/>
      <c r="M57" s="39"/>
      <c r="N57" s="81"/>
      <c r="O57" s="2356" t="s">
        <v>1882</v>
      </c>
      <c r="P57" s="35">
        <v>1666.67</v>
      </c>
      <c r="Q57" s="35">
        <v>100</v>
      </c>
      <c r="R57" s="62">
        <f t="shared" si="7"/>
        <v>4999.970000000003</v>
      </c>
    </row>
    <row r="58" spans="1:18" ht="13.8">
      <c r="A58" s="2306">
        <v>45805</v>
      </c>
      <c r="B58" s="62"/>
      <c r="C58" s="62"/>
      <c r="D58" s="793"/>
      <c r="E58" s="2195" t="s">
        <v>1877</v>
      </c>
      <c r="F58" s="57">
        <v>3</v>
      </c>
      <c r="G58" s="450">
        <v>7291.67</v>
      </c>
      <c r="H58" s="450">
        <v>2905</v>
      </c>
      <c r="I58" s="62">
        <f t="shared" si="8"/>
        <v>328124.99000000005</v>
      </c>
      <c r="K58" s="167">
        <v>45988</v>
      </c>
      <c r="L58" s="39"/>
      <c r="M58" s="39"/>
      <c r="N58" s="81"/>
      <c r="O58" s="2356" t="s">
        <v>1883</v>
      </c>
      <c r="P58" s="35">
        <v>1666.67</v>
      </c>
      <c r="Q58" s="35">
        <v>83.33</v>
      </c>
      <c r="R58" s="62">
        <f t="shared" si="7"/>
        <v>3333.3000000000029</v>
      </c>
    </row>
    <row r="59" spans="1:18" ht="13.8">
      <c r="A59" s="2306">
        <v>45835</v>
      </c>
      <c r="B59" s="62"/>
      <c r="C59" s="62"/>
      <c r="D59" s="793"/>
      <c r="E59" s="2195" t="s">
        <v>1878</v>
      </c>
      <c r="F59" s="57">
        <v>4</v>
      </c>
      <c r="G59" s="450">
        <v>7291.67</v>
      </c>
      <c r="H59" s="450">
        <v>2905</v>
      </c>
      <c r="I59" s="62">
        <f t="shared" si="8"/>
        <v>320833.32000000007</v>
      </c>
      <c r="K59" s="167">
        <v>46018</v>
      </c>
      <c r="L59" s="39"/>
      <c r="M59" s="39"/>
      <c r="N59" s="81"/>
      <c r="O59" s="2356" t="s">
        <v>1884</v>
      </c>
      <c r="P59" s="35">
        <v>1666.67</v>
      </c>
      <c r="Q59" s="35">
        <v>33.33</v>
      </c>
      <c r="R59" s="62">
        <f t="shared" si="7"/>
        <v>1666.6300000000028</v>
      </c>
    </row>
    <row r="60" spans="1:18" ht="13.8">
      <c r="A60" s="2306">
        <v>45867</v>
      </c>
      <c r="B60" s="62"/>
      <c r="C60" s="62"/>
      <c r="D60" s="793"/>
      <c r="E60" s="2195" t="s">
        <v>1879</v>
      </c>
      <c r="F60" s="57">
        <v>5</v>
      </c>
      <c r="G60" s="450">
        <v>7291.67</v>
      </c>
      <c r="H60" s="450">
        <v>2905</v>
      </c>
      <c r="I60" s="62">
        <f t="shared" si="8"/>
        <v>313541.65000000008</v>
      </c>
      <c r="K60" s="800"/>
      <c r="M60" s="6"/>
      <c r="N60" s="10"/>
      <c r="O60" s="2541"/>
      <c r="Q60" s="6"/>
      <c r="R60" s="62">
        <f t="shared" si="7"/>
        <v>1666.6300000000028</v>
      </c>
    </row>
    <row r="61" spans="1:18" ht="13.8">
      <c r="A61" s="2306">
        <v>45897</v>
      </c>
      <c r="E61" s="2196" t="s">
        <v>1880</v>
      </c>
      <c r="F61" s="57">
        <v>6</v>
      </c>
      <c r="G61" s="450">
        <v>7291.67</v>
      </c>
      <c r="H61" s="450">
        <v>2905</v>
      </c>
      <c r="I61" s="62">
        <f t="shared" si="8"/>
        <v>306249.9800000001</v>
      </c>
      <c r="K61" s="2"/>
      <c r="M61" s="6"/>
      <c r="N61" s="10"/>
      <c r="O61" s="2541"/>
      <c r="Q61" s="6"/>
      <c r="R61" s="62">
        <f t="shared" si="7"/>
        <v>1666.6300000000028</v>
      </c>
    </row>
    <row r="62" spans="1:18" ht="13.8">
      <c r="A62" s="2306">
        <v>45932</v>
      </c>
      <c r="B62" s="62"/>
      <c r="C62" s="62"/>
      <c r="D62" s="793"/>
      <c r="E62" s="2195" t="s">
        <v>1881</v>
      </c>
      <c r="F62" s="57">
        <v>7</v>
      </c>
      <c r="G62" s="168">
        <v>7291.67</v>
      </c>
      <c r="H62" s="168">
        <v>2905</v>
      </c>
      <c r="I62" s="62">
        <f t="shared" si="8"/>
        <v>298958.31000000011</v>
      </c>
    </row>
    <row r="63" spans="1:18">
      <c r="A63" s="2324">
        <v>45952</v>
      </c>
      <c r="B63" s="62"/>
      <c r="C63" s="62"/>
      <c r="D63" s="57"/>
      <c r="E63" s="2424">
        <v>36638</v>
      </c>
      <c r="F63" s="57">
        <v>8</v>
      </c>
      <c r="G63" s="604">
        <v>298958.31</v>
      </c>
      <c r="H63" s="62"/>
      <c r="I63" s="62">
        <f t="shared" si="8"/>
        <v>0</v>
      </c>
    </row>
    <row r="64" spans="1:18">
      <c r="A64" s="2304"/>
      <c r="B64" s="62"/>
      <c r="C64" s="62"/>
      <c r="D64" s="57"/>
      <c r="E64" s="2229"/>
      <c r="F64" s="57">
        <v>9</v>
      </c>
      <c r="G64" s="62"/>
      <c r="H64" s="62"/>
      <c r="I64" s="62">
        <f t="shared" si="8"/>
        <v>0</v>
      </c>
    </row>
    <row r="65" spans="1:15" ht="15">
      <c r="A65" s="3069" t="s">
        <v>1</v>
      </c>
      <c r="B65" s="3069"/>
      <c r="C65" s="3069"/>
      <c r="D65" s="3069"/>
      <c r="E65" s="3069"/>
      <c r="F65" s="3069"/>
      <c r="G65" s="3069"/>
      <c r="H65" s="3069"/>
      <c r="I65" s="3070"/>
    </row>
    <row r="66" spans="1:15" ht="26.4">
      <c r="A66" s="2439" t="s">
        <v>21</v>
      </c>
      <c r="B66" s="19" t="s">
        <v>35</v>
      </c>
      <c r="C66" s="19" t="s">
        <v>4</v>
      </c>
      <c r="D66" s="18" t="s">
        <v>5</v>
      </c>
      <c r="E66" s="2228" t="s">
        <v>7</v>
      </c>
      <c r="F66" s="232" t="s">
        <v>6</v>
      </c>
      <c r="G66" s="68" t="s">
        <v>176</v>
      </c>
      <c r="H66" s="68" t="s">
        <v>177</v>
      </c>
      <c r="I66" s="91" t="s">
        <v>10</v>
      </c>
    </row>
    <row r="67" spans="1:15">
      <c r="A67" s="2970">
        <v>45952</v>
      </c>
      <c r="B67" s="452">
        <v>350000</v>
      </c>
      <c r="C67" s="452">
        <f>B67*0.02</f>
        <v>7000</v>
      </c>
      <c r="D67" s="454"/>
      <c r="E67" s="2311" t="s">
        <v>1885</v>
      </c>
      <c r="F67" s="454">
        <v>48</v>
      </c>
      <c r="G67" s="452">
        <f>B67/F67</f>
        <v>7291.666666666667</v>
      </c>
      <c r="H67" s="452">
        <f>B67*0.83%</f>
        <v>2905</v>
      </c>
      <c r="I67" s="452">
        <f>B67</f>
        <v>350000</v>
      </c>
      <c r="K67" s="12"/>
      <c r="L67" s="12"/>
      <c r="M67" s="90"/>
      <c r="N67" s="2562"/>
      <c r="O67" s="12"/>
    </row>
    <row r="68" spans="1:15" ht="13.8">
      <c r="A68" s="2221">
        <v>45959</v>
      </c>
      <c r="B68" s="62"/>
      <c r="C68" s="62"/>
      <c r="D68" s="57"/>
      <c r="E68" s="2195" t="s">
        <v>1882</v>
      </c>
      <c r="F68" s="57">
        <v>1</v>
      </c>
      <c r="G68" s="450">
        <v>7291.67</v>
      </c>
      <c r="H68" s="450">
        <v>2905</v>
      </c>
      <c r="I68" s="62">
        <f t="shared" ref="I68:I73" si="9">I67-G68</f>
        <v>342708.33</v>
      </c>
      <c r="K68" s="12"/>
      <c r="L68" s="12"/>
      <c r="M68" s="90"/>
      <c r="N68" s="2562"/>
      <c r="O68" s="12"/>
    </row>
    <row r="69" spans="1:15" ht="15">
      <c r="A69" s="2221">
        <v>45988</v>
      </c>
      <c r="B69" s="587"/>
      <c r="C69" s="574"/>
      <c r="D69" s="450"/>
      <c r="E69" s="2195" t="s">
        <v>1883</v>
      </c>
      <c r="F69" s="57">
        <v>2</v>
      </c>
      <c r="G69" s="450">
        <v>7291.67</v>
      </c>
      <c r="H69" s="450">
        <v>2905</v>
      </c>
      <c r="I69" s="62">
        <f t="shared" si="9"/>
        <v>335416.66000000003</v>
      </c>
      <c r="J69" s="228"/>
      <c r="K69" s="807"/>
      <c r="L69" s="125"/>
      <c r="M69" s="661"/>
      <c r="N69" s="2908"/>
      <c r="O69" s="660"/>
    </row>
    <row r="70" spans="1:15" ht="15">
      <c r="A70" s="2221">
        <v>46018</v>
      </c>
      <c r="B70" s="587"/>
      <c r="C70" s="574"/>
      <c r="D70" s="450"/>
      <c r="E70" s="2195" t="s">
        <v>1884</v>
      </c>
      <c r="F70" s="57">
        <v>3</v>
      </c>
      <c r="G70" s="450">
        <v>7291.67</v>
      </c>
      <c r="H70" s="450">
        <v>2905</v>
      </c>
      <c r="I70" s="62">
        <f t="shared" si="9"/>
        <v>328124.99000000005</v>
      </c>
      <c r="J70" s="228"/>
      <c r="K70" s="808"/>
      <c r="L70" s="746"/>
      <c r="M70" s="746"/>
      <c r="N70" s="2465"/>
      <c r="O70" s="747"/>
    </row>
    <row r="71" spans="1:15" ht="15">
      <c r="A71" s="2221"/>
      <c r="B71" s="587"/>
      <c r="C71" s="588"/>
      <c r="D71" s="450"/>
      <c r="E71" s="2537"/>
      <c r="F71" s="57">
        <v>4</v>
      </c>
      <c r="G71" s="608"/>
      <c r="H71" s="608"/>
      <c r="I71" s="62">
        <f t="shared" si="9"/>
        <v>328124.99000000005</v>
      </c>
      <c r="J71" s="228"/>
      <c r="K71" s="807"/>
      <c r="L71" s="125"/>
      <c r="M71" s="662"/>
      <c r="N71" s="2907"/>
      <c r="O71" s="660"/>
    </row>
    <row r="72" spans="1:15" ht="15">
      <c r="A72" s="2221"/>
      <c r="B72" s="587"/>
      <c r="C72" s="358"/>
      <c r="D72" s="450"/>
      <c r="E72" s="2537"/>
      <c r="F72" s="450"/>
      <c r="G72" s="607"/>
      <c r="H72" s="607"/>
      <c r="I72" s="62">
        <f t="shared" si="9"/>
        <v>328124.99000000005</v>
      </c>
      <c r="J72" s="228"/>
      <c r="K72" s="807"/>
      <c r="L72" s="125"/>
      <c r="M72" s="661"/>
      <c r="N72" s="2908"/>
      <c r="O72" s="660"/>
    </row>
    <row r="73" spans="1:15" ht="15">
      <c r="A73" s="2221"/>
      <c r="B73" s="587"/>
      <c r="C73" s="358"/>
      <c r="D73" s="450"/>
      <c r="E73" s="2537"/>
      <c r="F73" s="450"/>
      <c r="G73" s="607"/>
      <c r="H73" s="607"/>
      <c r="I73" s="62">
        <f t="shared" si="9"/>
        <v>328124.99000000005</v>
      </c>
      <c r="J73" s="228"/>
      <c r="K73" s="807"/>
      <c r="L73" s="125"/>
      <c r="M73" s="661"/>
      <c r="N73" s="2908"/>
      <c r="O73" s="660"/>
    </row>
    <row r="74" spans="1:15" ht="15">
      <c r="J74" s="228"/>
      <c r="K74" s="807"/>
      <c r="L74" s="125"/>
      <c r="M74" s="661"/>
      <c r="N74" s="2908"/>
      <c r="O74" s="660"/>
    </row>
    <row r="75" spans="1:15" ht="15">
      <c r="J75" s="228"/>
      <c r="K75" s="807"/>
      <c r="L75" s="748"/>
      <c r="M75" s="661"/>
      <c r="N75" s="2908"/>
      <c r="O75" s="660"/>
    </row>
    <row r="76" spans="1:15" ht="15">
      <c r="A76" s="2324"/>
      <c r="B76" s="576"/>
      <c r="C76" s="120"/>
      <c r="D76" s="122"/>
      <c r="E76" s="2231"/>
      <c r="F76" s="122"/>
      <c r="G76" s="728"/>
      <c r="H76" s="728"/>
      <c r="J76" s="228"/>
      <c r="K76" s="807"/>
      <c r="L76" s="748"/>
      <c r="M76" s="661"/>
      <c r="N76" s="2908"/>
      <c r="O76" s="660"/>
    </row>
    <row r="77" spans="1:15" ht="15">
      <c r="A77" s="2324"/>
      <c r="B77" s="576"/>
      <c r="C77" s="120"/>
      <c r="D77" s="122"/>
      <c r="E77" s="2231"/>
      <c r="F77" s="122"/>
      <c r="G77" s="728"/>
      <c r="H77" s="728"/>
      <c r="J77" s="228"/>
      <c r="K77" s="807"/>
      <c r="L77" s="748"/>
      <c r="M77" s="661"/>
      <c r="N77" s="2908"/>
      <c r="O77" s="660"/>
    </row>
    <row r="78" spans="1:15" ht="15">
      <c r="A78" s="2324"/>
      <c r="B78" s="576"/>
      <c r="C78" s="120"/>
      <c r="D78" s="122"/>
      <c r="E78" s="2231"/>
      <c r="F78" s="122"/>
      <c r="G78" s="728"/>
      <c r="H78" s="728"/>
      <c r="J78" s="228"/>
      <c r="K78" s="807"/>
      <c r="L78" s="125"/>
      <c r="M78" s="661"/>
      <c r="N78" s="2908"/>
      <c r="O78" s="660"/>
    </row>
    <row r="79" spans="1:15" ht="15">
      <c r="A79" s="2324"/>
      <c r="B79" s="576"/>
      <c r="C79" s="126"/>
      <c r="D79" s="122"/>
      <c r="E79" s="2231"/>
      <c r="F79" s="122"/>
      <c r="G79" s="728"/>
      <c r="H79" s="728"/>
      <c r="J79" s="228"/>
      <c r="K79" s="807"/>
      <c r="L79" s="748"/>
      <c r="M79" s="662"/>
      <c r="N79" s="2907"/>
      <c r="O79" s="660"/>
    </row>
    <row r="80" spans="1:15" ht="15">
      <c r="A80" s="2324"/>
      <c r="B80" s="576"/>
      <c r="C80" s="120"/>
      <c r="D80" s="577"/>
      <c r="E80" s="2232"/>
      <c r="F80" s="577"/>
      <c r="G80" s="728"/>
      <c r="H80" s="728"/>
      <c r="J80" s="228"/>
      <c r="K80" s="807"/>
      <c r="L80" s="748"/>
      <c r="M80" s="661"/>
      <c r="N80" s="2908"/>
      <c r="O80" s="660"/>
    </row>
    <row r="81" spans="1:15" ht="15">
      <c r="A81" s="2324"/>
      <c r="B81" s="805"/>
      <c r="C81" s="161"/>
      <c r="D81" s="122"/>
      <c r="E81" s="2231"/>
      <c r="F81" s="122"/>
      <c r="G81" s="806"/>
      <c r="H81" s="604"/>
      <c r="J81" s="228"/>
      <c r="K81" s="807"/>
      <c r="L81" s="748"/>
      <c r="M81" s="661"/>
      <c r="N81" s="2908"/>
      <c r="O81" s="660"/>
    </row>
    <row r="82" spans="1:15" ht="15">
      <c r="A82" s="2324"/>
      <c r="B82" s="576"/>
      <c r="C82" s="120"/>
      <c r="D82" s="122"/>
      <c r="E82" s="2231"/>
      <c r="F82" s="122"/>
      <c r="G82" s="728"/>
      <c r="H82" s="728"/>
      <c r="J82" s="228"/>
      <c r="K82" s="807"/>
      <c r="L82" s="748"/>
      <c r="M82" s="661"/>
      <c r="N82" s="2908"/>
      <c r="O82" s="660"/>
    </row>
    <row r="83" spans="1:15" ht="13.8">
      <c r="A83" s="2324"/>
      <c r="B83" s="576"/>
      <c r="C83" s="120"/>
      <c r="D83" s="122"/>
      <c r="E83" s="2231"/>
      <c r="F83" s="122"/>
      <c r="G83" s="728"/>
      <c r="H83" s="728"/>
      <c r="K83" s="12"/>
      <c r="L83" s="12"/>
      <c r="M83" s="90"/>
      <c r="N83" s="2562"/>
      <c r="O83" s="12"/>
    </row>
    <row r="84" spans="1:15" ht="13.8">
      <c r="A84" s="2324"/>
      <c r="B84" s="576"/>
      <c r="C84" s="120"/>
      <c r="D84" s="122"/>
      <c r="E84" s="2231"/>
      <c r="F84" s="122"/>
      <c r="G84" s="728"/>
      <c r="H84" s="728"/>
      <c r="K84" s="12"/>
      <c r="L84" s="12"/>
      <c r="M84" s="90"/>
      <c r="N84" s="2562"/>
      <c r="O84" s="12"/>
    </row>
  </sheetData>
  <mergeCells count="9">
    <mergeCell ref="A41:I41"/>
    <mergeCell ref="A53:I53"/>
    <mergeCell ref="K32:R32"/>
    <mergeCell ref="K46:R46"/>
    <mergeCell ref="A2:I2"/>
    <mergeCell ref="K2:R2"/>
    <mergeCell ref="A13:I13"/>
    <mergeCell ref="K19:R19"/>
    <mergeCell ref="A24:I24"/>
  </mergeCells>
  <pageMargins left="0.7" right="0.7" top="0.75" bottom="0.75" header="0.3" footer="0.3"/>
  <pageSetup paperSize="256" orientation="landscape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146">
    <tabColor rgb="FFFFFF00"/>
  </sheetPr>
  <dimension ref="A1:I140"/>
  <sheetViews>
    <sheetView zoomScale="69" zoomScaleNormal="130" workbookViewId="0">
      <selection activeCell="N16" sqref="N16"/>
    </sheetView>
  </sheetViews>
  <sheetFormatPr defaultColWidth="9.109375" defaultRowHeight="13.2"/>
  <cols>
    <col min="1" max="1" width="11.5546875" style="560" customWidth="1"/>
    <col min="2" max="2" width="12.44140625" style="3" customWidth="1"/>
    <col min="3" max="3" width="10.44140625" style="3" customWidth="1"/>
    <col min="4" max="4" width="10.5546875" style="3" customWidth="1"/>
    <col min="5" max="5" width="11.33203125" style="2281" customWidth="1"/>
    <col min="6" max="6" width="8.6640625" style="3" customWidth="1"/>
    <col min="7" max="7" width="11.44140625" style="3" customWidth="1"/>
    <col min="8" max="8" width="10.33203125" style="6" customWidth="1"/>
    <col min="9" max="9" width="15" style="3" customWidth="1"/>
    <col min="10" max="16384" width="9.109375" style="3"/>
  </cols>
  <sheetData>
    <row r="1" spans="1:9" ht="29.4">
      <c r="A1" s="784" t="s">
        <v>1886</v>
      </c>
      <c r="B1" s="132"/>
      <c r="C1" s="132"/>
      <c r="D1" s="132"/>
      <c r="E1" s="2280"/>
      <c r="F1" s="132"/>
      <c r="G1" s="132"/>
      <c r="H1" s="64"/>
      <c r="I1" s="132"/>
    </row>
    <row r="2" spans="1:9" ht="15">
      <c r="A2" s="785" t="s">
        <v>34</v>
      </c>
      <c r="C2" s="3141"/>
      <c r="D2" s="3141"/>
      <c r="H2" s="502"/>
      <c r="I2" s="5"/>
    </row>
    <row r="3" spans="1:9" s="1" customFormat="1" ht="15">
      <c r="A3" s="3553" t="s">
        <v>1</v>
      </c>
      <c r="B3" s="3553"/>
      <c r="C3" s="3553"/>
      <c r="D3" s="3553"/>
      <c r="E3" s="3553"/>
      <c r="F3" s="3553"/>
      <c r="G3" s="3553"/>
      <c r="H3" s="3553"/>
      <c r="I3" s="3553"/>
    </row>
    <row r="4" spans="1:9" ht="29.1" customHeight="1">
      <c r="A4" s="14" t="s">
        <v>2</v>
      </c>
      <c r="B4" s="19" t="s">
        <v>35</v>
      </c>
      <c r="C4" s="19" t="s">
        <v>4</v>
      </c>
      <c r="D4" s="18" t="s">
        <v>5</v>
      </c>
      <c r="E4" s="2572" t="s">
        <v>7</v>
      </c>
      <c r="F4" s="18" t="s">
        <v>6</v>
      </c>
      <c r="G4" s="19" t="s">
        <v>176</v>
      </c>
      <c r="H4" s="19" t="s">
        <v>177</v>
      </c>
      <c r="I4" s="19" t="s">
        <v>10</v>
      </c>
    </row>
    <row r="5" spans="1:9" ht="15" customHeight="1">
      <c r="A5" s="2971">
        <v>44657</v>
      </c>
      <c r="B5" s="812">
        <v>100000</v>
      </c>
      <c r="C5" s="812">
        <f>B5*0.02</f>
        <v>2000</v>
      </c>
      <c r="D5" s="813"/>
      <c r="E5" s="2928">
        <v>28730</v>
      </c>
      <c r="F5" s="454">
        <v>12</v>
      </c>
      <c r="G5" s="812">
        <f>B5/F5</f>
        <v>8333.3333333333339</v>
      </c>
      <c r="H5" s="812">
        <f>B5*0.83%</f>
        <v>830</v>
      </c>
      <c r="I5" s="812">
        <f>B5</f>
        <v>100000</v>
      </c>
    </row>
    <row r="6" spans="1:9" ht="15" customHeight="1">
      <c r="A6" s="50">
        <v>44680</v>
      </c>
      <c r="B6" s="43"/>
      <c r="C6" s="43"/>
      <c r="D6" s="151"/>
      <c r="E6" s="2192">
        <v>74389</v>
      </c>
      <c r="F6" s="57">
        <v>1</v>
      </c>
      <c r="G6" s="149">
        <v>9170</v>
      </c>
      <c r="H6" s="149">
        <v>830</v>
      </c>
      <c r="I6" s="43">
        <f>I5-G6</f>
        <v>90830</v>
      </c>
    </row>
    <row r="7" spans="1:9" ht="15" customHeight="1">
      <c r="A7" s="50">
        <v>44712</v>
      </c>
      <c r="B7" s="151"/>
      <c r="C7" s="151"/>
      <c r="D7" s="151"/>
      <c r="E7" s="2192">
        <v>74830</v>
      </c>
      <c r="F7" s="57">
        <v>2</v>
      </c>
      <c r="G7" s="149">
        <v>9170</v>
      </c>
      <c r="H7" s="149">
        <v>830</v>
      </c>
      <c r="I7" s="43">
        <f t="shared" ref="I7:I16" si="0">I6-G7</f>
        <v>81660</v>
      </c>
    </row>
    <row r="8" spans="1:9" ht="15" customHeight="1">
      <c r="A8" s="50">
        <v>44743</v>
      </c>
      <c r="B8" s="151"/>
      <c r="C8" s="151"/>
      <c r="D8" s="151"/>
      <c r="E8" s="2192">
        <v>75218</v>
      </c>
      <c r="F8" s="57">
        <v>3</v>
      </c>
      <c r="G8" s="329">
        <v>9170</v>
      </c>
      <c r="H8" s="329">
        <v>830</v>
      </c>
      <c r="I8" s="43">
        <f t="shared" si="0"/>
        <v>72490</v>
      </c>
    </row>
    <row r="9" spans="1:9" ht="15" customHeight="1">
      <c r="A9" s="50">
        <v>44772</v>
      </c>
      <c r="B9" s="151"/>
      <c r="C9" s="151"/>
      <c r="D9" s="151"/>
      <c r="E9" s="2192">
        <v>75544</v>
      </c>
      <c r="F9" s="57">
        <v>4</v>
      </c>
      <c r="G9" s="149">
        <v>9170</v>
      </c>
      <c r="H9" s="149">
        <v>830</v>
      </c>
      <c r="I9" s="43">
        <f t="shared" si="0"/>
        <v>63320</v>
      </c>
    </row>
    <row r="10" spans="1:9" ht="15" customHeight="1">
      <c r="A10" s="50">
        <v>44803</v>
      </c>
      <c r="B10" s="151"/>
      <c r="C10" s="151"/>
      <c r="D10" s="151"/>
      <c r="E10" s="2192">
        <v>75850</v>
      </c>
      <c r="F10" s="57">
        <v>5</v>
      </c>
      <c r="G10" s="149">
        <v>8333.33</v>
      </c>
      <c r="H10" s="149">
        <v>830</v>
      </c>
      <c r="I10" s="43">
        <f t="shared" si="0"/>
        <v>54986.67</v>
      </c>
    </row>
    <row r="11" spans="1:9" ht="15" customHeight="1">
      <c r="A11" s="167">
        <v>44834</v>
      </c>
      <c r="B11" s="32"/>
      <c r="C11" s="33"/>
      <c r="D11" s="33"/>
      <c r="E11" s="2191">
        <v>76197</v>
      </c>
      <c r="F11" s="57">
        <v>6</v>
      </c>
      <c r="G11" s="33">
        <v>9170</v>
      </c>
      <c r="H11" s="33">
        <v>830</v>
      </c>
      <c r="I11" s="43">
        <f t="shared" si="0"/>
        <v>45816.67</v>
      </c>
    </row>
    <row r="12" spans="1:9" ht="15" customHeight="1">
      <c r="A12" s="167">
        <v>44863</v>
      </c>
      <c r="B12" s="32"/>
      <c r="C12" s="33"/>
      <c r="D12" s="33"/>
      <c r="E12" s="2191">
        <v>76492</v>
      </c>
      <c r="F12" s="57">
        <v>7</v>
      </c>
      <c r="G12" s="33">
        <v>8333.33</v>
      </c>
      <c r="H12" s="33">
        <v>830</v>
      </c>
      <c r="I12" s="43">
        <f t="shared" si="0"/>
        <v>37483.339999999997</v>
      </c>
    </row>
    <row r="13" spans="1:9" ht="15" customHeight="1">
      <c r="A13" s="167">
        <v>44898</v>
      </c>
      <c r="B13" s="32"/>
      <c r="C13" s="284"/>
      <c r="D13" s="284"/>
      <c r="E13" s="2191">
        <v>76966</v>
      </c>
      <c r="F13" s="57">
        <v>8</v>
      </c>
      <c r="G13" s="284">
        <v>9170</v>
      </c>
      <c r="H13" s="284">
        <v>830</v>
      </c>
      <c r="I13" s="43">
        <f t="shared" si="0"/>
        <v>28313.339999999997</v>
      </c>
    </row>
    <row r="14" spans="1:9" ht="15" customHeight="1">
      <c r="A14" s="167">
        <v>44923</v>
      </c>
      <c r="B14" s="32"/>
      <c r="C14" s="33"/>
      <c r="D14" s="33"/>
      <c r="E14" s="2191">
        <v>77223</v>
      </c>
      <c r="F14" s="57">
        <v>9</v>
      </c>
      <c r="G14" s="33">
        <v>8333.33</v>
      </c>
      <c r="H14" s="33">
        <v>830</v>
      </c>
      <c r="I14" s="43">
        <f t="shared" si="0"/>
        <v>19980.009999999995</v>
      </c>
    </row>
    <row r="15" spans="1:9" ht="15" customHeight="1">
      <c r="A15" s="50">
        <v>44954</v>
      </c>
      <c r="B15" s="151"/>
      <c r="C15" s="35"/>
      <c r="D15" s="35"/>
      <c r="E15" s="2192">
        <v>77496</v>
      </c>
      <c r="F15" s="57">
        <v>9</v>
      </c>
      <c r="G15" s="35">
        <v>8333.33</v>
      </c>
      <c r="H15" s="35">
        <v>830</v>
      </c>
      <c r="I15" s="43">
        <f t="shared" si="0"/>
        <v>11646.679999999995</v>
      </c>
    </row>
    <row r="16" spans="1:9" ht="15" customHeight="1">
      <c r="A16" s="50">
        <v>44954</v>
      </c>
      <c r="B16" s="151"/>
      <c r="C16" s="35"/>
      <c r="D16" s="35"/>
      <c r="E16" s="2192">
        <v>77497</v>
      </c>
      <c r="F16" s="57">
        <v>9</v>
      </c>
      <c r="G16" s="35">
        <v>11646.68</v>
      </c>
      <c r="H16" s="35"/>
      <c r="I16" s="43">
        <f t="shared" si="0"/>
        <v>0</v>
      </c>
    </row>
    <row r="17" spans="1:9" ht="15" customHeight="1">
      <c r="A17" s="40"/>
      <c r="B17" s="27"/>
      <c r="C17" s="27"/>
      <c r="D17" s="27"/>
      <c r="E17" s="2199"/>
      <c r="F17" s="27"/>
      <c r="G17" s="637"/>
      <c r="H17" s="637"/>
      <c r="I17" s="27"/>
    </row>
    <row r="18" spans="1:9" ht="15" customHeight="1">
      <c r="A18" s="40"/>
      <c r="B18" s="27"/>
      <c r="C18" s="27"/>
      <c r="D18" s="27"/>
      <c r="E18" s="2199"/>
      <c r="F18" s="27"/>
      <c r="G18" s="637"/>
      <c r="H18" s="637"/>
      <c r="I18" s="27"/>
    </row>
    <row r="19" spans="1:9" ht="15" customHeight="1">
      <c r="A19" s="40"/>
      <c r="B19" s="27"/>
      <c r="C19" s="27"/>
      <c r="D19" s="27"/>
      <c r="E19" s="2199"/>
      <c r="F19" s="27"/>
      <c r="G19" s="637"/>
      <c r="H19" s="637"/>
      <c r="I19" s="27"/>
    </row>
    <row r="20" spans="1:9" ht="15" customHeight="1">
      <c r="A20" s="40"/>
      <c r="B20" s="27"/>
      <c r="C20" s="27"/>
      <c r="D20" s="27"/>
      <c r="E20" s="2199"/>
      <c r="F20" s="27"/>
      <c r="G20" s="637"/>
      <c r="H20" s="637"/>
      <c r="I20" s="27"/>
    </row>
    <row r="21" spans="1:9" ht="15" customHeight="1">
      <c r="G21" s="787"/>
      <c r="H21" s="787"/>
    </row>
    <row r="22" spans="1:9" ht="15" customHeight="1">
      <c r="G22" s="787"/>
      <c r="H22" s="787"/>
    </row>
    <row r="23" spans="1:9" ht="15" customHeight="1">
      <c r="G23" s="787"/>
      <c r="H23" s="787"/>
    </row>
    <row r="24" spans="1:9" ht="15" customHeight="1">
      <c r="G24" s="787"/>
      <c r="H24" s="787"/>
    </row>
    <row r="25" spans="1:9" ht="15" customHeight="1">
      <c r="G25" s="787"/>
      <c r="H25" s="787"/>
    </row>
    <row r="26" spans="1:9" ht="15" customHeight="1">
      <c r="G26" s="787"/>
      <c r="H26" s="787"/>
    </row>
    <row r="27" spans="1:9" ht="15" customHeight="1">
      <c r="G27" s="787"/>
      <c r="H27" s="787"/>
    </row>
    <row r="28" spans="1:9" ht="15" customHeight="1">
      <c r="G28" s="787"/>
      <c r="H28" s="787"/>
    </row>
    <row r="29" spans="1:9" ht="15" customHeight="1">
      <c r="G29" s="787"/>
      <c r="H29" s="787"/>
    </row>
    <row r="30" spans="1:9" ht="15" customHeight="1">
      <c r="G30" s="787"/>
      <c r="H30" s="787"/>
    </row>
    <row r="31" spans="1:9" ht="15" customHeight="1">
      <c r="G31" s="787"/>
      <c r="H31" s="787"/>
    </row>
    <row r="32" spans="1:9" ht="15" customHeight="1">
      <c r="G32" s="787"/>
      <c r="H32" s="787"/>
    </row>
    <row r="33" spans="7:8" ht="15" customHeight="1">
      <c r="G33" s="787"/>
      <c r="H33" s="787"/>
    </row>
    <row r="34" spans="7:8" ht="15" customHeight="1">
      <c r="G34" s="787"/>
      <c r="H34" s="787"/>
    </row>
    <row r="35" spans="7:8" ht="15" customHeight="1">
      <c r="G35" s="787"/>
      <c r="H35" s="787"/>
    </row>
    <row r="36" spans="7:8" ht="15" customHeight="1">
      <c r="G36" s="787"/>
      <c r="H36" s="787"/>
    </row>
    <row r="37" spans="7:8" ht="15" customHeight="1">
      <c r="G37" s="787"/>
      <c r="H37" s="787"/>
    </row>
    <row r="38" spans="7:8" ht="15" customHeight="1">
      <c r="G38" s="787"/>
      <c r="H38" s="787"/>
    </row>
    <row r="39" spans="7:8" ht="15" customHeight="1">
      <c r="G39" s="787"/>
      <c r="H39" s="787"/>
    </row>
    <row r="40" spans="7:8" ht="15" customHeight="1">
      <c r="G40" s="787"/>
      <c r="H40" s="787"/>
    </row>
    <row r="41" spans="7:8" ht="15" customHeight="1">
      <c r="G41" s="787"/>
      <c r="H41" s="787"/>
    </row>
    <row r="42" spans="7:8" ht="15" customHeight="1">
      <c r="G42" s="787"/>
      <c r="H42" s="787"/>
    </row>
    <row r="43" spans="7:8" ht="15" customHeight="1">
      <c r="G43" s="787"/>
      <c r="H43" s="787"/>
    </row>
    <row r="44" spans="7:8" ht="15" customHeight="1">
      <c r="G44" s="787"/>
      <c r="H44" s="787"/>
    </row>
    <row r="45" spans="7:8" ht="15" customHeight="1">
      <c r="G45" s="787"/>
      <c r="H45" s="787"/>
    </row>
    <row r="46" spans="7:8" ht="15" customHeight="1">
      <c r="G46" s="787"/>
      <c r="H46" s="787"/>
    </row>
    <row r="47" spans="7:8" ht="15" customHeight="1">
      <c r="G47" s="787"/>
      <c r="H47" s="787"/>
    </row>
    <row r="48" spans="7:8" ht="15" customHeight="1">
      <c r="G48" s="787"/>
      <c r="H48" s="787"/>
    </row>
    <row r="49" spans="7:8" ht="15" customHeight="1">
      <c r="G49" s="787"/>
      <c r="H49" s="787"/>
    </row>
    <row r="50" spans="7:8" ht="15" customHeight="1">
      <c r="G50" s="787"/>
      <c r="H50" s="787"/>
    </row>
    <row r="51" spans="7:8" ht="15" customHeight="1">
      <c r="G51" s="787"/>
      <c r="H51" s="787"/>
    </row>
    <row r="52" spans="7:8" ht="15" customHeight="1">
      <c r="G52" s="787"/>
      <c r="H52" s="787"/>
    </row>
    <row r="53" spans="7:8" ht="15" customHeight="1">
      <c r="G53" s="787"/>
      <c r="H53" s="787"/>
    </row>
    <row r="54" spans="7:8" ht="15" customHeight="1">
      <c r="G54" s="787"/>
      <c r="H54" s="787"/>
    </row>
    <row r="55" spans="7:8" ht="15" customHeight="1">
      <c r="G55" s="787"/>
      <c r="H55" s="787"/>
    </row>
    <row r="56" spans="7:8" ht="15" customHeight="1">
      <c r="G56" s="787"/>
      <c r="H56" s="787"/>
    </row>
    <row r="57" spans="7:8" ht="15" customHeight="1">
      <c r="G57" s="787"/>
      <c r="H57" s="787"/>
    </row>
    <row r="58" spans="7:8" ht="15" customHeight="1">
      <c r="G58" s="787"/>
      <c r="H58" s="787"/>
    </row>
    <row r="59" spans="7:8" ht="15" customHeight="1">
      <c r="G59" s="787"/>
      <c r="H59" s="787"/>
    </row>
    <row r="60" spans="7:8" ht="15" customHeight="1">
      <c r="G60" s="787"/>
      <c r="H60" s="787"/>
    </row>
    <row r="61" spans="7:8" ht="15" customHeight="1">
      <c r="G61" s="787"/>
      <c r="H61" s="787"/>
    </row>
    <row r="62" spans="7:8" ht="15" customHeight="1">
      <c r="G62" s="787"/>
      <c r="H62" s="787"/>
    </row>
    <row r="63" spans="7:8" ht="15" customHeight="1">
      <c r="G63" s="6"/>
    </row>
    <row r="64" spans="7:8" ht="15" customHeight="1">
      <c r="G64" s="6"/>
    </row>
    <row r="65" spans="7:7" ht="15" customHeight="1">
      <c r="G65" s="6"/>
    </row>
    <row r="66" spans="7:7" ht="15" customHeight="1">
      <c r="G66" s="6"/>
    </row>
    <row r="67" spans="7:7" ht="15" customHeight="1">
      <c r="G67" s="6"/>
    </row>
    <row r="68" spans="7:7" ht="15" customHeight="1">
      <c r="G68" s="6"/>
    </row>
    <row r="69" spans="7:7" ht="15" customHeight="1">
      <c r="G69" s="6"/>
    </row>
    <row r="70" spans="7:7" ht="15" customHeight="1">
      <c r="G70" s="6"/>
    </row>
    <row r="71" spans="7:7" ht="15" customHeight="1">
      <c r="G71" s="6"/>
    </row>
    <row r="72" spans="7:7" ht="15" customHeight="1">
      <c r="G72" s="6"/>
    </row>
    <row r="73" spans="7:7" ht="15" customHeight="1">
      <c r="G73" s="6"/>
    </row>
    <row r="74" spans="7:7" ht="15" customHeight="1">
      <c r="G74" s="6"/>
    </row>
    <row r="75" spans="7:7" ht="15" customHeight="1">
      <c r="G75" s="6"/>
    </row>
    <row r="76" spans="7:7" ht="15" customHeight="1">
      <c r="G76" s="6"/>
    </row>
    <row r="77" spans="7:7" ht="15" customHeight="1">
      <c r="G77" s="6"/>
    </row>
    <row r="78" spans="7:7" ht="15" customHeight="1">
      <c r="G78" s="6"/>
    </row>
    <row r="79" spans="7:7" ht="15" customHeight="1">
      <c r="G79" s="6"/>
    </row>
    <row r="80" spans="7:7" ht="15" customHeight="1">
      <c r="G80" s="6"/>
    </row>
    <row r="81" spans="7:7" ht="15" customHeight="1">
      <c r="G81" s="6"/>
    </row>
    <row r="82" spans="7:7" ht="15" customHeight="1">
      <c r="G82" s="6"/>
    </row>
    <row r="83" spans="7:7" ht="15" customHeight="1">
      <c r="G83" s="6"/>
    </row>
    <row r="84" spans="7:7" ht="15" customHeight="1">
      <c r="G84" s="6"/>
    </row>
    <row r="85" spans="7:7" ht="15" customHeight="1">
      <c r="G85" s="6"/>
    </row>
    <row r="86" spans="7:7" ht="15" customHeight="1">
      <c r="G86" s="6"/>
    </row>
    <row r="87" spans="7:7" ht="15" customHeight="1">
      <c r="G87" s="6"/>
    </row>
    <row r="88" spans="7:7" ht="15" customHeight="1">
      <c r="G88" s="6"/>
    </row>
    <row r="89" spans="7:7" ht="15" customHeight="1">
      <c r="G89" s="6"/>
    </row>
    <row r="90" spans="7:7" ht="15" customHeight="1">
      <c r="G90" s="6"/>
    </row>
    <row r="91" spans="7:7" ht="15" customHeight="1">
      <c r="G91" s="6"/>
    </row>
    <row r="92" spans="7:7" ht="15" customHeight="1">
      <c r="G92" s="6"/>
    </row>
    <row r="93" spans="7:7" ht="15" customHeight="1">
      <c r="G93" s="6"/>
    </row>
    <row r="94" spans="7:7" ht="15" customHeight="1">
      <c r="G94" s="6"/>
    </row>
    <row r="95" spans="7:7" ht="15" customHeight="1">
      <c r="G95" s="6"/>
    </row>
    <row r="96" spans="7:7" ht="15" customHeight="1">
      <c r="G96" s="6"/>
    </row>
    <row r="97" spans="7:7" ht="15" customHeight="1">
      <c r="G97" s="6"/>
    </row>
    <row r="98" spans="7:7" ht="15" customHeight="1">
      <c r="G98" s="6"/>
    </row>
    <row r="99" spans="7:7" ht="15" customHeight="1">
      <c r="G99" s="6"/>
    </row>
    <row r="100" spans="7:7" ht="15" customHeight="1">
      <c r="G100" s="6"/>
    </row>
    <row r="101" spans="7:7" ht="15" customHeight="1">
      <c r="G101" s="6"/>
    </row>
    <row r="102" spans="7:7" ht="15" customHeight="1">
      <c r="G102" s="6"/>
    </row>
    <row r="103" spans="7:7" ht="15" customHeight="1">
      <c r="G103" s="6"/>
    </row>
    <row r="104" spans="7:7" ht="15" customHeight="1">
      <c r="G104" s="6"/>
    </row>
    <row r="105" spans="7:7" ht="15" customHeight="1">
      <c r="G105" s="6"/>
    </row>
    <row r="106" spans="7:7" ht="15" customHeight="1">
      <c r="G106" s="6"/>
    </row>
    <row r="107" spans="7:7" ht="15" customHeight="1">
      <c r="G107" s="6"/>
    </row>
    <row r="108" spans="7:7" ht="15" customHeight="1">
      <c r="G108" s="6"/>
    </row>
    <row r="109" spans="7:7" ht="15" customHeight="1">
      <c r="G109" s="6"/>
    </row>
    <row r="110" spans="7:7" ht="15" customHeight="1">
      <c r="G110" s="6"/>
    </row>
    <row r="111" spans="7:7" ht="15" customHeight="1">
      <c r="G111" s="6"/>
    </row>
    <row r="112" spans="7:7" ht="15" customHeight="1">
      <c r="G112" s="6"/>
    </row>
    <row r="113" spans="7:7" ht="15" customHeight="1">
      <c r="G113" s="6"/>
    </row>
    <row r="114" spans="7:7" ht="15" customHeight="1">
      <c r="G114" s="6"/>
    </row>
    <row r="115" spans="7:7" ht="15" customHeight="1">
      <c r="G115" s="6"/>
    </row>
    <row r="116" spans="7:7" ht="15" customHeight="1">
      <c r="G116" s="6"/>
    </row>
    <row r="117" spans="7:7" ht="15" customHeight="1">
      <c r="G117" s="6"/>
    </row>
    <row r="118" spans="7:7" ht="15" customHeight="1">
      <c r="G118" s="6"/>
    </row>
    <row r="119" spans="7:7" ht="15" customHeight="1">
      <c r="G119" s="6"/>
    </row>
    <row r="120" spans="7:7" ht="15" customHeight="1">
      <c r="G120" s="6"/>
    </row>
    <row r="121" spans="7:7" ht="15" customHeight="1">
      <c r="G121" s="6"/>
    </row>
    <row r="122" spans="7:7" ht="15" customHeight="1">
      <c r="G122" s="6"/>
    </row>
    <row r="123" spans="7:7" ht="15" customHeight="1">
      <c r="G123" s="6"/>
    </row>
    <row r="124" spans="7:7" ht="15" customHeight="1">
      <c r="G124" s="6"/>
    </row>
    <row r="125" spans="7:7" ht="15" customHeight="1">
      <c r="G125" s="6"/>
    </row>
    <row r="126" spans="7:7" ht="15" customHeight="1">
      <c r="G126" s="6"/>
    </row>
    <row r="127" spans="7:7" ht="15" customHeight="1">
      <c r="G127" s="6"/>
    </row>
    <row r="128" spans="7:7" ht="15" customHeight="1">
      <c r="G128" s="6"/>
    </row>
    <row r="129" spans="7:7" ht="15" customHeight="1">
      <c r="G129" s="6"/>
    </row>
    <row r="130" spans="7:7" ht="15" customHeight="1">
      <c r="G130" s="6"/>
    </row>
    <row r="131" spans="7:7" ht="15" customHeight="1">
      <c r="G131" s="6"/>
    </row>
    <row r="132" spans="7:7" ht="15" customHeight="1">
      <c r="G132" s="6"/>
    </row>
    <row r="133" spans="7:7" ht="15" customHeight="1"/>
    <row r="134" spans="7:7" ht="15" customHeight="1"/>
    <row r="135" spans="7:7" ht="15" customHeight="1"/>
    <row r="136" spans="7:7" ht="15" customHeight="1"/>
    <row r="137" spans="7:7" ht="15" customHeight="1"/>
    <row r="138" spans="7:7" ht="15" customHeight="1"/>
    <row r="139" spans="7:7" ht="15" customHeight="1"/>
    <row r="140" spans="7:7" ht="15" customHeight="1"/>
  </sheetData>
  <mergeCells count="2">
    <mergeCell ref="C2:D2"/>
    <mergeCell ref="A3:I3"/>
  </mergeCells>
  <pageMargins left="0.5" right="0.5" top="1" bottom="1" header="0.5" footer="0.5"/>
  <pageSetup paperSize="5" orientation="landscape"/>
  <headerFooter alignWithMargins="0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182">
    <tabColor rgb="FFFFFF00"/>
  </sheetPr>
  <dimension ref="A1:Q112"/>
  <sheetViews>
    <sheetView topLeftCell="A76" zoomScale="130" zoomScaleNormal="130" workbookViewId="0">
      <selection activeCell="E101" sqref="E101"/>
    </sheetView>
  </sheetViews>
  <sheetFormatPr defaultColWidth="9.109375" defaultRowHeight="13.2"/>
  <cols>
    <col min="1" max="1" width="13.33203125" style="131" customWidth="1"/>
    <col min="2" max="2" width="13.5546875" style="3" customWidth="1"/>
    <col min="3" max="3" width="11.44140625" style="3" customWidth="1"/>
    <col min="4" max="4" width="5.44140625" style="3" customWidth="1"/>
    <col min="5" max="5" width="9.33203125" style="5" customWidth="1"/>
    <col min="6" max="6" width="10.109375" style="2233" customWidth="1"/>
    <col min="7" max="7" width="13.6640625" style="7" customWidth="1"/>
    <col min="8" max="8" width="13.33203125" style="135" customWidth="1"/>
    <col min="9" max="9" width="13" style="7" customWidth="1"/>
    <col min="10" max="10" width="17.33203125" style="752" customWidth="1"/>
    <col min="11" max="11" width="11.88671875" style="6" customWidth="1"/>
    <col min="12" max="12" width="8.88671875" style="6" customWidth="1"/>
    <col min="13" max="13" width="9.33203125" style="5" customWidth="1"/>
    <col min="14" max="14" width="9.33203125" style="2778" customWidth="1"/>
    <col min="15" max="15" width="11.44140625" style="6" customWidth="1"/>
    <col min="16" max="16" width="9.5546875" style="6" customWidth="1"/>
    <col min="17" max="17" width="12.5546875" style="6" customWidth="1"/>
    <col min="18" max="18" width="9.33203125" style="3" customWidth="1"/>
    <col min="19" max="16384" width="9.109375" style="3"/>
  </cols>
  <sheetData>
    <row r="1" spans="1:17" ht="27.6">
      <c r="A1" s="3540" t="s">
        <v>1887</v>
      </c>
      <c r="B1" s="3540"/>
      <c r="C1" s="3540"/>
      <c r="D1" s="3540"/>
      <c r="E1" s="3540"/>
      <c r="F1" s="3540"/>
      <c r="G1" s="3540"/>
      <c r="J1" s="757"/>
      <c r="K1" s="64"/>
      <c r="L1" s="64"/>
      <c r="N1" s="2972"/>
      <c r="O1" s="64"/>
      <c r="P1" s="64"/>
      <c r="Q1" s="64"/>
    </row>
    <row r="2" spans="1:17" ht="15" customHeight="1">
      <c r="B2" s="624"/>
      <c r="C2" s="625"/>
      <c r="G2" s="135"/>
    </row>
    <row r="3" spans="1:17" s="1" customFormat="1" ht="20.399999999999999">
      <c r="A3" s="3240" t="s">
        <v>1</v>
      </c>
      <c r="B3" s="3240"/>
      <c r="C3" s="3240"/>
      <c r="D3" s="3240"/>
      <c r="E3" s="3240"/>
      <c r="F3" s="3240"/>
      <c r="G3" s="3240"/>
      <c r="H3" s="3240"/>
      <c r="I3" s="3320"/>
      <c r="J3" s="3556" t="s">
        <v>20</v>
      </c>
      <c r="K3" s="3557"/>
      <c r="L3" s="3557"/>
      <c r="M3" s="3557"/>
      <c r="N3" s="3557"/>
      <c r="O3" s="3557"/>
      <c r="P3" s="3557"/>
      <c r="Q3" s="3558"/>
    </row>
    <row r="4" spans="1:17" ht="29.1" customHeight="1">
      <c r="A4" s="141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2504" t="s">
        <v>36</v>
      </c>
      <c r="G4" s="146" t="s">
        <v>37</v>
      </c>
      <c r="H4" s="146" t="s">
        <v>38</v>
      </c>
      <c r="I4" s="146" t="s">
        <v>87</v>
      </c>
      <c r="J4" s="759" t="s">
        <v>21</v>
      </c>
      <c r="K4" s="760" t="s">
        <v>22</v>
      </c>
      <c r="L4" s="761" t="s">
        <v>5</v>
      </c>
      <c r="M4" s="29" t="s">
        <v>52</v>
      </c>
      <c r="N4" s="2544"/>
      <c r="O4" s="762" t="s">
        <v>22</v>
      </c>
      <c r="P4" s="760" t="s">
        <v>25</v>
      </c>
      <c r="Q4" s="780" t="s">
        <v>26</v>
      </c>
    </row>
    <row r="5" spans="1:17" ht="15" customHeight="1">
      <c r="A5" s="162">
        <v>44027</v>
      </c>
      <c r="B5" s="21">
        <v>325000</v>
      </c>
      <c r="C5" s="21">
        <f>B5*0.02</f>
        <v>6500</v>
      </c>
      <c r="D5" s="23"/>
      <c r="E5" s="25">
        <v>48</v>
      </c>
      <c r="F5" s="2542">
        <v>24967</v>
      </c>
      <c r="G5" s="21">
        <f>B5/E5</f>
        <v>6770.833333333333</v>
      </c>
      <c r="H5" s="55">
        <v>3250</v>
      </c>
      <c r="I5" s="21">
        <v>325000</v>
      </c>
      <c r="J5" s="763" t="s">
        <v>21</v>
      </c>
      <c r="K5" s="741" t="s">
        <v>22</v>
      </c>
      <c r="L5" s="742" t="s">
        <v>5</v>
      </c>
      <c r="M5" s="25" t="s">
        <v>52</v>
      </c>
      <c r="N5" s="2508" t="s">
        <v>7</v>
      </c>
      <c r="O5" s="745" t="s">
        <v>22</v>
      </c>
      <c r="P5" s="741" t="s">
        <v>25</v>
      </c>
      <c r="Q5" s="751" t="s">
        <v>26</v>
      </c>
    </row>
    <row r="6" spans="1:17" ht="15" customHeight="1">
      <c r="A6" s="50">
        <v>44035</v>
      </c>
      <c r="B6" s="27"/>
      <c r="C6" s="27"/>
      <c r="D6" s="27"/>
      <c r="E6" s="29">
        <v>1</v>
      </c>
      <c r="F6" s="2229">
        <v>67808</v>
      </c>
      <c r="G6" s="43">
        <v>5750</v>
      </c>
      <c r="H6" s="755">
        <v>3250</v>
      </c>
      <c r="I6" s="43">
        <f>I5-G6</f>
        <v>319250</v>
      </c>
      <c r="J6" s="764">
        <v>45248</v>
      </c>
      <c r="K6" s="21">
        <v>8000</v>
      </c>
      <c r="L6" s="92"/>
      <c r="M6" s="25">
        <v>3</v>
      </c>
      <c r="N6" s="2508">
        <v>32393</v>
      </c>
      <c r="O6" s="765">
        <f>+K6/M6</f>
        <v>2666.6666666666665</v>
      </c>
      <c r="P6" s="21">
        <v>160</v>
      </c>
      <c r="Q6" s="108">
        <f>K6</f>
        <v>8000</v>
      </c>
    </row>
    <row r="7" spans="1:17" ht="15" customHeight="1">
      <c r="A7" s="50">
        <v>44042</v>
      </c>
      <c r="B7" s="27"/>
      <c r="C7" s="27"/>
      <c r="D7" s="27"/>
      <c r="E7" s="29"/>
      <c r="F7" s="2229" t="s">
        <v>1888</v>
      </c>
      <c r="G7" s="43">
        <v>1020.83</v>
      </c>
      <c r="H7" s="755"/>
      <c r="I7" s="43">
        <f t="shared" ref="I7:I44" si="0">I6-G7</f>
        <v>318229.17</v>
      </c>
      <c r="J7" s="766">
        <v>45289</v>
      </c>
      <c r="K7" s="39"/>
      <c r="L7" s="39"/>
      <c r="M7" s="29">
        <v>1</v>
      </c>
      <c r="N7" s="2544">
        <v>81587</v>
      </c>
      <c r="O7" s="39">
        <v>2000</v>
      </c>
      <c r="P7" s="39"/>
      <c r="Q7" s="39">
        <f>Q6-O7</f>
        <v>6000</v>
      </c>
    </row>
    <row r="8" spans="1:17" ht="15" customHeight="1">
      <c r="A8" s="50">
        <v>44068</v>
      </c>
      <c r="B8" s="27"/>
      <c r="C8" s="27"/>
      <c r="D8" s="27"/>
      <c r="E8" s="29">
        <v>2</v>
      </c>
      <c r="F8" s="2229">
        <v>68060</v>
      </c>
      <c r="G8" s="43">
        <v>5850</v>
      </c>
      <c r="H8" s="755">
        <v>3250</v>
      </c>
      <c r="I8" s="43">
        <f t="shared" si="0"/>
        <v>312379.17</v>
      </c>
      <c r="J8" s="767">
        <v>45393</v>
      </c>
      <c r="L8" s="255"/>
      <c r="M8" s="29"/>
      <c r="N8" s="2195">
        <v>82744</v>
      </c>
      <c r="O8" s="768">
        <v>6000</v>
      </c>
      <c r="P8" s="39">
        <v>480</v>
      </c>
      <c r="Q8" s="39">
        <f>Q7-O8</f>
        <v>0</v>
      </c>
    </row>
    <row r="9" spans="1:17" ht="15" customHeight="1">
      <c r="A9" s="50">
        <v>44098</v>
      </c>
      <c r="B9" s="27"/>
      <c r="C9" s="27"/>
      <c r="D9" s="27"/>
      <c r="E9" s="29">
        <v>3</v>
      </c>
      <c r="F9" s="2229">
        <v>65339</v>
      </c>
      <c r="G9" s="43">
        <v>4250</v>
      </c>
      <c r="H9" s="755">
        <v>3250</v>
      </c>
      <c r="I9" s="43">
        <f t="shared" si="0"/>
        <v>308129.17</v>
      </c>
      <c r="J9" s="769">
        <v>45395</v>
      </c>
      <c r="L9" s="744"/>
      <c r="M9" s="770"/>
      <c r="N9" s="2399">
        <v>82770</v>
      </c>
      <c r="O9" s="772"/>
      <c r="Q9" s="39">
        <f>Q8-O9</f>
        <v>0</v>
      </c>
    </row>
    <row r="10" spans="1:17" ht="15" customHeight="1">
      <c r="A10" s="50" t="s">
        <v>1723</v>
      </c>
      <c r="B10" s="27"/>
      <c r="C10" s="27"/>
      <c r="D10" s="27"/>
      <c r="E10" s="29">
        <v>4</v>
      </c>
      <c r="F10" s="2229">
        <v>68573</v>
      </c>
      <c r="G10" s="43">
        <v>3441.66</v>
      </c>
      <c r="H10" s="755"/>
      <c r="I10" s="43">
        <f t="shared" si="0"/>
        <v>304687.51</v>
      </c>
    </row>
    <row r="11" spans="1:17" ht="15" customHeight="1">
      <c r="A11" s="50">
        <v>44182</v>
      </c>
      <c r="B11" s="27"/>
      <c r="C11" s="27"/>
      <c r="D11" s="27"/>
      <c r="E11" s="29">
        <v>5</v>
      </c>
      <c r="F11" s="2229">
        <v>69246</v>
      </c>
      <c r="G11" s="43">
        <v>4950</v>
      </c>
      <c r="H11" s="755">
        <v>3250</v>
      </c>
      <c r="I11" s="43">
        <f t="shared" si="0"/>
        <v>299737.51</v>
      </c>
      <c r="J11" s="763" t="s">
        <v>21</v>
      </c>
      <c r="K11" s="741" t="s">
        <v>22</v>
      </c>
      <c r="L11" s="742" t="s">
        <v>5</v>
      </c>
      <c r="M11" s="25" t="s">
        <v>52</v>
      </c>
      <c r="N11" s="2508" t="s">
        <v>7</v>
      </c>
      <c r="O11" s="745" t="s">
        <v>22</v>
      </c>
      <c r="P11" s="741" t="s">
        <v>25</v>
      </c>
      <c r="Q11" s="751" t="s">
        <v>26</v>
      </c>
    </row>
    <row r="12" spans="1:17" ht="15" customHeight="1">
      <c r="A12" s="50">
        <v>44222</v>
      </c>
      <c r="B12" s="27"/>
      <c r="C12" s="27"/>
      <c r="D12" s="27"/>
      <c r="E12" s="29">
        <v>6</v>
      </c>
      <c r="F12" s="2229">
        <v>69577</v>
      </c>
      <c r="G12" s="43">
        <v>6450</v>
      </c>
      <c r="H12" s="755">
        <v>3250</v>
      </c>
      <c r="I12" s="43">
        <f t="shared" si="0"/>
        <v>293287.51</v>
      </c>
      <c r="J12" s="767">
        <v>45395</v>
      </c>
      <c r="K12" s="773"/>
      <c r="L12" s="7"/>
      <c r="M12" s="257">
        <v>12</v>
      </c>
      <c r="N12" s="2197">
        <v>33240</v>
      </c>
      <c r="O12" s="7">
        <v>1666.67</v>
      </c>
      <c r="P12" s="30">
        <v>400</v>
      </c>
      <c r="Q12" s="47">
        <v>20000</v>
      </c>
    </row>
    <row r="13" spans="1:17" ht="15" customHeight="1">
      <c r="A13" s="50">
        <v>44250</v>
      </c>
      <c r="B13" s="27"/>
      <c r="C13" s="27"/>
      <c r="D13" s="27"/>
      <c r="E13" s="29">
        <v>7</v>
      </c>
      <c r="F13" s="2229">
        <v>69841</v>
      </c>
      <c r="G13" s="30">
        <v>3250</v>
      </c>
      <c r="H13" s="756">
        <v>3250</v>
      </c>
      <c r="I13" s="43">
        <f t="shared" si="0"/>
        <v>290037.51</v>
      </c>
      <c r="J13" s="767">
        <v>45412</v>
      </c>
      <c r="K13" s="43"/>
      <c r="L13" s="255"/>
      <c r="M13" s="57">
        <v>1</v>
      </c>
      <c r="N13" s="2195">
        <v>82936</v>
      </c>
      <c r="O13" s="30">
        <v>1666.67</v>
      </c>
      <c r="P13" s="30">
        <v>366.67</v>
      </c>
      <c r="Q13" s="43">
        <f>Q12-O13</f>
        <v>18333.330000000002</v>
      </c>
    </row>
    <row r="14" spans="1:17" ht="15" customHeight="1">
      <c r="A14" s="50">
        <v>44274</v>
      </c>
      <c r="B14" s="27"/>
      <c r="C14" s="27"/>
      <c r="D14" s="27"/>
      <c r="E14" s="29">
        <v>8</v>
      </c>
      <c r="F14" s="2229">
        <v>70097</v>
      </c>
      <c r="G14" s="43">
        <v>3850</v>
      </c>
      <c r="H14" s="755">
        <v>3250</v>
      </c>
      <c r="I14" s="43">
        <f t="shared" si="0"/>
        <v>286187.51</v>
      </c>
      <c r="J14" s="767">
        <v>45441</v>
      </c>
      <c r="K14" s="43"/>
      <c r="L14" s="255"/>
      <c r="M14" s="57">
        <v>2</v>
      </c>
      <c r="N14" s="2195">
        <v>83357</v>
      </c>
      <c r="O14" s="30">
        <v>1666.67</v>
      </c>
      <c r="P14" s="30">
        <v>333.33</v>
      </c>
      <c r="Q14" s="43">
        <f t="shared" ref="Q14:Q19" si="1">Q13-O14</f>
        <v>16666.660000000003</v>
      </c>
    </row>
    <row r="15" spans="1:17" ht="15" customHeight="1">
      <c r="A15" s="50">
        <v>44306</v>
      </c>
      <c r="B15" s="27"/>
      <c r="C15" s="27"/>
      <c r="D15" s="27"/>
      <c r="E15" s="29">
        <v>9</v>
      </c>
      <c r="F15" s="2229">
        <v>70366</v>
      </c>
      <c r="G15" s="43">
        <v>2650</v>
      </c>
      <c r="H15" s="755">
        <v>3250</v>
      </c>
      <c r="I15" s="43">
        <f t="shared" si="0"/>
        <v>283537.51</v>
      </c>
      <c r="J15" s="740">
        <v>45470</v>
      </c>
      <c r="K15" s="43"/>
      <c r="L15" s="43"/>
      <c r="M15" s="57">
        <v>3</v>
      </c>
      <c r="N15" s="2921">
        <v>83687</v>
      </c>
      <c r="O15" s="30">
        <v>1666.67</v>
      </c>
      <c r="P15" s="43">
        <v>300</v>
      </c>
      <c r="Q15" s="43">
        <f t="shared" si="1"/>
        <v>14999.990000000003</v>
      </c>
    </row>
    <row r="16" spans="1:17" ht="15" customHeight="1">
      <c r="A16" s="50">
        <v>44337</v>
      </c>
      <c r="B16" s="27"/>
      <c r="C16" s="27"/>
      <c r="D16" s="27"/>
      <c r="E16" s="29">
        <v>10</v>
      </c>
      <c r="F16" s="2229">
        <v>70760</v>
      </c>
      <c r="G16" s="43">
        <v>1950</v>
      </c>
      <c r="H16" s="755">
        <v>3250</v>
      </c>
      <c r="I16" s="43">
        <f t="shared" si="0"/>
        <v>281587.51</v>
      </c>
      <c r="J16" s="740">
        <v>45504</v>
      </c>
      <c r="K16" s="43"/>
      <c r="L16" s="43"/>
      <c r="M16" s="57">
        <v>4</v>
      </c>
      <c r="N16" s="2195">
        <v>84062</v>
      </c>
      <c r="O16" s="30">
        <v>1666.67</v>
      </c>
      <c r="P16" s="43">
        <v>266.67</v>
      </c>
      <c r="Q16" s="43">
        <f t="shared" si="1"/>
        <v>13333.320000000003</v>
      </c>
    </row>
    <row r="17" spans="1:17" ht="15" customHeight="1">
      <c r="A17" s="50">
        <v>44369</v>
      </c>
      <c r="B17" s="27"/>
      <c r="C17" s="27"/>
      <c r="D17" s="27"/>
      <c r="E17" s="29">
        <v>11</v>
      </c>
      <c r="F17" s="2229">
        <v>71127</v>
      </c>
      <c r="G17" s="43">
        <v>6770.83</v>
      </c>
      <c r="H17" s="755">
        <v>3250</v>
      </c>
      <c r="I17" s="43">
        <f t="shared" si="0"/>
        <v>274816.68</v>
      </c>
      <c r="J17" s="767">
        <v>45532</v>
      </c>
      <c r="M17" s="57">
        <v>5</v>
      </c>
      <c r="N17" s="2195">
        <v>84375</v>
      </c>
      <c r="O17" s="157">
        <v>1666.67</v>
      </c>
      <c r="P17" s="157">
        <v>233.33</v>
      </c>
      <c r="Q17" s="43">
        <f t="shared" si="1"/>
        <v>11666.650000000003</v>
      </c>
    </row>
    <row r="18" spans="1:17" ht="15" customHeight="1">
      <c r="A18" s="50">
        <v>44398</v>
      </c>
      <c r="B18" s="27"/>
      <c r="C18" s="27"/>
      <c r="D18" s="27"/>
      <c r="E18" s="29">
        <v>12</v>
      </c>
      <c r="F18" s="2229">
        <v>71418</v>
      </c>
      <c r="G18" s="43">
        <v>1650</v>
      </c>
      <c r="H18" s="755">
        <v>3250</v>
      </c>
      <c r="I18" s="43">
        <f t="shared" si="0"/>
        <v>273166.68</v>
      </c>
      <c r="J18" s="767">
        <v>45561</v>
      </c>
      <c r="M18" s="57">
        <v>6</v>
      </c>
      <c r="N18" s="2195">
        <v>84735</v>
      </c>
      <c r="O18" s="157">
        <v>1666.67</v>
      </c>
      <c r="P18" s="157">
        <v>200</v>
      </c>
      <c r="Q18" s="43">
        <f t="shared" si="1"/>
        <v>9999.9800000000032</v>
      </c>
    </row>
    <row r="19" spans="1:17" ht="15" customHeight="1">
      <c r="A19" s="50">
        <v>44427</v>
      </c>
      <c r="B19" s="27"/>
      <c r="C19" s="27"/>
      <c r="D19" s="27"/>
      <c r="E19" s="29">
        <v>13</v>
      </c>
      <c r="F19" s="2229">
        <v>71696</v>
      </c>
      <c r="G19" s="43">
        <v>1700</v>
      </c>
      <c r="H19" s="755">
        <v>3200</v>
      </c>
      <c r="I19" s="43">
        <f t="shared" si="0"/>
        <v>271466.68</v>
      </c>
      <c r="J19" s="767">
        <v>45582</v>
      </c>
      <c r="N19" s="2195">
        <v>85066</v>
      </c>
      <c r="O19" s="188">
        <v>9999.98</v>
      </c>
      <c r="Q19" s="43">
        <f t="shared" si="1"/>
        <v>0</v>
      </c>
    </row>
    <row r="20" spans="1:17" ht="15" customHeight="1">
      <c r="A20" s="50">
        <v>44460</v>
      </c>
      <c r="B20" s="27"/>
      <c r="C20" s="27"/>
      <c r="D20" s="27"/>
      <c r="E20" s="29">
        <v>14</v>
      </c>
      <c r="F20" s="2229">
        <v>71990</v>
      </c>
      <c r="G20" s="43">
        <v>1550</v>
      </c>
      <c r="H20" s="43">
        <v>3250</v>
      </c>
      <c r="I20" s="43">
        <f t="shared" si="0"/>
        <v>269916.68</v>
      </c>
    </row>
    <row r="21" spans="1:17" ht="15" customHeight="1">
      <c r="A21" s="50">
        <v>44489</v>
      </c>
      <c r="B21" s="27"/>
      <c r="C21" s="27"/>
      <c r="D21" s="27"/>
      <c r="E21" s="29">
        <v>15</v>
      </c>
      <c r="F21" s="2229">
        <v>72252</v>
      </c>
      <c r="G21" s="43">
        <v>1650</v>
      </c>
      <c r="H21" s="43">
        <v>3250</v>
      </c>
      <c r="I21" s="43">
        <f t="shared" si="0"/>
        <v>268266.68</v>
      </c>
    </row>
    <row r="22" spans="1:17" ht="15" customHeight="1">
      <c r="A22" s="50">
        <v>44519</v>
      </c>
      <c r="B22" s="27"/>
      <c r="C22" s="27"/>
      <c r="D22" s="27"/>
      <c r="E22" s="29">
        <v>16</v>
      </c>
      <c r="F22" s="2229">
        <v>72607</v>
      </c>
      <c r="G22" s="43">
        <v>1700</v>
      </c>
      <c r="H22" s="43">
        <v>3250</v>
      </c>
      <c r="I22" s="43">
        <f t="shared" si="0"/>
        <v>266566.68</v>
      </c>
      <c r="J22" s="3556" t="s">
        <v>20</v>
      </c>
      <c r="K22" s="3557"/>
      <c r="L22" s="3557"/>
      <c r="M22" s="3557"/>
      <c r="N22" s="3557"/>
      <c r="O22" s="3557"/>
      <c r="P22" s="3557"/>
      <c r="Q22" s="3558"/>
    </row>
    <row r="23" spans="1:17" ht="15" customHeight="1">
      <c r="A23" s="50">
        <v>44550</v>
      </c>
      <c r="B23" s="27"/>
      <c r="C23" s="27"/>
      <c r="D23" s="27"/>
      <c r="E23" s="29">
        <v>17</v>
      </c>
      <c r="F23" s="2229">
        <v>72983</v>
      </c>
      <c r="G23" s="43">
        <v>1450</v>
      </c>
      <c r="H23" s="43">
        <v>3250</v>
      </c>
      <c r="I23" s="43">
        <f t="shared" si="0"/>
        <v>265116.68</v>
      </c>
      <c r="J23" s="774" t="s">
        <v>21</v>
      </c>
      <c r="K23" s="775" t="s">
        <v>22</v>
      </c>
      <c r="L23" s="776" t="s">
        <v>5</v>
      </c>
      <c r="M23" s="57" t="s">
        <v>52</v>
      </c>
      <c r="N23" s="2481"/>
      <c r="O23" s="777" t="s">
        <v>22</v>
      </c>
      <c r="P23" s="775" t="s">
        <v>25</v>
      </c>
      <c r="Q23" s="781" t="s">
        <v>26</v>
      </c>
    </row>
    <row r="24" spans="1:17" ht="15" customHeight="1">
      <c r="A24" s="50">
        <v>44581</v>
      </c>
      <c r="B24" s="27"/>
      <c r="C24" s="27"/>
      <c r="D24" s="27"/>
      <c r="E24" s="29">
        <v>18</v>
      </c>
      <c r="F24" s="2229">
        <v>73312</v>
      </c>
      <c r="G24" s="43">
        <v>1450</v>
      </c>
      <c r="H24" s="43">
        <v>3250</v>
      </c>
      <c r="I24" s="43">
        <f t="shared" si="0"/>
        <v>263666.68</v>
      </c>
      <c r="J24" s="763">
        <v>45582</v>
      </c>
      <c r="K24" s="741">
        <v>20000</v>
      </c>
      <c r="L24" s="742"/>
      <c r="M24" s="454">
        <v>12</v>
      </c>
      <c r="N24" s="2653"/>
      <c r="O24" s="745">
        <v>1666.67</v>
      </c>
      <c r="P24" s="741">
        <v>400</v>
      </c>
      <c r="Q24" s="751">
        <f>K24</f>
        <v>20000</v>
      </c>
    </row>
    <row r="25" spans="1:17" ht="15" customHeight="1">
      <c r="A25" s="50">
        <v>44621</v>
      </c>
      <c r="B25" s="27"/>
      <c r="C25" s="27"/>
      <c r="D25" s="27"/>
      <c r="E25" s="29">
        <v>19</v>
      </c>
      <c r="F25" s="2229">
        <v>73769</v>
      </c>
      <c r="G25" s="43">
        <v>3050</v>
      </c>
      <c r="H25" s="43">
        <v>3250</v>
      </c>
      <c r="I25" s="43">
        <f t="shared" si="0"/>
        <v>260616.68</v>
      </c>
      <c r="J25" s="740">
        <v>45594</v>
      </c>
      <c r="K25" s="57"/>
      <c r="L25" s="62"/>
      <c r="M25" s="57">
        <v>1</v>
      </c>
      <c r="N25" s="2229">
        <v>85187</v>
      </c>
      <c r="O25" s="59">
        <v>1666.67</v>
      </c>
      <c r="P25" s="59">
        <v>366.67</v>
      </c>
      <c r="Q25" s="62">
        <f>Q24-O25</f>
        <v>18333.330000000002</v>
      </c>
    </row>
    <row r="26" spans="1:17" ht="15" customHeight="1">
      <c r="A26" s="50">
        <v>44649</v>
      </c>
      <c r="B26" s="27"/>
      <c r="C26" s="27"/>
      <c r="D26" s="27"/>
      <c r="E26" s="29">
        <v>20</v>
      </c>
      <c r="F26" s="2229">
        <v>74051</v>
      </c>
      <c r="G26" s="43">
        <v>4050</v>
      </c>
      <c r="H26" s="43">
        <v>3250</v>
      </c>
      <c r="I26" s="43">
        <f t="shared" si="0"/>
        <v>256566.68</v>
      </c>
      <c r="J26" s="740">
        <v>45623</v>
      </c>
      <c r="K26" s="57"/>
      <c r="L26" s="62"/>
      <c r="M26" s="57">
        <v>2</v>
      </c>
      <c r="N26" s="2229">
        <v>85586</v>
      </c>
      <c r="O26" s="59">
        <v>1666.67</v>
      </c>
      <c r="P26" s="59">
        <v>333.33</v>
      </c>
      <c r="Q26" s="62">
        <f t="shared" ref="Q26:Q31" si="2">Q25-O26</f>
        <v>16666.660000000003</v>
      </c>
    </row>
    <row r="27" spans="1:17" ht="15" customHeight="1">
      <c r="A27" s="50">
        <v>44679</v>
      </c>
      <c r="B27" s="27"/>
      <c r="C27" s="27"/>
      <c r="D27" s="27"/>
      <c r="E27" s="29">
        <v>21</v>
      </c>
      <c r="F27" s="2229">
        <v>74372</v>
      </c>
      <c r="G27" s="43">
        <v>3050</v>
      </c>
      <c r="H27" s="43">
        <v>3250</v>
      </c>
      <c r="I27" s="43">
        <f t="shared" si="0"/>
        <v>253516.68</v>
      </c>
      <c r="J27" s="740">
        <v>45654</v>
      </c>
      <c r="K27" s="62"/>
      <c r="L27" s="62"/>
      <c r="M27" s="57">
        <v>3</v>
      </c>
      <c r="N27" s="2229">
        <v>86010</v>
      </c>
      <c r="O27" s="59">
        <v>1666.67</v>
      </c>
      <c r="P27" s="59">
        <v>300</v>
      </c>
      <c r="Q27" s="62">
        <f t="shared" si="2"/>
        <v>14999.990000000003</v>
      </c>
    </row>
    <row r="28" spans="1:17" ht="15" customHeight="1">
      <c r="A28" s="50">
        <v>44708</v>
      </c>
      <c r="B28" s="27"/>
      <c r="C28" s="27"/>
      <c r="D28" s="27"/>
      <c r="E28" s="29">
        <v>22</v>
      </c>
      <c r="F28" s="2229">
        <v>74787</v>
      </c>
      <c r="G28" s="43">
        <v>3050</v>
      </c>
      <c r="H28" s="43">
        <v>3250</v>
      </c>
      <c r="I28" s="43">
        <f t="shared" si="0"/>
        <v>250466.68</v>
      </c>
      <c r="J28" s="740">
        <v>45685</v>
      </c>
      <c r="K28" s="62"/>
      <c r="L28" s="62"/>
      <c r="M28" s="57">
        <v>4</v>
      </c>
      <c r="N28" s="2481">
        <v>86286</v>
      </c>
      <c r="O28" s="62">
        <v>1666.67</v>
      </c>
      <c r="P28" s="62">
        <v>266.67</v>
      </c>
      <c r="Q28" s="62">
        <f t="shared" si="2"/>
        <v>13333.320000000003</v>
      </c>
    </row>
    <row r="29" spans="1:17" ht="15" customHeight="1">
      <c r="A29" s="50">
        <v>44740</v>
      </c>
      <c r="B29" s="27"/>
      <c r="C29" s="27"/>
      <c r="D29" s="27"/>
      <c r="E29" s="29">
        <v>23</v>
      </c>
      <c r="F29" s="2229">
        <v>75112</v>
      </c>
      <c r="G29" s="43">
        <v>2750</v>
      </c>
      <c r="H29" s="43">
        <v>3250</v>
      </c>
      <c r="I29" s="43">
        <f t="shared" si="0"/>
        <v>247716.68</v>
      </c>
      <c r="J29" s="740">
        <v>45715</v>
      </c>
      <c r="K29" s="62"/>
      <c r="L29" s="62"/>
      <c r="M29" s="57">
        <v>5</v>
      </c>
      <c r="N29" s="2481">
        <v>86633</v>
      </c>
      <c r="O29" s="62">
        <v>1666.67</v>
      </c>
      <c r="P29" s="62">
        <v>233.33</v>
      </c>
      <c r="Q29" s="62">
        <f t="shared" si="2"/>
        <v>11666.650000000003</v>
      </c>
    </row>
    <row r="30" spans="1:17" ht="15" customHeight="1">
      <c r="A30" s="50">
        <v>44770</v>
      </c>
      <c r="B30" s="27"/>
      <c r="C30" s="27"/>
      <c r="D30" s="27"/>
      <c r="E30" s="29">
        <v>24</v>
      </c>
      <c r="F30" s="2229">
        <v>75493</v>
      </c>
      <c r="G30" s="30">
        <v>2650</v>
      </c>
      <c r="H30" s="43">
        <v>3250</v>
      </c>
      <c r="I30" s="43">
        <f t="shared" si="0"/>
        <v>245066.68</v>
      </c>
      <c r="J30" s="740">
        <v>45744</v>
      </c>
      <c r="K30" s="62"/>
      <c r="L30" s="62"/>
      <c r="M30" s="57">
        <v>6</v>
      </c>
      <c r="N30" s="2481">
        <v>87019</v>
      </c>
      <c r="O30" s="62">
        <v>1666.67</v>
      </c>
      <c r="P30" s="62">
        <v>200</v>
      </c>
      <c r="Q30" s="62">
        <f t="shared" si="2"/>
        <v>9999.9800000000032</v>
      </c>
    </row>
    <row r="31" spans="1:17" ht="15" customHeight="1">
      <c r="A31" s="50">
        <v>44800</v>
      </c>
      <c r="B31" s="27"/>
      <c r="C31" s="27"/>
      <c r="D31" s="27"/>
      <c r="E31" s="29">
        <v>25</v>
      </c>
      <c r="F31" s="2229">
        <v>75823</v>
      </c>
      <c r="G31" s="30">
        <v>1450</v>
      </c>
      <c r="H31" s="43">
        <v>3250</v>
      </c>
      <c r="I31" s="43">
        <f t="shared" si="0"/>
        <v>243616.68</v>
      </c>
      <c r="J31" s="740">
        <v>45757</v>
      </c>
      <c r="K31" s="62"/>
      <c r="L31" s="62"/>
      <c r="M31" s="57">
        <v>7</v>
      </c>
      <c r="N31" s="2481">
        <v>87186</v>
      </c>
      <c r="O31" s="62">
        <v>9999.98</v>
      </c>
      <c r="P31" s="62"/>
      <c r="Q31" s="62">
        <f t="shared" si="2"/>
        <v>0</v>
      </c>
    </row>
    <row r="32" spans="1:17" ht="15" customHeight="1">
      <c r="A32" s="50">
        <v>44831</v>
      </c>
      <c r="B32" s="27"/>
      <c r="C32" s="27"/>
      <c r="D32" s="27"/>
      <c r="E32" s="29">
        <v>26</v>
      </c>
      <c r="F32" s="2229">
        <v>76104</v>
      </c>
      <c r="G32" s="43">
        <v>2550</v>
      </c>
      <c r="H32" s="43">
        <v>3250</v>
      </c>
      <c r="I32" s="87">
        <f t="shared" si="0"/>
        <v>241066.68</v>
      </c>
      <c r="J32" s="757"/>
      <c r="K32" s="191"/>
      <c r="L32" s="191"/>
      <c r="M32" s="133"/>
      <c r="N32" s="2545"/>
      <c r="O32" s="191"/>
      <c r="P32" s="191"/>
      <c r="Q32" s="191"/>
    </row>
    <row r="33" spans="1:17" ht="15" customHeight="1">
      <c r="A33" s="50">
        <v>44862</v>
      </c>
      <c r="B33" s="27"/>
      <c r="C33" s="27"/>
      <c r="D33" s="27"/>
      <c r="E33" s="29">
        <v>27</v>
      </c>
      <c r="F33" s="2229">
        <v>76435</v>
      </c>
      <c r="G33" s="43">
        <v>2550</v>
      </c>
      <c r="H33" s="43">
        <v>3250</v>
      </c>
      <c r="I33" s="87">
        <f t="shared" si="0"/>
        <v>238516.68</v>
      </c>
      <c r="J33" s="3556" t="s">
        <v>20</v>
      </c>
      <c r="K33" s="3557"/>
      <c r="L33" s="3557"/>
      <c r="M33" s="3557"/>
      <c r="N33" s="3557"/>
      <c r="O33" s="3557"/>
      <c r="P33" s="3557"/>
      <c r="Q33" s="3558"/>
    </row>
    <row r="34" spans="1:17" ht="15" customHeight="1">
      <c r="A34" s="167">
        <v>44890</v>
      </c>
      <c r="B34" s="32"/>
      <c r="C34" s="33"/>
      <c r="D34" s="33"/>
      <c r="E34" s="29">
        <v>28</v>
      </c>
      <c r="F34" s="2229">
        <v>76851</v>
      </c>
      <c r="G34" s="30">
        <v>2350</v>
      </c>
      <c r="H34" s="30">
        <v>3250</v>
      </c>
      <c r="I34" s="87">
        <f t="shared" si="0"/>
        <v>236166.68</v>
      </c>
      <c r="J34" s="774" t="s">
        <v>21</v>
      </c>
      <c r="K34" s="775" t="s">
        <v>22</v>
      </c>
      <c r="L34" s="776" t="s">
        <v>5</v>
      </c>
      <c r="M34" s="57" t="s">
        <v>52</v>
      </c>
      <c r="N34" s="2481"/>
      <c r="O34" s="777" t="s">
        <v>22</v>
      </c>
      <c r="P34" s="775" t="s">
        <v>25</v>
      </c>
      <c r="Q34" s="781" t="s">
        <v>26</v>
      </c>
    </row>
    <row r="35" spans="1:17" ht="15" customHeight="1">
      <c r="A35" s="167">
        <v>44921</v>
      </c>
      <c r="B35" s="32"/>
      <c r="C35" s="33"/>
      <c r="D35" s="33"/>
      <c r="E35" s="29">
        <v>29</v>
      </c>
      <c r="F35" s="2229">
        <v>77175</v>
      </c>
      <c r="G35" s="30">
        <v>2650</v>
      </c>
      <c r="H35" s="30">
        <v>3250</v>
      </c>
      <c r="I35" s="87">
        <f t="shared" si="0"/>
        <v>233516.68</v>
      </c>
      <c r="J35" s="763">
        <v>45757</v>
      </c>
      <c r="K35" s="741">
        <v>20000</v>
      </c>
      <c r="L35" s="742"/>
      <c r="M35" s="454">
        <v>12</v>
      </c>
      <c r="N35" s="2653">
        <v>35408</v>
      </c>
      <c r="O35" s="745">
        <v>1666.67</v>
      </c>
      <c r="P35" s="741">
        <v>400</v>
      </c>
      <c r="Q35" s="751">
        <f>K35</f>
        <v>20000</v>
      </c>
    </row>
    <row r="36" spans="1:17" ht="15" customHeight="1">
      <c r="A36" s="50">
        <v>44954</v>
      </c>
      <c r="B36" s="27"/>
      <c r="C36" s="27"/>
      <c r="D36" s="27"/>
      <c r="E36" s="29">
        <v>30</v>
      </c>
      <c r="F36" s="2229">
        <v>77507</v>
      </c>
      <c r="G36" s="30">
        <v>2650</v>
      </c>
      <c r="H36" s="30">
        <v>3250</v>
      </c>
      <c r="I36" s="87">
        <f t="shared" si="0"/>
        <v>230866.68</v>
      </c>
      <c r="J36" s="194">
        <v>45776</v>
      </c>
      <c r="K36" s="57"/>
      <c r="L36" s="62"/>
      <c r="M36" s="57">
        <v>1</v>
      </c>
      <c r="N36" s="2288">
        <v>87350</v>
      </c>
      <c r="O36" s="35">
        <v>1666.67</v>
      </c>
      <c r="P36" s="35">
        <v>166.67</v>
      </c>
      <c r="Q36" s="62">
        <f>Q35-O36</f>
        <v>18333.330000000002</v>
      </c>
    </row>
    <row r="37" spans="1:17" ht="15" customHeight="1">
      <c r="A37" s="50">
        <v>44982</v>
      </c>
      <c r="B37" s="27"/>
      <c r="C37" s="27"/>
      <c r="D37" s="27"/>
      <c r="E37" s="29">
        <v>31</v>
      </c>
      <c r="F37" s="2229">
        <v>77885</v>
      </c>
      <c r="G37" s="30">
        <v>3950</v>
      </c>
      <c r="H37" s="30">
        <v>3250</v>
      </c>
      <c r="I37" s="43">
        <f t="shared" si="0"/>
        <v>226916.68</v>
      </c>
      <c r="J37" s="194">
        <v>45805</v>
      </c>
      <c r="K37" s="57"/>
      <c r="L37" s="62"/>
      <c r="M37" s="57">
        <v>2</v>
      </c>
      <c r="N37" s="2356" t="s">
        <v>1889</v>
      </c>
      <c r="O37" s="35">
        <v>1666.67</v>
      </c>
      <c r="P37" s="35">
        <v>366.67</v>
      </c>
      <c r="Q37" s="62">
        <f t="shared" ref="Q37:Q43" si="3">Q36-O37</f>
        <v>16666.660000000003</v>
      </c>
    </row>
    <row r="38" spans="1:17" ht="21.75" customHeight="1">
      <c r="A38" s="50">
        <v>45015</v>
      </c>
      <c r="B38" s="27"/>
      <c r="C38" s="27"/>
      <c r="D38" s="27"/>
      <c r="E38" s="29">
        <v>32</v>
      </c>
      <c r="F38" s="2229">
        <v>78105</v>
      </c>
      <c r="G38" s="30">
        <v>4150</v>
      </c>
      <c r="H38" s="30">
        <v>3250</v>
      </c>
      <c r="I38" s="43">
        <f t="shared" si="0"/>
        <v>222766.68</v>
      </c>
      <c r="J38" s="194">
        <v>45835</v>
      </c>
      <c r="K38" s="62"/>
      <c r="L38" s="62"/>
      <c r="M38" s="57">
        <v>3</v>
      </c>
      <c r="N38" s="2356" t="s">
        <v>1890</v>
      </c>
      <c r="O38" s="35">
        <v>1666.67</v>
      </c>
      <c r="P38" s="35">
        <v>333.33</v>
      </c>
      <c r="Q38" s="62">
        <f t="shared" si="3"/>
        <v>14999.990000000003</v>
      </c>
    </row>
    <row r="39" spans="1:17" ht="21.75" customHeight="1">
      <c r="A39" s="50">
        <v>45042</v>
      </c>
      <c r="B39" s="27"/>
      <c r="C39" s="27"/>
      <c r="D39" s="27"/>
      <c r="E39" s="29">
        <v>33</v>
      </c>
      <c r="F39" s="2229">
        <v>78406</v>
      </c>
      <c r="G39" s="30">
        <v>3950</v>
      </c>
      <c r="H39" s="30">
        <v>3250</v>
      </c>
      <c r="I39" s="43">
        <f t="shared" si="0"/>
        <v>218816.68</v>
      </c>
      <c r="J39" s="194">
        <v>45867</v>
      </c>
      <c r="K39" s="62"/>
      <c r="L39" s="62"/>
      <c r="M39" s="57">
        <v>4</v>
      </c>
      <c r="N39" s="2356" t="s">
        <v>1891</v>
      </c>
      <c r="O39" s="35">
        <v>1666.67</v>
      </c>
      <c r="P39" s="35">
        <v>266.67</v>
      </c>
      <c r="Q39" s="62">
        <f t="shared" si="3"/>
        <v>13333.320000000003</v>
      </c>
    </row>
    <row r="40" spans="1:17" ht="15" customHeight="1">
      <c r="A40" s="50">
        <v>45076</v>
      </c>
      <c r="B40" s="27"/>
      <c r="C40" s="27"/>
      <c r="D40" s="27"/>
      <c r="E40" s="29">
        <v>34</v>
      </c>
      <c r="F40" s="2229">
        <v>78888</v>
      </c>
      <c r="G40" s="30">
        <v>1650</v>
      </c>
      <c r="H40" s="30">
        <v>3250</v>
      </c>
      <c r="I40" s="43">
        <f t="shared" si="0"/>
        <v>217166.68</v>
      </c>
      <c r="J40" s="194">
        <v>45897</v>
      </c>
      <c r="M40" s="57">
        <v>5</v>
      </c>
      <c r="N40" s="2777" t="s">
        <v>1892</v>
      </c>
      <c r="O40" s="35">
        <v>1666.67</v>
      </c>
      <c r="P40" s="35">
        <v>233.33</v>
      </c>
      <c r="Q40" s="62">
        <f t="shared" si="3"/>
        <v>11666.650000000003</v>
      </c>
    </row>
    <row r="41" spans="1:17" ht="15" customHeight="1">
      <c r="A41" s="50">
        <v>45106</v>
      </c>
      <c r="B41" s="27"/>
      <c r="C41" s="27"/>
      <c r="D41" s="27"/>
      <c r="E41" s="29">
        <v>35</v>
      </c>
      <c r="F41" s="2229">
        <v>79324</v>
      </c>
      <c r="G41" s="30">
        <v>3950</v>
      </c>
      <c r="H41" s="30">
        <v>3250</v>
      </c>
      <c r="I41" s="43">
        <f t="shared" si="0"/>
        <v>213216.68</v>
      </c>
      <c r="J41" s="194">
        <v>45932</v>
      </c>
      <c r="M41" s="57">
        <v>6</v>
      </c>
      <c r="N41" s="2356" t="s">
        <v>1893</v>
      </c>
      <c r="O41" s="45">
        <v>1666.67</v>
      </c>
      <c r="P41" s="45">
        <v>200</v>
      </c>
      <c r="Q41" s="62">
        <f t="shared" si="3"/>
        <v>9999.9800000000032</v>
      </c>
    </row>
    <row r="42" spans="1:17" ht="15" customHeight="1">
      <c r="A42" s="50">
        <v>45134</v>
      </c>
      <c r="B42" s="27"/>
      <c r="C42" s="27"/>
      <c r="D42" s="27"/>
      <c r="E42" s="29">
        <v>36</v>
      </c>
      <c r="F42" s="2229">
        <v>79629</v>
      </c>
      <c r="G42" s="30">
        <v>3950</v>
      </c>
      <c r="H42" s="30">
        <v>3250</v>
      </c>
      <c r="I42" s="43">
        <f t="shared" si="0"/>
        <v>209266.68</v>
      </c>
      <c r="J42" s="194">
        <v>45940</v>
      </c>
      <c r="M42" s="57">
        <v>7</v>
      </c>
      <c r="N42" s="2313" t="s">
        <v>1894</v>
      </c>
      <c r="O42" s="200">
        <v>9999.98</v>
      </c>
      <c r="P42" s="62"/>
      <c r="Q42" s="62">
        <f t="shared" si="3"/>
        <v>0</v>
      </c>
    </row>
    <row r="43" spans="1:17" ht="15" customHeight="1">
      <c r="A43" s="50">
        <v>45167</v>
      </c>
      <c r="B43" s="27"/>
      <c r="C43" s="153"/>
      <c r="D43" s="27"/>
      <c r="E43" s="29"/>
      <c r="F43" s="2229">
        <v>80021</v>
      </c>
      <c r="G43" s="30">
        <v>3650</v>
      </c>
      <c r="H43" s="30">
        <v>3250</v>
      </c>
      <c r="I43" s="43">
        <f t="shared" si="0"/>
        <v>205616.68</v>
      </c>
      <c r="M43" s="57">
        <v>8</v>
      </c>
      <c r="Q43" s="62">
        <f t="shared" si="3"/>
        <v>0</v>
      </c>
    </row>
    <row r="44" spans="1:17" ht="15" customHeight="1">
      <c r="A44" s="50">
        <v>45176</v>
      </c>
      <c r="B44" s="153"/>
      <c r="C44" s="27"/>
      <c r="D44" s="27"/>
      <c r="E44" s="29"/>
      <c r="F44" s="2356">
        <v>31955</v>
      </c>
      <c r="G44" s="30">
        <v>205616.68</v>
      </c>
      <c r="H44" s="43"/>
      <c r="I44" s="43">
        <f t="shared" si="0"/>
        <v>0</v>
      </c>
      <c r="J44" s="3556" t="s">
        <v>20</v>
      </c>
      <c r="K44" s="3557"/>
      <c r="L44" s="3557"/>
      <c r="M44" s="3557"/>
      <c r="N44" s="3557"/>
      <c r="O44" s="3557"/>
      <c r="P44" s="3557"/>
      <c r="Q44" s="3558"/>
    </row>
    <row r="45" spans="1:17" ht="15" customHeight="1">
      <c r="J45" s="774" t="s">
        <v>21</v>
      </c>
      <c r="K45" s="775" t="s">
        <v>22</v>
      </c>
      <c r="L45" s="776" t="s">
        <v>5</v>
      </c>
      <c r="M45" s="573" t="s">
        <v>52</v>
      </c>
      <c r="N45" s="2973"/>
      <c r="O45" s="777" t="s">
        <v>22</v>
      </c>
      <c r="P45" s="775" t="s">
        <v>25</v>
      </c>
      <c r="Q45" s="781" t="s">
        <v>26</v>
      </c>
    </row>
    <row r="46" spans="1:17" ht="15" customHeight="1">
      <c r="A46" s="3540"/>
      <c r="B46" s="3540"/>
      <c r="C46" s="3540"/>
      <c r="D46" s="3540"/>
      <c r="E46" s="3540"/>
      <c r="F46" s="3540"/>
      <c r="G46" s="3540"/>
      <c r="J46" s="194">
        <v>45940</v>
      </c>
      <c r="K46" s="55">
        <v>20000</v>
      </c>
      <c r="L46" s="55"/>
      <c r="M46" s="25">
        <v>12</v>
      </c>
      <c r="N46" s="2312">
        <v>36543</v>
      </c>
      <c r="O46" s="55">
        <v>1666.67</v>
      </c>
      <c r="P46" s="55">
        <v>400</v>
      </c>
      <c r="Q46" s="55">
        <f>K46</f>
        <v>20000</v>
      </c>
    </row>
    <row r="47" spans="1:17" ht="15" customHeight="1">
      <c r="A47" s="3240" t="s">
        <v>1</v>
      </c>
      <c r="B47" s="3240"/>
      <c r="C47" s="3240"/>
      <c r="D47" s="3240"/>
      <c r="E47" s="3240"/>
      <c r="F47" s="3240"/>
      <c r="G47" s="3240"/>
      <c r="H47" s="3240"/>
      <c r="I47" s="3240"/>
      <c r="J47" s="194">
        <v>45959</v>
      </c>
      <c r="K47" s="57"/>
      <c r="L47" s="62"/>
      <c r="M47" s="57">
        <v>1</v>
      </c>
      <c r="N47" s="2313" t="s">
        <v>1895</v>
      </c>
      <c r="O47" s="200">
        <v>1666.67</v>
      </c>
      <c r="P47" s="200">
        <v>366.67</v>
      </c>
      <c r="Q47" s="62">
        <f>Q46-O47</f>
        <v>18333.330000000002</v>
      </c>
    </row>
    <row r="48" spans="1:17" ht="15" customHeight="1">
      <c r="A48" s="141" t="s">
        <v>2</v>
      </c>
      <c r="B48" s="142" t="s">
        <v>96</v>
      </c>
      <c r="C48" s="143" t="s">
        <v>4</v>
      </c>
      <c r="D48" s="144" t="s">
        <v>5</v>
      </c>
      <c r="E48" s="144" t="s">
        <v>6</v>
      </c>
      <c r="F48" s="2504" t="s">
        <v>36</v>
      </c>
      <c r="G48" s="146" t="s">
        <v>37</v>
      </c>
      <c r="H48" s="146" t="s">
        <v>38</v>
      </c>
      <c r="I48" s="171" t="s">
        <v>87</v>
      </c>
      <c r="J48" s="194">
        <v>45988</v>
      </c>
      <c r="K48" s="39"/>
      <c r="L48" s="39"/>
      <c r="M48" s="29"/>
      <c r="N48" s="2313" t="s">
        <v>1896</v>
      </c>
      <c r="O48" s="200">
        <v>1666.67</v>
      </c>
      <c r="P48" s="200">
        <v>333.33</v>
      </c>
      <c r="Q48" s="62">
        <f>Q47-O48</f>
        <v>16666.660000000003</v>
      </c>
    </row>
    <row r="49" spans="1:17" ht="15" customHeight="1">
      <c r="A49" s="162">
        <v>45176</v>
      </c>
      <c r="B49" s="21">
        <v>210000</v>
      </c>
      <c r="C49" s="21">
        <f>B49*0.02</f>
        <v>4200</v>
      </c>
      <c r="D49" s="23"/>
      <c r="E49" s="25">
        <v>48</v>
      </c>
      <c r="F49" s="2542">
        <v>31955</v>
      </c>
      <c r="G49" s="21">
        <f>B49/E49</f>
        <v>4375</v>
      </c>
      <c r="H49" s="55">
        <f>B49*0.83%</f>
        <v>1743</v>
      </c>
      <c r="I49" s="92">
        <f>B49</f>
        <v>210000</v>
      </c>
      <c r="J49" s="194">
        <v>46020</v>
      </c>
      <c r="K49" s="39"/>
      <c r="L49" s="39"/>
      <c r="M49" s="29"/>
      <c r="N49" s="2313" t="s">
        <v>1897</v>
      </c>
      <c r="O49" s="200">
        <v>1666.67</v>
      </c>
      <c r="P49" s="200">
        <v>300</v>
      </c>
      <c r="Q49" s="62">
        <f>Q48-O49</f>
        <v>14999.990000000003</v>
      </c>
    </row>
    <row r="50" spans="1:17" ht="15" customHeight="1">
      <c r="A50" s="50">
        <v>45196</v>
      </c>
      <c r="B50" s="27"/>
      <c r="C50" s="27"/>
      <c r="D50" s="27"/>
      <c r="E50" s="29">
        <v>1</v>
      </c>
      <c r="F50" s="2195">
        <v>80334</v>
      </c>
      <c r="G50" s="30">
        <v>4375</v>
      </c>
      <c r="H50" s="30">
        <v>1743</v>
      </c>
      <c r="I50" s="87">
        <f>I49-G50</f>
        <v>205625</v>
      </c>
      <c r="J50" s="778"/>
      <c r="K50" s="12"/>
      <c r="L50" s="12"/>
      <c r="N50" s="2781"/>
      <c r="O50" s="12"/>
      <c r="P50" s="12"/>
      <c r="Q50" s="191"/>
    </row>
    <row r="51" spans="1:17" ht="15" customHeight="1">
      <c r="A51" s="50">
        <v>45226</v>
      </c>
      <c r="B51" s="27"/>
      <c r="C51" s="27"/>
      <c r="D51" s="27"/>
      <c r="E51" s="29">
        <v>2</v>
      </c>
      <c r="F51" s="2195">
        <v>80694</v>
      </c>
      <c r="G51" s="30">
        <v>4375</v>
      </c>
      <c r="H51" s="30">
        <v>1743</v>
      </c>
      <c r="I51" s="87">
        <f t="shared" ref="I51:I59" si="4">I50-G51</f>
        <v>201250</v>
      </c>
      <c r="J51" s="778"/>
      <c r="K51" s="12"/>
      <c r="L51" s="12"/>
      <c r="N51" s="2781"/>
      <c r="O51" s="12"/>
      <c r="P51" s="12"/>
      <c r="Q51" s="191"/>
    </row>
    <row r="52" spans="1:17" ht="15" customHeight="1">
      <c r="A52" s="167">
        <v>45259</v>
      </c>
      <c r="B52" s="27"/>
      <c r="C52" s="27"/>
      <c r="D52" s="27"/>
      <c r="E52" s="29">
        <v>3</v>
      </c>
      <c r="F52" s="2195">
        <v>81153</v>
      </c>
      <c r="G52" s="30">
        <v>4375</v>
      </c>
      <c r="H52" s="30">
        <v>1743</v>
      </c>
      <c r="I52" s="87">
        <f t="shared" si="4"/>
        <v>196875</v>
      </c>
      <c r="J52" s="339"/>
      <c r="K52" s="464"/>
      <c r="L52" s="699"/>
      <c r="M52" s="699"/>
      <c r="N52" s="2956"/>
      <c r="O52" s="779"/>
      <c r="P52" s="12"/>
      <c r="Q52" s="12"/>
    </row>
    <row r="53" spans="1:17" ht="15" customHeight="1">
      <c r="A53" s="167">
        <v>45289</v>
      </c>
      <c r="B53" s="27"/>
      <c r="C53" s="27"/>
      <c r="D53" s="27"/>
      <c r="E53" s="29">
        <v>4</v>
      </c>
      <c r="F53" s="2195">
        <v>81548</v>
      </c>
      <c r="G53" s="30">
        <v>4375</v>
      </c>
      <c r="H53" s="30">
        <v>1743</v>
      </c>
      <c r="I53" s="87">
        <f t="shared" si="4"/>
        <v>192500</v>
      </c>
      <c r="J53" s="339"/>
      <c r="K53" s="464"/>
      <c r="L53" s="699"/>
      <c r="M53" s="699"/>
      <c r="N53" s="2956"/>
      <c r="O53" s="779"/>
      <c r="P53" s="12"/>
      <c r="Q53" s="12"/>
    </row>
    <row r="54" spans="1:17" ht="15" customHeight="1">
      <c r="A54" s="235">
        <v>45322</v>
      </c>
      <c r="B54" s="27"/>
      <c r="C54" s="27"/>
      <c r="D54" s="27"/>
      <c r="E54" s="29">
        <v>5</v>
      </c>
      <c r="F54" s="2195">
        <v>81889</v>
      </c>
      <c r="G54" s="30">
        <v>4375</v>
      </c>
      <c r="H54" s="30">
        <v>1743</v>
      </c>
      <c r="I54" s="87">
        <f t="shared" si="4"/>
        <v>188125</v>
      </c>
      <c r="J54" s="339"/>
      <c r="K54" s="464"/>
      <c r="L54" s="699"/>
      <c r="M54" s="699"/>
      <c r="N54" s="2956"/>
      <c r="O54" s="779"/>
      <c r="P54" s="12"/>
      <c r="Q54" s="12"/>
    </row>
    <row r="55" spans="1:17" ht="15" customHeight="1">
      <c r="A55" s="235">
        <v>45351</v>
      </c>
      <c r="B55" s="27"/>
      <c r="C55" s="27"/>
      <c r="D55" s="27"/>
      <c r="E55" s="29">
        <v>6</v>
      </c>
      <c r="F55" s="2195">
        <v>82234</v>
      </c>
      <c r="G55" s="30">
        <v>4375</v>
      </c>
      <c r="H55" s="30">
        <v>1743</v>
      </c>
      <c r="I55" s="87">
        <f t="shared" si="4"/>
        <v>183750</v>
      </c>
      <c r="J55" s="339"/>
      <c r="K55" s="467"/>
      <c r="L55" s="467"/>
      <c r="M55" s="467"/>
      <c r="N55" s="2763"/>
      <c r="O55" s="779"/>
      <c r="P55" s="12"/>
      <c r="Q55" s="12"/>
    </row>
    <row r="56" spans="1:17" ht="15" customHeight="1">
      <c r="A56" s="235">
        <v>45378</v>
      </c>
      <c r="B56" s="27"/>
      <c r="C56" s="27"/>
      <c r="D56" s="27"/>
      <c r="E56" s="29">
        <v>7</v>
      </c>
      <c r="F56" s="2195">
        <v>82617</v>
      </c>
      <c r="G56" s="30">
        <v>4375</v>
      </c>
      <c r="H56" s="30">
        <v>1743</v>
      </c>
      <c r="I56" s="87">
        <f t="shared" si="4"/>
        <v>179375</v>
      </c>
      <c r="J56" s="339"/>
      <c r="K56" s="464"/>
      <c r="L56" s="341"/>
      <c r="M56" s="341"/>
      <c r="N56" s="2956"/>
      <c r="O56" s="779"/>
      <c r="P56" s="12"/>
      <c r="Q56" s="12"/>
    </row>
    <row r="57" spans="1:17" ht="15" customHeight="1">
      <c r="A57" s="235">
        <v>45412</v>
      </c>
      <c r="B57" s="27"/>
      <c r="C57" s="27"/>
      <c r="D57" s="27"/>
      <c r="E57" s="29">
        <v>8</v>
      </c>
      <c r="F57" s="2195">
        <v>82936</v>
      </c>
      <c r="G57" s="30">
        <v>4375</v>
      </c>
      <c r="H57" s="30">
        <v>1743</v>
      </c>
      <c r="I57" s="87">
        <f t="shared" si="4"/>
        <v>175000</v>
      </c>
      <c r="J57" s="339"/>
      <c r="K57" s="464"/>
      <c r="L57" s="699"/>
      <c r="M57" s="699"/>
      <c r="N57" s="2956"/>
      <c r="O57" s="779"/>
      <c r="P57" s="12"/>
      <c r="Q57" s="12"/>
    </row>
    <row r="58" spans="1:17" ht="15" customHeight="1">
      <c r="A58" s="235">
        <v>45441</v>
      </c>
      <c r="B58" s="27"/>
      <c r="C58" s="27"/>
      <c r="D58" s="27"/>
      <c r="E58" s="29">
        <v>9</v>
      </c>
      <c r="F58" s="2195">
        <v>83357</v>
      </c>
      <c r="G58" s="30">
        <v>4375</v>
      </c>
      <c r="H58" s="30">
        <v>1743</v>
      </c>
      <c r="I58" s="87">
        <f t="shared" si="4"/>
        <v>170625</v>
      </c>
      <c r="J58" s="339"/>
      <c r="K58" s="340"/>
      <c r="L58" s="699"/>
      <c r="M58" s="699"/>
      <c r="N58" s="2956"/>
      <c r="O58" s="779"/>
      <c r="P58" s="12"/>
      <c r="Q58" s="12"/>
    </row>
    <row r="59" spans="1:17" ht="15" customHeight="1">
      <c r="A59" s="50">
        <v>45470</v>
      </c>
      <c r="B59" s="27"/>
      <c r="C59" s="27"/>
      <c r="D59" s="27"/>
      <c r="E59" s="29">
        <v>10</v>
      </c>
      <c r="F59" s="2195">
        <v>83687</v>
      </c>
      <c r="G59" s="43">
        <v>4375</v>
      </c>
      <c r="H59" s="62">
        <v>1743</v>
      </c>
      <c r="I59" s="87">
        <f t="shared" si="4"/>
        <v>166250</v>
      </c>
      <c r="J59" s="339"/>
      <c r="K59" s="340"/>
      <c r="L59" s="699"/>
      <c r="M59" s="699"/>
      <c r="N59" s="2956"/>
      <c r="O59" s="779"/>
      <c r="P59" s="12"/>
      <c r="Q59" s="12"/>
    </row>
    <row r="60" spans="1:17" ht="15" customHeight="1">
      <c r="A60" s="53">
        <v>45489</v>
      </c>
      <c r="D60" s="27"/>
      <c r="E60" s="29"/>
      <c r="F60" s="2195">
        <v>33837</v>
      </c>
      <c r="G60" s="566">
        <v>166250</v>
      </c>
      <c r="H60" s="62"/>
      <c r="I60" s="87"/>
      <c r="J60" s="339"/>
      <c r="K60" s="340"/>
      <c r="L60" s="699"/>
      <c r="M60" s="699"/>
      <c r="N60" s="2956"/>
      <c r="O60" s="779"/>
      <c r="P60" s="12"/>
      <c r="Q60" s="12"/>
    </row>
    <row r="61" spans="1:17" ht="15" customHeight="1">
      <c r="A61" s="160"/>
      <c r="B61" s="27"/>
      <c r="C61" s="27"/>
      <c r="D61" s="27"/>
      <c r="E61" s="29"/>
      <c r="F61" s="2238"/>
      <c r="G61" s="43"/>
      <c r="H61" s="62"/>
      <c r="I61" s="87"/>
      <c r="J61" s="339"/>
      <c r="K61" s="464"/>
      <c r="L61" s="699"/>
      <c r="M61" s="699"/>
      <c r="N61" s="2956"/>
      <c r="O61" s="779"/>
      <c r="P61" s="12"/>
      <c r="Q61" s="12"/>
    </row>
    <row r="62" spans="1:17" ht="15" customHeight="1">
      <c r="A62" s="3240" t="s">
        <v>1</v>
      </c>
      <c r="B62" s="3240"/>
      <c r="C62" s="3240"/>
      <c r="D62" s="3240"/>
      <c r="E62" s="3240"/>
      <c r="F62" s="3240"/>
      <c r="G62" s="3240"/>
      <c r="H62" s="3240"/>
      <c r="I62" s="3240"/>
      <c r="J62" s="339"/>
      <c r="K62" s="340"/>
      <c r="L62" s="341"/>
      <c r="M62" s="341"/>
      <c r="N62" s="2956"/>
      <c r="O62" s="779"/>
      <c r="P62" s="12"/>
      <c r="Q62" s="12"/>
    </row>
    <row r="63" spans="1:17" ht="25.5" customHeight="1">
      <c r="A63" s="141" t="s">
        <v>2</v>
      </c>
      <c r="B63" s="142" t="s">
        <v>96</v>
      </c>
      <c r="C63" s="143" t="s">
        <v>4</v>
      </c>
      <c r="D63" s="144" t="s">
        <v>5</v>
      </c>
      <c r="E63" s="144" t="s">
        <v>6</v>
      </c>
      <c r="F63" s="2504" t="s">
        <v>36</v>
      </c>
      <c r="G63" s="146" t="s">
        <v>37</v>
      </c>
      <c r="H63" s="146" t="s">
        <v>38</v>
      </c>
      <c r="I63" s="171" t="s">
        <v>87</v>
      </c>
      <c r="J63" s="339"/>
      <c r="K63" s="467"/>
      <c r="L63" s="467"/>
      <c r="M63" s="467"/>
      <c r="N63" s="2763"/>
      <c r="O63" s="779"/>
      <c r="P63" s="12"/>
      <c r="Q63" s="12"/>
    </row>
    <row r="64" spans="1:17" ht="18.75" customHeight="1">
      <c r="A64" s="162">
        <v>45489</v>
      </c>
      <c r="B64" s="21">
        <v>200000</v>
      </c>
      <c r="C64" s="21">
        <f>B64*0.02</f>
        <v>4000</v>
      </c>
      <c r="D64" s="23"/>
      <c r="E64" s="25">
        <v>48</v>
      </c>
      <c r="F64" s="2248">
        <v>33837</v>
      </c>
      <c r="G64" s="21">
        <f>B64/E64</f>
        <v>4166.666666666667</v>
      </c>
      <c r="H64" s="55">
        <f>B64*0.83%</f>
        <v>1660</v>
      </c>
      <c r="I64" s="92">
        <f>B64</f>
        <v>200000</v>
      </c>
      <c r="J64" s="339"/>
      <c r="K64" s="340"/>
      <c r="L64" s="699"/>
      <c r="M64" s="699"/>
      <c r="N64" s="2956"/>
      <c r="O64" s="779"/>
      <c r="P64" s="12"/>
      <c r="Q64" s="12"/>
    </row>
    <row r="65" spans="1:17" ht="15" customHeight="1">
      <c r="A65" s="50">
        <v>45503</v>
      </c>
      <c r="B65" s="57"/>
      <c r="C65" s="57"/>
      <c r="D65" s="57"/>
      <c r="E65" s="57">
        <v>1</v>
      </c>
      <c r="F65" s="2229">
        <v>84062</v>
      </c>
      <c r="G65" s="59">
        <v>4166.67</v>
      </c>
      <c r="H65" s="59">
        <v>1660</v>
      </c>
      <c r="I65" s="94">
        <f>I64-G65</f>
        <v>195833.33</v>
      </c>
      <c r="J65" s="339"/>
      <c r="K65" s="340"/>
      <c r="L65" s="699"/>
      <c r="M65" s="699"/>
      <c r="N65" s="2956"/>
      <c r="O65" s="779"/>
      <c r="P65" s="12"/>
      <c r="Q65" s="12"/>
    </row>
    <row r="66" spans="1:17" ht="15" customHeight="1">
      <c r="A66" s="50">
        <v>45532</v>
      </c>
      <c r="B66" s="57"/>
      <c r="C66" s="57"/>
      <c r="D66" s="57"/>
      <c r="E66" s="57">
        <v>2</v>
      </c>
      <c r="F66" s="2229">
        <v>84375</v>
      </c>
      <c r="G66" s="59">
        <v>4166.67</v>
      </c>
      <c r="H66" s="59">
        <v>1660</v>
      </c>
      <c r="I66" s="94">
        <f t="shared" ref="I66:I83" si="5">I65-G66</f>
        <v>191666.65999999997</v>
      </c>
      <c r="J66" s="339"/>
      <c r="K66" s="340"/>
      <c r="L66" s="699"/>
      <c r="M66" s="699"/>
      <c r="N66" s="2956"/>
      <c r="O66" s="779"/>
      <c r="P66" s="12"/>
      <c r="Q66" s="12"/>
    </row>
    <row r="67" spans="1:17" ht="15" customHeight="1">
      <c r="A67" s="50">
        <v>45561</v>
      </c>
      <c r="B67" s="57"/>
      <c r="C67" s="57"/>
      <c r="D67" s="57"/>
      <c r="E67" s="57">
        <v>3</v>
      </c>
      <c r="F67" s="2229">
        <v>84735</v>
      </c>
      <c r="G67" s="59">
        <v>4166.67</v>
      </c>
      <c r="H67" s="59">
        <v>1660</v>
      </c>
      <c r="I67" s="94">
        <f t="shared" si="5"/>
        <v>187499.98999999996</v>
      </c>
      <c r="J67" s="339"/>
      <c r="K67" s="340"/>
      <c r="L67" s="699"/>
      <c r="M67" s="699"/>
      <c r="N67" s="2956"/>
      <c r="O67" s="779"/>
      <c r="P67" s="12"/>
      <c r="Q67" s="12"/>
    </row>
    <row r="68" spans="1:17" ht="15" customHeight="1">
      <c r="A68" s="50">
        <v>45594</v>
      </c>
      <c r="B68" s="57"/>
      <c r="C68" s="57"/>
      <c r="D68" s="57"/>
      <c r="E68" s="57">
        <v>4</v>
      </c>
      <c r="F68" s="2229">
        <v>85187</v>
      </c>
      <c r="G68" s="59">
        <v>4166.67</v>
      </c>
      <c r="H68" s="59">
        <v>1660</v>
      </c>
      <c r="I68" s="94">
        <f t="shared" si="5"/>
        <v>183333.31999999995</v>
      </c>
      <c r="J68" s="778"/>
      <c r="K68" s="12"/>
      <c r="L68" s="12"/>
      <c r="N68" s="2781"/>
      <c r="O68" s="12"/>
      <c r="P68" s="12"/>
      <c r="Q68" s="12"/>
    </row>
    <row r="69" spans="1:17" ht="15" customHeight="1">
      <c r="A69" s="50">
        <v>45623</v>
      </c>
      <c r="B69" s="57"/>
      <c r="C69" s="57"/>
      <c r="D69" s="57"/>
      <c r="E69" s="57">
        <v>5</v>
      </c>
      <c r="F69" s="2229">
        <v>85586</v>
      </c>
      <c r="G69" s="59">
        <v>4166.67</v>
      </c>
      <c r="H69" s="59">
        <v>1660</v>
      </c>
      <c r="I69" s="94">
        <f t="shared" si="5"/>
        <v>179166.64999999994</v>
      </c>
    </row>
    <row r="70" spans="1:17" ht="15" customHeight="1">
      <c r="A70" s="50">
        <v>45654</v>
      </c>
      <c r="B70" s="57"/>
      <c r="C70" s="57"/>
      <c r="D70" s="57"/>
      <c r="E70" s="57">
        <v>6</v>
      </c>
      <c r="F70" s="2229">
        <v>86010</v>
      </c>
      <c r="G70" s="59">
        <v>4166.67</v>
      </c>
      <c r="H70" s="59">
        <v>1660</v>
      </c>
      <c r="I70" s="94">
        <f t="shared" si="5"/>
        <v>174999.97999999992</v>
      </c>
    </row>
    <row r="71" spans="1:17" ht="15" customHeight="1">
      <c r="A71" s="167">
        <v>45685</v>
      </c>
      <c r="B71" s="57"/>
      <c r="C71" s="57"/>
      <c r="D71" s="57"/>
      <c r="E71" s="57">
        <v>7</v>
      </c>
      <c r="F71" s="2312">
        <v>86286</v>
      </c>
      <c r="G71" s="188">
        <v>4166.67</v>
      </c>
      <c r="H71" s="188">
        <v>1660</v>
      </c>
      <c r="I71" s="94">
        <f t="shared" si="5"/>
        <v>170833.30999999991</v>
      </c>
      <c r="K71" s="339"/>
      <c r="L71" s="613"/>
      <c r="M71" s="464"/>
      <c r="N71" s="2863"/>
      <c r="O71" s="615"/>
    </row>
    <row r="72" spans="1:17" ht="15" customHeight="1">
      <c r="A72" s="167">
        <v>45715</v>
      </c>
      <c r="B72" s="57"/>
      <c r="C72" s="57"/>
      <c r="D72" s="57"/>
      <c r="E72" s="57">
        <v>8</v>
      </c>
      <c r="F72" s="2312">
        <v>86633</v>
      </c>
      <c r="G72" s="188">
        <v>4166.67</v>
      </c>
      <c r="H72" s="188">
        <v>1660</v>
      </c>
      <c r="I72" s="94">
        <f t="shared" si="5"/>
        <v>166666.6399999999</v>
      </c>
      <c r="K72" s="339"/>
      <c r="L72" s="613"/>
      <c r="M72" s="464"/>
      <c r="N72" s="2863"/>
      <c r="O72" s="615"/>
    </row>
    <row r="73" spans="1:17" ht="15" customHeight="1">
      <c r="A73" s="167">
        <v>45744</v>
      </c>
      <c r="B73" s="57"/>
      <c r="C73" s="57"/>
      <c r="D73" s="57"/>
      <c r="E73" s="57">
        <v>9</v>
      </c>
      <c r="F73" s="2312">
        <v>87019</v>
      </c>
      <c r="G73" s="188">
        <v>4166.67</v>
      </c>
      <c r="H73" s="188">
        <v>1660</v>
      </c>
      <c r="I73" s="94">
        <f t="shared" si="5"/>
        <v>162499.96999999988</v>
      </c>
      <c r="K73" s="339"/>
      <c r="L73" s="613"/>
      <c r="M73" s="464"/>
      <c r="N73" s="2863"/>
      <c r="O73" s="615"/>
    </row>
    <row r="74" spans="1:17" ht="15" customHeight="1">
      <c r="A74" s="167">
        <v>45776</v>
      </c>
      <c r="B74" s="57"/>
      <c r="C74" s="57"/>
      <c r="D74" s="57"/>
      <c r="E74" s="57">
        <v>10</v>
      </c>
      <c r="F74" s="2312">
        <v>87350</v>
      </c>
      <c r="G74" s="188">
        <v>4166.67</v>
      </c>
      <c r="H74" s="188">
        <v>1660</v>
      </c>
      <c r="I74" s="94">
        <f t="shared" si="5"/>
        <v>158333.29999999987</v>
      </c>
      <c r="K74" s="339"/>
      <c r="L74" s="613"/>
      <c r="M74" s="464"/>
      <c r="N74" s="2863"/>
      <c r="O74" s="615"/>
    </row>
    <row r="75" spans="1:17" ht="15" customHeight="1">
      <c r="A75" s="167">
        <v>45805</v>
      </c>
      <c r="B75" s="57"/>
      <c r="C75" s="57"/>
      <c r="D75" s="57"/>
      <c r="E75" s="57">
        <v>11</v>
      </c>
      <c r="F75" s="2313" t="s">
        <v>1889</v>
      </c>
      <c r="G75" s="188">
        <v>4166.67</v>
      </c>
      <c r="H75" s="188">
        <v>1660</v>
      </c>
      <c r="I75" s="94">
        <f t="shared" si="5"/>
        <v>154166.62999999986</v>
      </c>
      <c r="K75" s="339"/>
      <c r="L75" s="613"/>
      <c r="M75" s="340"/>
      <c r="N75" s="2863"/>
      <c r="O75" s="615"/>
    </row>
    <row r="76" spans="1:17" ht="15" customHeight="1">
      <c r="A76" s="167">
        <v>45835</v>
      </c>
      <c r="B76" s="57"/>
      <c r="C76" s="57"/>
      <c r="D76" s="57"/>
      <c r="E76" s="57">
        <v>12</v>
      </c>
      <c r="F76" s="2313" t="s">
        <v>1890</v>
      </c>
      <c r="G76" s="188">
        <v>4166.67</v>
      </c>
      <c r="H76" s="188">
        <v>1660</v>
      </c>
      <c r="I76" s="94">
        <f t="shared" si="5"/>
        <v>149999.95999999985</v>
      </c>
      <c r="K76" s="339"/>
      <c r="L76" s="613"/>
      <c r="M76" s="340"/>
      <c r="N76" s="2863"/>
      <c r="O76" s="615"/>
    </row>
    <row r="77" spans="1:17" ht="15" customHeight="1">
      <c r="A77" s="167">
        <v>45867</v>
      </c>
      <c r="B77" s="57"/>
      <c r="C77" s="57"/>
      <c r="D77" s="57"/>
      <c r="E77" s="57">
        <v>13</v>
      </c>
      <c r="F77" s="2313" t="s">
        <v>1891</v>
      </c>
      <c r="G77" s="188">
        <v>4166.67</v>
      </c>
      <c r="H77" s="188">
        <v>1660</v>
      </c>
      <c r="I77" s="94">
        <f t="shared" si="5"/>
        <v>145833.28999999983</v>
      </c>
      <c r="K77" s="339"/>
      <c r="L77" s="613"/>
      <c r="M77" s="340"/>
      <c r="N77" s="2863"/>
      <c r="O77" s="615"/>
    </row>
    <row r="78" spans="1:17" ht="15" customHeight="1">
      <c r="A78" s="167">
        <v>45897</v>
      </c>
      <c r="B78" s="57"/>
      <c r="C78" s="57"/>
      <c r="D78" s="57"/>
      <c r="E78" s="57">
        <v>14</v>
      </c>
      <c r="F78" s="2707" t="s">
        <v>1892</v>
      </c>
      <c r="G78" s="188">
        <v>4166.67</v>
      </c>
      <c r="H78" s="188">
        <v>1660</v>
      </c>
      <c r="I78" s="94">
        <f t="shared" si="5"/>
        <v>141666.61999999982</v>
      </c>
      <c r="K78" s="339"/>
      <c r="L78" s="613"/>
      <c r="M78" s="464"/>
      <c r="N78" s="2863"/>
      <c r="O78" s="615"/>
    </row>
    <row r="79" spans="1:17" ht="15" customHeight="1">
      <c r="A79" s="167">
        <v>45932</v>
      </c>
      <c r="B79" s="57"/>
      <c r="C79" s="57"/>
      <c r="D79" s="57"/>
      <c r="E79" s="57">
        <v>15</v>
      </c>
      <c r="F79" s="2313" t="s">
        <v>1893</v>
      </c>
      <c r="G79" s="158">
        <v>4166.67</v>
      </c>
      <c r="H79" s="158">
        <v>1660</v>
      </c>
      <c r="I79" s="94">
        <f t="shared" si="5"/>
        <v>137499.94999999981</v>
      </c>
      <c r="K79" s="339"/>
      <c r="L79" s="613"/>
      <c r="M79" s="340"/>
      <c r="N79" s="2864"/>
      <c r="O79" s="614"/>
    </row>
    <row r="80" spans="1:17" ht="15" customHeight="1">
      <c r="A80" s="167">
        <v>45959</v>
      </c>
      <c r="B80" s="27"/>
      <c r="C80" s="27"/>
      <c r="D80" s="27"/>
      <c r="E80" s="57">
        <v>16</v>
      </c>
      <c r="F80" s="2313" t="s">
        <v>1895</v>
      </c>
      <c r="G80" s="188">
        <v>4166.67</v>
      </c>
      <c r="H80" s="188">
        <v>1660</v>
      </c>
      <c r="I80" s="94">
        <f t="shared" si="5"/>
        <v>133333.2799999998</v>
      </c>
      <c r="K80" s="339"/>
      <c r="L80" s="613"/>
      <c r="M80" s="340"/>
      <c r="N80" s="2863"/>
      <c r="O80" s="615"/>
    </row>
    <row r="81" spans="1:15" ht="15" customHeight="1">
      <c r="A81" s="167">
        <v>45988</v>
      </c>
      <c r="B81" s="27"/>
      <c r="C81" s="27"/>
      <c r="D81" s="27"/>
      <c r="E81" s="57">
        <v>17</v>
      </c>
      <c r="F81" s="2313" t="s">
        <v>1896</v>
      </c>
      <c r="G81" s="188">
        <v>4166.67</v>
      </c>
      <c r="H81" s="188">
        <v>1660</v>
      </c>
      <c r="I81" s="94">
        <f t="shared" si="5"/>
        <v>129166.6099999998</v>
      </c>
      <c r="K81" s="339"/>
      <c r="L81" s="613"/>
      <c r="M81" s="340"/>
      <c r="N81" s="2863"/>
      <c r="O81" s="615"/>
    </row>
    <row r="82" spans="1:15" ht="15" customHeight="1">
      <c r="A82" s="167">
        <v>46018</v>
      </c>
      <c r="B82" s="27"/>
      <c r="C82" s="27"/>
      <c r="D82" s="27"/>
      <c r="E82" s="57">
        <v>18</v>
      </c>
      <c r="F82" s="2313" t="s">
        <v>1898</v>
      </c>
      <c r="G82" s="188">
        <v>2540</v>
      </c>
      <c r="H82" s="188">
        <v>1660</v>
      </c>
      <c r="I82" s="94">
        <f t="shared" si="5"/>
        <v>126626.6099999998</v>
      </c>
      <c r="K82" s="339"/>
      <c r="L82" s="613"/>
      <c r="M82" s="340"/>
      <c r="N82" s="2863"/>
      <c r="O82" s="615"/>
    </row>
    <row r="83" spans="1:15" ht="15" customHeight="1">
      <c r="A83" s="167">
        <v>46020</v>
      </c>
      <c r="B83" s="27"/>
      <c r="C83" s="27"/>
      <c r="D83" s="27"/>
      <c r="E83" s="57">
        <v>19</v>
      </c>
      <c r="F83" s="2313" t="s">
        <v>1897</v>
      </c>
      <c r="G83" s="188">
        <v>1626.67</v>
      </c>
      <c r="H83" s="188"/>
      <c r="I83" s="94">
        <f t="shared" si="5"/>
        <v>124999.9399999998</v>
      </c>
      <c r="K83" s="339"/>
      <c r="L83" s="613"/>
      <c r="M83" s="340"/>
      <c r="N83" s="2863"/>
      <c r="O83" s="615"/>
    </row>
    <row r="84" spans="1:15" ht="15" customHeight="1">
      <c r="A84" s="160"/>
      <c r="B84" s="27"/>
      <c r="C84" s="27"/>
      <c r="D84" s="27"/>
      <c r="E84" s="29"/>
      <c r="F84" s="2250"/>
      <c r="G84" s="43"/>
      <c r="H84" s="62"/>
      <c r="I84" s="43"/>
    </row>
    <row r="85" spans="1:15" ht="15" customHeight="1"/>
    <row r="86" spans="1:15" ht="15" customHeight="1"/>
    <row r="87" spans="1:15" ht="15" customHeight="1"/>
    <row r="88" spans="1:15" ht="15" customHeight="1"/>
    <row r="89" spans="1:15" ht="15" customHeight="1"/>
    <row r="90" spans="1:15" ht="15" customHeight="1"/>
    <row r="91" spans="1:15" ht="15" customHeight="1"/>
    <row r="92" spans="1:15" ht="15" customHeight="1"/>
    <row r="93" spans="1:15" ht="15" customHeight="1"/>
    <row r="94" spans="1:15" ht="15" customHeight="1"/>
    <row r="95" spans="1:15" ht="15" customHeight="1"/>
    <row r="96" spans="1:1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</sheetData>
  <sortState xmlns:xlrd2="http://schemas.microsoft.com/office/spreadsheetml/2017/richdata2" ref="J52:O67">
    <sortCondition ref="J52:J67"/>
  </sortState>
  <mergeCells count="9">
    <mergeCell ref="A1:G1"/>
    <mergeCell ref="A3:I3"/>
    <mergeCell ref="J3:Q3"/>
    <mergeCell ref="A62:I62"/>
    <mergeCell ref="J22:Q22"/>
    <mergeCell ref="J33:Q33"/>
    <mergeCell ref="J44:Q44"/>
    <mergeCell ref="A46:G46"/>
    <mergeCell ref="A47:I47"/>
  </mergeCells>
  <pageMargins left="0.5" right="0.12" top="1" bottom="0.61" header="0.5" footer="0.5"/>
  <pageSetup paperSize="256" orientation="portrait"/>
  <headerFooter alignWithMargins="0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243">
    <tabColor rgb="FFFFFF00"/>
  </sheetPr>
  <dimension ref="A1:R69"/>
  <sheetViews>
    <sheetView topLeftCell="A49" zoomScale="130" zoomScaleNormal="130" workbookViewId="0">
      <selection activeCell="K45" sqref="K45"/>
    </sheetView>
  </sheetViews>
  <sheetFormatPr defaultColWidth="9.109375" defaultRowHeight="13.2"/>
  <cols>
    <col min="1" max="1" width="13" style="228" customWidth="1"/>
    <col min="2" max="4" width="13" style="3" customWidth="1"/>
    <col min="5" max="5" width="13" style="5" customWidth="1"/>
    <col min="6" max="6" width="13" style="2233" customWidth="1"/>
    <col min="7" max="7" width="14.5546875" style="7" customWidth="1"/>
    <col min="8" max="8" width="13" style="7" customWidth="1"/>
    <col min="9" max="9" width="13" style="132" customWidth="1"/>
    <col min="10" max="10" width="9.109375" style="3"/>
    <col min="11" max="11" width="10.88671875" style="3" customWidth="1"/>
    <col min="12" max="12" width="11" style="3" customWidth="1"/>
    <col min="13" max="15" width="9.33203125" style="3" customWidth="1"/>
    <col min="16" max="16" width="11.44140625" style="3" customWidth="1"/>
    <col min="17" max="17" width="9.88671875" style="3" customWidth="1"/>
    <col min="18" max="18" width="11" style="3" customWidth="1"/>
    <col min="19" max="16384" width="9.109375" style="3"/>
  </cols>
  <sheetData>
    <row r="1" spans="1:18" ht="27.6">
      <c r="A1" s="3559" t="s">
        <v>1899</v>
      </c>
      <c r="B1" s="3559"/>
      <c r="C1" s="3559"/>
      <c r="D1" s="3559"/>
      <c r="E1" s="733"/>
      <c r="F1" s="2407"/>
      <c r="G1" s="735"/>
      <c r="H1" s="135"/>
    </row>
    <row r="2" spans="1:18">
      <c r="B2" s="624"/>
      <c r="C2" s="625"/>
      <c r="G2" s="135"/>
      <c r="H2" s="135"/>
    </row>
    <row r="3" spans="1:18" ht="20.399999999999999">
      <c r="A3" s="3546" t="s">
        <v>1</v>
      </c>
      <c r="B3" s="3547"/>
      <c r="C3" s="3547"/>
      <c r="D3" s="3547"/>
      <c r="E3" s="3547"/>
      <c r="F3" s="3547"/>
      <c r="G3" s="3547"/>
      <c r="H3" s="3547"/>
      <c r="I3" s="3548"/>
      <c r="K3" s="3556" t="s">
        <v>20</v>
      </c>
      <c r="L3" s="3557"/>
      <c r="M3" s="3557"/>
      <c r="N3" s="3557"/>
      <c r="O3" s="3557"/>
      <c r="P3" s="3557"/>
      <c r="Q3" s="3557"/>
      <c r="R3" s="3558"/>
    </row>
    <row r="4" spans="1:18" ht="26.4">
      <c r="A4" s="493" t="s">
        <v>2</v>
      </c>
      <c r="B4" s="708" t="s">
        <v>3</v>
      </c>
      <c r="C4" s="708" t="s">
        <v>4</v>
      </c>
      <c r="D4" s="278" t="s">
        <v>362</v>
      </c>
      <c r="E4" s="280" t="s">
        <v>6</v>
      </c>
      <c r="F4" s="2775" t="s">
        <v>7</v>
      </c>
      <c r="G4" s="498" t="s">
        <v>176</v>
      </c>
      <c r="H4" s="498" t="s">
        <v>177</v>
      </c>
      <c r="I4" s="688" t="s">
        <v>10</v>
      </c>
      <c r="K4" s="740" t="s">
        <v>21</v>
      </c>
      <c r="L4" s="62" t="s">
        <v>22</v>
      </c>
      <c r="M4" s="62" t="s">
        <v>5</v>
      </c>
      <c r="N4" s="57" t="s">
        <v>52</v>
      </c>
      <c r="O4" s="248"/>
      <c r="P4" s="62" t="s">
        <v>22</v>
      </c>
      <c r="Q4" s="62" t="s">
        <v>25</v>
      </c>
      <c r="R4" s="62" t="s">
        <v>26</v>
      </c>
    </row>
    <row r="5" spans="1:18" ht="15" customHeight="1">
      <c r="A5" s="736">
        <v>44687</v>
      </c>
      <c r="B5" s="710">
        <v>300000</v>
      </c>
      <c r="C5" s="710">
        <f>B5*0.02</f>
        <v>6000</v>
      </c>
      <c r="D5" s="309"/>
      <c r="E5" s="711">
        <v>48</v>
      </c>
      <c r="F5" s="2974">
        <v>28921</v>
      </c>
      <c r="G5" s="713">
        <f>B5/E5</f>
        <v>6250</v>
      </c>
      <c r="H5" s="713">
        <f>B5*0.83%</f>
        <v>2490</v>
      </c>
      <c r="I5" s="307">
        <f>B5</f>
        <v>300000</v>
      </c>
      <c r="K5" s="249">
        <v>45944</v>
      </c>
      <c r="L5" s="741">
        <v>20000</v>
      </c>
      <c r="M5" s="742"/>
      <c r="N5" s="743">
        <v>12</v>
      </c>
      <c r="O5" s="744">
        <v>36572</v>
      </c>
      <c r="P5" s="745">
        <v>1666.67</v>
      </c>
      <c r="Q5" s="741">
        <v>400</v>
      </c>
      <c r="R5" s="751">
        <f>L5</f>
        <v>20000</v>
      </c>
    </row>
    <row r="6" spans="1:18" ht="15" customHeight="1">
      <c r="A6" s="50">
        <v>44708</v>
      </c>
      <c r="B6" s="27"/>
      <c r="C6" s="27"/>
      <c r="D6" s="27"/>
      <c r="E6" s="29">
        <v>1</v>
      </c>
      <c r="F6" s="2229">
        <v>74735</v>
      </c>
      <c r="G6" s="149">
        <v>6250</v>
      </c>
      <c r="H6" s="149">
        <v>2490</v>
      </c>
      <c r="I6" s="478">
        <f>I5-G6</f>
        <v>293750</v>
      </c>
      <c r="K6" s="50">
        <v>45959</v>
      </c>
      <c r="L6" s="57"/>
      <c r="M6" s="62"/>
      <c r="N6" s="57">
        <v>1</v>
      </c>
      <c r="O6" s="58" t="s">
        <v>1900</v>
      </c>
      <c r="P6" s="30">
        <v>1666.67</v>
      </c>
      <c r="Q6" s="30">
        <v>366.67</v>
      </c>
      <c r="R6" s="62">
        <f>R5-P6</f>
        <v>18333.330000000002</v>
      </c>
    </row>
    <row r="7" spans="1:18" ht="15" customHeight="1">
      <c r="A7" s="50">
        <v>44740</v>
      </c>
      <c r="B7" s="27"/>
      <c r="C7" s="27"/>
      <c r="D7" s="27"/>
      <c r="E7" s="29">
        <v>2</v>
      </c>
      <c r="F7" s="2229">
        <v>75111</v>
      </c>
      <c r="G7" s="149">
        <v>6250</v>
      </c>
      <c r="H7" s="149">
        <v>2490</v>
      </c>
      <c r="I7" s="478">
        <f t="shared" ref="I7:I30" si="0">I6-G7</f>
        <v>287500</v>
      </c>
      <c r="K7" s="50">
        <v>45988</v>
      </c>
      <c r="L7" s="27"/>
      <c r="M7" s="27"/>
      <c r="N7" s="57">
        <v>2</v>
      </c>
      <c r="O7" s="58" t="s">
        <v>1901</v>
      </c>
      <c r="P7" s="30">
        <v>1666.67</v>
      </c>
      <c r="Q7" s="30">
        <v>333.33</v>
      </c>
      <c r="R7" s="62">
        <f>R6-P7</f>
        <v>16666.66</v>
      </c>
    </row>
    <row r="8" spans="1:18" ht="15" customHeight="1">
      <c r="A8" s="50">
        <v>44769</v>
      </c>
      <c r="B8" s="27"/>
      <c r="C8" s="27"/>
      <c r="D8" s="27"/>
      <c r="E8" s="29">
        <v>3</v>
      </c>
      <c r="F8" s="2229">
        <v>75453</v>
      </c>
      <c r="G8" s="149">
        <v>6250</v>
      </c>
      <c r="H8" s="149">
        <v>2490</v>
      </c>
      <c r="I8" s="478">
        <f t="shared" si="0"/>
        <v>281250</v>
      </c>
      <c r="K8" s="50">
        <v>46020</v>
      </c>
      <c r="L8" s="27"/>
      <c r="M8" s="27"/>
      <c r="N8" s="57">
        <v>3</v>
      </c>
      <c r="O8" s="58" t="s">
        <v>1902</v>
      </c>
      <c r="P8" s="30">
        <v>1666.67</v>
      </c>
      <c r="Q8" s="30">
        <v>300</v>
      </c>
      <c r="R8" s="62">
        <f>R7-P8</f>
        <v>14999.99</v>
      </c>
    </row>
    <row r="9" spans="1:18" ht="15" customHeight="1">
      <c r="A9" s="50">
        <v>44799</v>
      </c>
      <c r="B9" s="27"/>
      <c r="C9" s="27"/>
      <c r="D9" s="27"/>
      <c r="E9" s="29">
        <v>4</v>
      </c>
      <c r="F9" s="2229">
        <v>75781</v>
      </c>
      <c r="G9" s="149">
        <v>6250</v>
      </c>
      <c r="H9" s="149">
        <v>2490</v>
      </c>
      <c r="I9" s="478">
        <f t="shared" si="0"/>
        <v>275000</v>
      </c>
      <c r="K9" s="27"/>
      <c r="L9" s="27"/>
      <c r="M9" s="27"/>
      <c r="N9" s="57">
        <v>4</v>
      </c>
      <c r="O9" s="27"/>
      <c r="P9" s="27"/>
      <c r="Q9" s="27"/>
      <c r="R9" s="27"/>
    </row>
    <row r="10" spans="1:18" ht="15" customHeight="1">
      <c r="A10" s="167">
        <v>44831</v>
      </c>
      <c r="B10" s="32"/>
      <c r="C10" s="33"/>
      <c r="D10" s="33"/>
      <c r="E10" s="29">
        <v>5</v>
      </c>
      <c r="F10" s="2229">
        <v>76132</v>
      </c>
      <c r="G10" s="149">
        <v>6250</v>
      </c>
      <c r="H10" s="149">
        <v>2490</v>
      </c>
      <c r="I10" s="478">
        <f t="shared" si="0"/>
        <v>268750</v>
      </c>
      <c r="K10" s="27"/>
      <c r="L10" s="27"/>
      <c r="M10" s="27"/>
      <c r="N10" s="27"/>
      <c r="O10" s="27"/>
      <c r="P10" s="27"/>
      <c r="Q10" s="27"/>
      <c r="R10" s="27"/>
    </row>
    <row r="11" spans="1:18" ht="15" customHeight="1">
      <c r="A11" s="167">
        <v>44863</v>
      </c>
      <c r="B11" s="32"/>
      <c r="C11" s="33"/>
      <c r="D11" s="33"/>
      <c r="E11" s="29">
        <v>6</v>
      </c>
      <c r="F11" s="2229">
        <v>76514</v>
      </c>
      <c r="G11" s="149">
        <v>6250</v>
      </c>
      <c r="H11" s="149">
        <v>2490</v>
      </c>
      <c r="I11" s="478">
        <f t="shared" si="0"/>
        <v>262500</v>
      </c>
    </row>
    <row r="12" spans="1:18" ht="15" customHeight="1">
      <c r="A12" s="167">
        <v>44890</v>
      </c>
      <c r="B12" s="32"/>
      <c r="C12" s="33"/>
      <c r="D12" s="33"/>
      <c r="E12" s="29">
        <v>7</v>
      </c>
      <c r="F12" s="2229">
        <v>76854</v>
      </c>
      <c r="G12" s="149">
        <v>6250</v>
      </c>
      <c r="H12" s="149">
        <v>2490</v>
      </c>
      <c r="I12" s="478">
        <f t="shared" si="0"/>
        <v>256250</v>
      </c>
    </row>
    <row r="13" spans="1:18" ht="15" customHeight="1">
      <c r="A13" s="167">
        <v>44921</v>
      </c>
      <c r="B13" s="32"/>
      <c r="C13" s="33"/>
      <c r="D13" s="33"/>
      <c r="E13" s="29">
        <v>8</v>
      </c>
      <c r="F13" s="2229">
        <v>77176</v>
      </c>
      <c r="G13" s="149">
        <v>6250</v>
      </c>
      <c r="H13" s="149">
        <v>2490</v>
      </c>
      <c r="I13" s="478">
        <f t="shared" si="0"/>
        <v>250000</v>
      </c>
      <c r="K13" s="3" t="s">
        <v>570</v>
      </c>
    </row>
    <row r="14" spans="1:18" ht="15" customHeight="1">
      <c r="A14" s="50">
        <v>44954</v>
      </c>
      <c r="B14" s="27"/>
      <c r="C14" s="27"/>
      <c r="D14" s="27"/>
      <c r="E14" s="29">
        <v>9</v>
      </c>
      <c r="F14" s="2229">
        <v>77506</v>
      </c>
      <c r="G14" s="30">
        <v>6250</v>
      </c>
      <c r="H14" s="30">
        <v>2490</v>
      </c>
      <c r="I14" s="478">
        <f t="shared" si="0"/>
        <v>243750</v>
      </c>
    </row>
    <row r="15" spans="1:18" ht="15" customHeight="1">
      <c r="A15" s="50">
        <v>44982</v>
      </c>
      <c r="B15" s="27"/>
      <c r="C15" s="27"/>
      <c r="D15" s="27"/>
      <c r="E15" s="29">
        <v>10</v>
      </c>
      <c r="F15" s="2229">
        <v>77884</v>
      </c>
      <c r="G15" s="30">
        <v>6250</v>
      </c>
      <c r="H15" s="30">
        <v>2490</v>
      </c>
      <c r="I15" s="478">
        <f t="shared" si="0"/>
        <v>237500</v>
      </c>
    </row>
    <row r="16" spans="1:18" ht="15" customHeight="1">
      <c r="A16" s="50">
        <v>45015</v>
      </c>
      <c r="B16" s="27"/>
      <c r="C16" s="27"/>
      <c r="D16" s="27"/>
      <c r="E16" s="29">
        <v>11</v>
      </c>
      <c r="F16" s="2229">
        <v>78099</v>
      </c>
      <c r="G16" s="30">
        <v>6250</v>
      </c>
      <c r="H16" s="30">
        <v>2490</v>
      </c>
      <c r="I16" s="478">
        <f t="shared" si="0"/>
        <v>231250</v>
      </c>
    </row>
    <row r="17" spans="1:15" ht="15" customHeight="1">
      <c r="A17" s="50">
        <v>45042</v>
      </c>
      <c r="B17" s="27"/>
      <c r="C17" s="27"/>
      <c r="D17" s="27"/>
      <c r="E17" s="29">
        <v>12</v>
      </c>
      <c r="F17" s="2229">
        <v>78405</v>
      </c>
      <c r="G17" s="30">
        <v>6250</v>
      </c>
      <c r="H17" s="30">
        <v>2490</v>
      </c>
      <c r="I17" s="478">
        <f t="shared" si="0"/>
        <v>225000</v>
      </c>
    </row>
    <row r="18" spans="1:15" ht="15" customHeight="1">
      <c r="A18" s="50">
        <v>45076</v>
      </c>
      <c r="B18" s="27"/>
      <c r="C18" s="27"/>
      <c r="D18" s="27"/>
      <c r="E18" s="29">
        <v>13</v>
      </c>
      <c r="F18" s="2229">
        <v>78887</v>
      </c>
      <c r="G18" s="30">
        <v>6250</v>
      </c>
      <c r="H18" s="30">
        <v>2490</v>
      </c>
      <c r="I18" s="478">
        <f t="shared" si="0"/>
        <v>218750</v>
      </c>
    </row>
    <row r="19" spans="1:15" ht="15" customHeight="1">
      <c r="A19" s="50">
        <v>45107</v>
      </c>
      <c r="B19" s="27"/>
      <c r="C19" s="27"/>
      <c r="D19" s="27"/>
      <c r="E19" s="29">
        <v>14</v>
      </c>
      <c r="F19" s="2229">
        <v>79341</v>
      </c>
      <c r="G19" s="30">
        <v>6250</v>
      </c>
      <c r="H19" s="30">
        <v>2490</v>
      </c>
      <c r="I19" s="478">
        <f t="shared" si="0"/>
        <v>212500</v>
      </c>
      <c r="K19" s="228"/>
      <c r="L19" s="746"/>
      <c r="M19" s="746"/>
      <c r="N19" s="746"/>
      <c r="O19" s="747"/>
    </row>
    <row r="20" spans="1:15" ht="15" customHeight="1">
      <c r="A20" s="50">
        <v>45134</v>
      </c>
      <c r="B20" s="27"/>
      <c r="C20" s="27"/>
      <c r="D20" s="27"/>
      <c r="E20" s="29">
        <v>15</v>
      </c>
      <c r="F20" s="2229">
        <v>79593</v>
      </c>
      <c r="G20" s="30">
        <v>6250</v>
      </c>
      <c r="H20" s="30">
        <v>2490</v>
      </c>
      <c r="I20" s="478">
        <f t="shared" si="0"/>
        <v>206250</v>
      </c>
      <c r="K20" s="228"/>
      <c r="L20" s="748"/>
      <c r="M20" s="662"/>
      <c r="N20" s="661"/>
      <c r="O20" s="660"/>
    </row>
    <row r="21" spans="1:15" ht="15" customHeight="1">
      <c r="A21" s="50">
        <v>45167</v>
      </c>
      <c r="B21" s="27"/>
      <c r="C21" s="27"/>
      <c r="D21" s="27"/>
      <c r="E21" s="29">
        <v>16</v>
      </c>
      <c r="F21" s="2229">
        <v>79978</v>
      </c>
      <c r="G21" s="30">
        <v>6250</v>
      </c>
      <c r="H21" s="30">
        <v>2490</v>
      </c>
      <c r="I21" s="478">
        <f t="shared" si="0"/>
        <v>200000</v>
      </c>
      <c r="K21" s="228"/>
      <c r="L21" s="748"/>
      <c r="M21" s="661"/>
      <c r="N21" s="661"/>
      <c r="O21" s="660"/>
    </row>
    <row r="22" spans="1:15" ht="15" customHeight="1">
      <c r="A22" s="50">
        <v>45196</v>
      </c>
      <c r="B22" s="27"/>
      <c r="C22" s="27"/>
      <c r="D22" s="27"/>
      <c r="E22" s="29">
        <v>17</v>
      </c>
      <c r="F22" s="2229">
        <v>80360</v>
      </c>
      <c r="G22" s="30">
        <v>6250</v>
      </c>
      <c r="H22" s="30">
        <v>2490</v>
      </c>
      <c r="I22" s="478">
        <f t="shared" si="0"/>
        <v>193750</v>
      </c>
      <c r="K22" s="228"/>
      <c r="L22" s="748"/>
      <c r="M22" s="661"/>
      <c r="N22" s="661"/>
      <c r="O22" s="660"/>
    </row>
    <row r="23" spans="1:15" ht="15">
      <c r="A23" s="50">
        <v>45225</v>
      </c>
      <c r="B23" s="27"/>
      <c r="C23" s="27"/>
      <c r="D23" s="27"/>
      <c r="E23" s="29">
        <v>18</v>
      </c>
      <c r="F23" s="2229">
        <v>80664</v>
      </c>
      <c r="G23" s="30">
        <v>6250</v>
      </c>
      <c r="H23" s="30">
        <v>2490</v>
      </c>
      <c r="I23" s="478">
        <f t="shared" si="0"/>
        <v>187500</v>
      </c>
      <c r="K23" s="228"/>
      <c r="L23" s="748"/>
      <c r="M23" s="661"/>
      <c r="N23" s="661"/>
      <c r="O23" s="660"/>
    </row>
    <row r="24" spans="1:15">
      <c r="A24" s="167">
        <v>45260</v>
      </c>
      <c r="B24" s="27"/>
      <c r="C24" s="27"/>
      <c r="D24" s="27"/>
      <c r="E24" s="29">
        <v>19</v>
      </c>
      <c r="F24" s="2229">
        <v>81186</v>
      </c>
      <c r="G24" s="30">
        <v>6250</v>
      </c>
      <c r="H24" s="30">
        <v>2490</v>
      </c>
      <c r="I24" s="478">
        <f t="shared" si="0"/>
        <v>181250</v>
      </c>
    </row>
    <row r="25" spans="1:15">
      <c r="A25" s="167">
        <v>45289</v>
      </c>
      <c r="B25" s="27"/>
      <c r="C25" s="27"/>
      <c r="D25" s="27"/>
      <c r="E25" s="29">
        <v>20</v>
      </c>
      <c r="F25" s="2229">
        <v>81560</v>
      </c>
      <c r="G25" s="30">
        <v>6250</v>
      </c>
      <c r="H25" s="30">
        <v>2490</v>
      </c>
      <c r="I25" s="478">
        <f t="shared" si="0"/>
        <v>175000</v>
      </c>
    </row>
    <row r="26" spans="1:15">
      <c r="A26" s="50">
        <v>45323</v>
      </c>
      <c r="B26" s="27"/>
      <c r="C26" s="27"/>
      <c r="D26" s="27"/>
      <c r="E26" s="29">
        <v>21</v>
      </c>
      <c r="F26" s="2229">
        <v>81946</v>
      </c>
      <c r="G26" s="30">
        <v>6250</v>
      </c>
      <c r="H26" s="30">
        <v>2490</v>
      </c>
      <c r="I26" s="478">
        <f t="shared" si="0"/>
        <v>168750</v>
      </c>
    </row>
    <row r="27" spans="1:15">
      <c r="A27" s="50">
        <v>45349</v>
      </c>
      <c r="B27" s="27"/>
      <c r="C27" s="27"/>
      <c r="D27" s="27"/>
      <c r="E27" s="29">
        <v>22</v>
      </c>
      <c r="F27" s="2229">
        <v>82159</v>
      </c>
      <c r="G27" s="30">
        <v>6250</v>
      </c>
      <c r="H27" s="30">
        <v>2490</v>
      </c>
      <c r="I27" s="478">
        <f t="shared" si="0"/>
        <v>162500</v>
      </c>
    </row>
    <row r="28" spans="1:15">
      <c r="A28" s="50">
        <v>45384</v>
      </c>
      <c r="B28" s="27"/>
      <c r="C28" s="27"/>
      <c r="D28" s="27"/>
      <c r="E28" s="29">
        <v>23</v>
      </c>
      <c r="F28" s="2229">
        <v>82645</v>
      </c>
      <c r="G28" s="30">
        <v>6250</v>
      </c>
      <c r="H28" s="30">
        <v>2490</v>
      </c>
      <c r="I28" s="478">
        <f t="shared" si="0"/>
        <v>156250</v>
      </c>
    </row>
    <row r="29" spans="1:15" ht="13.8">
      <c r="A29" s="235">
        <v>45399</v>
      </c>
      <c r="B29" s="27"/>
      <c r="C29" s="27"/>
      <c r="D29" s="27"/>
      <c r="E29" s="29">
        <v>24</v>
      </c>
      <c r="F29" s="2229">
        <v>33267</v>
      </c>
      <c r="G29" s="30">
        <v>156250</v>
      </c>
      <c r="H29" s="43"/>
      <c r="I29" s="478">
        <f t="shared" si="0"/>
        <v>0</v>
      </c>
    </row>
    <row r="30" spans="1:15">
      <c r="A30" s="50"/>
      <c r="B30" s="27"/>
      <c r="C30" s="27"/>
      <c r="D30" s="27"/>
      <c r="E30" s="29">
        <v>25</v>
      </c>
      <c r="F30" s="2250"/>
      <c r="G30" s="43"/>
      <c r="H30" s="43"/>
      <c r="I30" s="478">
        <f t="shared" si="0"/>
        <v>0</v>
      </c>
    </row>
    <row r="31" spans="1:15" ht="20.399999999999999">
      <c r="A31" s="3549" t="s">
        <v>1</v>
      </c>
      <c r="B31" s="3549"/>
      <c r="C31" s="3549"/>
      <c r="D31" s="3549"/>
      <c r="E31" s="3549"/>
      <c r="F31" s="3549"/>
      <c r="G31" s="3549"/>
      <c r="H31" s="3549"/>
      <c r="I31" s="3549"/>
    </row>
    <row r="32" spans="1:15" ht="26.4">
      <c r="A32" s="141" t="s">
        <v>2</v>
      </c>
      <c r="B32" s="738" t="s">
        <v>3</v>
      </c>
      <c r="C32" s="738" t="s">
        <v>4</v>
      </c>
      <c r="D32" s="15" t="s">
        <v>362</v>
      </c>
      <c r="E32" s="18" t="s">
        <v>6</v>
      </c>
      <c r="F32" s="2704" t="s">
        <v>7</v>
      </c>
      <c r="G32" s="186" t="s">
        <v>176</v>
      </c>
      <c r="H32" s="186" t="s">
        <v>177</v>
      </c>
      <c r="I32" s="509" t="s">
        <v>10</v>
      </c>
    </row>
    <row r="33" spans="1:18">
      <c r="A33" s="736">
        <v>45399</v>
      </c>
      <c r="B33" s="710">
        <v>215000</v>
      </c>
      <c r="C33" s="710">
        <f>B33*0.02</f>
        <v>4300</v>
      </c>
      <c r="D33" s="309"/>
      <c r="E33" s="711">
        <v>36</v>
      </c>
      <c r="F33" s="2974">
        <v>33267</v>
      </c>
      <c r="G33" s="713">
        <f>B33/E33</f>
        <v>5972.2222222222199</v>
      </c>
      <c r="H33" s="713">
        <f>B33*0.83%</f>
        <v>1784.5</v>
      </c>
      <c r="I33" s="307">
        <f>B33</f>
        <v>215000</v>
      </c>
    </row>
    <row r="34" spans="1:18" ht="13.8">
      <c r="A34" s="235">
        <v>45429</v>
      </c>
      <c r="B34" s="27"/>
      <c r="C34" s="27"/>
      <c r="D34" s="27"/>
      <c r="E34" s="29">
        <v>1</v>
      </c>
      <c r="F34" s="2229">
        <v>83156</v>
      </c>
      <c r="G34" s="30">
        <v>5972.22</v>
      </c>
      <c r="H34" s="30">
        <v>1784.5</v>
      </c>
      <c r="I34" s="478">
        <f>I33-G34</f>
        <v>209027.78</v>
      </c>
    </row>
    <row r="35" spans="1:18">
      <c r="A35" s="50">
        <v>45470</v>
      </c>
      <c r="B35" s="27"/>
      <c r="C35" s="27"/>
      <c r="D35" s="27"/>
      <c r="E35" s="29">
        <v>2</v>
      </c>
      <c r="F35" s="2229">
        <v>83677</v>
      </c>
      <c r="G35" s="43">
        <v>5972.22</v>
      </c>
      <c r="H35" s="43">
        <v>1784.5</v>
      </c>
      <c r="I35" s="478">
        <f t="shared" ref="I35:I43" si="1">I34-G35</f>
        <v>203055.56</v>
      </c>
    </row>
    <row r="36" spans="1:18" ht="13.8">
      <c r="A36" s="53">
        <v>45506</v>
      </c>
      <c r="B36" s="27"/>
      <c r="C36" s="27"/>
      <c r="D36" s="27"/>
      <c r="E36" s="29">
        <v>3</v>
      </c>
      <c r="F36" s="2195">
        <v>84151</v>
      </c>
      <c r="G36" s="670">
        <v>5972.22</v>
      </c>
      <c r="H36" s="670">
        <v>1784.5</v>
      </c>
      <c r="I36" s="478">
        <f t="shared" si="1"/>
        <v>197083.34</v>
      </c>
    </row>
    <row r="37" spans="1:18" ht="13.8">
      <c r="A37" s="53">
        <v>45534</v>
      </c>
      <c r="B37" s="27"/>
      <c r="C37" s="27"/>
      <c r="D37" s="27"/>
      <c r="E37" s="29">
        <v>4</v>
      </c>
      <c r="F37" s="2195">
        <v>84434</v>
      </c>
      <c r="G37" s="327">
        <v>5972.22</v>
      </c>
      <c r="H37" s="327">
        <v>1784.5</v>
      </c>
      <c r="I37" s="478">
        <f t="shared" si="1"/>
        <v>191111.12</v>
      </c>
    </row>
    <row r="38" spans="1:18" ht="13.8">
      <c r="A38" s="53">
        <v>45561</v>
      </c>
      <c r="B38" s="27"/>
      <c r="C38" s="27"/>
      <c r="D38" s="27"/>
      <c r="E38" s="29">
        <v>5</v>
      </c>
      <c r="F38" s="2195">
        <v>84749</v>
      </c>
      <c r="G38" s="327">
        <v>5972.22</v>
      </c>
      <c r="H38" s="327">
        <v>1784.5</v>
      </c>
      <c r="I38" s="478">
        <f t="shared" si="1"/>
        <v>185138.9</v>
      </c>
    </row>
    <row r="39" spans="1:18">
      <c r="A39" s="50">
        <v>45594</v>
      </c>
      <c r="E39" s="29">
        <v>6</v>
      </c>
      <c r="F39" s="2229">
        <v>85165</v>
      </c>
      <c r="G39" s="157">
        <v>5972.22</v>
      </c>
      <c r="H39" s="157">
        <v>1784.5</v>
      </c>
      <c r="I39" s="478">
        <f t="shared" si="1"/>
        <v>179166.68</v>
      </c>
    </row>
    <row r="40" spans="1:18" ht="13.8">
      <c r="A40" s="167">
        <v>45623</v>
      </c>
      <c r="B40" s="27"/>
      <c r="C40" s="27"/>
      <c r="D40" s="27"/>
      <c r="E40" s="29">
        <v>7</v>
      </c>
      <c r="F40" s="2195">
        <v>85589</v>
      </c>
      <c r="G40" s="54">
        <v>5972.22</v>
      </c>
      <c r="H40" s="54">
        <v>1784.5</v>
      </c>
      <c r="I40" s="478">
        <f t="shared" si="1"/>
        <v>173194.46</v>
      </c>
    </row>
    <row r="41" spans="1:18" ht="13.8">
      <c r="A41" s="235">
        <v>45640</v>
      </c>
      <c r="D41" s="27"/>
      <c r="E41" s="29"/>
      <c r="F41" s="2249">
        <v>34737</v>
      </c>
      <c r="G41" s="47">
        <v>173194.46</v>
      </c>
      <c r="H41" s="43"/>
      <c r="I41" s="478">
        <f t="shared" si="1"/>
        <v>0</v>
      </c>
    </row>
    <row r="42" spans="1:18">
      <c r="A42" s="50"/>
      <c r="B42" s="27"/>
      <c r="C42" s="27"/>
      <c r="D42" s="27"/>
      <c r="E42" s="29"/>
      <c r="F42" s="2250"/>
      <c r="G42" s="43"/>
      <c r="H42" s="43"/>
      <c r="I42" s="478">
        <f t="shared" si="1"/>
        <v>0</v>
      </c>
      <c r="K42" s="749"/>
    </row>
    <row r="43" spans="1:18">
      <c r="I43" s="478">
        <f t="shared" si="1"/>
        <v>0</v>
      </c>
      <c r="K43" s="749"/>
    </row>
    <row r="44" spans="1:18" ht="20.399999999999999">
      <c r="A44" s="3549" t="s">
        <v>1</v>
      </c>
      <c r="B44" s="3549"/>
      <c r="C44" s="3549"/>
      <c r="D44" s="3549"/>
      <c r="E44" s="3549"/>
      <c r="F44" s="3549"/>
      <c r="G44" s="3549"/>
      <c r="H44" s="3549"/>
      <c r="I44" s="3549"/>
      <c r="K44" s="99"/>
    </row>
    <row r="45" spans="1:18" ht="26.4">
      <c r="A45" s="141" t="s">
        <v>2</v>
      </c>
      <c r="B45" s="738" t="s">
        <v>3</v>
      </c>
      <c r="C45" s="738" t="s">
        <v>4</v>
      </c>
      <c r="D45" s="15" t="s">
        <v>362</v>
      </c>
      <c r="E45" s="18" t="s">
        <v>6</v>
      </c>
      <c r="F45" s="2704" t="s">
        <v>7</v>
      </c>
      <c r="G45" s="186" t="s">
        <v>176</v>
      </c>
      <c r="H45" s="186" t="s">
        <v>177</v>
      </c>
      <c r="I45" s="509" t="s">
        <v>10</v>
      </c>
    </row>
    <row r="46" spans="1:18">
      <c r="A46" s="736">
        <v>45640</v>
      </c>
      <c r="B46" s="710">
        <v>250000</v>
      </c>
      <c r="C46" s="710">
        <f>B46*0.02</f>
        <v>5000</v>
      </c>
      <c r="D46" s="309"/>
      <c r="E46" s="711">
        <v>36</v>
      </c>
      <c r="F46" s="2974">
        <v>34737</v>
      </c>
      <c r="G46" s="713">
        <f>B46/E46</f>
        <v>6944.4444444444398</v>
      </c>
      <c r="H46" s="713">
        <f>B46*0.83%</f>
        <v>2075</v>
      </c>
      <c r="I46" s="307">
        <f>B46</f>
        <v>250000</v>
      </c>
      <c r="K46" s="99"/>
    </row>
    <row r="47" spans="1:18">
      <c r="A47" s="60">
        <v>45654</v>
      </c>
      <c r="B47" s="57"/>
      <c r="C47" s="57"/>
      <c r="D47" s="57"/>
      <c r="E47" s="57">
        <v>1</v>
      </c>
      <c r="F47" s="2229">
        <v>86029</v>
      </c>
      <c r="G47" s="59">
        <v>6944.44</v>
      </c>
      <c r="H47" s="59">
        <v>2075</v>
      </c>
      <c r="I47" s="480">
        <f>I46-G47</f>
        <v>243055.56</v>
      </c>
    </row>
    <row r="48" spans="1:18">
      <c r="A48" s="50">
        <v>45685</v>
      </c>
      <c r="B48" s="57"/>
      <c r="C48" s="57"/>
      <c r="D48" s="57"/>
      <c r="E48" s="57">
        <v>2</v>
      </c>
      <c r="F48" s="2229">
        <v>86295</v>
      </c>
      <c r="G48" s="59">
        <v>6944.44</v>
      </c>
      <c r="H48" s="59">
        <v>2075</v>
      </c>
      <c r="I48" s="480">
        <f t="shared" ref="I48:I53" si="2">I47-G48</f>
        <v>236111.12</v>
      </c>
      <c r="K48" s="339"/>
      <c r="L48" s="613"/>
      <c r="M48" s="464"/>
      <c r="N48" s="615"/>
      <c r="O48" s="615"/>
      <c r="P48" s="615"/>
      <c r="Q48" s="617"/>
      <c r="R48" s="617"/>
    </row>
    <row r="49" spans="1:18">
      <c r="A49" s="50">
        <v>45715</v>
      </c>
      <c r="B49" s="57"/>
      <c r="C49" s="57"/>
      <c r="D49" s="57"/>
      <c r="E49" s="57">
        <v>3</v>
      </c>
      <c r="F49" s="2229">
        <v>86612</v>
      </c>
      <c r="G49" s="62">
        <v>6944.44</v>
      </c>
      <c r="H49" s="62">
        <v>2075</v>
      </c>
      <c r="I49" s="480">
        <f t="shared" si="2"/>
        <v>229166.68</v>
      </c>
      <c r="K49" s="339"/>
      <c r="L49" s="613"/>
      <c r="M49" s="464"/>
      <c r="N49" s="615"/>
      <c r="O49" s="615"/>
      <c r="P49" s="615"/>
      <c r="Q49" s="617"/>
      <c r="R49" s="617"/>
    </row>
    <row r="50" spans="1:18">
      <c r="A50" s="50">
        <v>45744</v>
      </c>
      <c r="B50" s="57"/>
      <c r="C50" s="57"/>
      <c r="D50" s="57"/>
      <c r="E50" s="57">
        <v>4</v>
      </c>
      <c r="F50" s="2229">
        <v>87028</v>
      </c>
      <c r="G50" s="62">
        <v>6944.44</v>
      </c>
      <c r="H50" s="62">
        <v>2075</v>
      </c>
      <c r="I50" s="480">
        <f t="shared" si="2"/>
        <v>222222.24</v>
      </c>
      <c r="K50" s="339"/>
      <c r="L50" s="613"/>
      <c r="M50" s="464"/>
      <c r="N50" s="615"/>
      <c r="O50" s="615"/>
      <c r="P50" s="615"/>
      <c r="Q50" s="617"/>
      <c r="R50" s="617"/>
    </row>
    <row r="51" spans="1:18">
      <c r="A51" s="50">
        <v>45776</v>
      </c>
      <c r="B51" s="57"/>
      <c r="C51" s="57"/>
      <c r="D51" s="57"/>
      <c r="E51" s="57">
        <v>5</v>
      </c>
      <c r="F51" s="2229">
        <v>87364</v>
      </c>
      <c r="G51" s="62">
        <v>6944.44</v>
      </c>
      <c r="H51" s="62">
        <v>2075</v>
      </c>
      <c r="I51" s="480">
        <f t="shared" si="2"/>
        <v>215277.8</v>
      </c>
      <c r="K51" s="339"/>
      <c r="L51" s="613"/>
      <c r="M51" s="464"/>
      <c r="N51" s="615"/>
      <c r="O51" s="615"/>
      <c r="P51" s="615"/>
      <c r="Q51" s="617"/>
      <c r="R51" s="617"/>
    </row>
    <row r="52" spans="1:18">
      <c r="A52" s="50">
        <v>45801</v>
      </c>
      <c r="B52" s="57"/>
      <c r="C52" s="57"/>
      <c r="D52" s="57"/>
      <c r="E52" s="57">
        <v>6</v>
      </c>
      <c r="F52" s="2229" t="s">
        <v>1903</v>
      </c>
      <c r="G52" s="62">
        <v>6944.44</v>
      </c>
      <c r="H52" s="62">
        <v>2075</v>
      </c>
      <c r="I52" s="480">
        <f t="shared" si="2"/>
        <v>208333.36</v>
      </c>
      <c r="K52" s="339"/>
      <c r="L52" s="613"/>
      <c r="M52" s="340"/>
      <c r="N52" s="615"/>
      <c r="O52" s="615"/>
      <c r="P52" s="615"/>
      <c r="Q52" s="617"/>
      <c r="R52" s="617"/>
    </row>
    <row r="53" spans="1:18">
      <c r="A53" s="736">
        <v>45801</v>
      </c>
      <c r="B53" s="57"/>
      <c r="C53" s="57"/>
      <c r="D53" s="57"/>
      <c r="E53" s="57">
        <v>7</v>
      </c>
      <c r="F53" s="2229" t="s">
        <v>1904</v>
      </c>
      <c r="G53" s="62">
        <v>208333.36</v>
      </c>
      <c r="H53" s="62"/>
      <c r="I53" s="480">
        <f t="shared" si="2"/>
        <v>0</v>
      </c>
      <c r="K53" s="339"/>
      <c r="L53" s="616"/>
      <c r="M53" s="467"/>
      <c r="N53" s="615"/>
      <c r="O53" s="615"/>
      <c r="P53" s="615"/>
      <c r="Q53" s="618"/>
      <c r="R53" s="618"/>
    </row>
    <row r="54" spans="1:18">
      <c r="A54" s="50"/>
      <c r="B54" s="57"/>
      <c r="C54" s="57"/>
      <c r="D54" s="57"/>
      <c r="E54" s="57"/>
      <c r="F54" s="2229"/>
      <c r="G54" s="62"/>
      <c r="H54" s="62"/>
      <c r="I54" s="480"/>
      <c r="K54" s="339"/>
      <c r="L54" s="613"/>
      <c r="M54" s="340"/>
      <c r="N54" s="615"/>
      <c r="O54" s="615"/>
      <c r="P54" s="615"/>
      <c r="Q54" s="617"/>
      <c r="R54" s="617"/>
    </row>
    <row r="55" spans="1:18" ht="20.399999999999999">
      <c r="A55" s="3549" t="s">
        <v>1</v>
      </c>
      <c r="B55" s="3549"/>
      <c r="C55" s="3549"/>
      <c r="D55" s="3549"/>
      <c r="E55" s="3549"/>
      <c r="F55" s="3549"/>
      <c r="G55" s="3549"/>
      <c r="H55" s="3549"/>
      <c r="I55" s="3549"/>
      <c r="K55" s="339"/>
      <c r="L55" s="613"/>
      <c r="M55" s="340"/>
      <c r="N55" s="615"/>
      <c r="O55" s="615"/>
      <c r="P55" s="615"/>
      <c r="Q55" s="617"/>
      <c r="R55" s="617"/>
    </row>
    <row r="56" spans="1:18" ht="26.4">
      <c r="A56" s="141" t="s">
        <v>2</v>
      </c>
      <c r="B56" s="738" t="s">
        <v>3</v>
      </c>
      <c r="C56" s="738" t="s">
        <v>4</v>
      </c>
      <c r="D56" s="15" t="s">
        <v>362</v>
      </c>
      <c r="E56" s="18" t="s">
        <v>6</v>
      </c>
      <c r="F56" s="2704" t="s">
        <v>7</v>
      </c>
      <c r="G56" s="186" t="s">
        <v>176</v>
      </c>
      <c r="H56" s="186" t="s">
        <v>177</v>
      </c>
      <c r="I56" s="509" t="s">
        <v>10</v>
      </c>
      <c r="K56" s="339"/>
      <c r="L56" s="613"/>
      <c r="M56" s="464"/>
      <c r="N56" s="615"/>
      <c r="O56" s="615"/>
      <c r="P56" s="615"/>
      <c r="Q56" s="617"/>
      <c r="R56" s="617"/>
    </row>
    <row r="57" spans="1:18">
      <c r="A57" s="736">
        <v>45801</v>
      </c>
      <c r="B57" s="710">
        <v>300000</v>
      </c>
      <c r="C57" s="710">
        <f>B57*0.02</f>
        <v>6000</v>
      </c>
      <c r="D57" s="309"/>
      <c r="E57" s="711">
        <v>48</v>
      </c>
      <c r="F57" s="2974" t="s">
        <v>1904</v>
      </c>
      <c r="G57" s="713">
        <f>B57/E57</f>
        <v>6250</v>
      </c>
      <c r="H57" s="713">
        <f>B57*0.83%</f>
        <v>2490</v>
      </c>
      <c r="I57" s="307">
        <f>B57</f>
        <v>300000</v>
      </c>
      <c r="K57" s="339"/>
      <c r="L57" s="750"/>
      <c r="M57" s="340"/>
      <c r="N57" s="614"/>
      <c r="O57" s="614"/>
      <c r="P57" s="614"/>
      <c r="Q57" s="617"/>
      <c r="R57" s="617"/>
    </row>
    <row r="58" spans="1:18">
      <c r="A58" s="194">
        <v>45835</v>
      </c>
      <c r="B58" s="57"/>
      <c r="C58" s="57"/>
      <c r="D58" s="57"/>
      <c r="E58" s="57">
        <v>1</v>
      </c>
      <c r="F58" s="2356" t="s">
        <v>1905</v>
      </c>
      <c r="G58" s="450">
        <v>6250</v>
      </c>
      <c r="H58" s="450">
        <v>2490</v>
      </c>
      <c r="I58" s="480">
        <f>I57-G58</f>
        <v>293750</v>
      </c>
      <c r="K58" s="339"/>
      <c r="L58" s="613"/>
      <c r="M58" s="340"/>
      <c r="N58" s="615"/>
      <c r="O58" s="615"/>
      <c r="P58" s="615"/>
      <c r="Q58" s="617"/>
      <c r="R58" s="617"/>
    </row>
    <row r="59" spans="1:18">
      <c r="A59" s="194">
        <v>45867</v>
      </c>
      <c r="B59" s="27"/>
      <c r="C59" s="27"/>
      <c r="D59" s="27"/>
      <c r="E59" s="29">
        <v>2</v>
      </c>
      <c r="F59" s="2356" t="s">
        <v>1906</v>
      </c>
      <c r="G59" s="450">
        <v>6250</v>
      </c>
      <c r="H59" s="450">
        <v>2490</v>
      </c>
      <c r="I59" s="480">
        <f t="shared" ref="I59:I65" si="3">I58-G59</f>
        <v>287500</v>
      </c>
      <c r="K59" s="339"/>
      <c r="L59" s="613"/>
      <c r="M59" s="340"/>
      <c r="N59" s="615"/>
      <c r="O59" s="615"/>
      <c r="P59" s="615"/>
      <c r="Q59" s="617"/>
      <c r="R59" s="617"/>
    </row>
    <row r="60" spans="1:18">
      <c r="A60" s="194">
        <v>45897</v>
      </c>
      <c r="B60" s="27"/>
      <c r="C60" s="27"/>
      <c r="D60" s="27"/>
      <c r="E60" s="29"/>
      <c r="F60" s="2777" t="s">
        <v>1907</v>
      </c>
      <c r="G60" s="450">
        <v>6250</v>
      </c>
      <c r="H60" s="450">
        <v>2490</v>
      </c>
      <c r="I60" s="480">
        <f t="shared" si="3"/>
        <v>281250</v>
      </c>
      <c r="K60" s="339"/>
      <c r="L60" s="613"/>
      <c r="M60" s="340"/>
      <c r="N60" s="615"/>
      <c r="O60" s="615"/>
      <c r="P60" s="615"/>
      <c r="Q60" s="617"/>
      <c r="R60" s="617"/>
    </row>
    <row r="61" spans="1:18">
      <c r="A61" s="194">
        <v>45932</v>
      </c>
      <c r="B61" s="27"/>
      <c r="C61" s="27"/>
      <c r="D61" s="27"/>
      <c r="E61" s="29"/>
      <c r="F61" s="2356" t="s">
        <v>1908</v>
      </c>
      <c r="G61" s="168">
        <v>6250</v>
      </c>
      <c r="H61" s="168">
        <v>2490</v>
      </c>
      <c r="I61" s="480">
        <f t="shared" si="3"/>
        <v>275000</v>
      </c>
    </row>
    <row r="62" spans="1:18">
      <c r="A62" s="194">
        <v>45959</v>
      </c>
      <c r="B62" s="27"/>
      <c r="C62" s="27"/>
      <c r="D62" s="27"/>
      <c r="E62" s="29"/>
      <c r="F62" s="2356" t="s">
        <v>1900</v>
      </c>
      <c r="G62" s="450">
        <v>6250</v>
      </c>
      <c r="H62" s="450">
        <v>2490</v>
      </c>
      <c r="I62" s="480">
        <f t="shared" si="3"/>
        <v>268750</v>
      </c>
    </row>
    <row r="63" spans="1:18">
      <c r="A63" s="194">
        <v>45988</v>
      </c>
      <c r="B63" s="27"/>
      <c r="C63" s="27"/>
      <c r="D63" s="27"/>
      <c r="E63" s="29"/>
      <c r="F63" s="2356" t="s">
        <v>1901</v>
      </c>
      <c r="G63" s="450">
        <v>6250</v>
      </c>
      <c r="H63" s="450">
        <v>2490</v>
      </c>
      <c r="I63" s="480">
        <f t="shared" si="3"/>
        <v>262500</v>
      </c>
    </row>
    <row r="64" spans="1:18">
      <c r="A64" s="194">
        <v>46020</v>
      </c>
      <c r="B64" s="27"/>
      <c r="C64" s="27"/>
      <c r="D64" s="27"/>
      <c r="E64" s="29"/>
      <c r="F64" s="2356" t="s">
        <v>1902</v>
      </c>
      <c r="G64" s="450">
        <v>6250</v>
      </c>
      <c r="H64" s="450">
        <v>2490</v>
      </c>
      <c r="I64" s="480">
        <f t="shared" si="3"/>
        <v>256250</v>
      </c>
    </row>
    <row r="65" spans="1:9" ht="13.8">
      <c r="A65" s="50"/>
      <c r="B65" s="27"/>
      <c r="C65" s="27"/>
      <c r="D65" s="27"/>
      <c r="E65" s="29"/>
      <c r="F65" s="2975"/>
      <c r="G65" s="717"/>
      <c r="H65" s="717"/>
      <c r="I65" s="480">
        <f t="shared" si="3"/>
        <v>256250</v>
      </c>
    </row>
    <row r="66" spans="1:9">
      <c r="A66" s="50"/>
      <c r="B66" s="27"/>
      <c r="C66" s="27"/>
      <c r="D66" s="27"/>
      <c r="E66" s="29"/>
      <c r="F66" s="2250"/>
      <c r="G66" s="43"/>
      <c r="H66" s="43"/>
      <c r="I66" s="151"/>
    </row>
    <row r="67" spans="1:9">
      <c r="A67" s="50"/>
      <c r="B67" s="27"/>
      <c r="C67" s="27"/>
      <c r="D67" s="27"/>
      <c r="E67" s="29"/>
      <c r="F67" s="2250"/>
      <c r="G67" s="43"/>
      <c r="H67" s="43"/>
      <c r="I67" s="151"/>
    </row>
    <row r="68" spans="1:9">
      <c r="A68" s="50"/>
      <c r="B68" s="27"/>
      <c r="C68" s="27"/>
      <c r="D68" s="27"/>
      <c r="E68" s="29"/>
      <c r="F68" s="2250"/>
      <c r="G68" s="43"/>
      <c r="H68" s="43"/>
      <c r="I68" s="151"/>
    </row>
    <row r="69" spans="1:9">
      <c r="A69" s="50"/>
      <c r="B69" s="27"/>
      <c r="C69" s="27"/>
      <c r="D69" s="27"/>
      <c r="E69" s="29"/>
      <c r="F69" s="2250"/>
      <c r="G69" s="43"/>
      <c r="H69" s="43"/>
      <c r="I69" s="151"/>
    </row>
  </sheetData>
  <mergeCells count="6">
    <mergeCell ref="A55:I55"/>
    <mergeCell ref="A1:D1"/>
    <mergeCell ref="A3:I3"/>
    <mergeCell ref="K3:R3"/>
    <mergeCell ref="A31:I31"/>
    <mergeCell ref="A44:I44"/>
  </mergeCells>
  <conditionalFormatting sqref="A10:A11">
    <cfRule type="timePeriod" dxfId="2" priority="1" timePeriod="lastWeek">
      <formula>AND(TODAY()-ROUNDDOWN(A10,0)&gt;=(WEEKDAY(TODAY())),TODAY()-ROUNDDOWN(A10,0)&lt;(WEEKDAY(TODAY())+7))</formula>
    </cfRule>
  </conditionalFormatting>
  <pageMargins left="0.7" right="0.7" top="0.75" bottom="0.75" header="0.3" footer="0.3"/>
  <pageSetup paperSize="256" orientation="portrait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tabColor rgb="FFFFFF00"/>
  </sheetPr>
  <dimension ref="A1:R20"/>
  <sheetViews>
    <sheetView zoomScale="120" zoomScaleNormal="120" workbookViewId="0">
      <selection activeCell="J24" sqref="J24"/>
    </sheetView>
  </sheetViews>
  <sheetFormatPr defaultColWidth="9" defaultRowHeight="13.2"/>
  <cols>
    <col min="1" max="1" width="11.6640625" customWidth="1"/>
    <col min="2" max="2" width="12.33203125" customWidth="1"/>
    <col min="3" max="5" width="10.33203125" customWidth="1"/>
    <col min="6" max="6" width="12.109375" style="543" customWidth="1"/>
    <col min="7" max="8" width="10.33203125" customWidth="1"/>
    <col min="9" max="9" width="12.5546875" customWidth="1"/>
  </cols>
  <sheetData>
    <row r="1" spans="1:18" ht="31.2">
      <c r="A1" s="729" t="s">
        <v>1909</v>
      </c>
      <c r="B1" s="730"/>
    </row>
    <row r="2" spans="1:18">
      <c r="A2" s="3560" t="s">
        <v>1</v>
      </c>
      <c r="B2" s="3560"/>
      <c r="C2" s="3560"/>
      <c r="D2" s="3560"/>
      <c r="E2" s="3560"/>
      <c r="F2" s="3560"/>
      <c r="G2" s="3560"/>
      <c r="H2" s="3560"/>
      <c r="I2" s="3560"/>
    </row>
    <row r="3" spans="1:18" ht="17.25" customHeight="1">
      <c r="A3" s="141" t="s">
        <v>2</v>
      </c>
      <c r="B3" s="509" t="s">
        <v>35</v>
      </c>
      <c r="C3" s="231" t="s">
        <v>4</v>
      </c>
      <c r="D3" s="232" t="s">
        <v>5</v>
      </c>
      <c r="E3" s="232" t="s">
        <v>6</v>
      </c>
      <c r="F3" s="529" t="s">
        <v>36</v>
      </c>
      <c r="G3" s="68" t="s">
        <v>37</v>
      </c>
      <c r="H3" s="68" t="s">
        <v>38</v>
      </c>
      <c r="I3" s="68" t="s">
        <v>39</v>
      </c>
    </row>
    <row r="4" spans="1:18">
      <c r="A4" s="723">
        <v>45759</v>
      </c>
      <c r="B4" s="666">
        <v>50000</v>
      </c>
      <c r="C4" s="666">
        <f>B4*2%</f>
        <v>1000</v>
      </c>
      <c r="D4" s="667"/>
      <c r="E4" s="667">
        <v>12</v>
      </c>
      <c r="F4" s="678">
        <v>35426</v>
      </c>
      <c r="G4" s="668">
        <f>B4/12</f>
        <v>4166.6666666666697</v>
      </c>
      <c r="H4" s="668">
        <f>B4*0.83%</f>
        <v>415</v>
      </c>
      <c r="I4" s="668">
        <f>B4</f>
        <v>50000</v>
      </c>
      <c r="K4" s="339"/>
      <c r="L4" s="616"/>
      <c r="M4" s="467"/>
      <c r="N4" s="615"/>
      <c r="O4" s="615"/>
      <c r="P4" s="615"/>
      <c r="Q4" s="618"/>
      <c r="R4" s="618"/>
    </row>
    <row r="5" spans="1:18">
      <c r="A5" s="194">
        <v>45785</v>
      </c>
      <c r="B5" s="522"/>
      <c r="C5" s="57"/>
      <c r="D5" s="57"/>
      <c r="E5" s="57">
        <v>1</v>
      </c>
      <c r="F5" s="482" t="s">
        <v>1910</v>
      </c>
      <c r="G5" s="168">
        <v>4166.67</v>
      </c>
      <c r="H5" s="168">
        <v>415</v>
      </c>
      <c r="I5" s="62">
        <f>I4-G5</f>
        <v>45833.33</v>
      </c>
      <c r="K5" s="339"/>
      <c r="L5" s="613"/>
      <c r="M5" s="340"/>
      <c r="N5" s="614"/>
      <c r="O5" s="614"/>
      <c r="P5" s="614"/>
      <c r="Q5" s="617"/>
      <c r="R5" s="617"/>
    </row>
    <row r="6" spans="1:18">
      <c r="A6" s="194">
        <v>45818</v>
      </c>
      <c r="B6" s="522"/>
      <c r="C6" s="57"/>
      <c r="D6" s="57"/>
      <c r="E6" s="57">
        <v>2</v>
      </c>
      <c r="F6" s="482" t="s">
        <v>1911</v>
      </c>
      <c r="G6" s="168">
        <v>4166.67</v>
      </c>
      <c r="H6" s="168">
        <v>415</v>
      </c>
      <c r="I6" s="62">
        <f t="shared" ref="I6:I17" si="0">I5-G6</f>
        <v>41666.660000000003</v>
      </c>
      <c r="K6" s="339"/>
      <c r="L6" s="613"/>
      <c r="M6" s="340"/>
      <c r="N6" s="614"/>
      <c r="O6" s="614"/>
      <c r="P6" s="614"/>
      <c r="Q6" s="617"/>
      <c r="R6" s="617"/>
    </row>
    <row r="7" spans="1:18">
      <c r="A7" s="194">
        <v>45847</v>
      </c>
      <c r="C7" s="168"/>
      <c r="D7" s="168"/>
      <c r="E7" s="57">
        <v>3</v>
      </c>
      <c r="F7" s="482" t="s">
        <v>1912</v>
      </c>
      <c r="G7" s="168">
        <v>4166.67</v>
      </c>
      <c r="H7" s="168">
        <v>415</v>
      </c>
      <c r="I7" s="62">
        <f t="shared" si="0"/>
        <v>37499.99</v>
      </c>
      <c r="K7" s="339"/>
      <c r="L7" s="613"/>
      <c r="M7" s="340"/>
      <c r="N7" s="614"/>
      <c r="O7" s="614"/>
      <c r="P7" s="614"/>
      <c r="Q7" s="617"/>
      <c r="R7" s="617"/>
    </row>
    <row r="8" spans="1:18">
      <c r="A8" s="194">
        <v>45877</v>
      </c>
      <c r="B8" s="522"/>
      <c r="C8" s="57"/>
      <c r="D8" s="57"/>
      <c r="E8" s="57">
        <v>4</v>
      </c>
      <c r="F8" s="2181" t="s">
        <v>1913</v>
      </c>
      <c r="G8" s="168">
        <v>4166.67</v>
      </c>
      <c r="H8" s="168">
        <v>415</v>
      </c>
      <c r="I8" s="62">
        <f t="shared" si="0"/>
        <v>33333.32</v>
      </c>
      <c r="K8" s="339"/>
      <c r="L8" s="613"/>
      <c r="M8" s="464"/>
      <c r="N8" s="614"/>
      <c r="O8" s="614"/>
      <c r="P8" s="614"/>
      <c r="Q8" s="617"/>
      <c r="R8" s="617"/>
    </row>
    <row r="9" spans="1:18">
      <c r="A9" s="194">
        <v>45909</v>
      </c>
      <c r="B9" s="731"/>
      <c r="C9" s="326"/>
      <c r="D9" s="326"/>
      <c r="E9" s="57">
        <v>5</v>
      </c>
      <c r="F9" s="482" t="s">
        <v>1914</v>
      </c>
      <c r="G9" s="168">
        <v>4166.67</v>
      </c>
      <c r="H9" s="168">
        <v>415</v>
      </c>
      <c r="I9" s="62">
        <f t="shared" si="0"/>
        <v>29166.65</v>
      </c>
      <c r="K9" s="339"/>
      <c r="L9" s="613"/>
      <c r="M9" s="340"/>
      <c r="N9" s="614"/>
      <c r="O9" s="614"/>
      <c r="P9" s="614"/>
      <c r="Q9" s="617"/>
      <c r="R9" s="617"/>
    </row>
    <row r="10" spans="1:18">
      <c r="A10" s="194">
        <v>45946</v>
      </c>
      <c r="B10" s="731"/>
      <c r="C10" s="326"/>
      <c r="D10" s="326"/>
      <c r="E10" s="57">
        <v>6</v>
      </c>
      <c r="F10" s="482" t="s">
        <v>1915</v>
      </c>
      <c r="G10" s="450">
        <v>4085</v>
      </c>
      <c r="H10" s="450">
        <v>415</v>
      </c>
      <c r="I10" s="62">
        <f t="shared" si="0"/>
        <v>25081.65</v>
      </c>
      <c r="K10" s="339"/>
      <c r="L10" s="613"/>
      <c r="M10" s="340"/>
      <c r="N10" s="615"/>
      <c r="O10" s="615"/>
      <c r="P10" s="615"/>
      <c r="Q10" s="617"/>
      <c r="R10" s="617"/>
    </row>
    <row r="11" spans="1:18">
      <c r="A11" s="194">
        <v>45968</v>
      </c>
      <c r="B11" s="731"/>
      <c r="C11" s="326"/>
      <c r="D11" s="326"/>
      <c r="E11" s="57">
        <v>7</v>
      </c>
      <c r="F11" s="482" t="s">
        <v>1916</v>
      </c>
      <c r="G11" s="168">
        <v>4166.67</v>
      </c>
      <c r="H11" s="168">
        <v>415</v>
      </c>
      <c r="I11" s="62">
        <f t="shared" si="0"/>
        <v>20914.98</v>
      </c>
      <c r="K11" s="339"/>
      <c r="L11" s="613"/>
      <c r="M11" s="340"/>
      <c r="N11" s="614"/>
      <c r="O11" s="614"/>
      <c r="P11" s="614"/>
      <c r="Q11" s="617"/>
      <c r="R11" s="617"/>
    </row>
    <row r="12" spans="1:18">
      <c r="A12" s="194">
        <v>46000</v>
      </c>
      <c r="B12" s="731"/>
      <c r="C12" s="326"/>
      <c r="D12" s="326"/>
      <c r="E12" s="57">
        <v>8</v>
      </c>
      <c r="F12" s="482" t="s">
        <v>1917</v>
      </c>
      <c r="G12" s="168">
        <v>4166.67</v>
      </c>
      <c r="H12" s="168">
        <v>415</v>
      </c>
      <c r="I12" s="62">
        <f t="shared" si="0"/>
        <v>16748.310000000001</v>
      </c>
      <c r="K12" s="339"/>
      <c r="L12" s="613"/>
      <c r="M12" s="340"/>
      <c r="N12" s="614"/>
      <c r="O12" s="614"/>
      <c r="P12" s="614"/>
      <c r="Q12" s="617"/>
      <c r="R12" s="617"/>
    </row>
    <row r="13" spans="1:18">
      <c r="A13" s="50"/>
      <c r="B13" s="57"/>
      <c r="C13" s="57"/>
      <c r="D13" s="57"/>
      <c r="E13" s="57">
        <v>9</v>
      </c>
      <c r="F13" s="58"/>
      <c r="G13" s="59"/>
      <c r="H13" s="59"/>
      <c r="I13" s="62">
        <f t="shared" si="0"/>
        <v>16748.310000000001</v>
      </c>
    </row>
    <row r="14" spans="1:18">
      <c r="A14" s="50"/>
      <c r="B14" s="57"/>
      <c r="C14" s="57"/>
      <c r="D14" s="57"/>
      <c r="E14" s="57">
        <v>10</v>
      </c>
      <c r="F14" s="61"/>
      <c r="G14" s="59"/>
      <c r="H14" s="59"/>
      <c r="I14" s="62">
        <f t="shared" si="0"/>
        <v>16748.310000000001</v>
      </c>
    </row>
    <row r="15" spans="1:18">
      <c r="A15" s="50"/>
      <c r="B15" s="57"/>
      <c r="C15" s="57"/>
      <c r="D15" s="57"/>
      <c r="E15" s="57">
        <v>11</v>
      </c>
      <c r="F15" s="61"/>
      <c r="G15" s="59"/>
      <c r="H15" s="59"/>
      <c r="I15" s="62">
        <f t="shared" si="0"/>
        <v>16748.310000000001</v>
      </c>
    </row>
    <row r="16" spans="1:18">
      <c r="A16" s="50"/>
      <c r="B16" s="57"/>
      <c r="C16" s="57"/>
      <c r="D16" s="57"/>
      <c r="E16" s="57">
        <v>12</v>
      </c>
      <c r="F16" s="61"/>
      <c r="G16" s="59"/>
      <c r="H16" s="59"/>
      <c r="I16" s="62">
        <f t="shared" si="0"/>
        <v>16748.310000000001</v>
      </c>
    </row>
    <row r="17" spans="7:9">
      <c r="I17" s="62">
        <f t="shared" si="0"/>
        <v>16748.310000000001</v>
      </c>
    </row>
    <row r="20" spans="7:9">
      <c r="G20" s="732"/>
    </row>
  </sheetData>
  <mergeCells count="1">
    <mergeCell ref="A2:I2"/>
  </mergeCells>
  <pageMargins left="0.7" right="0.7" top="0.75" bottom="0.75" header="0.3" footer="0.3"/>
  <pageSetup orientation="portrait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78">
    <tabColor rgb="FFFFFF00"/>
  </sheetPr>
  <dimension ref="A1:S68"/>
  <sheetViews>
    <sheetView topLeftCell="A48" zoomScale="130" zoomScaleNormal="130" workbookViewId="0">
      <selection activeCell="A35" sqref="A35"/>
    </sheetView>
  </sheetViews>
  <sheetFormatPr defaultColWidth="9.109375" defaultRowHeight="13.2"/>
  <cols>
    <col min="1" max="1" width="12.44140625" style="2" customWidth="1"/>
    <col min="2" max="2" width="13.88671875" style="3" customWidth="1"/>
    <col min="3" max="3" width="9.6640625" style="3" customWidth="1"/>
    <col min="4" max="4" width="9.109375" style="3"/>
    <col min="5" max="5" width="9.33203125" style="5" customWidth="1"/>
    <col min="6" max="6" width="9.33203125" style="2233" customWidth="1"/>
    <col min="7" max="7" width="11.109375" style="6" customWidth="1"/>
    <col min="8" max="8" width="11.6640625" style="6" customWidth="1"/>
    <col min="9" max="9" width="14.5546875" style="6" customWidth="1"/>
    <col min="10" max="10" width="9.109375" style="3"/>
    <col min="11" max="11" width="12.33203125" style="2" customWidth="1"/>
    <col min="12" max="12" width="11.6640625" style="6" customWidth="1"/>
    <col min="13" max="13" width="8.5546875" style="6" customWidth="1"/>
    <col min="14" max="14" width="9.109375" style="6" customWidth="1"/>
    <col min="15" max="15" width="14.6640625" style="2541" customWidth="1"/>
    <col min="16" max="18" width="11.33203125" style="6" customWidth="1"/>
    <col min="19" max="19" width="11.5546875" style="6" customWidth="1"/>
    <col min="20" max="16384" width="9.109375" style="3"/>
  </cols>
  <sheetData>
    <row r="1" spans="1:19" ht="24">
      <c r="A1" s="11" t="s">
        <v>1918</v>
      </c>
      <c r="K1" s="131"/>
      <c r="L1" s="64"/>
      <c r="M1" s="64"/>
      <c r="N1" s="64"/>
      <c r="O1" s="2546"/>
      <c r="P1" s="64"/>
      <c r="Q1" s="64"/>
      <c r="R1" s="64"/>
    </row>
    <row r="3" spans="1:19" s="1" customFormat="1" ht="20.399999999999999">
      <c r="A3" s="3239" t="s">
        <v>1</v>
      </c>
      <c r="B3" s="3240"/>
      <c r="C3" s="3240"/>
      <c r="D3" s="3240"/>
      <c r="E3" s="3240"/>
      <c r="F3" s="3240"/>
      <c r="G3" s="3240"/>
      <c r="H3" s="3240"/>
      <c r="I3" s="3292"/>
      <c r="K3" s="3343" t="s">
        <v>20</v>
      </c>
      <c r="L3" s="3344"/>
      <c r="M3" s="3344"/>
      <c r="N3" s="3344"/>
      <c r="O3" s="3344"/>
      <c r="P3" s="3344"/>
      <c r="Q3" s="3344"/>
      <c r="R3" s="3345"/>
      <c r="S3" s="727"/>
    </row>
    <row r="4" spans="1:19" ht="29.1" customHeight="1">
      <c r="A4" s="493" t="s">
        <v>2</v>
      </c>
      <c r="B4" s="495" t="s">
        <v>35</v>
      </c>
      <c r="C4" s="503" t="s">
        <v>4</v>
      </c>
      <c r="D4" s="497" t="s">
        <v>5</v>
      </c>
      <c r="E4" s="497" t="s">
        <v>6</v>
      </c>
      <c r="F4" s="2421" t="s">
        <v>36</v>
      </c>
      <c r="G4" s="504" t="s">
        <v>37</v>
      </c>
      <c r="H4" s="504" t="s">
        <v>38</v>
      </c>
      <c r="I4" s="512" t="s">
        <v>39</v>
      </c>
      <c r="K4" s="689" t="s">
        <v>21</v>
      </c>
      <c r="L4" s="690" t="s">
        <v>22</v>
      </c>
      <c r="M4" s="691" t="s">
        <v>5</v>
      </c>
      <c r="N4" s="309" t="s">
        <v>52</v>
      </c>
      <c r="O4" s="2976" t="s">
        <v>7</v>
      </c>
      <c r="P4" s="692" t="s">
        <v>22</v>
      </c>
      <c r="Q4" s="690" t="s">
        <v>25</v>
      </c>
      <c r="R4" s="703" t="s">
        <v>26</v>
      </c>
    </row>
    <row r="5" spans="1:19" ht="15" customHeight="1">
      <c r="A5" s="719">
        <v>44828</v>
      </c>
      <c r="B5" s="720">
        <v>70000</v>
      </c>
      <c r="C5" s="720"/>
      <c r="D5" s="721"/>
      <c r="E5" s="667">
        <v>24</v>
      </c>
      <c r="F5" s="2668">
        <v>29882</v>
      </c>
      <c r="G5" s="722">
        <f>B5/E5</f>
        <v>2916.6666666666702</v>
      </c>
      <c r="H5" s="722">
        <f>B5*0.83%</f>
        <v>581</v>
      </c>
      <c r="I5" s="722">
        <v>70000</v>
      </c>
      <c r="K5" s="652">
        <v>45275</v>
      </c>
      <c r="L5" s="179">
        <v>20000</v>
      </c>
      <c r="M5" s="179"/>
      <c r="N5" s="698">
        <v>12</v>
      </c>
      <c r="O5" s="2977">
        <v>32555</v>
      </c>
      <c r="P5" s="179">
        <v>1666.67</v>
      </c>
      <c r="Q5" s="179">
        <v>400</v>
      </c>
      <c r="R5" s="179">
        <f>L5</f>
        <v>20000</v>
      </c>
    </row>
    <row r="6" spans="1:19" ht="15" customHeight="1">
      <c r="A6" s="50">
        <v>44863</v>
      </c>
      <c r="B6" s="148"/>
      <c r="C6" s="149"/>
      <c r="D6" s="149"/>
      <c r="E6" s="57">
        <v>1</v>
      </c>
      <c r="F6" s="2229">
        <v>76493</v>
      </c>
      <c r="G6" s="30">
        <v>2916.67</v>
      </c>
      <c r="H6" s="30">
        <v>581</v>
      </c>
      <c r="I6" s="43">
        <f>I5-G6</f>
        <v>67083.33</v>
      </c>
      <c r="K6" s="167">
        <v>45311</v>
      </c>
      <c r="L6" s="43"/>
      <c r="M6" s="43"/>
      <c r="N6" s="538">
        <v>1</v>
      </c>
      <c r="O6" s="2197">
        <v>81780</v>
      </c>
      <c r="P6" s="30">
        <v>1666.67</v>
      </c>
      <c r="Q6" s="30">
        <v>366.67</v>
      </c>
      <c r="R6" s="43">
        <f>R5-P6</f>
        <v>18333.330000000002</v>
      </c>
    </row>
    <row r="7" spans="1:19" ht="15" customHeight="1">
      <c r="A7" s="50">
        <v>44884</v>
      </c>
      <c r="B7" s="148"/>
      <c r="C7" s="149"/>
      <c r="D7" s="149"/>
      <c r="E7" s="57">
        <v>2</v>
      </c>
      <c r="F7" s="2229">
        <v>76766</v>
      </c>
      <c r="G7" s="30">
        <v>2916.67</v>
      </c>
      <c r="H7" s="30">
        <v>581</v>
      </c>
      <c r="I7" s="43">
        <f t="shared" ref="I7:I17" si="0">I6-G7</f>
        <v>64166.66</v>
      </c>
      <c r="K7" s="167">
        <v>45338</v>
      </c>
      <c r="L7" s="39"/>
      <c r="M7" s="39"/>
      <c r="N7" s="538">
        <v>2</v>
      </c>
      <c r="O7" s="2197">
        <v>82073</v>
      </c>
      <c r="P7" s="30">
        <v>1666.67</v>
      </c>
      <c r="Q7" s="30">
        <v>300</v>
      </c>
      <c r="R7" s="43">
        <f t="shared" ref="R7:R19" si="1">R6-P7</f>
        <v>16666.66</v>
      </c>
    </row>
    <row r="8" spans="1:19" ht="15" customHeight="1">
      <c r="A8" s="50">
        <v>44922</v>
      </c>
      <c r="B8" s="148"/>
      <c r="C8" s="149"/>
      <c r="D8" s="149"/>
      <c r="E8" s="57">
        <v>3</v>
      </c>
      <c r="F8" s="2229">
        <v>77183</v>
      </c>
      <c r="G8" s="30">
        <v>2916.67</v>
      </c>
      <c r="H8" s="30">
        <v>581</v>
      </c>
      <c r="I8" s="43">
        <f t="shared" si="0"/>
        <v>61249.99</v>
      </c>
      <c r="K8" s="167">
        <v>45371</v>
      </c>
      <c r="L8" s="39"/>
      <c r="M8" s="39"/>
      <c r="N8" s="538">
        <v>3</v>
      </c>
      <c r="O8" s="2195">
        <v>82484</v>
      </c>
      <c r="P8" s="30">
        <v>1666.67</v>
      </c>
      <c r="Q8" s="30">
        <v>333.33</v>
      </c>
      <c r="R8" s="43">
        <f t="shared" si="1"/>
        <v>14999.99</v>
      </c>
    </row>
    <row r="9" spans="1:19" ht="15" customHeight="1">
      <c r="A9" s="50">
        <v>44954</v>
      </c>
      <c r="B9" s="151"/>
      <c r="C9" s="151"/>
      <c r="D9" s="151"/>
      <c r="E9" s="57">
        <v>4</v>
      </c>
      <c r="F9" s="2229">
        <v>77489</v>
      </c>
      <c r="G9" s="30">
        <v>2916.67</v>
      </c>
      <c r="H9" s="30">
        <v>581</v>
      </c>
      <c r="I9" s="43">
        <f t="shared" si="0"/>
        <v>58333.32</v>
      </c>
      <c r="K9" s="167">
        <v>45398</v>
      </c>
      <c r="L9" s="39"/>
      <c r="M9" s="39"/>
      <c r="N9" s="538">
        <v>4</v>
      </c>
      <c r="O9" s="2195">
        <v>82787</v>
      </c>
      <c r="P9" s="30">
        <v>1666.67</v>
      </c>
      <c r="Q9" s="30">
        <v>266.67</v>
      </c>
      <c r="R9" s="43">
        <f t="shared" si="1"/>
        <v>13333.32</v>
      </c>
    </row>
    <row r="10" spans="1:19" ht="15" customHeight="1">
      <c r="A10" s="50">
        <v>44986</v>
      </c>
      <c r="B10" s="151"/>
      <c r="C10" s="151"/>
      <c r="D10" s="151"/>
      <c r="E10" s="57">
        <v>5</v>
      </c>
      <c r="F10" s="2229">
        <v>77792</v>
      </c>
      <c r="G10" s="30">
        <v>2916.67</v>
      </c>
      <c r="H10" s="30">
        <v>581</v>
      </c>
      <c r="I10" s="43">
        <f t="shared" si="0"/>
        <v>55416.65</v>
      </c>
      <c r="K10" s="167">
        <v>45428</v>
      </c>
      <c r="L10" s="39"/>
      <c r="M10" s="39"/>
      <c r="N10" s="538">
        <v>5</v>
      </c>
      <c r="O10" s="2195">
        <v>83132</v>
      </c>
      <c r="P10" s="30">
        <v>1666.67</v>
      </c>
      <c r="Q10" s="30">
        <v>233.33</v>
      </c>
      <c r="R10" s="43">
        <f t="shared" si="1"/>
        <v>11666.65</v>
      </c>
    </row>
    <row r="11" spans="1:19" ht="15" customHeight="1">
      <c r="A11" s="50">
        <v>45017</v>
      </c>
      <c r="B11" s="151"/>
      <c r="C11" s="151"/>
      <c r="D11" s="151"/>
      <c r="E11" s="57">
        <v>6</v>
      </c>
      <c r="F11" s="2229">
        <v>78177</v>
      </c>
      <c r="G11" s="30">
        <v>2916.67</v>
      </c>
      <c r="H11" s="30">
        <v>581</v>
      </c>
      <c r="I11" s="43">
        <f t="shared" si="0"/>
        <v>52499.98</v>
      </c>
      <c r="K11" s="167">
        <v>45461</v>
      </c>
      <c r="L11" s="39"/>
      <c r="M11" s="39"/>
      <c r="N11" s="538">
        <v>6</v>
      </c>
      <c r="O11" s="2195">
        <v>83567</v>
      </c>
      <c r="P11" s="30">
        <v>3333.33</v>
      </c>
      <c r="Q11" s="30">
        <v>166.67</v>
      </c>
      <c r="R11" s="43">
        <f t="shared" si="1"/>
        <v>8333.32</v>
      </c>
    </row>
    <row r="12" spans="1:19" ht="15" customHeight="1">
      <c r="A12" s="50">
        <v>45042</v>
      </c>
      <c r="B12" s="151"/>
      <c r="C12" s="151"/>
      <c r="D12" s="151"/>
      <c r="E12" s="57">
        <v>7</v>
      </c>
      <c r="F12" s="2229">
        <v>78424</v>
      </c>
      <c r="G12" s="30">
        <v>2916.67</v>
      </c>
      <c r="H12" s="30">
        <v>581</v>
      </c>
      <c r="I12" s="43">
        <f t="shared" si="0"/>
        <v>49583.31</v>
      </c>
      <c r="K12" s="50">
        <v>45503</v>
      </c>
      <c r="L12" s="39"/>
      <c r="M12" s="39"/>
      <c r="N12" s="538">
        <v>7</v>
      </c>
      <c r="O12" s="2195">
        <v>84066</v>
      </c>
      <c r="P12" s="43">
        <v>1666.67</v>
      </c>
      <c r="Q12" s="43">
        <v>133.33000000000001</v>
      </c>
      <c r="R12" s="43">
        <f t="shared" si="1"/>
        <v>6666.65</v>
      </c>
    </row>
    <row r="13" spans="1:19" ht="15" customHeight="1">
      <c r="A13" s="50">
        <v>45076</v>
      </c>
      <c r="B13" s="151"/>
      <c r="C13" s="151"/>
      <c r="D13" s="151"/>
      <c r="E13" s="57">
        <v>8</v>
      </c>
      <c r="F13" s="2229">
        <v>78906</v>
      </c>
      <c r="G13" s="30">
        <v>2916.67</v>
      </c>
      <c r="H13" s="30">
        <v>581</v>
      </c>
      <c r="I13" s="43">
        <f t="shared" si="0"/>
        <v>46666.64</v>
      </c>
      <c r="K13" s="167">
        <v>45553</v>
      </c>
      <c r="L13" s="39"/>
      <c r="M13" s="39"/>
      <c r="N13" s="538">
        <v>8</v>
      </c>
      <c r="O13" s="2195">
        <v>84651</v>
      </c>
      <c r="P13" s="188">
        <v>1666.67</v>
      </c>
      <c r="Q13" s="188">
        <v>100</v>
      </c>
      <c r="R13" s="43">
        <f t="shared" si="1"/>
        <v>4999.9799999999996</v>
      </c>
    </row>
    <row r="14" spans="1:19" ht="15" customHeight="1">
      <c r="A14" s="50">
        <v>45105</v>
      </c>
      <c r="B14" s="151"/>
      <c r="C14" s="151"/>
      <c r="D14" s="151"/>
      <c r="E14" s="57">
        <v>9</v>
      </c>
      <c r="F14" s="2229">
        <v>79255</v>
      </c>
      <c r="G14" s="30">
        <v>2916.67</v>
      </c>
      <c r="H14" s="30">
        <v>581</v>
      </c>
      <c r="I14" s="43">
        <f t="shared" si="0"/>
        <v>43749.97</v>
      </c>
      <c r="K14" s="167">
        <v>45583</v>
      </c>
      <c r="L14" s="39"/>
      <c r="M14" s="39"/>
      <c r="N14" s="538">
        <v>9</v>
      </c>
      <c r="O14" s="2195">
        <v>85091</v>
      </c>
      <c r="P14" s="188">
        <v>1666.67</v>
      </c>
      <c r="Q14" s="188">
        <v>66.67</v>
      </c>
      <c r="R14" s="43">
        <f t="shared" si="1"/>
        <v>3333.31</v>
      </c>
      <c r="S14" s="6">
        <f>+R14*0.02</f>
        <v>66.666200000000103</v>
      </c>
    </row>
    <row r="15" spans="1:19" ht="15" customHeight="1">
      <c r="A15" s="160">
        <v>45134</v>
      </c>
      <c r="B15" s="151"/>
      <c r="C15" s="151"/>
      <c r="D15" s="151"/>
      <c r="E15" s="57">
        <v>10</v>
      </c>
      <c r="F15" s="2229">
        <v>79592</v>
      </c>
      <c r="G15" s="30">
        <v>2916.67</v>
      </c>
      <c r="H15" s="30">
        <v>581</v>
      </c>
      <c r="I15" s="43">
        <f t="shared" si="0"/>
        <v>40833.300000000003</v>
      </c>
      <c r="K15" s="167">
        <v>45611</v>
      </c>
      <c r="L15" s="39"/>
      <c r="M15" s="39"/>
      <c r="N15" s="538">
        <v>10</v>
      </c>
      <c r="O15" s="2195">
        <v>85453</v>
      </c>
      <c r="P15" s="188">
        <v>1666.67</v>
      </c>
      <c r="Q15" s="188">
        <v>33.33</v>
      </c>
      <c r="R15" s="43">
        <f t="shared" si="1"/>
        <v>1666.64</v>
      </c>
    </row>
    <row r="16" spans="1:19" ht="15" customHeight="1">
      <c r="A16" s="131">
        <v>45149</v>
      </c>
      <c r="B16" s="132"/>
      <c r="C16" s="132"/>
      <c r="D16" s="132"/>
      <c r="E16" s="133">
        <v>11</v>
      </c>
      <c r="F16" s="2308">
        <v>31803</v>
      </c>
      <c r="G16" s="7">
        <v>40833.300000000003</v>
      </c>
      <c r="H16" s="7"/>
      <c r="I16" s="43">
        <f t="shared" si="0"/>
        <v>0</v>
      </c>
      <c r="K16" s="167">
        <v>45639</v>
      </c>
      <c r="L16" s="39"/>
      <c r="M16" s="39"/>
      <c r="N16" s="538">
        <v>11</v>
      </c>
      <c r="O16" s="2195">
        <v>85810</v>
      </c>
      <c r="P16" s="158">
        <v>1666.67</v>
      </c>
      <c r="Q16" s="158"/>
      <c r="R16" s="43">
        <f t="shared" si="1"/>
        <v>-2.9999999997016899E-2</v>
      </c>
    </row>
    <row r="17" spans="1:18" ht="15" customHeight="1">
      <c r="A17" s="131"/>
      <c r="B17" s="132"/>
      <c r="C17" s="132"/>
      <c r="D17" s="132"/>
      <c r="E17" s="133"/>
      <c r="F17" s="2308"/>
      <c r="G17" s="7"/>
      <c r="H17" s="7"/>
      <c r="I17" s="43">
        <f t="shared" si="0"/>
        <v>0</v>
      </c>
      <c r="K17" s="36"/>
      <c r="L17" s="39"/>
      <c r="M17" s="39"/>
      <c r="N17" s="538"/>
      <c r="O17" s="2544"/>
      <c r="P17" s="39"/>
      <c r="Q17" s="39"/>
      <c r="R17" s="43"/>
    </row>
    <row r="18" spans="1:18" ht="15" customHeight="1">
      <c r="A18" s="131"/>
      <c r="B18" s="132"/>
      <c r="C18" s="132"/>
      <c r="D18" s="132"/>
      <c r="E18" s="133"/>
      <c r="F18" s="2308"/>
      <c r="G18" s="7"/>
      <c r="H18" s="7"/>
      <c r="I18" s="7"/>
      <c r="K18" s="36"/>
      <c r="L18" s="39"/>
      <c r="M18" s="39"/>
      <c r="N18" s="538"/>
      <c r="O18" s="2544"/>
      <c r="P18" s="39"/>
      <c r="Q18" s="39"/>
      <c r="R18" s="43"/>
    </row>
    <row r="19" spans="1:18" ht="15" customHeight="1">
      <c r="A19" s="3561" t="s">
        <v>1</v>
      </c>
      <c r="B19" s="3074"/>
      <c r="C19" s="3074"/>
      <c r="D19" s="3074"/>
      <c r="E19" s="3074"/>
      <c r="F19" s="3074"/>
      <c r="G19" s="3074"/>
      <c r="H19" s="3074"/>
      <c r="I19" s="3291"/>
      <c r="K19" s="36"/>
      <c r="L19" s="39"/>
      <c r="M19" s="39"/>
      <c r="N19" s="39"/>
      <c r="O19" s="2544"/>
      <c r="P19" s="39"/>
      <c r="Q19" s="39"/>
      <c r="R19" s="43">
        <f t="shared" si="1"/>
        <v>0</v>
      </c>
    </row>
    <row r="20" spans="1:18" ht="15" customHeight="1">
      <c r="A20" s="493" t="s">
        <v>2</v>
      </c>
      <c r="B20" s="495" t="s">
        <v>35</v>
      </c>
      <c r="C20" s="503" t="s">
        <v>4</v>
      </c>
      <c r="D20" s="497" t="s">
        <v>5</v>
      </c>
      <c r="E20" s="497" t="s">
        <v>6</v>
      </c>
      <c r="F20" s="2421" t="s">
        <v>36</v>
      </c>
      <c r="G20" s="504" t="s">
        <v>37</v>
      </c>
      <c r="H20" s="504" t="s">
        <v>38</v>
      </c>
      <c r="I20" s="512" t="s">
        <v>39</v>
      </c>
      <c r="K20" s="3343" t="s">
        <v>20</v>
      </c>
      <c r="L20" s="3344"/>
      <c r="M20" s="3344"/>
      <c r="N20" s="3344"/>
      <c r="O20" s="3344"/>
      <c r="P20" s="3344"/>
      <c r="Q20" s="3344"/>
      <c r="R20" s="3345"/>
    </row>
    <row r="21" spans="1:18" ht="15" customHeight="1">
      <c r="A21" s="719">
        <v>45149</v>
      </c>
      <c r="B21" s="720">
        <v>70000</v>
      </c>
      <c r="C21" s="720"/>
      <c r="D21" s="721"/>
      <c r="E21" s="667">
        <v>24</v>
      </c>
      <c r="F21" s="2668">
        <v>29882</v>
      </c>
      <c r="G21" s="722">
        <f>B21/E21</f>
        <v>2916.6666666666702</v>
      </c>
      <c r="H21" s="722">
        <f>B21*0.83%</f>
        <v>581</v>
      </c>
      <c r="I21" s="722">
        <v>70000</v>
      </c>
      <c r="K21" s="689" t="s">
        <v>21</v>
      </c>
      <c r="L21" s="690" t="s">
        <v>22</v>
      </c>
      <c r="M21" s="691" t="s">
        <v>5</v>
      </c>
      <c r="N21" s="309" t="s">
        <v>52</v>
      </c>
      <c r="O21" s="2976" t="s">
        <v>7</v>
      </c>
      <c r="P21" s="692" t="s">
        <v>22</v>
      </c>
      <c r="Q21" s="690" t="s">
        <v>25</v>
      </c>
      <c r="R21" s="703" t="s">
        <v>26</v>
      </c>
    </row>
    <row r="22" spans="1:18" ht="15" customHeight="1">
      <c r="A22" s="50">
        <v>45162</v>
      </c>
      <c r="B22" s="148"/>
      <c r="C22" s="149"/>
      <c r="D22" s="149"/>
      <c r="E22" s="57">
        <v>1</v>
      </c>
      <c r="F22" s="2229">
        <v>31879</v>
      </c>
      <c r="G22" s="30">
        <v>70000</v>
      </c>
      <c r="H22" s="30"/>
      <c r="I22" s="43">
        <f>I21-G22</f>
        <v>0</v>
      </c>
      <c r="K22" s="697">
        <v>45643</v>
      </c>
      <c r="L22" s="190">
        <v>20000</v>
      </c>
      <c r="M22" s="190"/>
      <c r="N22" s="698">
        <v>12</v>
      </c>
      <c r="O22" s="2977">
        <v>34743</v>
      </c>
      <c r="P22" s="190">
        <v>1666.67</v>
      </c>
      <c r="Q22" s="190">
        <v>400</v>
      </c>
      <c r="R22" s="190">
        <f>L22</f>
        <v>20000</v>
      </c>
    </row>
    <row r="23" spans="1:18" ht="15" customHeight="1">
      <c r="A23" s="131"/>
      <c r="B23" s="132"/>
      <c r="C23" s="132"/>
      <c r="D23" s="132"/>
      <c r="E23" s="133"/>
      <c r="F23" s="2308"/>
      <c r="G23" s="7"/>
      <c r="H23" s="7"/>
      <c r="I23" s="7"/>
      <c r="K23" s="194">
        <v>45675</v>
      </c>
      <c r="L23" s="62"/>
      <c r="M23" s="62"/>
      <c r="N23" s="538">
        <v>1</v>
      </c>
      <c r="O23" s="2312">
        <v>86209</v>
      </c>
      <c r="P23" s="724">
        <v>1666.67</v>
      </c>
      <c r="Q23" s="724">
        <v>366.67</v>
      </c>
      <c r="R23" s="62">
        <f>R22-P23</f>
        <v>18333.330000000002</v>
      </c>
    </row>
    <row r="24" spans="1:18" ht="15" customHeight="1">
      <c r="A24" s="131"/>
      <c r="B24" s="132"/>
      <c r="C24" s="132"/>
      <c r="D24" s="132"/>
      <c r="E24" s="133"/>
      <c r="F24" s="2308"/>
      <c r="G24" s="7"/>
      <c r="H24" s="7"/>
      <c r="I24" s="7"/>
      <c r="K24" s="725">
        <v>45706</v>
      </c>
      <c r="L24" s="62"/>
      <c r="M24" s="62"/>
      <c r="N24" s="538">
        <v>2</v>
      </c>
      <c r="O24" s="2978">
        <v>86520</v>
      </c>
      <c r="P24" s="724">
        <v>1666.67</v>
      </c>
      <c r="Q24" s="724">
        <v>333.33</v>
      </c>
      <c r="R24" s="62">
        <f t="shared" ref="R24:R35" si="2">R23-P24</f>
        <v>16666.66</v>
      </c>
    </row>
    <row r="25" spans="1:18" ht="15.75" customHeight="1">
      <c r="A25" s="3561" t="s">
        <v>1</v>
      </c>
      <c r="B25" s="3074"/>
      <c r="C25" s="3074"/>
      <c r="D25" s="3074"/>
      <c r="E25" s="3074"/>
      <c r="F25" s="3074"/>
      <c r="G25" s="3074"/>
      <c r="H25" s="3074"/>
      <c r="I25" s="3291"/>
      <c r="K25" s="194">
        <v>45736</v>
      </c>
      <c r="L25" s="62"/>
      <c r="M25" s="62"/>
      <c r="N25" s="538">
        <v>3</v>
      </c>
      <c r="O25" s="2312">
        <v>86848</v>
      </c>
      <c r="P25" s="200">
        <v>1666.67</v>
      </c>
      <c r="Q25" s="200">
        <v>300</v>
      </c>
      <c r="R25" s="62">
        <f t="shared" si="2"/>
        <v>14999.99</v>
      </c>
    </row>
    <row r="26" spans="1:18" ht="15" customHeight="1">
      <c r="A26" s="493" t="s">
        <v>2</v>
      </c>
      <c r="B26" s="495" t="s">
        <v>35</v>
      </c>
      <c r="C26" s="503" t="s">
        <v>4</v>
      </c>
      <c r="D26" s="497" t="s">
        <v>5</v>
      </c>
      <c r="E26" s="497" t="s">
        <v>6</v>
      </c>
      <c r="F26" s="2421" t="s">
        <v>36</v>
      </c>
      <c r="G26" s="504" t="s">
        <v>37</v>
      </c>
      <c r="H26" s="504" t="s">
        <v>38</v>
      </c>
      <c r="I26" s="512" t="s">
        <v>39</v>
      </c>
      <c r="K26" s="194">
        <v>45763</v>
      </c>
      <c r="L26" s="62"/>
      <c r="M26" s="62"/>
      <c r="N26" s="538">
        <v>4</v>
      </c>
      <c r="O26" s="2312">
        <v>87240</v>
      </c>
      <c r="P26" s="200">
        <v>1666.67</v>
      </c>
      <c r="Q26" s="200">
        <v>266.67</v>
      </c>
      <c r="R26" s="62">
        <f t="shared" si="2"/>
        <v>13333.32</v>
      </c>
    </row>
    <row r="27" spans="1:18" ht="15" customHeight="1">
      <c r="A27" s="719">
        <v>45162</v>
      </c>
      <c r="B27" s="720">
        <v>120000</v>
      </c>
      <c r="C27" s="720"/>
      <c r="D27" s="721"/>
      <c r="E27" s="667">
        <v>24</v>
      </c>
      <c r="F27" s="2668">
        <v>31879</v>
      </c>
      <c r="G27" s="722">
        <f>B27/E27</f>
        <v>5000</v>
      </c>
      <c r="H27" s="722">
        <f>B27*0.83%</f>
        <v>996</v>
      </c>
      <c r="I27" s="722">
        <f>B27</f>
        <v>120000</v>
      </c>
      <c r="K27" s="194">
        <v>45792</v>
      </c>
      <c r="L27" s="62"/>
      <c r="M27" s="62"/>
      <c r="N27" s="538">
        <v>5</v>
      </c>
      <c r="O27" s="2313" t="s">
        <v>1919</v>
      </c>
      <c r="P27" s="200">
        <v>1666.67</v>
      </c>
      <c r="Q27" s="200">
        <v>233.33</v>
      </c>
      <c r="R27" s="62">
        <f t="shared" si="2"/>
        <v>11666.65</v>
      </c>
    </row>
    <row r="28" spans="1:18" ht="15" customHeight="1">
      <c r="A28" s="50">
        <v>45167</v>
      </c>
      <c r="B28" s="151"/>
      <c r="C28" s="151"/>
      <c r="D28" s="151"/>
      <c r="E28" s="57">
        <v>1</v>
      </c>
      <c r="F28" s="2229">
        <v>79986</v>
      </c>
      <c r="G28" s="30">
        <v>5000</v>
      </c>
      <c r="H28" s="30">
        <v>996</v>
      </c>
      <c r="I28" s="43">
        <f>I27-G28</f>
        <v>115000</v>
      </c>
      <c r="K28" s="194">
        <v>45829</v>
      </c>
      <c r="L28" s="62"/>
      <c r="M28" s="62"/>
      <c r="N28" s="538">
        <v>6</v>
      </c>
      <c r="O28" s="2313" t="s">
        <v>1920</v>
      </c>
      <c r="P28" s="200">
        <v>1666.67</v>
      </c>
      <c r="Q28" s="200">
        <v>200</v>
      </c>
      <c r="R28" s="62">
        <f t="shared" si="2"/>
        <v>9999.98</v>
      </c>
    </row>
    <row r="29" spans="1:18" ht="15" customHeight="1">
      <c r="A29" s="50">
        <v>45197</v>
      </c>
      <c r="B29" s="151"/>
      <c r="C29" s="151"/>
      <c r="D29" s="151"/>
      <c r="E29" s="57">
        <v>2</v>
      </c>
      <c r="F29" s="2229">
        <v>80388</v>
      </c>
      <c r="G29" s="30">
        <v>5000</v>
      </c>
      <c r="H29" s="30">
        <v>996</v>
      </c>
      <c r="I29" s="43">
        <f t="shared" ref="I29:I36" si="3">I28-G29</f>
        <v>110000</v>
      </c>
      <c r="K29" s="194">
        <v>45855</v>
      </c>
      <c r="L29" s="62"/>
      <c r="M29" s="62"/>
      <c r="N29" s="62">
        <v>7</v>
      </c>
      <c r="O29" s="2313" t="s">
        <v>1921</v>
      </c>
      <c r="P29" s="200">
        <v>1666.67</v>
      </c>
      <c r="Q29" s="200">
        <v>200</v>
      </c>
      <c r="R29" s="62">
        <f t="shared" si="2"/>
        <v>8333.31</v>
      </c>
    </row>
    <row r="30" spans="1:18" ht="15" customHeight="1">
      <c r="A30" s="50">
        <v>45227</v>
      </c>
      <c r="B30" s="151"/>
      <c r="C30" s="151"/>
      <c r="D30" s="151"/>
      <c r="E30" s="57">
        <v>3</v>
      </c>
      <c r="F30" s="2229">
        <v>80731</v>
      </c>
      <c r="G30" s="30">
        <v>5000</v>
      </c>
      <c r="H30" s="30">
        <v>996</v>
      </c>
      <c r="I30" s="43">
        <f t="shared" si="3"/>
        <v>105000</v>
      </c>
      <c r="K30" s="194">
        <v>45889</v>
      </c>
      <c r="O30" s="2707" t="s">
        <v>1922</v>
      </c>
      <c r="P30" s="200">
        <v>1666.67</v>
      </c>
      <c r="Q30" s="200">
        <v>133.33000000000001</v>
      </c>
      <c r="R30" s="62">
        <f t="shared" si="2"/>
        <v>6666.64</v>
      </c>
    </row>
    <row r="31" spans="1:18" ht="15" customHeight="1">
      <c r="A31" s="50">
        <v>45258</v>
      </c>
      <c r="B31" s="151"/>
      <c r="C31" s="151"/>
      <c r="D31" s="151"/>
      <c r="E31" s="57">
        <v>4</v>
      </c>
      <c r="F31" s="2229">
        <v>81149</v>
      </c>
      <c r="G31" s="30">
        <v>5000</v>
      </c>
      <c r="H31" s="30">
        <v>996</v>
      </c>
      <c r="I31" s="43">
        <f t="shared" si="3"/>
        <v>100000</v>
      </c>
      <c r="K31" s="194">
        <v>45916</v>
      </c>
      <c r="L31" s="62"/>
      <c r="M31" s="62"/>
      <c r="N31" s="62"/>
      <c r="O31" s="2313" t="s">
        <v>1923</v>
      </c>
      <c r="P31" s="200">
        <v>1666.67</v>
      </c>
      <c r="Q31" s="200">
        <v>100</v>
      </c>
      <c r="R31" s="62">
        <f t="shared" si="2"/>
        <v>4999.97</v>
      </c>
    </row>
    <row r="32" spans="1:18" ht="15" customHeight="1">
      <c r="A32" s="50">
        <v>45288</v>
      </c>
      <c r="B32" s="151"/>
      <c r="C32" s="151"/>
      <c r="D32" s="151"/>
      <c r="E32" s="57">
        <v>5</v>
      </c>
      <c r="F32" s="2229">
        <v>81522</v>
      </c>
      <c r="G32" s="30">
        <v>5000</v>
      </c>
      <c r="H32" s="30">
        <v>996</v>
      </c>
      <c r="I32" s="43">
        <f t="shared" si="3"/>
        <v>95000</v>
      </c>
      <c r="K32" s="194">
        <v>45945</v>
      </c>
      <c r="L32" s="62"/>
      <c r="M32" s="62"/>
      <c r="N32" s="62"/>
      <c r="O32" s="2313" t="s">
        <v>1924</v>
      </c>
      <c r="P32" s="200">
        <v>1666.67</v>
      </c>
      <c r="Q32" s="200">
        <v>66.67</v>
      </c>
      <c r="R32" s="62">
        <f t="shared" si="2"/>
        <v>3333.3</v>
      </c>
    </row>
    <row r="33" spans="1:18" ht="15" customHeight="1">
      <c r="A33" s="160">
        <v>45321</v>
      </c>
      <c r="B33" s="151"/>
      <c r="C33" s="151"/>
      <c r="D33" s="151"/>
      <c r="E33" s="57">
        <v>6</v>
      </c>
      <c r="F33" s="2229">
        <v>81860</v>
      </c>
      <c r="G33" s="43">
        <v>5000</v>
      </c>
      <c r="H33" s="43">
        <v>996</v>
      </c>
      <c r="I33" s="43">
        <f t="shared" si="3"/>
        <v>90000</v>
      </c>
      <c r="K33" s="194">
        <v>45975</v>
      </c>
      <c r="L33" s="62"/>
      <c r="M33" s="62"/>
      <c r="N33" s="62"/>
      <c r="O33" s="2313" t="s">
        <v>1925</v>
      </c>
      <c r="P33" s="200">
        <v>3333.3</v>
      </c>
      <c r="Q33" s="200"/>
      <c r="R33" s="62">
        <f t="shared" si="2"/>
        <v>0</v>
      </c>
    </row>
    <row r="34" spans="1:18" ht="15" customHeight="1">
      <c r="A34" s="160">
        <v>45350</v>
      </c>
      <c r="B34" s="151"/>
      <c r="C34" s="151"/>
      <c r="D34" s="151"/>
      <c r="E34" s="57">
        <v>7</v>
      </c>
      <c r="F34" s="2229">
        <v>82204</v>
      </c>
      <c r="G34" s="43">
        <v>5000</v>
      </c>
      <c r="H34" s="43">
        <v>996</v>
      </c>
      <c r="I34" s="43">
        <f t="shared" si="3"/>
        <v>85000</v>
      </c>
      <c r="K34" s="50"/>
      <c r="L34" s="62"/>
      <c r="M34" s="62"/>
      <c r="N34" s="62"/>
      <c r="O34" s="2481"/>
      <c r="P34" s="62"/>
      <c r="Q34" s="62"/>
      <c r="R34" s="62">
        <f t="shared" si="2"/>
        <v>0</v>
      </c>
    </row>
    <row r="35" spans="1:18" ht="15" customHeight="1">
      <c r="A35" s="160">
        <v>45377</v>
      </c>
      <c r="B35" s="151"/>
      <c r="C35" s="151"/>
      <c r="D35" s="151"/>
      <c r="E35" s="57">
        <v>8</v>
      </c>
      <c r="F35" s="2229">
        <v>82552</v>
      </c>
      <c r="G35" s="43">
        <v>5000</v>
      </c>
      <c r="H35" s="43">
        <v>996</v>
      </c>
      <c r="I35" s="43">
        <f t="shared" si="3"/>
        <v>80000</v>
      </c>
      <c r="K35" s="50"/>
      <c r="L35" s="62"/>
      <c r="M35" s="62"/>
      <c r="N35" s="62"/>
      <c r="O35" s="2481"/>
      <c r="P35" s="62"/>
      <c r="Q35" s="62"/>
      <c r="R35" s="62">
        <f t="shared" si="2"/>
        <v>0</v>
      </c>
    </row>
    <row r="36" spans="1:18" ht="15" customHeight="1">
      <c r="A36" s="50">
        <v>45378</v>
      </c>
      <c r="B36" s="151"/>
      <c r="C36" s="151"/>
      <c r="D36" s="151"/>
      <c r="E36" s="57"/>
      <c r="F36" s="2229">
        <v>33173</v>
      </c>
      <c r="G36" s="30">
        <v>80000</v>
      </c>
      <c r="H36" s="43"/>
      <c r="I36" s="43">
        <f t="shared" si="3"/>
        <v>0</v>
      </c>
      <c r="K36" s="3343" t="s">
        <v>20</v>
      </c>
      <c r="L36" s="3344"/>
      <c r="M36" s="3344"/>
      <c r="N36" s="3344"/>
      <c r="O36" s="3344"/>
      <c r="P36" s="3344"/>
      <c r="Q36" s="3344"/>
      <c r="R36" s="3345"/>
    </row>
    <row r="37" spans="1:18" ht="15" customHeight="1">
      <c r="A37" s="160"/>
      <c r="B37" s="151"/>
      <c r="C37" s="151"/>
      <c r="D37" s="151"/>
      <c r="E37" s="57"/>
      <c r="F37" s="2229"/>
      <c r="G37" s="43"/>
      <c r="H37" s="43"/>
      <c r="I37" s="43"/>
      <c r="K37" s="689" t="s">
        <v>21</v>
      </c>
      <c r="L37" s="690" t="s">
        <v>22</v>
      </c>
      <c r="M37" s="691" t="s">
        <v>5</v>
      </c>
      <c r="N37" s="309" t="s">
        <v>52</v>
      </c>
      <c r="O37" s="2976" t="s">
        <v>7</v>
      </c>
      <c r="P37" s="692" t="s">
        <v>22</v>
      </c>
      <c r="Q37" s="690" t="s">
        <v>25</v>
      </c>
      <c r="R37" s="703" t="s">
        <v>26</v>
      </c>
    </row>
    <row r="38" spans="1:18" ht="15" customHeight="1">
      <c r="A38" s="160"/>
      <c r="B38" s="151"/>
      <c r="C38" s="151"/>
      <c r="D38" s="151"/>
      <c r="E38" s="57"/>
      <c r="F38" s="2229"/>
      <c r="G38" s="43"/>
      <c r="H38" s="43"/>
      <c r="I38" s="43"/>
      <c r="K38" s="194">
        <v>46003</v>
      </c>
      <c r="L38" s="190">
        <v>20000</v>
      </c>
      <c r="M38" s="190"/>
      <c r="N38" s="698">
        <v>12</v>
      </c>
      <c r="O38" s="2312">
        <v>36961</v>
      </c>
      <c r="P38" s="190">
        <v>1666.67</v>
      </c>
      <c r="Q38" s="190">
        <v>400</v>
      </c>
      <c r="R38" s="190">
        <f>L38</f>
        <v>20000</v>
      </c>
    </row>
    <row r="39" spans="1:18" ht="15" customHeight="1">
      <c r="A39" s="3560" t="s">
        <v>1</v>
      </c>
      <c r="B39" s="3560"/>
      <c r="C39" s="3560"/>
      <c r="D39" s="3560"/>
      <c r="E39" s="3560"/>
      <c r="F39" s="3560"/>
      <c r="G39" s="3560"/>
      <c r="H39" s="3560"/>
      <c r="I39" s="3560"/>
      <c r="K39" s="194"/>
      <c r="L39" s="62"/>
      <c r="M39" s="62"/>
      <c r="N39" s="538"/>
      <c r="O39" s="2312"/>
      <c r="P39" s="724"/>
      <c r="Q39" s="724"/>
      <c r="R39" s="62">
        <f>R38-P39</f>
        <v>20000</v>
      </c>
    </row>
    <row r="40" spans="1:18" ht="15" customHeight="1">
      <c r="A40" s="141" t="s">
        <v>2</v>
      </c>
      <c r="B40" s="509" t="s">
        <v>35</v>
      </c>
      <c r="C40" s="231" t="s">
        <v>4</v>
      </c>
      <c r="D40" s="232" t="s">
        <v>5</v>
      </c>
      <c r="E40" s="232" t="s">
        <v>6</v>
      </c>
      <c r="F40" s="2247" t="s">
        <v>36</v>
      </c>
      <c r="G40" s="68" t="s">
        <v>37</v>
      </c>
      <c r="H40" s="68" t="s">
        <v>38</v>
      </c>
      <c r="I40" s="68" t="s">
        <v>39</v>
      </c>
      <c r="K40" s="50"/>
      <c r="L40" s="62"/>
      <c r="M40" s="62"/>
      <c r="N40" s="62"/>
      <c r="O40" s="2481"/>
      <c r="P40" s="62"/>
      <c r="Q40" s="62"/>
      <c r="R40" s="62"/>
    </row>
    <row r="41" spans="1:18" ht="15" customHeight="1">
      <c r="A41" s="723">
        <v>45378</v>
      </c>
      <c r="B41" s="666">
        <v>160000</v>
      </c>
      <c r="C41" s="666"/>
      <c r="D41" s="667"/>
      <c r="E41" s="667">
        <v>36</v>
      </c>
      <c r="F41" s="2668">
        <v>33173</v>
      </c>
      <c r="G41" s="668">
        <f>B41/E41</f>
        <v>4444.4444444444398</v>
      </c>
      <c r="H41" s="668">
        <f>B41*0.83%</f>
        <v>1328</v>
      </c>
      <c r="I41" s="668">
        <f>B41</f>
        <v>160000</v>
      </c>
      <c r="K41" s="50"/>
      <c r="L41" s="62"/>
      <c r="M41" s="62"/>
      <c r="N41" s="62"/>
      <c r="O41" s="2481"/>
      <c r="P41" s="62"/>
      <c r="Q41" s="62"/>
      <c r="R41" s="62"/>
    </row>
    <row r="42" spans="1:18" ht="15" customHeight="1">
      <c r="A42" s="50">
        <v>45408</v>
      </c>
      <c r="B42" s="57"/>
      <c r="C42" s="57"/>
      <c r="D42" s="57"/>
      <c r="E42" s="57">
        <v>1</v>
      </c>
      <c r="F42" s="2229">
        <v>82885</v>
      </c>
      <c r="G42" s="59">
        <v>4444.4399999999996</v>
      </c>
      <c r="H42" s="59">
        <v>1328</v>
      </c>
      <c r="I42" s="62">
        <f>I41-G42</f>
        <v>155555.56</v>
      </c>
    </row>
    <row r="43" spans="1:18" ht="15" customHeight="1">
      <c r="A43" s="50">
        <v>45441</v>
      </c>
      <c r="B43" s="57"/>
      <c r="C43" s="57"/>
      <c r="D43" s="57"/>
      <c r="E43" s="57">
        <v>2</v>
      </c>
      <c r="F43" s="2229">
        <v>83369</v>
      </c>
      <c r="G43" s="59">
        <v>4444.4399999999996</v>
      </c>
      <c r="H43" s="59">
        <v>1328</v>
      </c>
      <c r="I43" s="62">
        <f t="shared" ref="I43:I66" si="4">I42-G43</f>
        <v>151111.12</v>
      </c>
      <c r="L43" s="12"/>
      <c r="M43" s="12"/>
      <c r="N43" s="12"/>
      <c r="O43" s="2562"/>
      <c r="P43" s="12"/>
    </row>
    <row r="44" spans="1:18" ht="15" customHeight="1">
      <c r="A44" s="50">
        <v>45461</v>
      </c>
      <c r="B44" s="57"/>
      <c r="C44" s="57"/>
      <c r="D44" s="57"/>
      <c r="E44" s="57">
        <v>3</v>
      </c>
      <c r="F44" s="2229">
        <v>83567</v>
      </c>
      <c r="G44" s="59">
        <v>4444.4399999999996</v>
      </c>
      <c r="H44" s="59">
        <v>1328</v>
      </c>
      <c r="I44" s="62">
        <f t="shared" si="4"/>
        <v>146666.68</v>
      </c>
      <c r="L44" s="12"/>
      <c r="M44" s="12"/>
      <c r="N44" s="12"/>
      <c r="O44" s="2562"/>
      <c r="P44" s="12"/>
    </row>
    <row r="45" spans="1:18" ht="15" customHeight="1">
      <c r="A45" s="50">
        <v>45503</v>
      </c>
      <c r="B45" s="57"/>
      <c r="C45" s="57"/>
      <c r="D45" s="57"/>
      <c r="E45" s="57">
        <v>4</v>
      </c>
      <c r="F45" s="2229">
        <v>84066</v>
      </c>
      <c r="G45" s="59">
        <v>4444.4399999999996</v>
      </c>
      <c r="H45" s="59">
        <v>1328</v>
      </c>
      <c r="I45" s="62">
        <f t="shared" si="4"/>
        <v>142222.24</v>
      </c>
      <c r="K45" s="339"/>
      <c r="L45" s="613"/>
      <c r="M45" s="464"/>
      <c r="N45" s="699"/>
      <c r="O45" s="2763"/>
      <c r="P45" s="12"/>
    </row>
    <row r="46" spans="1:18" ht="15" customHeight="1">
      <c r="A46" s="50">
        <v>45535</v>
      </c>
      <c r="B46" s="57"/>
      <c r="C46" s="57"/>
      <c r="D46" s="57"/>
      <c r="E46" s="57">
        <v>5</v>
      </c>
      <c r="F46" s="2229">
        <v>84455</v>
      </c>
      <c r="G46" s="59">
        <v>4444.4399999999996</v>
      </c>
      <c r="H46" s="59">
        <v>1328</v>
      </c>
      <c r="I46" s="62">
        <f t="shared" si="4"/>
        <v>137777.79999999999</v>
      </c>
      <c r="K46" s="339"/>
      <c r="L46" s="613"/>
      <c r="M46" s="464"/>
      <c r="N46" s="699"/>
      <c r="O46" s="2763"/>
      <c r="P46" s="199"/>
    </row>
    <row r="47" spans="1:18" ht="15" customHeight="1">
      <c r="A47" s="50">
        <v>45563</v>
      </c>
      <c r="B47" s="57"/>
      <c r="C47" s="57"/>
      <c r="D47" s="57"/>
      <c r="E47" s="57">
        <v>6</v>
      </c>
      <c r="F47" s="2229">
        <v>84804</v>
      </c>
      <c r="G47" s="59">
        <v>4444.4399999999996</v>
      </c>
      <c r="H47" s="59">
        <v>1328</v>
      </c>
      <c r="I47" s="62">
        <f t="shared" si="4"/>
        <v>133333.35999999999</v>
      </c>
      <c r="K47" s="339"/>
      <c r="L47" s="613"/>
      <c r="M47" s="464"/>
      <c r="N47" s="699"/>
      <c r="O47" s="2763"/>
      <c r="P47" s="199"/>
    </row>
    <row r="48" spans="1:18" ht="15" customHeight="1">
      <c r="A48" s="50">
        <v>45595</v>
      </c>
      <c r="B48" s="57"/>
      <c r="C48" s="57"/>
      <c r="D48" s="57"/>
      <c r="E48" s="57">
        <v>7</v>
      </c>
      <c r="F48" s="2229">
        <v>85217</v>
      </c>
      <c r="G48" s="59">
        <v>4444.4399999999996</v>
      </c>
      <c r="H48" s="59">
        <v>1328</v>
      </c>
      <c r="I48" s="62">
        <f t="shared" si="4"/>
        <v>128888.92</v>
      </c>
      <c r="K48" s="339"/>
      <c r="L48" s="613"/>
      <c r="M48" s="464"/>
      <c r="N48" s="699"/>
      <c r="O48" s="2763"/>
      <c r="P48" s="199"/>
    </row>
    <row r="49" spans="1:18" ht="15" customHeight="1">
      <c r="A49" s="50">
        <v>45624</v>
      </c>
      <c r="B49" s="57"/>
      <c r="C49" s="57"/>
      <c r="D49" s="57"/>
      <c r="E49" s="57">
        <v>8</v>
      </c>
      <c r="F49" s="2229">
        <v>85628</v>
      </c>
      <c r="G49" s="59">
        <v>4444.4399999999996</v>
      </c>
      <c r="H49" s="59">
        <v>1328</v>
      </c>
      <c r="I49" s="62">
        <f t="shared" si="4"/>
        <v>124444.48</v>
      </c>
      <c r="K49" s="339"/>
      <c r="L49" s="613"/>
      <c r="M49" s="340"/>
      <c r="N49" s="699"/>
      <c r="O49" s="2763"/>
      <c r="P49" s="199"/>
    </row>
    <row r="50" spans="1:18" ht="15" customHeight="1">
      <c r="A50" s="50">
        <v>45650</v>
      </c>
      <c r="B50" s="57"/>
      <c r="C50" s="57"/>
      <c r="D50" s="57"/>
      <c r="E50" s="57">
        <v>9</v>
      </c>
      <c r="F50" s="2229">
        <v>85918</v>
      </c>
      <c r="G50" s="59">
        <v>4444.4399999999996</v>
      </c>
      <c r="H50" s="59">
        <v>1328</v>
      </c>
      <c r="I50" s="62">
        <f t="shared" si="4"/>
        <v>120000.04</v>
      </c>
      <c r="K50" s="339"/>
      <c r="L50" s="613"/>
      <c r="M50" s="340"/>
      <c r="N50" s="699"/>
      <c r="O50" s="2763"/>
      <c r="P50" s="199"/>
    </row>
    <row r="51" spans="1:18" ht="15" customHeight="1">
      <c r="A51" s="50">
        <v>45686</v>
      </c>
      <c r="B51" s="167"/>
      <c r="C51" s="57"/>
      <c r="D51" s="57"/>
      <c r="E51" s="57">
        <v>10</v>
      </c>
      <c r="F51" s="2229">
        <v>86310</v>
      </c>
      <c r="G51" s="59">
        <v>4444.4399999999996</v>
      </c>
      <c r="H51" s="59">
        <v>1328</v>
      </c>
      <c r="I51" s="62">
        <f t="shared" si="4"/>
        <v>115555.6</v>
      </c>
      <c r="K51" s="575"/>
      <c r="L51" s="576"/>
      <c r="M51" s="125"/>
      <c r="N51" s="122"/>
      <c r="O51" s="2231"/>
      <c r="P51" s="122"/>
      <c r="Q51" s="728"/>
      <c r="R51" s="728"/>
    </row>
    <row r="52" spans="1:18" ht="15" customHeight="1">
      <c r="A52" s="50">
        <v>45717</v>
      </c>
      <c r="B52" s="167"/>
      <c r="C52" s="57"/>
      <c r="D52" s="57"/>
      <c r="E52" s="57">
        <v>11</v>
      </c>
      <c r="F52" s="2229">
        <v>86692</v>
      </c>
      <c r="G52" s="59">
        <v>4444.4399999999996</v>
      </c>
      <c r="H52" s="59">
        <v>1328</v>
      </c>
      <c r="I52" s="62">
        <f t="shared" si="4"/>
        <v>111111.16</v>
      </c>
      <c r="K52" s="575"/>
      <c r="L52" s="576"/>
      <c r="M52" s="126"/>
      <c r="N52" s="577"/>
      <c r="O52" s="2232"/>
      <c r="P52" s="577"/>
      <c r="Q52" s="728"/>
      <c r="R52" s="728"/>
    </row>
    <row r="53" spans="1:18" ht="15" customHeight="1">
      <c r="A53" s="50">
        <v>45745</v>
      </c>
      <c r="B53" s="167"/>
      <c r="C53" s="57"/>
      <c r="D53" s="57"/>
      <c r="E53" s="57">
        <v>12</v>
      </c>
      <c r="F53" s="2229">
        <v>87041</v>
      </c>
      <c r="G53" s="59">
        <v>4444.4399999999996</v>
      </c>
      <c r="H53" s="59">
        <v>1328</v>
      </c>
      <c r="I53" s="62">
        <f t="shared" si="4"/>
        <v>106666.72</v>
      </c>
      <c r="K53" s="575"/>
      <c r="L53" s="576"/>
      <c r="M53" s="126"/>
      <c r="N53" s="122"/>
      <c r="O53" s="2231"/>
      <c r="P53" s="122"/>
      <c r="Q53" s="728"/>
      <c r="R53" s="728"/>
    </row>
    <row r="54" spans="1:18" ht="15" customHeight="1">
      <c r="A54" s="50">
        <v>45776</v>
      </c>
      <c r="B54" s="167"/>
      <c r="C54" s="57"/>
      <c r="D54" s="57"/>
      <c r="E54" s="57">
        <v>13</v>
      </c>
      <c r="F54" s="2229">
        <v>87339</v>
      </c>
      <c r="G54" s="62">
        <v>4444.4399999999996</v>
      </c>
      <c r="H54" s="62">
        <v>1328</v>
      </c>
      <c r="I54" s="62">
        <f t="shared" si="4"/>
        <v>102222.28</v>
      </c>
      <c r="K54" s="575"/>
      <c r="L54" s="576"/>
      <c r="M54" s="126"/>
      <c r="N54" s="122"/>
      <c r="O54" s="2231"/>
      <c r="P54" s="122"/>
      <c r="Q54" s="728"/>
      <c r="R54" s="728"/>
    </row>
    <row r="55" spans="1:18" ht="15" customHeight="1">
      <c r="A55" s="50">
        <v>45804</v>
      </c>
      <c r="B55" s="167"/>
      <c r="C55" s="57"/>
      <c r="D55" s="57"/>
      <c r="E55" s="57">
        <v>14</v>
      </c>
      <c r="F55" s="2229" t="s">
        <v>1926</v>
      </c>
      <c r="G55" s="62">
        <v>4444.4399999999996</v>
      </c>
      <c r="H55" s="62">
        <v>1328</v>
      </c>
      <c r="I55" s="62">
        <f t="shared" si="4"/>
        <v>97777.84</v>
      </c>
      <c r="K55" s="575"/>
      <c r="L55" s="576"/>
      <c r="M55" s="120"/>
      <c r="N55" s="122"/>
      <c r="O55" s="2231"/>
      <c r="P55" s="122"/>
      <c r="Q55" s="728"/>
      <c r="R55" s="728"/>
    </row>
    <row r="56" spans="1:18" ht="15" customHeight="1">
      <c r="A56" s="50">
        <v>45829</v>
      </c>
      <c r="B56" s="167"/>
      <c r="C56" s="57"/>
      <c r="D56" s="57"/>
      <c r="E56" s="57">
        <v>15</v>
      </c>
      <c r="F56" s="2229" t="s">
        <v>1920</v>
      </c>
      <c r="G56" s="62">
        <v>4444.4399999999996</v>
      </c>
      <c r="H56" s="62">
        <v>1328</v>
      </c>
      <c r="I56" s="62">
        <f t="shared" si="4"/>
        <v>93333.4</v>
      </c>
      <c r="K56" s="575"/>
      <c r="L56" s="576"/>
      <c r="M56" s="120"/>
      <c r="N56" s="122"/>
      <c r="O56" s="2231"/>
      <c r="P56" s="122"/>
      <c r="Q56" s="728"/>
      <c r="R56" s="728"/>
    </row>
    <row r="57" spans="1:18" ht="15" customHeight="1">
      <c r="A57" s="50">
        <v>45871</v>
      </c>
      <c r="B57" s="167"/>
      <c r="C57" s="57"/>
      <c r="D57" s="57"/>
      <c r="E57" s="57">
        <v>16</v>
      </c>
      <c r="F57" s="2229" t="s">
        <v>1927</v>
      </c>
      <c r="G57" s="62">
        <v>4444.4399999999996</v>
      </c>
      <c r="H57" s="62">
        <v>1328</v>
      </c>
      <c r="I57" s="62">
        <f t="shared" si="4"/>
        <v>88888.960000000006</v>
      </c>
      <c r="K57" s="575"/>
      <c r="L57" s="576"/>
      <c r="M57" s="126"/>
      <c r="N57" s="577"/>
      <c r="O57" s="2232"/>
      <c r="P57" s="577"/>
      <c r="Q57" s="728"/>
      <c r="R57" s="728"/>
    </row>
    <row r="58" spans="1:18" ht="15" customHeight="1">
      <c r="A58" s="167">
        <v>45897</v>
      </c>
      <c r="B58" s="167"/>
      <c r="C58" s="57"/>
      <c r="D58" s="57"/>
      <c r="E58" s="57">
        <v>17</v>
      </c>
      <c r="F58" s="2196" t="s">
        <v>1928</v>
      </c>
      <c r="G58" s="450">
        <v>4444.4399999999996</v>
      </c>
      <c r="H58" s="450">
        <v>1328</v>
      </c>
      <c r="I58" s="62">
        <f t="shared" si="4"/>
        <v>84444.52</v>
      </c>
      <c r="K58" s="575"/>
      <c r="L58" s="576"/>
      <c r="M58" s="126"/>
      <c r="N58" s="122"/>
      <c r="O58" s="2231"/>
      <c r="P58" s="122"/>
      <c r="Q58" s="728"/>
      <c r="R58" s="728"/>
    </row>
    <row r="59" spans="1:18" ht="13.8">
      <c r="A59" s="167">
        <v>45932</v>
      </c>
      <c r="B59" s="167"/>
      <c r="C59" s="57"/>
      <c r="D59" s="57"/>
      <c r="E59" s="57">
        <v>18</v>
      </c>
      <c r="F59" s="2195" t="s">
        <v>1929</v>
      </c>
      <c r="G59" s="168">
        <v>4444.4399999999996</v>
      </c>
      <c r="H59" s="168">
        <v>1328</v>
      </c>
      <c r="I59" s="62">
        <f t="shared" si="4"/>
        <v>80000.08</v>
      </c>
      <c r="K59" s="575"/>
      <c r="L59" s="576"/>
      <c r="M59" s="120"/>
      <c r="N59" s="577"/>
      <c r="O59" s="2232"/>
      <c r="P59" s="577"/>
      <c r="Q59" s="728"/>
      <c r="R59" s="728"/>
    </row>
    <row r="60" spans="1:18" ht="13.8">
      <c r="A60" s="167">
        <v>45959</v>
      </c>
      <c r="B60" s="167"/>
      <c r="C60" s="57"/>
      <c r="D60" s="57"/>
      <c r="E60" s="57">
        <v>19</v>
      </c>
      <c r="F60" s="2195" t="s">
        <v>1930</v>
      </c>
      <c r="G60" s="450">
        <v>4444.4399999999996</v>
      </c>
      <c r="H60" s="450">
        <v>1328</v>
      </c>
      <c r="I60" s="62">
        <f t="shared" si="4"/>
        <v>75555.64</v>
      </c>
      <c r="K60" s="575"/>
      <c r="L60" s="576"/>
      <c r="M60" s="120"/>
      <c r="N60" s="122"/>
      <c r="O60" s="2231"/>
      <c r="P60" s="122"/>
      <c r="Q60" s="728"/>
      <c r="R60" s="728"/>
    </row>
    <row r="61" spans="1:18" ht="13.8">
      <c r="A61" s="167">
        <v>45990</v>
      </c>
      <c r="B61" s="167"/>
      <c r="C61" s="57"/>
      <c r="D61" s="57"/>
      <c r="E61" s="57">
        <v>20</v>
      </c>
      <c r="F61" s="2195" t="s">
        <v>1931</v>
      </c>
      <c r="G61" s="450">
        <v>4444.4399999999996</v>
      </c>
      <c r="H61" s="450">
        <v>1328</v>
      </c>
      <c r="I61" s="62">
        <f t="shared" si="4"/>
        <v>71111.199999999997</v>
      </c>
      <c r="K61" s="575"/>
      <c r="L61" s="576"/>
      <c r="M61" s="120"/>
      <c r="N61" s="122"/>
      <c r="O61" s="2231"/>
      <c r="P61" s="122"/>
      <c r="Q61" s="728"/>
      <c r="R61" s="728"/>
    </row>
    <row r="62" spans="1:18">
      <c r="A62" s="50"/>
      <c r="B62" s="57"/>
      <c r="C62" s="57"/>
      <c r="D62" s="57"/>
      <c r="E62" s="57">
        <v>21</v>
      </c>
      <c r="F62" s="2229"/>
      <c r="G62" s="62"/>
      <c r="H62" s="62"/>
      <c r="I62" s="62">
        <f t="shared" si="4"/>
        <v>71111.199999999997</v>
      </c>
    </row>
    <row r="63" spans="1:18">
      <c r="A63" s="50"/>
      <c r="B63" s="57"/>
      <c r="C63" s="57"/>
      <c r="D63" s="57"/>
      <c r="E63" s="57">
        <v>22</v>
      </c>
      <c r="F63" s="2229"/>
      <c r="G63" s="62"/>
      <c r="H63" s="62"/>
      <c r="I63" s="62">
        <f t="shared" si="4"/>
        <v>71111.199999999997</v>
      </c>
    </row>
    <row r="64" spans="1:18">
      <c r="A64" s="50"/>
      <c r="B64" s="57"/>
      <c r="C64" s="57"/>
      <c r="D64" s="57"/>
      <c r="E64" s="57">
        <v>23</v>
      </c>
      <c r="F64" s="2229"/>
      <c r="G64" s="62"/>
      <c r="H64" s="62"/>
      <c r="I64" s="62">
        <f t="shared" si="4"/>
        <v>71111.199999999997</v>
      </c>
    </row>
    <row r="65" spans="1:9">
      <c r="A65" s="50"/>
      <c r="B65" s="57"/>
      <c r="C65" s="57"/>
      <c r="D65" s="57"/>
      <c r="E65" s="57">
        <v>24</v>
      </c>
      <c r="F65" s="2229"/>
      <c r="G65" s="62"/>
      <c r="H65" s="62"/>
      <c r="I65" s="62">
        <f t="shared" si="4"/>
        <v>71111.199999999997</v>
      </c>
    </row>
    <row r="66" spans="1:9">
      <c r="A66" s="50"/>
      <c r="B66" s="57"/>
      <c r="C66" s="57"/>
      <c r="D66" s="57"/>
      <c r="E66" s="57">
        <v>25</v>
      </c>
      <c r="F66" s="2229"/>
      <c r="G66" s="62"/>
      <c r="H66" s="62"/>
      <c r="I66" s="62">
        <f t="shared" si="4"/>
        <v>71111.199999999997</v>
      </c>
    </row>
    <row r="67" spans="1:9">
      <c r="A67" s="228"/>
      <c r="B67" s="133"/>
      <c r="C67" s="133"/>
      <c r="D67" s="133"/>
      <c r="E67" s="133"/>
      <c r="F67" s="2308"/>
      <c r="G67" s="135"/>
      <c r="H67" s="135"/>
      <c r="I67" s="135"/>
    </row>
    <row r="68" spans="1:9">
      <c r="A68" s="228"/>
      <c r="B68" s="133"/>
      <c r="C68" s="133"/>
      <c r="D68" s="133"/>
      <c r="E68" s="133"/>
      <c r="F68" s="2308"/>
      <c r="G68" s="135"/>
      <c r="H68" s="135"/>
      <c r="I68" s="135"/>
    </row>
  </sheetData>
  <sortState xmlns:xlrd2="http://schemas.microsoft.com/office/spreadsheetml/2017/richdata2" ref="K45:O50">
    <sortCondition ref="K45:K50"/>
  </sortState>
  <mergeCells count="7">
    <mergeCell ref="K36:R36"/>
    <mergeCell ref="A39:I39"/>
    <mergeCell ref="A3:I3"/>
    <mergeCell ref="K3:R3"/>
    <mergeCell ref="A19:I19"/>
    <mergeCell ref="K20:R20"/>
    <mergeCell ref="A25:I25"/>
  </mergeCells>
  <pageMargins left="0.5" right="0.5" top="1" bottom="1" header="0.5" footer="0.5"/>
  <pageSetup paperSize="5" orientation="landscape"/>
  <headerFooter alignWithMargins="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245">
    <tabColor rgb="FFFFFF00"/>
  </sheetPr>
  <dimension ref="A1:R70"/>
  <sheetViews>
    <sheetView topLeftCell="A31" zoomScale="130" zoomScaleNormal="130" workbookViewId="0">
      <selection activeCell="A52" sqref="A52"/>
    </sheetView>
  </sheetViews>
  <sheetFormatPr defaultColWidth="9.109375" defaultRowHeight="13.2"/>
  <cols>
    <col min="1" max="1" width="13" style="63" customWidth="1"/>
    <col min="2" max="4" width="13" style="3" customWidth="1"/>
    <col min="5" max="5" width="13" style="133" customWidth="1"/>
    <col min="6" max="6" width="13" style="227" customWidth="1"/>
    <col min="7" max="8" width="13" style="7" customWidth="1"/>
    <col min="9" max="9" width="13" style="132" customWidth="1"/>
    <col min="10" max="10" width="9.109375" style="3"/>
    <col min="11" max="11" width="13.66406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6384" width="9.109375" style="3"/>
  </cols>
  <sheetData>
    <row r="1" spans="1:9" ht="27.6">
      <c r="A1" s="3562" t="s">
        <v>1932</v>
      </c>
      <c r="B1" s="3562"/>
      <c r="C1" s="3562"/>
      <c r="D1" s="3562"/>
      <c r="E1" s="3562"/>
      <c r="F1" s="706"/>
      <c r="G1" s="707"/>
      <c r="H1" s="135"/>
    </row>
    <row r="2" spans="1:9">
      <c r="B2" s="624"/>
      <c r="C2" s="625"/>
      <c r="G2" s="135"/>
      <c r="H2" s="135"/>
    </row>
    <row r="3" spans="1:9">
      <c r="A3" s="60"/>
      <c r="B3" s="27"/>
      <c r="C3" s="27"/>
      <c r="D3" s="27"/>
      <c r="E3" s="57"/>
      <c r="F3" s="42"/>
      <c r="G3" s="43"/>
      <c r="H3" s="43"/>
      <c r="I3" s="478"/>
    </row>
    <row r="4" spans="1:9" ht="20.399999999999999">
      <c r="A4" s="3546" t="s">
        <v>1</v>
      </c>
      <c r="B4" s="3547"/>
      <c r="C4" s="3547"/>
      <c r="D4" s="3547"/>
      <c r="E4" s="3547"/>
      <c r="F4" s="3547"/>
      <c r="G4" s="3547"/>
      <c r="H4" s="3547"/>
      <c r="I4" s="3548"/>
    </row>
    <row r="5" spans="1:9" ht="26.4">
      <c r="A5" s="676" t="s">
        <v>2</v>
      </c>
      <c r="B5" s="708" t="s">
        <v>3</v>
      </c>
      <c r="C5" s="708" t="s">
        <v>4</v>
      </c>
      <c r="D5" s="278" t="s">
        <v>362</v>
      </c>
      <c r="E5" s="497" t="s">
        <v>6</v>
      </c>
      <c r="F5" s="611" t="s">
        <v>7</v>
      </c>
      <c r="G5" s="498" t="s">
        <v>176</v>
      </c>
      <c r="H5" s="498" t="s">
        <v>177</v>
      </c>
      <c r="I5" s="688" t="s">
        <v>10</v>
      </c>
    </row>
    <row r="6" spans="1:9">
      <c r="A6" s="709">
        <v>44237</v>
      </c>
      <c r="B6" s="710">
        <v>250000</v>
      </c>
      <c r="C6" s="710">
        <f>B6*0.02</f>
        <v>5000</v>
      </c>
      <c r="D6" s="309"/>
      <c r="E6" s="711">
        <v>48</v>
      </c>
      <c r="F6" s="712">
        <v>26210</v>
      </c>
      <c r="G6" s="713">
        <f>B6/E6</f>
        <v>5208.3333333333303</v>
      </c>
      <c r="H6" s="713">
        <v>2075</v>
      </c>
      <c r="I6" s="718">
        <v>250000</v>
      </c>
    </row>
    <row r="7" spans="1:9">
      <c r="A7" s="60">
        <v>44254</v>
      </c>
      <c r="B7" s="27"/>
      <c r="C7" s="27"/>
      <c r="D7" s="27"/>
      <c r="E7" s="57">
        <v>1</v>
      </c>
      <c r="F7" s="42">
        <v>69943</v>
      </c>
      <c r="G7" s="43">
        <v>5208.33</v>
      </c>
      <c r="H7" s="43">
        <v>2075</v>
      </c>
      <c r="I7" s="478">
        <f>I6-G7</f>
        <v>244791.67</v>
      </c>
    </row>
    <row r="8" spans="1:9">
      <c r="A8" s="60">
        <v>44275</v>
      </c>
      <c r="B8" s="27"/>
      <c r="C8" s="27"/>
      <c r="D8" s="27"/>
      <c r="E8" s="57">
        <v>2</v>
      </c>
      <c r="F8" s="42">
        <v>70134</v>
      </c>
      <c r="G8" s="43">
        <v>5208.33</v>
      </c>
      <c r="H8" s="43">
        <v>2075</v>
      </c>
      <c r="I8" s="478">
        <f t="shared" ref="I8:I40" si="0">I7-G8</f>
        <v>239583.34</v>
      </c>
    </row>
    <row r="9" spans="1:9">
      <c r="A9" s="60">
        <v>44310</v>
      </c>
      <c r="B9" s="27"/>
      <c r="C9" s="27"/>
      <c r="D9" s="27"/>
      <c r="E9" s="57">
        <v>3</v>
      </c>
      <c r="F9" s="42">
        <v>70416</v>
      </c>
      <c r="G9" s="43">
        <v>5208.33</v>
      </c>
      <c r="H9" s="43">
        <v>2075</v>
      </c>
      <c r="I9" s="478">
        <f t="shared" si="0"/>
        <v>234375.01</v>
      </c>
    </row>
    <row r="10" spans="1:9">
      <c r="A10" s="60">
        <v>44338</v>
      </c>
      <c r="B10" s="27"/>
      <c r="C10" s="27"/>
      <c r="D10" s="27"/>
      <c r="E10" s="57">
        <v>4</v>
      </c>
      <c r="F10" s="42">
        <v>70819</v>
      </c>
      <c r="G10" s="43">
        <v>5201.33</v>
      </c>
      <c r="H10" s="43">
        <v>2075</v>
      </c>
      <c r="I10" s="478">
        <f t="shared" si="0"/>
        <v>229173.68</v>
      </c>
    </row>
    <row r="11" spans="1:9">
      <c r="A11" s="60">
        <v>44378</v>
      </c>
      <c r="B11" s="27"/>
      <c r="C11" s="27"/>
      <c r="D11" s="27"/>
      <c r="E11" s="57">
        <v>5</v>
      </c>
      <c r="F11" s="42">
        <v>71263</v>
      </c>
      <c r="G11" s="43">
        <v>5208.33</v>
      </c>
      <c r="H11" s="43">
        <v>2075</v>
      </c>
      <c r="I11" s="478">
        <f t="shared" si="0"/>
        <v>223965.35</v>
      </c>
    </row>
    <row r="12" spans="1:9">
      <c r="A12" s="60">
        <v>44400</v>
      </c>
      <c r="B12" s="27"/>
      <c r="C12" s="27"/>
      <c r="D12" s="27"/>
      <c r="E12" s="57">
        <v>6</v>
      </c>
      <c r="F12" s="42">
        <v>71458</v>
      </c>
      <c r="G12" s="43">
        <v>5208.33</v>
      </c>
      <c r="H12" s="43">
        <v>2075</v>
      </c>
      <c r="I12" s="478">
        <f t="shared" si="0"/>
        <v>218757.02</v>
      </c>
    </row>
    <row r="13" spans="1:9">
      <c r="A13" s="60">
        <v>44432</v>
      </c>
      <c r="B13" s="27"/>
      <c r="C13" s="27"/>
      <c r="D13" s="27"/>
      <c r="E13" s="57">
        <v>7</v>
      </c>
      <c r="F13" s="42">
        <v>71760</v>
      </c>
      <c r="G13" s="43">
        <v>5208.33</v>
      </c>
      <c r="H13" s="43">
        <v>2075</v>
      </c>
      <c r="I13" s="478">
        <f t="shared" si="0"/>
        <v>213548.69</v>
      </c>
    </row>
    <row r="14" spans="1:9">
      <c r="A14" s="60">
        <v>44469</v>
      </c>
      <c r="B14" s="27"/>
      <c r="C14" s="27"/>
      <c r="D14" s="27"/>
      <c r="E14" s="57">
        <v>8</v>
      </c>
      <c r="F14" s="42">
        <v>72094</v>
      </c>
      <c r="G14" s="43">
        <v>5208.33</v>
      </c>
      <c r="H14" s="43">
        <v>2075</v>
      </c>
      <c r="I14" s="478">
        <f t="shared" si="0"/>
        <v>208340.36</v>
      </c>
    </row>
    <row r="15" spans="1:9">
      <c r="A15" s="60">
        <v>44490</v>
      </c>
      <c r="B15" s="27"/>
      <c r="C15" s="27"/>
      <c r="D15" s="27"/>
      <c r="E15" s="57">
        <v>9</v>
      </c>
      <c r="F15" s="42">
        <v>72267</v>
      </c>
      <c r="G15" s="43">
        <v>5208.33</v>
      </c>
      <c r="H15" s="43">
        <v>2075</v>
      </c>
      <c r="I15" s="478">
        <f t="shared" si="0"/>
        <v>203132.03</v>
      </c>
    </row>
    <row r="16" spans="1:9">
      <c r="A16" s="60">
        <v>44526</v>
      </c>
      <c r="B16" s="27"/>
      <c r="C16" s="27"/>
      <c r="D16" s="27"/>
      <c r="E16" s="57">
        <v>10</v>
      </c>
      <c r="F16" s="42">
        <v>72743</v>
      </c>
      <c r="G16" s="43">
        <v>5208.33</v>
      </c>
      <c r="H16" s="43">
        <v>2075</v>
      </c>
      <c r="I16" s="478">
        <f t="shared" si="0"/>
        <v>197923.7</v>
      </c>
    </row>
    <row r="17" spans="1:9">
      <c r="A17" s="60">
        <v>44552</v>
      </c>
      <c r="B17" s="27"/>
      <c r="C17" s="27"/>
      <c r="D17" s="27"/>
      <c r="E17" s="57">
        <v>11</v>
      </c>
      <c r="F17" s="42">
        <v>73024</v>
      </c>
      <c r="G17" s="43">
        <v>5208.33</v>
      </c>
      <c r="H17" s="43">
        <v>2075</v>
      </c>
      <c r="I17" s="478">
        <f t="shared" si="0"/>
        <v>192715.37</v>
      </c>
    </row>
    <row r="18" spans="1:9">
      <c r="A18" s="60">
        <v>44583</v>
      </c>
      <c r="B18" s="27"/>
      <c r="C18" s="27"/>
      <c r="D18" s="27"/>
      <c r="E18" s="57">
        <v>12</v>
      </c>
      <c r="F18" s="42">
        <v>73387</v>
      </c>
      <c r="G18" s="43">
        <v>5208.33</v>
      </c>
      <c r="H18" s="43">
        <v>2075</v>
      </c>
      <c r="I18" s="478">
        <f t="shared" si="0"/>
        <v>187507.04</v>
      </c>
    </row>
    <row r="19" spans="1:9">
      <c r="A19" s="60">
        <v>44629</v>
      </c>
      <c r="B19" s="27"/>
      <c r="C19" s="27"/>
      <c r="D19" s="27"/>
      <c r="E19" s="57">
        <v>13</v>
      </c>
      <c r="F19" s="42">
        <v>73882</v>
      </c>
      <c r="G19" s="43">
        <v>5208.33</v>
      </c>
      <c r="H19" s="43">
        <v>2075</v>
      </c>
      <c r="I19" s="478">
        <f t="shared" si="0"/>
        <v>182298.71</v>
      </c>
    </row>
    <row r="20" spans="1:9">
      <c r="A20" s="60">
        <v>44649</v>
      </c>
      <c r="B20" s="27"/>
      <c r="C20" s="27"/>
      <c r="D20" s="27"/>
      <c r="E20" s="57">
        <v>14</v>
      </c>
      <c r="F20" s="42">
        <v>74043</v>
      </c>
      <c r="G20" s="43">
        <v>5208.33</v>
      </c>
      <c r="H20" s="43">
        <v>2075</v>
      </c>
      <c r="I20" s="478">
        <f t="shared" si="0"/>
        <v>177090.38</v>
      </c>
    </row>
    <row r="21" spans="1:9">
      <c r="A21" s="60">
        <v>44686</v>
      </c>
      <c r="B21" s="27"/>
      <c r="C21" s="27"/>
      <c r="D21" s="27"/>
      <c r="E21" s="57">
        <v>16</v>
      </c>
      <c r="F21" s="42">
        <v>74466</v>
      </c>
      <c r="G21" s="43">
        <v>5208.33</v>
      </c>
      <c r="H21" s="43">
        <v>2075</v>
      </c>
      <c r="I21" s="478">
        <f t="shared" si="0"/>
        <v>171882.05</v>
      </c>
    </row>
    <row r="22" spans="1:9">
      <c r="A22" s="60">
        <v>44729</v>
      </c>
      <c r="B22" s="27"/>
      <c r="C22" s="27"/>
      <c r="D22" s="27"/>
      <c r="E22" s="57">
        <v>17</v>
      </c>
      <c r="F22" s="42">
        <v>75005</v>
      </c>
      <c r="G22" s="43">
        <v>5208.33</v>
      </c>
      <c r="H22" s="43">
        <v>2075</v>
      </c>
      <c r="I22" s="478">
        <f t="shared" si="0"/>
        <v>166673.72</v>
      </c>
    </row>
    <row r="23" spans="1:9">
      <c r="A23" s="60">
        <v>44740</v>
      </c>
      <c r="B23" s="27"/>
      <c r="C23" s="27"/>
      <c r="D23" s="27"/>
      <c r="E23" s="57">
        <v>18</v>
      </c>
      <c r="F23" s="42">
        <v>75125</v>
      </c>
      <c r="G23" s="43">
        <v>5208.33</v>
      </c>
      <c r="H23" s="43">
        <v>2075</v>
      </c>
      <c r="I23" s="478">
        <f t="shared" si="0"/>
        <v>161465.39000000001</v>
      </c>
    </row>
    <row r="24" spans="1:9">
      <c r="A24" s="60">
        <v>44769</v>
      </c>
      <c r="B24" s="27"/>
      <c r="C24" s="27"/>
      <c r="D24" s="27"/>
      <c r="E24" s="57">
        <v>19</v>
      </c>
      <c r="F24" s="42">
        <v>75434</v>
      </c>
      <c r="G24" s="43">
        <v>5208.33</v>
      </c>
      <c r="H24" s="43">
        <v>2075</v>
      </c>
      <c r="I24" s="478">
        <f t="shared" si="0"/>
        <v>156257.06</v>
      </c>
    </row>
    <row r="25" spans="1:9">
      <c r="A25" s="60">
        <v>44800</v>
      </c>
      <c r="B25" s="27"/>
      <c r="C25" s="27"/>
      <c r="D25" s="27"/>
      <c r="E25" s="57">
        <v>20</v>
      </c>
      <c r="F25" s="42">
        <v>75832</v>
      </c>
      <c r="G25" s="43">
        <v>5208.33</v>
      </c>
      <c r="H25" s="43">
        <v>2075</v>
      </c>
      <c r="I25" s="478">
        <f t="shared" si="0"/>
        <v>151048.73000000001</v>
      </c>
    </row>
    <row r="26" spans="1:9" ht="13.8">
      <c r="A26" s="60">
        <v>44852</v>
      </c>
      <c r="B26" s="27"/>
      <c r="C26" s="27"/>
      <c r="D26" s="27"/>
      <c r="E26" s="57">
        <v>21</v>
      </c>
      <c r="F26" s="41">
        <v>76339</v>
      </c>
      <c r="G26" s="189">
        <v>5208.33</v>
      </c>
      <c r="H26" s="43">
        <v>2075</v>
      </c>
      <c r="I26" s="478">
        <f t="shared" si="0"/>
        <v>145840.4</v>
      </c>
    </row>
    <row r="27" spans="1:9" ht="13.8">
      <c r="A27" s="77">
        <v>44870</v>
      </c>
      <c r="B27" s="32"/>
      <c r="C27" s="284"/>
      <c r="D27" s="284"/>
      <c r="E27" s="57">
        <v>23</v>
      </c>
      <c r="F27" s="41">
        <v>76578</v>
      </c>
      <c r="G27" s="714">
        <v>5208.33</v>
      </c>
      <c r="H27" s="329">
        <v>2075</v>
      </c>
      <c r="I27" s="478">
        <f t="shared" si="0"/>
        <v>140632.07</v>
      </c>
    </row>
    <row r="28" spans="1:9" ht="13.8">
      <c r="A28" s="77">
        <v>44884</v>
      </c>
      <c r="B28" s="32"/>
      <c r="C28" s="33"/>
      <c r="D28" s="715"/>
      <c r="E28" s="57">
        <v>24</v>
      </c>
      <c r="F28" s="41">
        <v>76788</v>
      </c>
      <c r="G28" s="716">
        <v>10416.66</v>
      </c>
      <c r="H28" s="149">
        <v>4150</v>
      </c>
      <c r="I28" s="478">
        <f t="shared" si="0"/>
        <v>130215.41</v>
      </c>
    </row>
    <row r="29" spans="1:9" ht="13.8">
      <c r="A29" s="77">
        <v>44901</v>
      </c>
      <c r="B29" s="32"/>
      <c r="C29" s="284"/>
      <c r="D29" s="715"/>
      <c r="E29" s="57">
        <v>25</v>
      </c>
      <c r="F29" s="41">
        <v>76990</v>
      </c>
      <c r="G29" s="329">
        <v>10416.66</v>
      </c>
      <c r="H29" s="329">
        <v>4150</v>
      </c>
      <c r="I29" s="478">
        <f t="shared" si="0"/>
        <v>119798.75</v>
      </c>
    </row>
    <row r="30" spans="1:9" ht="15">
      <c r="A30" s="60">
        <v>44932</v>
      </c>
      <c r="B30" s="27"/>
      <c r="C30" s="27"/>
      <c r="D30" s="29"/>
      <c r="E30" s="57">
        <v>26</v>
      </c>
      <c r="F30" s="37">
        <v>77318</v>
      </c>
      <c r="G30" s="43">
        <v>10416.66</v>
      </c>
      <c r="H30" s="43">
        <v>2075</v>
      </c>
      <c r="I30" s="478">
        <f t="shared" si="0"/>
        <v>109382.09</v>
      </c>
    </row>
    <row r="31" spans="1:9" ht="15">
      <c r="A31" s="60">
        <v>44979</v>
      </c>
      <c r="B31" s="27"/>
      <c r="C31" s="27"/>
      <c r="D31" s="29"/>
      <c r="E31" s="57">
        <v>27</v>
      </c>
      <c r="F31" s="37">
        <v>77712</v>
      </c>
      <c r="G31" s="43">
        <v>10416.66</v>
      </c>
      <c r="H31" s="43">
        <v>4150</v>
      </c>
      <c r="I31" s="478">
        <f t="shared" si="0"/>
        <v>98965.430000000299</v>
      </c>
    </row>
    <row r="32" spans="1:9" ht="13.8">
      <c r="A32" s="60">
        <v>45030</v>
      </c>
      <c r="B32" s="78"/>
      <c r="C32" s="178"/>
      <c r="D32" s="76"/>
      <c r="E32" s="57">
        <v>28</v>
      </c>
      <c r="F32" s="41">
        <v>78301</v>
      </c>
      <c r="G32" s="30">
        <v>10416.66</v>
      </c>
      <c r="H32" s="30">
        <v>2075</v>
      </c>
      <c r="I32" s="478">
        <f t="shared" si="0"/>
        <v>88548.770000000295</v>
      </c>
    </row>
    <row r="33" spans="1:18" ht="13.8">
      <c r="A33" s="60">
        <v>45069</v>
      </c>
      <c r="B33" s="78"/>
      <c r="C33" s="178"/>
      <c r="D33" s="76"/>
      <c r="E33" s="57">
        <v>29</v>
      </c>
      <c r="F33" s="41">
        <v>78790</v>
      </c>
      <c r="G33" s="30">
        <v>5208.33</v>
      </c>
      <c r="H33" s="30">
        <v>2075</v>
      </c>
      <c r="I33" s="478">
        <f t="shared" si="0"/>
        <v>83340.440000000206</v>
      </c>
    </row>
    <row r="34" spans="1:18" ht="13.8">
      <c r="A34" s="60">
        <v>45135</v>
      </c>
      <c r="B34" s="27"/>
      <c r="C34" s="178"/>
      <c r="D34" s="29"/>
      <c r="E34" s="57">
        <v>30</v>
      </c>
      <c r="F34" s="41">
        <v>79654</v>
      </c>
      <c r="G34" s="43">
        <v>5208.33</v>
      </c>
      <c r="H34" s="43">
        <v>2075</v>
      </c>
      <c r="I34" s="478">
        <f t="shared" si="0"/>
        <v>78132.110000000204</v>
      </c>
    </row>
    <row r="35" spans="1:18">
      <c r="A35" s="60">
        <v>45248</v>
      </c>
      <c r="B35" s="27"/>
      <c r="C35" s="178"/>
      <c r="D35" s="27"/>
      <c r="E35" s="57">
        <v>31</v>
      </c>
      <c r="F35" s="42">
        <v>81012</v>
      </c>
      <c r="G35" s="43">
        <v>5208.33</v>
      </c>
      <c r="H35" s="43">
        <v>2075</v>
      </c>
      <c r="I35" s="478">
        <f t="shared" si="0"/>
        <v>72923.780000000203</v>
      </c>
    </row>
    <row r="36" spans="1:18">
      <c r="A36" s="60">
        <v>45260</v>
      </c>
      <c r="B36" s="27"/>
      <c r="C36" s="178"/>
      <c r="D36" s="27"/>
      <c r="E36" s="57">
        <v>32</v>
      </c>
      <c r="F36" s="42">
        <v>81199</v>
      </c>
      <c r="G36" s="43">
        <v>5208.33</v>
      </c>
      <c r="H36" s="43">
        <v>2075</v>
      </c>
      <c r="I36" s="478">
        <f t="shared" si="0"/>
        <v>67715.450000000201</v>
      </c>
    </row>
    <row r="37" spans="1:18" ht="15">
      <c r="A37" s="60">
        <v>45293</v>
      </c>
      <c r="B37" s="27"/>
      <c r="C37" s="178"/>
      <c r="D37" s="27"/>
      <c r="E37" s="57">
        <v>33</v>
      </c>
      <c r="F37" s="37">
        <v>81629</v>
      </c>
      <c r="G37" s="43">
        <v>5208.33</v>
      </c>
      <c r="H37" s="43">
        <v>2075</v>
      </c>
      <c r="I37" s="478">
        <f t="shared" si="0"/>
        <v>62507.120000000199</v>
      </c>
    </row>
    <row r="38" spans="1:18">
      <c r="A38" s="60">
        <v>45339</v>
      </c>
      <c r="B38" s="27"/>
      <c r="C38" s="178"/>
      <c r="D38" s="27"/>
      <c r="E38" s="57">
        <v>34</v>
      </c>
      <c r="F38" s="42"/>
      <c r="G38" s="43">
        <v>35850</v>
      </c>
      <c r="H38" s="43">
        <v>4150</v>
      </c>
      <c r="I38" s="478">
        <f t="shared" si="0"/>
        <v>26657.120000000199</v>
      </c>
      <c r="K38" s="99"/>
    </row>
    <row r="39" spans="1:18">
      <c r="A39" s="60">
        <v>45668</v>
      </c>
      <c r="B39" s="27"/>
      <c r="C39" s="27"/>
      <c r="D39" s="27"/>
      <c r="E39" s="57">
        <v>35</v>
      </c>
      <c r="F39" s="42">
        <v>86146</v>
      </c>
      <c r="G39" s="43">
        <v>26657.119999999999</v>
      </c>
      <c r="H39" s="43">
        <v>2075</v>
      </c>
      <c r="I39" s="478">
        <f t="shared" si="0"/>
        <v>2.4374458007514497E-10</v>
      </c>
    </row>
    <row r="40" spans="1:18">
      <c r="A40" s="60">
        <v>45724</v>
      </c>
      <c r="B40" s="27"/>
      <c r="C40" s="27"/>
      <c r="D40" s="27"/>
      <c r="E40" s="57">
        <v>36</v>
      </c>
      <c r="F40" s="42"/>
      <c r="G40" s="43"/>
      <c r="H40" s="43">
        <v>20750</v>
      </c>
      <c r="I40" s="478">
        <f t="shared" si="0"/>
        <v>2.4374458007514497E-10</v>
      </c>
    </row>
    <row r="42" spans="1:18" ht="20.399999999999999">
      <c r="A42" s="3546" t="s">
        <v>1</v>
      </c>
      <c r="B42" s="3547"/>
      <c r="C42" s="3547"/>
      <c r="D42" s="3547"/>
      <c r="E42" s="3547"/>
      <c r="F42" s="3547"/>
      <c r="G42" s="3547"/>
      <c r="H42" s="3547"/>
      <c r="I42" s="3548"/>
    </row>
    <row r="43" spans="1:18" ht="26.4">
      <c r="A43" s="676" t="s">
        <v>2</v>
      </c>
      <c r="B43" s="708" t="s">
        <v>3</v>
      </c>
      <c r="C43" s="708" t="s">
        <v>4</v>
      </c>
      <c r="D43" s="278" t="s">
        <v>362</v>
      </c>
      <c r="E43" s="497" t="s">
        <v>6</v>
      </c>
      <c r="F43" s="611" t="s">
        <v>7</v>
      </c>
      <c r="G43" s="498" t="s">
        <v>176</v>
      </c>
      <c r="H43" s="498" t="s">
        <v>177</v>
      </c>
      <c r="I43" s="688" t="s">
        <v>10</v>
      </c>
    </row>
    <row r="44" spans="1:18">
      <c r="A44" s="709">
        <v>45766</v>
      </c>
      <c r="B44" s="710">
        <v>130000</v>
      </c>
      <c r="C44" s="710">
        <f>B44*0.02</f>
        <v>2600</v>
      </c>
      <c r="D44" s="309"/>
      <c r="E44" s="711">
        <v>24</v>
      </c>
      <c r="F44" s="712">
        <v>35463</v>
      </c>
      <c r="G44" s="713">
        <f>B44/E44</f>
        <v>5416.6666666666697</v>
      </c>
      <c r="H44" s="713">
        <f>B44*0.83%</f>
        <v>1079</v>
      </c>
      <c r="I44" s="307">
        <f>B44</f>
        <v>130000</v>
      </c>
      <c r="K44" s="339"/>
      <c r="L44" s="613"/>
      <c r="M44" s="464"/>
      <c r="N44" s="614"/>
      <c r="O44" s="614"/>
      <c r="P44" s="614"/>
      <c r="Q44" s="617"/>
      <c r="R44" s="617"/>
    </row>
    <row r="45" spans="1:18">
      <c r="A45" s="167">
        <v>45799</v>
      </c>
      <c r="B45" s="605"/>
      <c r="C45" s="27"/>
      <c r="D45" s="27"/>
      <c r="E45" s="57">
        <v>1</v>
      </c>
      <c r="F45" s="58" t="s">
        <v>1933</v>
      </c>
      <c r="G45" s="188">
        <v>5416.67</v>
      </c>
      <c r="H45" s="188">
        <v>1079</v>
      </c>
      <c r="I45" s="478">
        <f>I44-G45</f>
        <v>124583.33</v>
      </c>
      <c r="K45" s="339"/>
      <c r="L45" s="613"/>
      <c r="M45" s="464"/>
      <c r="N45" s="614"/>
      <c r="O45" s="614"/>
      <c r="P45" s="614"/>
      <c r="Q45" s="617"/>
      <c r="R45" s="617"/>
    </row>
    <row r="46" spans="1:18">
      <c r="A46" s="167">
        <v>45836</v>
      </c>
      <c r="B46" s="605"/>
      <c r="C46" s="27"/>
      <c r="D46" s="27"/>
      <c r="E46" s="57">
        <v>2</v>
      </c>
      <c r="F46" s="58" t="s">
        <v>1934</v>
      </c>
      <c r="G46" s="188">
        <v>5416.67</v>
      </c>
      <c r="H46" s="188">
        <v>1079</v>
      </c>
      <c r="I46" s="478">
        <f t="shared" ref="I46:I66" si="1">I45-G46</f>
        <v>119166.66</v>
      </c>
      <c r="K46" s="339"/>
      <c r="L46" s="616"/>
      <c r="M46" s="467"/>
      <c r="N46" s="615"/>
      <c r="O46" s="615"/>
      <c r="P46" s="615"/>
      <c r="Q46" s="618"/>
      <c r="R46" s="618"/>
    </row>
    <row r="47" spans="1:18">
      <c r="A47" s="167">
        <v>45856</v>
      </c>
      <c r="B47" s="605"/>
      <c r="C47" s="27"/>
      <c r="D47" s="27"/>
      <c r="E47" s="57">
        <v>3</v>
      </c>
      <c r="F47" s="58" t="s">
        <v>1935</v>
      </c>
      <c r="G47" s="188">
        <v>5416.67</v>
      </c>
      <c r="H47" s="188">
        <v>1079</v>
      </c>
      <c r="I47" s="478">
        <f t="shared" si="1"/>
        <v>113749.99</v>
      </c>
      <c r="K47" s="339"/>
      <c r="L47" s="613"/>
      <c r="M47" s="340"/>
      <c r="N47" s="615"/>
      <c r="O47" s="615"/>
      <c r="P47" s="615"/>
      <c r="Q47" s="617"/>
      <c r="R47" s="617"/>
    </row>
    <row r="48" spans="1:18">
      <c r="A48" s="167">
        <v>45885</v>
      </c>
      <c r="B48" s="605"/>
      <c r="C48" s="27"/>
      <c r="D48" s="27"/>
      <c r="E48" s="57">
        <v>4</v>
      </c>
      <c r="F48" s="2183" t="s">
        <v>1936</v>
      </c>
      <c r="G48" s="188">
        <v>5416.67</v>
      </c>
      <c r="H48" s="188">
        <v>1079</v>
      </c>
      <c r="I48" s="478">
        <f t="shared" si="1"/>
        <v>108333.32</v>
      </c>
      <c r="K48" s="339"/>
      <c r="L48" s="613"/>
      <c r="M48" s="340"/>
      <c r="N48" s="615"/>
      <c r="O48" s="615"/>
      <c r="P48" s="615"/>
      <c r="Q48" s="617"/>
      <c r="R48" s="617"/>
    </row>
    <row r="49" spans="1:18">
      <c r="A49" s="167">
        <v>45934</v>
      </c>
      <c r="E49" s="57">
        <v>5</v>
      </c>
      <c r="F49" s="58" t="s">
        <v>1937</v>
      </c>
      <c r="G49" s="188">
        <v>5416.67</v>
      </c>
      <c r="H49" s="188">
        <v>1079</v>
      </c>
      <c r="I49" s="478">
        <f t="shared" si="1"/>
        <v>102916.65</v>
      </c>
      <c r="K49" s="339"/>
      <c r="L49" s="613"/>
      <c r="M49" s="340"/>
      <c r="N49" s="615"/>
      <c r="O49" s="615"/>
      <c r="P49" s="615"/>
      <c r="Q49" s="617"/>
      <c r="R49" s="617"/>
    </row>
    <row r="50" spans="1:18">
      <c r="A50" s="167">
        <v>45975</v>
      </c>
      <c r="E50" s="57">
        <v>6</v>
      </c>
      <c r="F50" s="58" t="s">
        <v>1938</v>
      </c>
      <c r="G50" s="188">
        <v>5621</v>
      </c>
      <c r="H50" s="188">
        <v>1079</v>
      </c>
      <c r="I50" s="478">
        <f t="shared" si="1"/>
        <v>97295.65</v>
      </c>
      <c r="K50" s="339"/>
      <c r="L50" s="613"/>
      <c r="M50" s="464"/>
      <c r="N50" s="615"/>
      <c r="O50" s="615"/>
      <c r="P50" s="615"/>
      <c r="Q50" s="617"/>
      <c r="R50" s="617"/>
    </row>
    <row r="51" spans="1:18">
      <c r="A51" s="167">
        <v>45988</v>
      </c>
      <c r="B51" s="605"/>
      <c r="C51" s="27"/>
      <c r="D51" s="27"/>
      <c r="E51" s="57">
        <v>7</v>
      </c>
      <c r="F51" s="58" t="s">
        <v>1939</v>
      </c>
      <c r="G51" s="188">
        <v>5212.34</v>
      </c>
      <c r="H51" s="188">
        <v>1079</v>
      </c>
      <c r="I51" s="478">
        <f t="shared" si="1"/>
        <v>92083.31</v>
      </c>
      <c r="K51" s="339"/>
      <c r="L51" s="613"/>
      <c r="M51" s="340"/>
      <c r="N51" s="615"/>
      <c r="O51" s="615"/>
      <c r="P51" s="615"/>
      <c r="Q51" s="617"/>
      <c r="R51" s="617"/>
    </row>
    <row r="52" spans="1:18" ht="13.8">
      <c r="A52" s="717">
        <v>1079</v>
      </c>
      <c r="B52" s="605"/>
      <c r="C52" s="27"/>
      <c r="D52" s="27"/>
      <c r="E52" s="57">
        <v>8</v>
      </c>
      <c r="F52" s="42"/>
      <c r="G52" s="43"/>
      <c r="H52" s="43"/>
      <c r="I52" s="478">
        <f t="shared" si="1"/>
        <v>92083.31</v>
      </c>
      <c r="K52" s="339"/>
      <c r="L52" s="613"/>
      <c r="M52" s="340"/>
      <c r="N52" s="615"/>
      <c r="O52" s="615"/>
      <c r="P52" s="615"/>
      <c r="Q52" s="617"/>
      <c r="R52" s="617"/>
    </row>
    <row r="53" spans="1:18">
      <c r="A53" s="60"/>
      <c r="B53" s="27"/>
      <c r="C53" s="27"/>
      <c r="D53" s="27"/>
      <c r="E53" s="57">
        <v>9</v>
      </c>
      <c r="F53" s="42"/>
      <c r="G53" s="43"/>
      <c r="H53" s="43"/>
      <c r="I53" s="478">
        <f t="shared" si="1"/>
        <v>92083.31</v>
      </c>
      <c r="K53" s="339"/>
      <c r="L53" s="613"/>
      <c r="M53" s="340"/>
      <c r="N53" s="615"/>
      <c r="O53" s="615"/>
      <c r="P53" s="615"/>
      <c r="Q53" s="617"/>
      <c r="R53" s="617"/>
    </row>
    <row r="54" spans="1:18">
      <c r="A54" s="60"/>
      <c r="B54" s="27"/>
      <c r="C54" s="27"/>
      <c r="D54" s="27"/>
      <c r="E54" s="57">
        <v>10</v>
      </c>
      <c r="F54" s="42"/>
      <c r="G54" s="43"/>
      <c r="H54" s="43"/>
      <c r="I54" s="478">
        <f t="shared" si="1"/>
        <v>92083.31</v>
      </c>
    </row>
    <row r="55" spans="1:18">
      <c r="A55" s="60"/>
      <c r="B55" s="27"/>
      <c r="C55" s="27"/>
      <c r="D55" s="27"/>
      <c r="E55" s="57">
        <v>11</v>
      </c>
      <c r="F55" s="42"/>
      <c r="G55" s="43"/>
      <c r="H55" s="43"/>
      <c r="I55" s="478">
        <f t="shared" si="1"/>
        <v>92083.31</v>
      </c>
      <c r="K55" s="540"/>
    </row>
    <row r="56" spans="1:18">
      <c r="A56" s="60"/>
      <c r="B56" s="27"/>
      <c r="C56" s="27"/>
      <c r="D56" s="27"/>
      <c r="E56" s="57">
        <v>12</v>
      </c>
      <c r="F56" s="42"/>
      <c r="G56" s="43"/>
      <c r="H56" s="43"/>
      <c r="I56" s="478">
        <f t="shared" si="1"/>
        <v>92083.31</v>
      </c>
    </row>
    <row r="57" spans="1:18">
      <c r="A57" s="60"/>
      <c r="B57" s="27"/>
      <c r="C57" s="27"/>
      <c r="D57" s="27"/>
      <c r="E57" s="57">
        <v>13</v>
      </c>
      <c r="F57" s="42"/>
      <c r="G57" s="43"/>
      <c r="H57" s="43"/>
      <c r="I57" s="478">
        <f t="shared" si="1"/>
        <v>92083.31</v>
      </c>
    </row>
    <row r="58" spans="1:18">
      <c r="A58" s="60"/>
      <c r="B58" s="27"/>
      <c r="C58" s="27"/>
      <c r="D58" s="27"/>
      <c r="E58" s="57">
        <v>14</v>
      </c>
      <c r="F58" s="42"/>
      <c r="G58" s="43"/>
      <c r="H58" s="43"/>
      <c r="I58" s="478">
        <f t="shared" si="1"/>
        <v>92083.31</v>
      </c>
    </row>
    <row r="59" spans="1:18">
      <c r="A59" s="60"/>
      <c r="B59" s="27"/>
      <c r="C59" s="27"/>
      <c r="D59" s="27"/>
      <c r="E59" s="57">
        <v>16</v>
      </c>
      <c r="F59" s="42"/>
      <c r="G59" s="43"/>
      <c r="H59" s="43"/>
      <c r="I59" s="478">
        <f t="shared" si="1"/>
        <v>92083.31</v>
      </c>
    </row>
    <row r="60" spans="1:18">
      <c r="A60" s="60"/>
      <c r="B60" s="27"/>
      <c r="C60" s="27"/>
      <c r="D60" s="27"/>
      <c r="E60" s="57">
        <v>17</v>
      </c>
      <c r="F60" s="42"/>
      <c r="G60" s="43"/>
      <c r="H60" s="43"/>
      <c r="I60" s="478">
        <f t="shared" si="1"/>
        <v>92083.31</v>
      </c>
    </row>
    <row r="61" spans="1:18">
      <c r="A61" s="60"/>
      <c r="B61" s="27"/>
      <c r="C61" s="27"/>
      <c r="D61" s="27"/>
      <c r="E61" s="57">
        <v>18</v>
      </c>
      <c r="F61" s="42"/>
      <c r="G61" s="43"/>
      <c r="H61" s="43"/>
      <c r="I61" s="478">
        <f t="shared" si="1"/>
        <v>92083.31</v>
      </c>
    </row>
    <row r="62" spans="1:18">
      <c r="A62" s="60"/>
      <c r="B62" s="27"/>
      <c r="C62" s="27"/>
      <c r="D62" s="27"/>
      <c r="E62" s="57">
        <v>19</v>
      </c>
      <c r="F62" s="42"/>
      <c r="G62" s="43"/>
      <c r="H62" s="43"/>
      <c r="I62" s="478">
        <f t="shared" si="1"/>
        <v>92083.31</v>
      </c>
    </row>
    <row r="63" spans="1:18">
      <c r="A63" s="60"/>
      <c r="B63" s="27"/>
      <c r="C63" s="27"/>
      <c r="D63" s="27"/>
      <c r="E63" s="57">
        <v>20</v>
      </c>
      <c r="F63" s="42"/>
      <c r="G63" s="43"/>
      <c r="H63" s="43"/>
      <c r="I63" s="478">
        <f t="shared" si="1"/>
        <v>92083.31</v>
      </c>
    </row>
    <row r="64" spans="1:18" ht="13.8">
      <c r="A64" s="60"/>
      <c r="B64" s="27"/>
      <c r="C64" s="27"/>
      <c r="D64" s="27"/>
      <c r="E64" s="57">
        <v>21</v>
      </c>
      <c r="F64" s="41"/>
      <c r="G64" s="189"/>
      <c r="H64" s="43"/>
      <c r="I64" s="478">
        <f t="shared" si="1"/>
        <v>92083.31</v>
      </c>
    </row>
    <row r="65" spans="1:15" ht="13.8">
      <c r="A65" s="77"/>
      <c r="B65" s="32"/>
      <c r="C65" s="284"/>
      <c r="D65" s="284"/>
      <c r="E65" s="57">
        <v>23</v>
      </c>
      <c r="F65" s="41"/>
      <c r="G65" s="714"/>
      <c r="H65" s="329"/>
      <c r="I65" s="478">
        <f t="shared" si="1"/>
        <v>92083.31</v>
      </c>
    </row>
    <row r="66" spans="1:15" ht="13.8">
      <c r="A66" s="77"/>
      <c r="B66" s="32"/>
      <c r="C66" s="33"/>
      <c r="D66" s="715"/>
      <c r="E66" s="57">
        <v>24</v>
      </c>
      <c r="F66" s="41"/>
      <c r="G66" s="716"/>
      <c r="H66" s="149"/>
      <c r="I66" s="478">
        <f t="shared" si="1"/>
        <v>92083.31</v>
      </c>
    </row>
    <row r="70" spans="1:15">
      <c r="O70" s="3">
        <f>40000-4150</f>
        <v>35850</v>
      </c>
    </row>
  </sheetData>
  <mergeCells count="3">
    <mergeCell ref="A1:E1"/>
    <mergeCell ref="A4:I4"/>
    <mergeCell ref="A42:I42"/>
  </mergeCells>
  <pageMargins left="0.7" right="0.7" top="0.75" bottom="0.75" header="0.3" footer="0.3"/>
  <pageSetup orientation="portrait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108">
    <tabColor rgb="FFFFFF00"/>
  </sheetPr>
  <dimension ref="A1:Z81"/>
  <sheetViews>
    <sheetView topLeftCell="A19" zoomScale="130" zoomScaleNormal="130" workbookViewId="0">
      <selection activeCell="I40" sqref="I40"/>
    </sheetView>
  </sheetViews>
  <sheetFormatPr defaultColWidth="9.109375" defaultRowHeight="13.2"/>
  <cols>
    <col min="1" max="1" width="12.88671875" style="228" customWidth="1"/>
    <col min="2" max="2" width="13" style="3" customWidth="1"/>
    <col min="3" max="3" width="11" style="3" customWidth="1"/>
    <col min="4" max="4" width="9.109375" style="3"/>
    <col min="5" max="5" width="10.44140625" style="2308" customWidth="1"/>
    <col min="6" max="6" width="9.44140625" style="133" customWidth="1"/>
    <col min="7" max="7" width="14.109375" style="7" customWidth="1"/>
    <col min="8" max="8" width="10.6640625" style="625" customWidth="1"/>
    <col min="9" max="9" width="12.5546875" style="132" customWidth="1"/>
    <col min="10" max="10" width="11.5546875" style="228" customWidth="1"/>
    <col min="11" max="11" width="11.44140625" style="133" customWidth="1"/>
    <col min="12" max="13" width="10.5546875" style="133" customWidth="1"/>
    <col min="14" max="14" width="10.5546875" style="2308" customWidth="1"/>
    <col min="15" max="15" width="12" style="135" customWidth="1"/>
    <col min="16" max="16" width="10.5546875" style="135" customWidth="1"/>
    <col min="17" max="17" width="11.6640625" style="135" customWidth="1"/>
    <col min="18" max="18" width="9.88671875" style="3" customWidth="1"/>
    <col min="19" max="19" width="11.44140625" style="3" customWidth="1"/>
    <col min="20" max="20" width="12.44140625" style="3" customWidth="1"/>
    <col min="21" max="23" width="9.109375" style="3"/>
    <col min="24" max="24" width="15.109375" style="3" customWidth="1"/>
    <col min="25" max="25" width="9.109375" style="3"/>
    <col min="26" max="26" width="12.6640625" style="3" customWidth="1"/>
    <col min="27" max="16384" width="9.109375" style="3"/>
  </cols>
  <sheetData>
    <row r="1" spans="1:17" ht="24">
      <c r="A1" s="11" t="s">
        <v>1940</v>
      </c>
      <c r="B1" s="11"/>
      <c r="C1" s="11"/>
      <c r="G1" s="135"/>
      <c r="H1" s="681"/>
    </row>
    <row r="2" spans="1:17">
      <c r="G2" s="135"/>
      <c r="H2" s="681"/>
    </row>
    <row r="3" spans="1:17" s="1" customFormat="1" ht="15">
      <c r="A3" s="3566" t="s">
        <v>1</v>
      </c>
      <c r="B3" s="3567"/>
      <c r="C3" s="3567"/>
      <c r="D3" s="3567"/>
      <c r="E3" s="3567"/>
      <c r="F3" s="3567"/>
      <c r="G3" s="3567"/>
      <c r="H3" s="3567"/>
      <c r="I3" s="3568"/>
      <c r="J3" s="3563" t="s">
        <v>20</v>
      </c>
      <c r="K3" s="3564"/>
      <c r="L3" s="3564"/>
      <c r="M3" s="3564"/>
      <c r="N3" s="3564"/>
      <c r="O3" s="3564"/>
      <c r="P3" s="3564"/>
      <c r="Q3" s="3565"/>
    </row>
    <row r="4" spans="1:17" ht="29.1" customHeight="1">
      <c r="A4" s="493" t="s">
        <v>2</v>
      </c>
      <c r="B4" s="278" t="s">
        <v>3</v>
      </c>
      <c r="C4" s="279" t="s">
        <v>4</v>
      </c>
      <c r="D4" s="278" t="s">
        <v>362</v>
      </c>
      <c r="E4" s="2421" t="s">
        <v>7</v>
      </c>
      <c r="F4" s="497" t="s">
        <v>6</v>
      </c>
      <c r="G4" s="498" t="s">
        <v>176</v>
      </c>
      <c r="H4" s="682" t="s">
        <v>177</v>
      </c>
      <c r="I4" s="688" t="s">
        <v>10</v>
      </c>
      <c r="J4" s="689" t="s">
        <v>21</v>
      </c>
      <c r="K4" s="690" t="s">
        <v>22</v>
      </c>
      <c r="L4" s="691" t="s">
        <v>5</v>
      </c>
      <c r="M4" s="309" t="s">
        <v>52</v>
      </c>
      <c r="N4" s="2976" t="s">
        <v>7</v>
      </c>
      <c r="O4" s="692" t="s">
        <v>22</v>
      </c>
      <c r="P4" s="690" t="s">
        <v>25</v>
      </c>
      <c r="Q4" s="703" t="s">
        <v>26</v>
      </c>
    </row>
    <row r="5" spans="1:17" ht="15" customHeight="1">
      <c r="A5" s="683">
        <v>44873</v>
      </c>
      <c r="B5" s="21">
        <v>325000</v>
      </c>
      <c r="C5" s="21">
        <f>B5*0.02</f>
        <v>6500</v>
      </c>
      <c r="D5" s="21"/>
      <c r="E5" s="2508">
        <v>30160</v>
      </c>
      <c r="F5" s="73">
        <v>48</v>
      </c>
      <c r="G5" s="21">
        <f>B5/F5</f>
        <v>6770.8333333333303</v>
      </c>
      <c r="H5" s="21">
        <f>B5*0.83%</f>
        <v>2697.5</v>
      </c>
      <c r="I5" s="21">
        <f>B5</f>
        <v>325000</v>
      </c>
      <c r="J5" s="50">
        <v>45325</v>
      </c>
      <c r="K5" s="190">
        <v>20000</v>
      </c>
      <c r="L5" s="190"/>
      <c r="M5" s="190">
        <v>12</v>
      </c>
      <c r="N5" s="2229">
        <v>32845</v>
      </c>
      <c r="O5" s="190">
        <v>1666.67</v>
      </c>
      <c r="P5" s="190">
        <v>400</v>
      </c>
      <c r="Q5" s="190">
        <f>K5</f>
        <v>20000</v>
      </c>
    </row>
    <row r="6" spans="1:17" ht="15" customHeight="1">
      <c r="A6" s="167">
        <v>44896</v>
      </c>
      <c r="B6" s="32"/>
      <c r="C6" s="284"/>
      <c r="D6" s="284"/>
      <c r="E6" s="2195">
        <v>76941</v>
      </c>
      <c r="F6" s="57">
        <v>1</v>
      </c>
      <c r="G6" s="284">
        <v>6770</v>
      </c>
      <c r="H6" s="284">
        <v>2697.5</v>
      </c>
      <c r="I6" s="693">
        <f>I5-G6</f>
        <v>318230</v>
      </c>
      <c r="J6" s="50">
        <v>45352</v>
      </c>
      <c r="K6" s="62"/>
      <c r="L6" s="62"/>
      <c r="M6" s="538">
        <v>1</v>
      </c>
      <c r="N6" s="2229">
        <v>82275</v>
      </c>
      <c r="O6" s="59">
        <v>1666.67</v>
      </c>
      <c r="P6" s="59">
        <v>366.67</v>
      </c>
      <c r="Q6" s="62">
        <f>Q5-O6</f>
        <v>18333.330000000002</v>
      </c>
    </row>
    <row r="7" spans="1:17" ht="15" customHeight="1">
      <c r="A7" s="167">
        <v>44924</v>
      </c>
      <c r="B7" s="32"/>
      <c r="C7" s="33"/>
      <c r="D7" s="33"/>
      <c r="E7" s="2195">
        <v>77253</v>
      </c>
      <c r="F7" s="57">
        <v>2</v>
      </c>
      <c r="G7" s="33">
        <v>6770.83</v>
      </c>
      <c r="H7" s="33">
        <v>2697.5</v>
      </c>
      <c r="I7" s="694">
        <f t="shared" ref="I7:I14" si="0">I6-G7</f>
        <v>311459.17</v>
      </c>
      <c r="J7" s="50">
        <v>45378</v>
      </c>
      <c r="K7" s="57"/>
      <c r="L7" s="57"/>
      <c r="M7" s="538">
        <v>2</v>
      </c>
      <c r="N7" s="2229">
        <v>82590</v>
      </c>
      <c r="O7" s="59">
        <v>1666.67</v>
      </c>
      <c r="P7" s="59">
        <v>333.33</v>
      </c>
      <c r="Q7" s="62">
        <f t="shared" ref="Q7:Q16" si="1">Q6-O7</f>
        <v>16666.66</v>
      </c>
    </row>
    <row r="8" spans="1:17" ht="15" customHeight="1">
      <c r="A8" s="50">
        <v>44958</v>
      </c>
      <c r="B8" s="27"/>
      <c r="C8" s="27"/>
      <c r="D8" s="27"/>
      <c r="E8" s="2195">
        <v>77562</v>
      </c>
      <c r="F8" s="57">
        <v>3</v>
      </c>
      <c r="G8" s="33">
        <v>6770.83</v>
      </c>
      <c r="H8" s="33">
        <v>2697.5</v>
      </c>
      <c r="I8" s="694">
        <f t="shared" si="0"/>
        <v>304688.34000000003</v>
      </c>
      <c r="J8" s="50">
        <v>45415</v>
      </c>
      <c r="K8" s="57"/>
      <c r="L8" s="57"/>
      <c r="M8" s="538">
        <v>3</v>
      </c>
      <c r="N8" s="2229">
        <v>83018</v>
      </c>
      <c r="O8" s="59">
        <v>1666.67</v>
      </c>
      <c r="P8" s="59">
        <v>300</v>
      </c>
      <c r="Q8" s="62">
        <f t="shared" si="1"/>
        <v>14999.99</v>
      </c>
    </row>
    <row r="9" spans="1:17" ht="15" customHeight="1">
      <c r="A9" s="50">
        <v>44985</v>
      </c>
      <c r="B9" s="27"/>
      <c r="C9" s="27"/>
      <c r="D9" s="27"/>
      <c r="E9" s="2195">
        <v>77757</v>
      </c>
      <c r="F9" s="57">
        <v>4</v>
      </c>
      <c r="G9" s="33">
        <v>6770.83</v>
      </c>
      <c r="H9" s="33">
        <v>2697.5</v>
      </c>
      <c r="I9" s="694">
        <f t="shared" si="0"/>
        <v>297917.51</v>
      </c>
      <c r="J9" s="50">
        <v>45443</v>
      </c>
      <c r="K9" s="178"/>
      <c r="L9" s="44"/>
      <c r="M9" s="538">
        <v>4</v>
      </c>
      <c r="N9" s="2229">
        <v>83429</v>
      </c>
      <c r="O9" s="59">
        <v>1666.67</v>
      </c>
      <c r="P9" s="59">
        <v>266.67</v>
      </c>
      <c r="Q9" s="62">
        <f t="shared" si="1"/>
        <v>13333.32</v>
      </c>
    </row>
    <row r="10" spans="1:17" ht="15" customHeight="1">
      <c r="A10" s="50">
        <v>45016</v>
      </c>
      <c r="B10" s="27"/>
      <c r="C10" s="27"/>
      <c r="D10" s="27"/>
      <c r="E10" s="2195">
        <v>78138</v>
      </c>
      <c r="F10" s="57">
        <v>5</v>
      </c>
      <c r="G10" s="33">
        <v>6770.83</v>
      </c>
      <c r="H10" s="33">
        <v>2697.5</v>
      </c>
      <c r="I10" s="694">
        <f t="shared" si="0"/>
        <v>291146.68</v>
      </c>
      <c r="J10" s="50">
        <v>45470</v>
      </c>
      <c r="K10" s="178"/>
      <c r="L10" s="57"/>
      <c r="M10" s="538">
        <v>5</v>
      </c>
      <c r="N10" s="2229">
        <v>83690</v>
      </c>
      <c r="O10" s="59">
        <v>1666.67</v>
      </c>
      <c r="P10" s="62">
        <v>233.33</v>
      </c>
      <c r="Q10" s="62">
        <f t="shared" si="1"/>
        <v>11666.65</v>
      </c>
    </row>
    <row r="11" spans="1:17" ht="15" customHeight="1">
      <c r="A11" s="50">
        <v>45044</v>
      </c>
      <c r="B11" s="27"/>
      <c r="C11" s="27"/>
      <c r="D11" s="27"/>
      <c r="E11" s="2195">
        <v>78472</v>
      </c>
      <c r="F11" s="57">
        <v>6</v>
      </c>
      <c r="G11" s="33">
        <v>6770.83</v>
      </c>
      <c r="H11" s="33">
        <v>2697.5</v>
      </c>
      <c r="I11" s="694">
        <f t="shared" si="0"/>
        <v>284375.84999999998</v>
      </c>
      <c r="J11" s="50">
        <v>45511</v>
      </c>
      <c r="K11" s="57"/>
      <c r="L11" s="44"/>
      <c r="M11" s="538">
        <v>6</v>
      </c>
      <c r="N11" s="2229">
        <v>84202</v>
      </c>
      <c r="O11" s="695">
        <v>1666.67</v>
      </c>
      <c r="P11" s="62">
        <v>200</v>
      </c>
      <c r="Q11" s="62">
        <f t="shared" si="1"/>
        <v>9999.98</v>
      </c>
    </row>
    <row r="12" spans="1:17" ht="15" customHeight="1">
      <c r="A12" s="50">
        <v>45079</v>
      </c>
      <c r="B12" s="27"/>
      <c r="C12" s="27"/>
      <c r="D12" s="27"/>
      <c r="E12" s="2195">
        <v>78991</v>
      </c>
      <c r="F12" s="57">
        <v>7</v>
      </c>
      <c r="G12" s="43">
        <v>6770.83</v>
      </c>
      <c r="H12" s="685">
        <v>2697.5</v>
      </c>
      <c r="I12" s="694">
        <f t="shared" si="0"/>
        <v>277605.02</v>
      </c>
      <c r="J12" s="50">
        <v>45534</v>
      </c>
      <c r="K12" s="57"/>
      <c r="L12" s="57"/>
      <c r="M12" s="538">
        <v>7</v>
      </c>
      <c r="N12" s="2229">
        <v>84444</v>
      </c>
      <c r="O12" s="59">
        <v>1666.67</v>
      </c>
      <c r="P12" s="59">
        <v>166.67</v>
      </c>
      <c r="Q12" s="62">
        <f t="shared" si="1"/>
        <v>8333.31</v>
      </c>
    </row>
    <row r="13" spans="1:17" ht="15" customHeight="1">
      <c r="A13" s="50">
        <v>45106</v>
      </c>
      <c r="B13" s="27"/>
      <c r="C13" s="27"/>
      <c r="D13" s="27"/>
      <c r="E13" s="2229">
        <v>79328</v>
      </c>
      <c r="F13" s="57">
        <v>8</v>
      </c>
      <c r="G13" s="43">
        <v>6770.83</v>
      </c>
      <c r="H13" s="685">
        <v>2697.5</v>
      </c>
      <c r="I13" s="694">
        <f t="shared" si="0"/>
        <v>270834.19</v>
      </c>
      <c r="J13" s="50">
        <v>45566</v>
      </c>
      <c r="K13" s="57"/>
      <c r="L13" s="57"/>
      <c r="M13" s="538">
        <v>8</v>
      </c>
      <c r="N13" s="2229">
        <v>84848</v>
      </c>
      <c r="O13" s="59">
        <v>1666.67</v>
      </c>
      <c r="P13" s="59">
        <v>133.33000000000001</v>
      </c>
      <c r="Q13" s="62">
        <f t="shared" si="1"/>
        <v>6666.64</v>
      </c>
    </row>
    <row r="14" spans="1:17" ht="15" customHeight="1">
      <c r="A14" s="50">
        <v>45111</v>
      </c>
      <c r="B14" s="27"/>
      <c r="C14" s="27"/>
      <c r="D14" s="27"/>
      <c r="E14" s="2229">
        <v>31561</v>
      </c>
      <c r="F14" s="57">
        <v>9</v>
      </c>
      <c r="G14" s="43">
        <v>270834.19</v>
      </c>
      <c r="H14" s="685"/>
      <c r="I14" s="694">
        <f t="shared" si="0"/>
        <v>0</v>
      </c>
      <c r="J14" s="50">
        <v>45595</v>
      </c>
      <c r="K14" s="57"/>
      <c r="L14" s="57"/>
      <c r="M14" s="538">
        <v>9</v>
      </c>
      <c r="N14" s="2229">
        <v>85215</v>
      </c>
      <c r="O14" s="59">
        <v>1666.67</v>
      </c>
      <c r="P14" s="59">
        <v>100</v>
      </c>
      <c r="Q14" s="62">
        <f t="shared" si="1"/>
        <v>4999.97</v>
      </c>
    </row>
    <row r="15" spans="1:17" ht="15" customHeight="1">
      <c r="J15" s="50">
        <v>45624</v>
      </c>
      <c r="K15" s="57"/>
      <c r="L15" s="57"/>
      <c r="M15" s="538">
        <v>10</v>
      </c>
      <c r="N15" s="2229">
        <v>85641</v>
      </c>
      <c r="O15" s="59">
        <v>1666.67</v>
      </c>
      <c r="P15" s="59">
        <v>66.67</v>
      </c>
      <c r="Q15" s="62">
        <f t="shared" si="1"/>
        <v>3333.3</v>
      </c>
    </row>
    <row r="16" spans="1:17" ht="24" customHeight="1">
      <c r="A16" s="3566" t="s">
        <v>1</v>
      </c>
      <c r="B16" s="3567"/>
      <c r="C16" s="3567"/>
      <c r="D16" s="3567"/>
      <c r="E16" s="3567"/>
      <c r="F16" s="3567"/>
      <c r="G16" s="3567"/>
      <c r="H16" s="3567"/>
      <c r="I16" s="3567"/>
      <c r="J16" s="60">
        <v>45643</v>
      </c>
      <c r="M16" s="538">
        <v>11</v>
      </c>
      <c r="N16" s="2229">
        <v>85840</v>
      </c>
      <c r="O16" s="59">
        <v>3333.33</v>
      </c>
      <c r="P16" s="62"/>
      <c r="Q16" s="62">
        <f t="shared" si="1"/>
        <v>-2.9999999997016899E-2</v>
      </c>
    </row>
    <row r="17" spans="1:26" ht="15" customHeight="1">
      <c r="A17" s="493" t="s">
        <v>2</v>
      </c>
      <c r="B17" s="278" t="s">
        <v>3</v>
      </c>
      <c r="C17" s="279" t="s">
        <v>4</v>
      </c>
      <c r="D17" s="278" t="s">
        <v>362</v>
      </c>
      <c r="E17" s="2421" t="s">
        <v>7</v>
      </c>
      <c r="F17" s="497" t="s">
        <v>6</v>
      </c>
      <c r="G17" s="498" t="s">
        <v>176</v>
      </c>
      <c r="H17" s="682" t="s">
        <v>177</v>
      </c>
      <c r="I17" s="696" t="s">
        <v>10</v>
      </c>
      <c r="J17" s="50"/>
      <c r="K17" s="57"/>
      <c r="L17" s="57"/>
      <c r="M17" s="57"/>
      <c r="N17" s="2229"/>
      <c r="O17" s="62"/>
      <c r="P17" s="62"/>
      <c r="Q17" s="62"/>
    </row>
    <row r="18" spans="1:26" ht="15" customHeight="1">
      <c r="A18" s="683">
        <v>45111</v>
      </c>
      <c r="B18" s="21">
        <v>300000</v>
      </c>
      <c r="C18" s="21">
        <f>B18*0.02</f>
        <v>6000</v>
      </c>
      <c r="D18" s="21"/>
      <c r="E18" s="2508">
        <v>31561</v>
      </c>
      <c r="F18" s="73">
        <v>48</v>
      </c>
      <c r="G18" s="21">
        <f>B18/F18</f>
        <v>6250</v>
      </c>
      <c r="H18" s="21">
        <f>B18*0.83%</f>
        <v>2490</v>
      </c>
      <c r="I18" s="92">
        <f>B18</f>
        <v>300000</v>
      </c>
      <c r="J18" s="3563" t="s">
        <v>20</v>
      </c>
      <c r="K18" s="3564"/>
      <c r="L18" s="3564"/>
      <c r="M18" s="3564"/>
      <c r="N18" s="3564"/>
      <c r="O18" s="3564"/>
      <c r="P18" s="3564"/>
      <c r="Q18" s="3565"/>
      <c r="S18" s="3563" t="s">
        <v>20</v>
      </c>
      <c r="T18" s="3564"/>
      <c r="U18" s="3564"/>
      <c r="V18" s="3564"/>
      <c r="W18" s="3564"/>
      <c r="X18" s="3564"/>
      <c r="Y18" s="3564"/>
      <c r="Z18" s="3565"/>
    </row>
    <row r="19" spans="1:26" ht="15" customHeight="1">
      <c r="A19" s="50">
        <v>45139</v>
      </c>
      <c r="B19" s="27"/>
      <c r="C19" s="27"/>
      <c r="D19" s="27"/>
      <c r="E19" s="2229">
        <v>79732</v>
      </c>
      <c r="F19" s="57">
        <v>1</v>
      </c>
      <c r="G19" s="45">
        <v>6250</v>
      </c>
      <c r="H19" s="45">
        <v>2490</v>
      </c>
      <c r="I19" s="478">
        <f>I18-G19</f>
        <v>293750</v>
      </c>
      <c r="J19" s="689" t="s">
        <v>21</v>
      </c>
      <c r="K19" s="690" t="s">
        <v>22</v>
      </c>
      <c r="L19" s="691" t="s">
        <v>5</v>
      </c>
      <c r="M19" s="309" t="s">
        <v>52</v>
      </c>
      <c r="N19" s="2976" t="s">
        <v>7</v>
      </c>
      <c r="O19" s="692" t="s">
        <v>22</v>
      </c>
      <c r="P19" s="690" t="s">
        <v>25</v>
      </c>
      <c r="Q19" s="703" t="s">
        <v>26</v>
      </c>
      <c r="S19" s="689" t="s">
        <v>21</v>
      </c>
      <c r="T19" s="690" t="s">
        <v>22</v>
      </c>
      <c r="U19" s="691" t="s">
        <v>5</v>
      </c>
      <c r="V19" s="309" t="s">
        <v>52</v>
      </c>
      <c r="W19" s="704" t="s">
        <v>7</v>
      </c>
      <c r="X19" s="692" t="s">
        <v>22</v>
      </c>
      <c r="Y19" s="690" t="s">
        <v>25</v>
      </c>
      <c r="Z19" s="703" t="s">
        <v>26</v>
      </c>
    </row>
    <row r="20" spans="1:26" ht="15" customHeight="1">
      <c r="A20" s="50">
        <v>45171</v>
      </c>
      <c r="B20" s="27"/>
      <c r="C20" s="27"/>
      <c r="D20" s="27"/>
      <c r="E20" s="2229">
        <v>80116</v>
      </c>
      <c r="F20" s="57">
        <v>2</v>
      </c>
      <c r="G20" s="59">
        <v>6250</v>
      </c>
      <c r="H20" s="59">
        <v>2490</v>
      </c>
      <c r="I20" s="478">
        <f t="shared" ref="I20:I25" si="2">I19-G20</f>
        <v>287500</v>
      </c>
      <c r="J20" s="697">
        <v>45643</v>
      </c>
      <c r="K20" s="190">
        <v>20000</v>
      </c>
      <c r="L20" s="190"/>
      <c r="M20" s="698">
        <v>12</v>
      </c>
      <c r="N20" s="2979">
        <v>34750</v>
      </c>
      <c r="O20" s="190">
        <v>1666.67</v>
      </c>
      <c r="P20" s="190">
        <v>400</v>
      </c>
      <c r="Q20" s="190">
        <f>K20</f>
        <v>20000</v>
      </c>
      <c r="S20" s="697">
        <v>45749</v>
      </c>
      <c r="T20" s="190">
        <v>20000</v>
      </c>
      <c r="U20" s="190"/>
      <c r="V20" s="698">
        <v>12</v>
      </c>
      <c r="W20" s="705">
        <v>35342</v>
      </c>
      <c r="X20" s="190">
        <v>1666.67</v>
      </c>
      <c r="Y20" s="190">
        <v>400</v>
      </c>
      <c r="Z20" s="190">
        <f>T20</f>
        <v>20000</v>
      </c>
    </row>
    <row r="21" spans="1:26" ht="15" customHeight="1">
      <c r="A21" s="50">
        <v>45199</v>
      </c>
      <c r="B21" s="27"/>
      <c r="C21" s="27"/>
      <c r="D21" s="27"/>
      <c r="E21" s="2229">
        <v>80433</v>
      </c>
      <c r="F21" s="57">
        <v>3</v>
      </c>
      <c r="G21" s="30">
        <v>6250</v>
      </c>
      <c r="H21" s="30">
        <v>2490</v>
      </c>
      <c r="I21" s="478">
        <f t="shared" si="2"/>
        <v>281250</v>
      </c>
      <c r="J21" s="50">
        <v>45679</v>
      </c>
      <c r="K21" s="194">
        <v>45679</v>
      </c>
      <c r="L21" s="57"/>
      <c r="M21" s="57">
        <v>1</v>
      </c>
      <c r="N21" s="2312">
        <v>86236</v>
      </c>
      <c r="O21" s="200">
        <v>1666.67</v>
      </c>
      <c r="P21" s="200">
        <v>366.67</v>
      </c>
      <c r="Q21" s="62">
        <f>Q20-O21</f>
        <v>18333.330000000002</v>
      </c>
      <c r="S21" s="50">
        <v>45779</v>
      </c>
      <c r="T21" s="57"/>
      <c r="U21" s="57"/>
      <c r="V21" s="57">
        <v>1</v>
      </c>
      <c r="W21" s="57">
        <v>87461</v>
      </c>
      <c r="X21" s="62">
        <v>20000</v>
      </c>
      <c r="Y21" s="62"/>
      <c r="Z21" s="62">
        <f>Z20-X21</f>
        <v>0</v>
      </c>
    </row>
    <row r="22" spans="1:26" ht="15" customHeight="1">
      <c r="A22" s="50">
        <v>45234</v>
      </c>
      <c r="B22" s="27"/>
      <c r="C22" s="27"/>
      <c r="D22" s="27"/>
      <c r="E22" s="2195">
        <v>80832</v>
      </c>
      <c r="F22" s="57">
        <v>4</v>
      </c>
      <c r="G22" s="43">
        <v>6250</v>
      </c>
      <c r="H22" s="685">
        <v>2490</v>
      </c>
      <c r="I22" s="478">
        <f t="shared" si="2"/>
        <v>275000</v>
      </c>
      <c r="J22" s="50">
        <v>45716</v>
      </c>
      <c r="K22" s="194">
        <v>45716</v>
      </c>
      <c r="L22" s="57"/>
      <c r="M22" s="57">
        <v>2</v>
      </c>
      <c r="N22" s="2312">
        <v>86666</v>
      </c>
      <c r="O22" s="200">
        <v>1666.67</v>
      </c>
      <c r="P22" s="200">
        <v>333.33</v>
      </c>
      <c r="Q22" s="62">
        <f t="shared" ref="Q22:Q31" si="3">Q21-O22</f>
        <v>16666.66</v>
      </c>
      <c r="S22" s="50"/>
      <c r="T22" s="57"/>
      <c r="U22" s="57"/>
      <c r="V22" s="57">
        <v>2</v>
      </c>
      <c r="W22" s="57"/>
      <c r="X22" s="62"/>
      <c r="Y22" s="62"/>
      <c r="Z22" s="62">
        <f>Z21-X22</f>
        <v>0</v>
      </c>
    </row>
    <row r="23" spans="1:26" ht="15" customHeight="1">
      <c r="A23" s="50">
        <v>45258</v>
      </c>
      <c r="B23" s="27"/>
      <c r="C23" s="27"/>
      <c r="D23" s="27"/>
      <c r="E23" s="2229">
        <v>81135</v>
      </c>
      <c r="F23" s="57">
        <v>5</v>
      </c>
      <c r="G23" s="43">
        <v>6250</v>
      </c>
      <c r="H23" s="685">
        <v>2490</v>
      </c>
      <c r="I23" s="478">
        <f t="shared" si="2"/>
        <v>268750</v>
      </c>
      <c r="J23" s="50">
        <v>45773</v>
      </c>
      <c r="K23" s="194">
        <v>45773</v>
      </c>
      <c r="L23" s="57"/>
      <c r="M23" s="57">
        <v>3</v>
      </c>
      <c r="N23" s="2312">
        <v>87321</v>
      </c>
      <c r="O23" s="200">
        <v>1666.67</v>
      </c>
      <c r="P23" s="200">
        <v>266.67</v>
      </c>
      <c r="Q23" s="62">
        <f t="shared" si="3"/>
        <v>14999.99</v>
      </c>
      <c r="S23" s="50"/>
      <c r="T23" s="57"/>
      <c r="U23" s="57"/>
      <c r="V23" s="57">
        <v>3</v>
      </c>
      <c r="W23" s="57"/>
      <c r="X23" s="62"/>
      <c r="Y23" s="62"/>
      <c r="Z23" s="62">
        <f>Z22-X23</f>
        <v>0</v>
      </c>
    </row>
    <row r="24" spans="1:26" ht="15" customHeight="1">
      <c r="A24" s="235">
        <v>45295</v>
      </c>
      <c r="B24" s="27"/>
      <c r="C24" s="27"/>
      <c r="D24" s="27"/>
      <c r="E24" s="2195">
        <v>81652</v>
      </c>
      <c r="F24" s="57">
        <v>6</v>
      </c>
      <c r="G24" s="59">
        <v>6250</v>
      </c>
      <c r="H24" s="59">
        <v>2490</v>
      </c>
      <c r="I24" s="478">
        <f t="shared" si="2"/>
        <v>262500</v>
      </c>
      <c r="J24" s="50">
        <v>45800</v>
      </c>
      <c r="K24" s="339">
        <v>45800</v>
      </c>
      <c r="L24" s="57"/>
      <c r="M24" s="57">
        <v>4</v>
      </c>
      <c r="N24" s="2789" t="s">
        <v>1941</v>
      </c>
      <c r="O24" s="699">
        <v>1666.67</v>
      </c>
      <c r="P24" s="699">
        <v>266.67</v>
      </c>
      <c r="Q24" s="62">
        <f t="shared" si="3"/>
        <v>13333.32</v>
      </c>
      <c r="S24" s="50"/>
      <c r="T24" s="57"/>
      <c r="U24" s="57"/>
      <c r="V24" s="57">
        <v>4</v>
      </c>
      <c r="W24" s="57"/>
      <c r="X24" s="62"/>
      <c r="Y24" s="62"/>
      <c r="Z24" s="62">
        <f>Z23-X24</f>
        <v>0</v>
      </c>
    </row>
    <row r="25" spans="1:26" ht="13.5" customHeight="1">
      <c r="A25" s="235">
        <v>45304</v>
      </c>
      <c r="B25" s="27"/>
      <c r="C25" s="27"/>
      <c r="D25" s="27"/>
      <c r="E25" s="2195">
        <v>32727</v>
      </c>
      <c r="F25" s="57"/>
      <c r="G25" s="30">
        <v>262500</v>
      </c>
      <c r="H25" s="685"/>
      <c r="I25" s="478">
        <f t="shared" si="2"/>
        <v>0</v>
      </c>
      <c r="J25" s="50">
        <v>45827</v>
      </c>
      <c r="K25" s="194">
        <v>45827</v>
      </c>
      <c r="L25" s="57"/>
      <c r="M25" s="57">
        <v>5</v>
      </c>
      <c r="N25" s="2313" t="s">
        <v>1942</v>
      </c>
      <c r="O25" s="200">
        <v>1666.67</v>
      </c>
      <c r="P25" s="200">
        <v>300</v>
      </c>
      <c r="Q25" s="62">
        <f t="shared" si="3"/>
        <v>11666.65</v>
      </c>
    </row>
    <row r="26" spans="1:26" ht="15" customHeight="1">
      <c r="A26" s="50"/>
      <c r="B26" s="27"/>
      <c r="C26" s="27"/>
      <c r="D26" s="27"/>
      <c r="E26" s="2229"/>
      <c r="F26" s="57"/>
      <c r="G26" s="43"/>
      <c r="H26" s="685"/>
      <c r="I26" s="700"/>
      <c r="J26" s="50">
        <v>45855</v>
      </c>
      <c r="K26" s="194">
        <v>45855</v>
      </c>
      <c r="L26" s="57"/>
      <c r="M26" s="57">
        <v>6</v>
      </c>
      <c r="N26" s="2313" t="s">
        <v>1943</v>
      </c>
      <c r="O26" s="200">
        <v>1666.67</v>
      </c>
      <c r="P26" s="200">
        <v>266.67</v>
      </c>
      <c r="Q26" s="62">
        <f t="shared" si="3"/>
        <v>9999.98</v>
      </c>
    </row>
    <row r="27" spans="1:26" ht="15" customHeight="1">
      <c r="A27" s="3566" t="s">
        <v>1</v>
      </c>
      <c r="B27" s="3567"/>
      <c r="C27" s="3567"/>
      <c r="D27" s="3567"/>
      <c r="E27" s="3567"/>
      <c r="F27" s="3567"/>
      <c r="G27" s="3567"/>
      <c r="H27" s="3567"/>
      <c r="I27" s="3567"/>
      <c r="J27" s="167">
        <v>45888</v>
      </c>
      <c r="K27" s="194">
        <v>45888</v>
      </c>
      <c r="L27" s="57"/>
      <c r="M27" s="57">
        <v>7</v>
      </c>
      <c r="N27" s="2707" t="s">
        <v>1944</v>
      </c>
      <c r="O27" s="200">
        <v>1666.67</v>
      </c>
      <c r="P27" s="200">
        <v>166.67</v>
      </c>
      <c r="Q27" s="62">
        <f t="shared" si="3"/>
        <v>8333.31</v>
      </c>
    </row>
    <row r="28" spans="1:26" ht="15" customHeight="1">
      <c r="A28" s="493" t="s">
        <v>2</v>
      </c>
      <c r="B28" s="278" t="s">
        <v>3</v>
      </c>
      <c r="C28" s="279" t="s">
        <v>4</v>
      </c>
      <c r="D28" s="278" t="s">
        <v>362</v>
      </c>
      <c r="E28" s="2421" t="s">
        <v>7</v>
      </c>
      <c r="F28" s="497" t="s">
        <v>6</v>
      </c>
      <c r="G28" s="498" t="s">
        <v>176</v>
      </c>
      <c r="H28" s="682" t="s">
        <v>177</v>
      </c>
      <c r="I28" s="696" t="s">
        <v>10</v>
      </c>
      <c r="J28" s="167">
        <v>45916</v>
      </c>
      <c r="K28" s="194">
        <v>45916</v>
      </c>
      <c r="L28" s="57"/>
      <c r="M28" s="57">
        <v>8</v>
      </c>
      <c r="N28" s="2313" t="s">
        <v>1945</v>
      </c>
      <c r="O28" s="200">
        <v>1666.67</v>
      </c>
      <c r="P28" s="200">
        <v>133.33000000000001</v>
      </c>
      <c r="Q28" s="62">
        <f t="shared" si="3"/>
        <v>6666.64</v>
      </c>
    </row>
    <row r="29" spans="1:26" ht="15" customHeight="1">
      <c r="A29" s="683">
        <v>45304</v>
      </c>
      <c r="B29" s="21">
        <v>300000</v>
      </c>
      <c r="C29" s="21">
        <f>B29*0.02</f>
        <v>6000</v>
      </c>
      <c r="D29" s="21"/>
      <c r="E29" s="2508">
        <v>32727</v>
      </c>
      <c r="F29" s="73">
        <v>48</v>
      </c>
      <c r="G29" s="21">
        <f>B29/F29</f>
        <v>6250</v>
      </c>
      <c r="H29" s="21">
        <f>B29*0.83%</f>
        <v>2490</v>
      </c>
      <c r="I29" s="92">
        <f>B29</f>
        <v>300000</v>
      </c>
      <c r="J29" s="167">
        <v>45947</v>
      </c>
      <c r="K29" s="194">
        <v>45947</v>
      </c>
      <c r="L29" s="57"/>
      <c r="M29" s="57">
        <v>9</v>
      </c>
      <c r="N29" s="2313" t="s">
        <v>1946</v>
      </c>
      <c r="O29" s="200">
        <v>1666.67</v>
      </c>
      <c r="P29" s="200">
        <v>100</v>
      </c>
      <c r="Q29" s="62">
        <f t="shared" si="3"/>
        <v>4999.97</v>
      </c>
    </row>
    <row r="30" spans="1:26" ht="15" customHeight="1">
      <c r="A30" s="235">
        <v>45323</v>
      </c>
      <c r="B30" s="27"/>
      <c r="C30" s="27"/>
      <c r="D30" s="27"/>
      <c r="E30" s="2195">
        <v>81944</v>
      </c>
      <c r="F30" s="57">
        <v>1</v>
      </c>
      <c r="G30" s="59">
        <v>6250</v>
      </c>
      <c r="H30" s="59">
        <v>2490</v>
      </c>
      <c r="I30" s="701">
        <f>I29-G30</f>
        <v>293750</v>
      </c>
      <c r="J30" s="167">
        <v>45988</v>
      </c>
      <c r="K30" s="194">
        <v>45988</v>
      </c>
      <c r="L30" s="57"/>
      <c r="M30" s="57">
        <v>10</v>
      </c>
      <c r="N30" s="2313" t="s">
        <v>1947</v>
      </c>
      <c r="O30" s="200">
        <v>1666.67</v>
      </c>
      <c r="P30" s="200">
        <v>100</v>
      </c>
      <c r="Q30" s="62">
        <f t="shared" si="3"/>
        <v>3333.3</v>
      </c>
    </row>
    <row r="31" spans="1:26" ht="15" customHeight="1">
      <c r="A31" s="235">
        <v>45352</v>
      </c>
      <c r="B31" s="27"/>
      <c r="C31" s="27"/>
      <c r="D31" s="27"/>
      <c r="E31" s="2195">
        <v>82275</v>
      </c>
      <c r="F31" s="57">
        <v>2</v>
      </c>
      <c r="G31" s="59">
        <v>6250</v>
      </c>
      <c r="H31" s="59">
        <v>2490</v>
      </c>
      <c r="I31" s="701">
        <f t="shared" ref="I31:I40" si="4">I30-G31</f>
        <v>287500</v>
      </c>
      <c r="J31" s="167">
        <v>46007</v>
      </c>
      <c r="K31" s="194">
        <v>46007</v>
      </c>
      <c r="L31" s="57"/>
      <c r="M31" s="57">
        <v>11</v>
      </c>
      <c r="N31" s="2313" t="s">
        <v>1948</v>
      </c>
      <c r="O31" s="200">
        <v>1666.67</v>
      </c>
      <c r="P31" s="200">
        <v>66.67</v>
      </c>
      <c r="Q31" s="62">
        <f t="shared" si="3"/>
        <v>1666.63</v>
      </c>
    </row>
    <row r="32" spans="1:26" ht="15" customHeight="1">
      <c r="A32" s="235">
        <v>45378</v>
      </c>
      <c r="B32" s="27"/>
      <c r="C32" s="27"/>
      <c r="D32" s="27"/>
      <c r="E32" s="2195">
        <v>82590</v>
      </c>
      <c r="F32" s="57">
        <v>3</v>
      </c>
      <c r="G32" s="30">
        <v>6250</v>
      </c>
      <c r="H32" s="30">
        <v>2490</v>
      </c>
      <c r="I32" s="701">
        <f t="shared" si="4"/>
        <v>281250</v>
      </c>
      <c r="J32" s="27"/>
      <c r="K32" s="27"/>
      <c r="L32" s="27"/>
      <c r="M32" s="57"/>
      <c r="N32" s="2255"/>
      <c r="O32" s="27"/>
      <c r="P32" s="27"/>
      <c r="Q32" s="27"/>
    </row>
    <row r="33" spans="1:18" ht="15" customHeight="1">
      <c r="A33" s="235">
        <v>45415</v>
      </c>
      <c r="B33" s="27"/>
      <c r="C33" s="27"/>
      <c r="D33" s="27"/>
      <c r="E33" s="2195">
        <v>83018</v>
      </c>
      <c r="F33" s="57">
        <v>4</v>
      </c>
      <c r="G33" s="59">
        <v>6250</v>
      </c>
      <c r="H33" s="59">
        <v>2490</v>
      </c>
      <c r="I33" s="478">
        <f t="shared" si="4"/>
        <v>275000</v>
      </c>
      <c r="J33" s="3"/>
      <c r="K33" s="3"/>
      <c r="L33" s="3"/>
      <c r="M33" s="3"/>
      <c r="N33" s="2227"/>
      <c r="O33" s="3"/>
      <c r="P33" s="3"/>
      <c r="Q33" s="3"/>
    </row>
    <row r="34" spans="1:18" ht="15" customHeight="1">
      <c r="A34" s="235">
        <v>45443</v>
      </c>
      <c r="B34" s="27"/>
      <c r="C34" s="27"/>
      <c r="D34" s="27"/>
      <c r="E34" s="2195">
        <v>83428</v>
      </c>
      <c r="F34" s="57">
        <v>5</v>
      </c>
      <c r="G34" s="30">
        <v>6250</v>
      </c>
      <c r="H34" s="30">
        <v>2490</v>
      </c>
      <c r="I34" s="478">
        <f t="shared" si="4"/>
        <v>268750</v>
      </c>
      <c r="J34" s="3"/>
      <c r="K34" s="3"/>
      <c r="L34" s="3"/>
      <c r="M34" s="3"/>
      <c r="N34" s="2227"/>
      <c r="O34" s="3"/>
      <c r="P34" s="3"/>
      <c r="Q34" s="3"/>
    </row>
    <row r="35" spans="1:18" ht="15" customHeight="1">
      <c r="A35" s="50">
        <v>45470</v>
      </c>
      <c r="B35" s="27"/>
      <c r="C35" s="27"/>
      <c r="D35" s="27"/>
      <c r="E35" s="2195">
        <v>83690</v>
      </c>
      <c r="F35" s="57">
        <v>6</v>
      </c>
      <c r="G35" s="62">
        <v>6250</v>
      </c>
      <c r="H35" s="686">
        <v>2490</v>
      </c>
      <c r="I35" s="478">
        <f t="shared" si="4"/>
        <v>262500</v>
      </c>
      <c r="J35" s="3"/>
      <c r="K35" s="3"/>
      <c r="L35" s="3"/>
      <c r="M35" s="3"/>
      <c r="N35" s="2227"/>
      <c r="O35" s="3"/>
      <c r="P35" s="3"/>
      <c r="Q35" s="3"/>
    </row>
    <row r="36" spans="1:18" ht="15" customHeight="1">
      <c r="A36" s="53">
        <v>45511</v>
      </c>
      <c r="B36" s="27"/>
      <c r="C36" s="670"/>
      <c r="D36" s="670"/>
      <c r="E36" s="2195">
        <v>84202</v>
      </c>
      <c r="F36" s="57">
        <v>7</v>
      </c>
      <c r="G36" s="43">
        <v>6250</v>
      </c>
      <c r="H36" s="685">
        <v>2490</v>
      </c>
      <c r="I36" s="478">
        <f t="shared" si="4"/>
        <v>256250</v>
      </c>
      <c r="J36" s="3"/>
      <c r="K36" s="3"/>
      <c r="L36" s="3"/>
      <c r="M36" s="3"/>
      <c r="N36" s="2227"/>
      <c r="O36" s="3"/>
      <c r="P36" s="3"/>
      <c r="Q36" s="3"/>
    </row>
    <row r="37" spans="1:18" ht="15" customHeight="1">
      <c r="A37" s="53">
        <v>45534</v>
      </c>
      <c r="B37" s="27"/>
      <c r="C37" s="327"/>
      <c r="D37" s="327"/>
      <c r="E37" s="2195">
        <v>84444</v>
      </c>
      <c r="F37" s="57">
        <v>8</v>
      </c>
      <c r="G37" s="43">
        <v>6250</v>
      </c>
      <c r="H37" s="685">
        <v>2490</v>
      </c>
      <c r="I37" s="478">
        <f t="shared" si="4"/>
        <v>250000</v>
      </c>
    </row>
    <row r="38" spans="1:18" ht="15" customHeight="1">
      <c r="A38" s="53">
        <v>45534</v>
      </c>
      <c r="D38" s="27"/>
      <c r="E38" s="2195">
        <v>34108</v>
      </c>
      <c r="F38" s="57">
        <v>9</v>
      </c>
      <c r="G38" s="687">
        <v>250000</v>
      </c>
      <c r="H38" s="685"/>
      <c r="I38" s="478">
        <f t="shared" si="4"/>
        <v>0</v>
      </c>
    </row>
    <row r="39" spans="1:18" ht="15" customHeight="1">
      <c r="A39" s="50"/>
      <c r="B39" s="27"/>
      <c r="C39" s="27"/>
      <c r="D39" s="27"/>
      <c r="E39" s="2229"/>
      <c r="F39" s="57"/>
      <c r="G39" s="43"/>
      <c r="H39" s="685"/>
      <c r="I39" s="478">
        <f t="shared" si="4"/>
        <v>0</v>
      </c>
    </row>
    <row r="40" spans="1:18" ht="15" customHeight="1">
      <c r="A40" s="50"/>
      <c r="B40" s="27"/>
      <c r="C40" s="27"/>
      <c r="D40" s="27"/>
      <c r="E40" s="2229"/>
      <c r="F40" s="57"/>
      <c r="G40" s="43"/>
      <c r="H40" s="685"/>
      <c r="I40" s="478">
        <f t="shared" si="4"/>
        <v>0</v>
      </c>
    </row>
    <row r="41" spans="1:18" ht="15" customHeight="1">
      <c r="A41" s="3566" t="s">
        <v>1</v>
      </c>
      <c r="B41" s="3567"/>
      <c r="C41" s="3567"/>
      <c r="D41" s="3567"/>
      <c r="E41" s="3567"/>
      <c r="F41" s="3567"/>
      <c r="G41" s="3567"/>
      <c r="H41" s="3567"/>
      <c r="I41" s="3568"/>
    </row>
    <row r="42" spans="1:18" ht="15" customHeight="1">
      <c r="A42" s="493" t="s">
        <v>2</v>
      </c>
      <c r="B42" s="278" t="s">
        <v>3</v>
      </c>
      <c r="C42" s="279" t="s">
        <v>4</v>
      </c>
      <c r="D42" s="278" t="s">
        <v>362</v>
      </c>
      <c r="E42" s="2421" t="s">
        <v>7</v>
      </c>
      <c r="F42" s="497" t="s">
        <v>6</v>
      </c>
      <c r="G42" s="498" t="s">
        <v>176</v>
      </c>
      <c r="H42" s="682" t="s">
        <v>177</v>
      </c>
      <c r="I42" s="688" t="s">
        <v>10</v>
      </c>
    </row>
    <row r="43" spans="1:18" ht="15" customHeight="1">
      <c r="A43" s="683">
        <v>45534</v>
      </c>
      <c r="B43" s="21">
        <v>300000</v>
      </c>
      <c r="C43" s="21">
        <f>B43*0.02</f>
        <v>6000</v>
      </c>
      <c r="D43" s="21"/>
      <c r="E43" s="2508">
        <v>34108</v>
      </c>
      <c r="F43" s="73">
        <v>48</v>
      </c>
      <c r="G43" s="21">
        <f>B43/F43</f>
        <v>6250</v>
      </c>
      <c r="H43" s="21">
        <f>B43*0.83%</f>
        <v>2490</v>
      </c>
      <c r="I43" s="21">
        <f>B43</f>
        <v>300000</v>
      </c>
    </row>
    <row r="44" spans="1:18" ht="15" customHeight="1">
      <c r="A44" s="50">
        <v>45566</v>
      </c>
      <c r="B44" s="27"/>
      <c r="C44" s="27"/>
      <c r="D44" s="27"/>
      <c r="E44" s="2229">
        <v>84848</v>
      </c>
      <c r="F44" s="57">
        <v>1</v>
      </c>
      <c r="G44" s="329">
        <v>6250</v>
      </c>
      <c r="H44" s="329">
        <v>2490</v>
      </c>
      <c r="I44" s="478">
        <f>I43-G44</f>
        <v>293750</v>
      </c>
    </row>
    <row r="45" spans="1:18" ht="15" customHeight="1">
      <c r="A45" s="50">
        <v>45595</v>
      </c>
      <c r="B45" s="27"/>
      <c r="C45" s="27"/>
      <c r="D45" s="27"/>
      <c r="E45" s="2229">
        <v>85215</v>
      </c>
      <c r="F45" s="57">
        <v>2</v>
      </c>
      <c r="G45" s="149">
        <v>6250</v>
      </c>
      <c r="H45" s="149">
        <v>2490</v>
      </c>
      <c r="I45" s="478">
        <f t="shared" ref="I45:I50" si="5">I44-G45</f>
        <v>287500</v>
      </c>
      <c r="J45" s="194"/>
      <c r="K45" s="196"/>
      <c r="L45" s="197"/>
      <c r="M45" s="200"/>
      <c r="N45" s="2764"/>
      <c r="O45" s="199"/>
    </row>
    <row r="46" spans="1:18" ht="15" customHeight="1">
      <c r="A46" s="50">
        <v>45624</v>
      </c>
      <c r="C46" s="27"/>
      <c r="E46" s="2229">
        <v>85641</v>
      </c>
      <c r="F46" s="57">
        <v>3</v>
      </c>
      <c r="G46" s="30">
        <v>6250</v>
      </c>
      <c r="H46" s="30">
        <v>2490</v>
      </c>
      <c r="I46" s="478">
        <f t="shared" si="5"/>
        <v>281250</v>
      </c>
      <c r="J46" s="194"/>
      <c r="K46" s="196"/>
      <c r="L46" s="197"/>
      <c r="M46" s="200"/>
      <c r="N46" s="2764"/>
      <c r="O46" s="199"/>
    </row>
    <row r="47" spans="1:18" ht="15" customHeight="1">
      <c r="A47" s="50">
        <v>45664</v>
      </c>
      <c r="B47" s="27"/>
      <c r="C47" s="27"/>
      <c r="D47" s="27"/>
      <c r="E47" s="2229">
        <v>86095</v>
      </c>
      <c r="F47" s="57">
        <v>4</v>
      </c>
      <c r="G47" s="30">
        <v>6250</v>
      </c>
      <c r="H47" s="30">
        <v>2490</v>
      </c>
      <c r="I47" s="478">
        <f t="shared" si="5"/>
        <v>275000</v>
      </c>
      <c r="J47" s="194"/>
      <c r="K47" s="339"/>
      <c r="L47" s="613"/>
      <c r="M47" s="464"/>
      <c r="N47" s="2864"/>
      <c r="O47" s="614"/>
      <c r="P47" s="614"/>
      <c r="Q47" s="617"/>
      <c r="R47" s="617"/>
    </row>
    <row r="48" spans="1:18" ht="15" customHeight="1">
      <c r="A48" s="50">
        <v>45692</v>
      </c>
      <c r="B48" s="27"/>
      <c r="C48" s="27"/>
      <c r="D48" s="27"/>
      <c r="E48" s="2229">
        <v>86494</v>
      </c>
      <c r="F48" s="57">
        <v>5</v>
      </c>
      <c r="G48" s="30">
        <v>6290</v>
      </c>
      <c r="H48" s="30">
        <v>2490</v>
      </c>
      <c r="I48" s="478">
        <f t="shared" si="5"/>
        <v>268710</v>
      </c>
      <c r="J48" s="194"/>
      <c r="K48" s="339"/>
      <c r="L48" s="613"/>
      <c r="M48" s="464"/>
      <c r="N48" s="2864"/>
      <c r="O48" s="614"/>
      <c r="P48" s="614"/>
      <c r="Q48" s="617"/>
      <c r="R48" s="617"/>
    </row>
    <row r="49" spans="1:18" ht="15" customHeight="1">
      <c r="A49" s="50">
        <v>45716</v>
      </c>
      <c r="B49" s="27"/>
      <c r="C49" s="27"/>
      <c r="D49" s="27"/>
      <c r="E49" s="2229">
        <v>86666</v>
      </c>
      <c r="F49" s="57">
        <v>6</v>
      </c>
      <c r="G49" s="30">
        <v>6250</v>
      </c>
      <c r="H49" s="30">
        <v>2490</v>
      </c>
      <c r="I49" s="478">
        <f t="shared" si="5"/>
        <v>262460</v>
      </c>
      <c r="J49" s="194"/>
      <c r="K49" s="339"/>
      <c r="L49" s="613"/>
      <c r="M49" s="464"/>
      <c r="N49" s="2863"/>
      <c r="O49" s="615"/>
      <c r="P49" s="615"/>
      <c r="Q49" s="617"/>
      <c r="R49" s="617"/>
    </row>
    <row r="50" spans="1:18" ht="15" customHeight="1">
      <c r="A50" s="50">
        <v>45717</v>
      </c>
      <c r="B50" s="27"/>
      <c r="C50" s="27"/>
      <c r="D50" s="27"/>
      <c r="E50" s="2229">
        <v>35158</v>
      </c>
      <c r="F50" s="57">
        <v>7</v>
      </c>
      <c r="G50" s="43">
        <v>262500</v>
      </c>
      <c r="H50" s="685"/>
      <c r="I50" s="478">
        <f t="shared" si="5"/>
        <v>-40</v>
      </c>
      <c r="J50" s="194"/>
      <c r="K50" s="339"/>
      <c r="L50" s="613"/>
      <c r="M50" s="467"/>
      <c r="N50" s="2863"/>
      <c r="O50" s="615"/>
      <c r="P50" s="615"/>
      <c r="Q50" s="618"/>
      <c r="R50" s="618"/>
    </row>
    <row r="51" spans="1:18" ht="15" customHeight="1">
      <c r="J51" s="339"/>
      <c r="K51" s="339"/>
      <c r="L51" s="613"/>
      <c r="M51" s="464"/>
      <c r="N51" s="2864"/>
      <c r="O51" s="614"/>
      <c r="P51" s="614"/>
      <c r="Q51" s="617"/>
      <c r="R51" s="617"/>
    </row>
    <row r="52" spans="1:18" ht="15" customHeight="1">
      <c r="A52" s="3566" t="s">
        <v>1</v>
      </c>
      <c r="B52" s="3567"/>
      <c r="C52" s="3567"/>
      <c r="D52" s="3567"/>
      <c r="E52" s="3567"/>
      <c r="F52" s="3567"/>
      <c r="G52" s="3567"/>
      <c r="H52" s="3567"/>
      <c r="I52" s="3568"/>
      <c r="J52" s="194"/>
      <c r="K52" s="339"/>
      <c r="L52" s="613"/>
      <c r="M52" s="340"/>
      <c r="N52" s="2864"/>
      <c r="O52" s="614"/>
      <c r="P52" s="614"/>
      <c r="Q52" s="617"/>
      <c r="R52" s="617"/>
    </row>
    <row r="53" spans="1:18" ht="15" customHeight="1">
      <c r="A53" s="493" t="s">
        <v>2</v>
      </c>
      <c r="B53" s="278" t="s">
        <v>3</v>
      </c>
      <c r="C53" s="279" t="s">
        <v>4</v>
      </c>
      <c r="D53" s="278" t="s">
        <v>362</v>
      </c>
      <c r="E53" s="2421" t="s">
        <v>7</v>
      </c>
      <c r="F53" s="497" t="s">
        <v>6</v>
      </c>
      <c r="G53" s="498" t="s">
        <v>176</v>
      </c>
      <c r="H53" s="682" t="s">
        <v>177</v>
      </c>
      <c r="I53" s="688" t="s">
        <v>10</v>
      </c>
      <c r="J53" s="194"/>
      <c r="K53" s="339"/>
      <c r="L53" s="613"/>
      <c r="M53" s="340"/>
      <c r="N53" s="2864"/>
      <c r="O53" s="614"/>
      <c r="P53" s="614"/>
      <c r="Q53" s="617"/>
      <c r="R53" s="617"/>
    </row>
    <row r="54" spans="1:18" ht="15" customHeight="1">
      <c r="A54" s="683">
        <v>45717</v>
      </c>
      <c r="B54" s="55">
        <v>300000</v>
      </c>
      <c r="C54" s="55">
        <f>B54*0.02</f>
        <v>6000</v>
      </c>
      <c r="D54" s="55"/>
      <c r="E54" s="2508">
        <v>35158</v>
      </c>
      <c r="F54" s="73">
        <v>48</v>
      </c>
      <c r="G54" s="55">
        <f>B54/F54</f>
        <v>6250</v>
      </c>
      <c r="H54" s="55">
        <f>B54*0.83%</f>
        <v>2490</v>
      </c>
      <c r="I54" s="55">
        <f>B54</f>
        <v>300000</v>
      </c>
      <c r="J54" s="194"/>
      <c r="K54" s="339"/>
      <c r="L54" s="613"/>
      <c r="M54" s="340"/>
      <c r="N54" s="2863"/>
      <c r="O54" s="615"/>
      <c r="P54" s="615"/>
      <c r="Q54" s="617"/>
      <c r="R54" s="617"/>
    </row>
    <row r="55" spans="1:18" ht="15" customHeight="1">
      <c r="A55" s="683"/>
      <c r="B55" s="55" t="s">
        <v>858</v>
      </c>
      <c r="C55" s="55"/>
      <c r="D55" s="55">
        <v>40</v>
      </c>
      <c r="E55" s="2508"/>
      <c r="F55" s="73"/>
      <c r="G55" s="55"/>
      <c r="H55" s="55"/>
      <c r="I55" s="55">
        <f>I54-D55-G55</f>
        <v>299960</v>
      </c>
      <c r="J55" s="702"/>
      <c r="K55" s="339"/>
      <c r="L55" s="613"/>
      <c r="M55" s="340"/>
      <c r="N55" s="2863"/>
      <c r="O55" s="615"/>
      <c r="P55" s="615"/>
      <c r="Q55" s="617"/>
      <c r="R55" s="617"/>
    </row>
    <row r="56" spans="1:18" ht="15" customHeight="1">
      <c r="A56" s="50">
        <v>45779</v>
      </c>
      <c r="B56" s="194"/>
      <c r="C56" s="57"/>
      <c r="D56" s="57"/>
      <c r="E56" s="2312">
        <v>87462</v>
      </c>
      <c r="F56" s="57">
        <v>1</v>
      </c>
      <c r="G56" s="158">
        <v>6250</v>
      </c>
      <c r="H56" s="158">
        <v>2490</v>
      </c>
      <c r="I56" s="55">
        <f t="shared" ref="I56:I63" si="6">I55-D56-G56</f>
        <v>293710</v>
      </c>
      <c r="J56" s="702"/>
      <c r="K56" s="339"/>
      <c r="L56" s="613"/>
      <c r="M56" s="464"/>
      <c r="N56" s="2863"/>
      <c r="O56" s="615"/>
      <c r="P56" s="615"/>
      <c r="Q56" s="617"/>
      <c r="R56" s="617"/>
    </row>
    <row r="57" spans="1:18" ht="15" customHeight="1">
      <c r="A57" s="50">
        <v>45813</v>
      </c>
      <c r="B57" s="194"/>
      <c r="C57" s="57"/>
      <c r="D57" s="57"/>
      <c r="E57" s="2313" t="s">
        <v>1949</v>
      </c>
      <c r="F57" s="57">
        <v>2</v>
      </c>
      <c r="G57" s="158">
        <v>6250</v>
      </c>
      <c r="H57" s="158">
        <v>2490</v>
      </c>
      <c r="I57" s="55">
        <f t="shared" si="6"/>
        <v>287460</v>
      </c>
      <c r="J57" s="702"/>
      <c r="K57" s="339"/>
      <c r="L57" s="613"/>
      <c r="M57" s="340"/>
      <c r="N57" s="2864"/>
      <c r="O57" s="614"/>
      <c r="P57" s="614"/>
      <c r="Q57" s="617"/>
      <c r="R57" s="617"/>
    </row>
    <row r="58" spans="1:18" ht="15" customHeight="1">
      <c r="A58" s="50">
        <v>45841</v>
      </c>
      <c r="B58" s="194"/>
      <c r="C58" s="57"/>
      <c r="D58" s="57"/>
      <c r="E58" s="2313" t="s">
        <v>1950</v>
      </c>
      <c r="F58" s="57">
        <v>3</v>
      </c>
      <c r="G58" s="158">
        <v>6250</v>
      </c>
      <c r="H58" s="158">
        <v>2490</v>
      </c>
      <c r="I58" s="55">
        <f t="shared" si="6"/>
        <v>281210</v>
      </c>
      <c r="J58" s="702"/>
      <c r="K58" s="339"/>
      <c r="L58" s="613"/>
      <c r="M58" s="340"/>
      <c r="N58" s="2863"/>
      <c r="O58" s="615"/>
      <c r="P58" s="615"/>
      <c r="Q58" s="617"/>
      <c r="R58" s="617"/>
    </row>
    <row r="59" spans="1:18" ht="15" customHeight="1">
      <c r="A59" s="50">
        <v>45868</v>
      </c>
      <c r="B59" s="194"/>
      <c r="C59" s="57"/>
      <c r="D59" s="57"/>
      <c r="E59" s="2313" t="s">
        <v>1951</v>
      </c>
      <c r="F59" s="57">
        <v>4</v>
      </c>
      <c r="G59" s="188">
        <v>6250</v>
      </c>
      <c r="H59" s="188">
        <v>2490</v>
      </c>
      <c r="I59" s="55">
        <f t="shared" si="6"/>
        <v>274960</v>
      </c>
      <c r="J59" s="702"/>
      <c r="K59" s="339"/>
      <c r="L59" s="613"/>
      <c r="M59" s="340"/>
      <c r="N59" s="2863"/>
      <c r="O59" s="615"/>
      <c r="P59" s="615"/>
      <c r="Q59" s="617"/>
      <c r="R59" s="617"/>
    </row>
    <row r="60" spans="1:18" ht="15" customHeight="1">
      <c r="A60" s="167">
        <v>45898</v>
      </c>
      <c r="B60" s="194"/>
      <c r="C60" s="27"/>
      <c r="D60" s="27"/>
      <c r="E60" s="2707" t="s">
        <v>1952</v>
      </c>
      <c r="F60" s="57">
        <v>5</v>
      </c>
      <c r="G60" s="188">
        <v>6250</v>
      </c>
      <c r="H60" s="188">
        <v>2490</v>
      </c>
      <c r="I60" s="55">
        <f t="shared" si="6"/>
        <v>268710</v>
      </c>
    </row>
    <row r="61" spans="1:18" ht="15" customHeight="1">
      <c r="A61" s="167">
        <v>45933</v>
      </c>
      <c r="B61" s="194"/>
      <c r="C61" s="27"/>
      <c r="D61" s="27"/>
      <c r="E61" s="2313" t="s">
        <v>1953</v>
      </c>
      <c r="F61" s="57">
        <v>6</v>
      </c>
      <c r="G61" s="158">
        <v>6250</v>
      </c>
      <c r="H61" s="158">
        <v>2490</v>
      </c>
      <c r="I61" s="55">
        <f t="shared" si="6"/>
        <v>262460</v>
      </c>
    </row>
    <row r="62" spans="1:18" ht="15" customHeight="1">
      <c r="A62" s="167">
        <v>45960</v>
      </c>
      <c r="B62" s="194"/>
      <c r="C62" s="27"/>
      <c r="D62" s="27"/>
      <c r="E62" s="2313" t="s">
        <v>1954</v>
      </c>
      <c r="F62" s="57">
        <v>7</v>
      </c>
      <c r="G62" s="188">
        <v>6250</v>
      </c>
      <c r="H62" s="188">
        <v>2490</v>
      </c>
      <c r="I62" s="55">
        <f t="shared" si="6"/>
        <v>256210</v>
      </c>
    </row>
    <row r="63" spans="1:18" ht="15" customHeight="1">
      <c r="A63" s="194">
        <v>45988</v>
      </c>
      <c r="B63" s="194"/>
      <c r="C63" s="57"/>
      <c r="D63" s="57"/>
      <c r="E63" s="2313" t="s">
        <v>1947</v>
      </c>
      <c r="F63" s="57">
        <v>8</v>
      </c>
      <c r="G63" s="188">
        <v>6250</v>
      </c>
      <c r="H63" s="188">
        <v>2490</v>
      </c>
      <c r="I63" s="55">
        <f t="shared" si="6"/>
        <v>249960</v>
      </c>
    </row>
    <row r="64" spans="1:18" ht="27" customHeight="1">
      <c r="A64" s="50"/>
      <c r="B64" s="27"/>
      <c r="C64" s="27"/>
      <c r="D64" s="27"/>
      <c r="E64" s="2229"/>
      <c r="F64" s="57"/>
      <c r="G64" s="43"/>
      <c r="H64" s="685"/>
      <c r="I64" s="151"/>
    </row>
    <row r="65" spans="1:9" ht="15" customHeight="1">
      <c r="A65" s="50"/>
      <c r="B65" s="27"/>
      <c r="C65" s="27"/>
      <c r="D65" s="27"/>
      <c r="E65" s="2229"/>
      <c r="F65" s="57"/>
      <c r="G65" s="43"/>
      <c r="H65" s="685"/>
      <c r="I65" s="151"/>
    </row>
    <row r="66" spans="1:9" ht="15" customHeight="1"/>
    <row r="67" spans="1:9" ht="15" customHeight="1"/>
    <row r="68" spans="1:9" ht="15" customHeight="1"/>
    <row r="69" spans="1:9" ht="15" customHeight="1"/>
    <row r="70" spans="1:9" ht="15" customHeight="1"/>
    <row r="71" spans="1:9" ht="15" customHeight="1"/>
    <row r="72" spans="1:9" ht="15" customHeight="1"/>
    <row r="73" spans="1:9" ht="15" customHeight="1"/>
    <row r="74" spans="1:9" ht="15" customHeight="1"/>
    <row r="75" spans="1:9" ht="15" customHeight="1"/>
    <row r="76" spans="1:9" ht="15" customHeight="1"/>
    <row r="77" spans="1:9" ht="15" customHeight="1"/>
    <row r="78" spans="1:9" ht="15" customHeight="1"/>
    <row r="79" spans="1:9" ht="15" customHeight="1"/>
    <row r="80" spans="1:9" ht="15" customHeight="1"/>
    <row r="81" ht="15" customHeight="1"/>
  </sheetData>
  <mergeCells count="8">
    <mergeCell ref="S18:Z18"/>
    <mergeCell ref="A27:I27"/>
    <mergeCell ref="A41:I41"/>
    <mergeCell ref="A52:I52"/>
    <mergeCell ref="A3:I3"/>
    <mergeCell ref="J3:Q3"/>
    <mergeCell ref="A16:I16"/>
    <mergeCell ref="J18:Q18"/>
  </mergeCells>
  <pageMargins left="0.5" right="0.5" top="1" bottom="1" header="0.5" footer="0.5"/>
  <pageSetup paperSize="5" orientation="landscape"/>
  <headerFooter alignWithMargins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248">
    <tabColor rgb="FFFFFF00"/>
  </sheetPr>
  <dimension ref="A1:R49"/>
  <sheetViews>
    <sheetView topLeftCell="A16" zoomScale="130" zoomScaleNormal="130" workbookViewId="0">
      <selection activeCell="J42" sqref="J42"/>
    </sheetView>
  </sheetViews>
  <sheetFormatPr defaultColWidth="9.109375" defaultRowHeight="13.2"/>
  <cols>
    <col min="1" max="1" width="13.88671875" style="545" customWidth="1"/>
    <col min="2" max="5" width="13.88671875" style="3" customWidth="1"/>
    <col min="6" max="6" width="13.88671875" style="2227" customWidth="1"/>
    <col min="7" max="9" width="13.88671875" style="6" customWidth="1"/>
    <col min="10" max="16384" width="9.109375" style="3"/>
  </cols>
  <sheetData>
    <row r="1" spans="1:9" ht="24">
      <c r="A1" s="675" t="s">
        <v>1955</v>
      </c>
      <c r="E1" s="5"/>
      <c r="F1" s="2233"/>
      <c r="G1" s="502"/>
      <c r="H1" s="502"/>
    </row>
    <row r="2" spans="1:9">
      <c r="E2" s="5"/>
      <c r="F2" s="2233"/>
      <c r="G2" s="502"/>
      <c r="H2" s="502"/>
    </row>
    <row r="3" spans="1:9" ht="20.399999999999999">
      <c r="A3" s="3239" t="s">
        <v>1</v>
      </c>
      <c r="B3" s="3240"/>
      <c r="C3" s="3240"/>
      <c r="D3" s="3240"/>
      <c r="E3" s="3240"/>
      <c r="F3" s="3240"/>
      <c r="G3" s="3240"/>
      <c r="H3" s="3240"/>
      <c r="I3" s="3241"/>
    </row>
    <row r="4" spans="1:9" ht="25.2">
      <c r="A4" s="676" t="s">
        <v>2</v>
      </c>
      <c r="B4" s="495" t="s">
        <v>35</v>
      </c>
      <c r="C4" s="503" t="s">
        <v>4</v>
      </c>
      <c r="D4" s="497" t="s">
        <v>5</v>
      </c>
      <c r="E4" s="497" t="s">
        <v>6</v>
      </c>
      <c r="F4" s="2421" t="s">
        <v>36</v>
      </c>
      <c r="G4" s="504" t="s">
        <v>37</v>
      </c>
      <c r="H4" s="504" t="s">
        <v>38</v>
      </c>
      <c r="I4" s="512" t="s">
        <v>39</v>
      </c>
    </row>
    <row r="5" spans="1:9">
      <c r="A5" s="677">
        <v>44972</v>
      </c>
      <c r="B5" s="666">
        <v>700000</v>
      </c>
      <c r="C5" s="666">
        <f>B5*2%</f>
        <v>14000</v>
      </c>
      <c r="D5" s="667"/>
      <c r="E5" s="667">
        <v>60</v>
      </c>
      <c r="F5" s="2668">
        <v>30717</v>
      </c>
      <c r="G5" s="668">
        <f>B5/E5</f>
        <v>11666.666666666666</v>
      </c>
      <c r="H5" s="668">
        <f>B5*0.0083</f>
        <v>5810</v>
      </c>
      <c r="I5" s="668">
        <f>B5</f>
        <v>700000</v>
      </c>
    </row>
    <row r="6" spans="1:9">
      <c r="A6" s="60">
        <v>44992</v>
      </c>
      <c r="B6" s="57"/>
      <c r="C6" s="57"/>
      <c r="D6" s="57"/>
      <c r="E6" s="57">
        <v>1</v>
      </c>
      <c r="F6" s="2229">
        <v>77847</v>
      </c>
      <c r="G6" s="59">
        <v>11666.67</v>
      </c>
      <c r="H6" s="59">
        <v>5810</v>
      </c>
      <c r="I6" s="62">
        <f>I5-G6</f>
        <v>688333.33</v>
      </c>
    </row>
    <row r="7" spans="1:9">
      <c r="A7" s="60">
        <v>45031</v>
      </c>
      <c r="B7" s="57"/>
      <c r="C7" s="57"/>
      <c r="D7" s="57"/>
      <c r="E7" s="57">
        <v>2</v>
      </c>
      <c r="F7" s="2229">
        <v>78315</v>
      </c>
      <c r="G7" s="59">
        <v>11666.67</v>
      </c>
      <c r="H7" s="59">
        <v>5810</v>
      </c>
      <c r="I7" s="62">
        <f t="shared" ref="I7:I27" si="0">I6-G7</f>
        <v>676666.65999999992</v>
      </c>
    </row>
    <row r="8" spans="1:9">
      <c r="A8" s="60">
        <v>45073</v>
      </c>
      <c r="B8" s="57"/>
      <c r="C8" s="57"/>
      <c r="D8" s="57"/>
      <c r="E8" s="57">
        <v>3</v>
      </c>
      <c r="F8" s="2229">
        <v>78852</v>
      </c>
      <c r="G8" s="59">
        <v>11666.67</v>
      </c>
      <c r="H8" s="59">
        <v>5810</v>
      </c>
      <c r="I8" s="62">
        <f t="shared" si="0"/>
        <v>664999.98999999987</v>
      </c>
    </row>
    <row r="9" spans="1:9">
      <c r="A9" s="60">
        <v>45107</v>
      </c>
      <c r="B9" s="57"/>
      <c r="C9" s="57"/>
      <c r="D9" s="57"/>
      <c r="E9" s="57">
        <v>4</v>
      </c>
      <c r="F9" s="2229">
        <v>79351</v>
      </c>
      <c r="G9" s="59">
        <v>11666.67</v>
      </c>
      <c r="H9" s="59">
        <v>5810</v>
      </c>
      <c r="I9" s="62">
        <f t="shared" si="0"/>
        <v>653333.31999999983</v>
      </c>
    </row>
    <row r="10" spans="1:9">
      <c r="A10" s="60">
        <v>45140</v>
      </c>
      <c r="B10" s="57"/>
      <c r="C10" s="57"/>
      <c r="D10" s="57"/>
      <c r="E10" s="57">
        <v>5</v>
      </c>
      <c r="F10" s="2229">
        <v>79743</v>
      </c>
      <c r="G10" s="59">
        <v>11666.67</v>
      </c>
      <c r="H10" s="59">
        <v>5810</v>
      </c>
      <c r="I10" s="62">
        <f t="shared" si="0"/>
        <v>641666.64999999979</v>
      </c>
    </row>
    <row r="11" spans="1:9">
      <c r="A11" s="60">
        <v>45184</v>
      </c>
      <c r="B11" s="679"/>
      <c r="C11" s="57"/>
      <c r="D11" s="57"/>
      <c r="E11" s="57">
        <v>6</v>
      </c>
      <c r="F11" s="2229">
        <v>80222</v>
      </c>
      <c r="G11" s="59">
        <v>23333.34</v>
      </c>
      <c r="H11" s="59">
        <v>11620</v>
      </c>
      <c r="I11" s="62">
        <f t="shared" si="0"/>
        <v>618333.30999999982</v>
      </c>
    </row>
    <row r="12" spans="1:9">
      <c r="A12" s="60">
        <v>45260</v>
      </c>
      <c r="B12" s="57"/>
      <c r="C12" s="57"/>
      <c r="D12" s="57"/>
      <c r="E12" s="57">
        <v>7</v>
      </c>
      <c r="F12" s="2229">
        <v>81223</v>
      </c>
      <c r="G12" s="59">
        <v>11666.67</v>
      </c>
      <c r="H12" s="59">
        <v>5810</v>
      </c>
      <c r="I12" s="62">
        <f t="shared" si="0"/>
        <v>606666.63999999978</v>
      </c>
    </row>
    <row r="13" spans="1:9">
      <c r="A13" s="60">
        <v>45289</v>
      </c>
      <c r="B13" s="57"/>
      <c r="C13" s="57"/>
      <c r="D13" s="57"/>
      <c r="E13" s="57">
        <v>8</v>
      </c>
      <c r="F13" s="2229">
        <v>81596</v>
      </c>
      <c r="G13" s="59">
        <v>11666.67</v>
      </c>
      <c r="H13" s="59">
        <v>5810</v>
      </c>
      <c r="I13" s="62">
        <f t="shared" si="0"/>
        <v>594999.96999999974</v>
      </c>
    </row>
    <row r="14" spans="1:9">
      <c r="A14" s="60">
        <v>45323</v>
      </c>
      <c r="B14" s="57"/>
      <c r="C14" s="57"/>
      <c r="D14" s="57"/>
      <c r="E14" s="57">
        <v>9</v>
      </c>
      <c r="F14" s="2229">
        <v>81938</v>
      </c>
      <c r="G14" s="59">
        <v>23333.34</v>
      </c>
      <c r="H14" s="59">
        <v>11620</v>
      </c>
      <c r="I14" s="62">
        <f t="shared" si="0"/>
        <v>571666.62999999977</v>
      </c>
    </row>
    <row r="15" spans="1:9">
      <c r="A15" s="60">
        <v>45368</v>
      </c>
      <c r="B15" s="57"/>
      <c r="C15" s="57"/>
      <c r="D15" s="57"/>
      <c r="E15" s="57">
        <v>10</v>
      </c>
      <c r="F15" s="2229">
        <v>82452</v>
      </c>
      <c r="G15" s="62">
        <v>11666.67</v>
      </c>
      <c r="H15" s="62">
        <v>5810</v>
      </c>
      <c r="I15" s="62">
        <f t="shared" si="0"/>
        <v>559999.95999999973</v>
      </c>
    </row>
    <row r="16" spans="1:9">
      <c r="A16" s="60">
        <v>45384</v>
      </c>
      <c r="B16" s="57"/>
      <c r="C16" s="57"/>
      <c r="D16" s="57"/>
      <c r="E16" s="57">
        <v>11</v>
      </c>
      <c r="F16" s="2229">
        <v>82623</v>
      </c>
      <c r="G16" s="59">
        <v>11666.67</v>
      </c>
      <c r="H16" s="59">
        <v>5810</v>
      </c>
      <c r="I16" s="62">
        <f t="shared" si="0"/>
        <v>548333.28999999969</v>
      </c>
    </row>
    <row r="17" spans="1:18">
      <c r="A17" s="60">
        <v>45402</v>
      </c>
      <c r="B17" s="57"/>
      <c r="C17" s="57"/>
      <c r="D17" s="57"/>
      <c r="E17" s="57">
        <v>12</v>
      </c>
      <c r="F17" s="2229">
        <v>82843</v>
      </c>
      <c r="G17" s="59">
        <v>11666.67</v>
      </c>
      <c r="H17" s="59">
        <v>5810</v>
      </c>
      <c r="I17" s="62">
        <f t="shared" si="0"/>
        <v>536666.61999999965</v>
      </c>
    </row>
    <row r="18" spans="1:18">
      <c r="A18" s="60">
        <v>45448</v>
      </c>
      <c r="B18" s="57"/>
      <c r="C18" s="57"/>
      <c r="D18" s="57"/>
      <c r="E18" s="57">
        <v>13</v>
      </c>
      <c r="F18" s="2229">
        <v>83499</v>
      </c>
      <c r="G18" s="59">
        <v>11666.67</v>
      </c>
      <c r="H18" s="59">
        <v>5810</v>
      </c>
      <c r="I18" s="62">
        <f t="shared" si="0"/>
        <v>524999.9499999996</v>
      </c>
    </row>
    <row r="19" spans="1:18">
      <c r="A19" s="60">
        <v>45475</v>
      </c>
      <c r="B19" s="57"/>
      <c r="C19" s="57"/>
      <c r="D19" s="57"/>
      <c r="E19" s="57">
        <v>14</v>
      </c>
      <c r="F19" s="2229">
        <v>83800</v>
      </c>
      <c r="G19" s="59">
        <v>11666.67</v>
      </c>
      <c r="H19" s="59">
        <v>5810</v>
      </c>
      <c r="I19" s="62">
        <f t="shared" si="0"/>
        <v>513333.27999999962</v>
      </c>
    </row>
    <row r="20" spans="1:18">
      <c r="A20" s="60">
        <v>45556</v>
      </c>
      <c r="B20" s="57"/>
      <c r="C20" s="57"/>
      <c r="D20" s="57"/>
      <c r="E20" s="57">
        <v>15</v>
      </c>
      <c r="F20" s="2229">
        <v>84692</v>
      </c>
      <c r="G20" s="59">
        <v>11666.67</v>
      </c>
      <c r="H20" s="59">
        <v>5810</v>
      </c>
      <c r="I20" s="62">
        <f t="shared" si="0"/>
        <v>501666.60999999964</v>
      </c>
    </row>
    <row r="21" spans="1:18">
      <c r="A21" s="60">
        <v>45611</v>
      </c>
      <c r="B21" s="57"/>
      <c r="C21" s="57"/>
      <c r="D21" s="57"/>
      <c r="E21" s="57">
        <v>16</v>
      </c>
      <c r="F21" s="2229">
        <v>85461</v>
      </c>
      <c r="G21" s="59">
        <v>14190</v>
      </c>
      <c r="H21" s="59">
        <v>5810</v>
      </c>
      <c r="I21" s="62">
        <f t="shared" si="0"/>
        <v>487476.60999999964</v>
      </c>
    </row>
    <row r="22" spans="1:18">
      <c r="A22" s="2221">
        <v>45734</v>
      </c>
      <c r="B22" s="2239"/>
      <c r="C22" s="2239"/>
      <c r="D22" s="2239"/>
      <c r="E22" s="2239">
        <v>17</v>
      </c>
      <c r="F22" s="2288">
        <v>86845</v>
      </c>
      <c r="G22" s="2222">
        <v>12091.75</v>
      </c>
      <c r="H22" s="2222">
        <v>5810</v>
      </c>
      <c r="I22" s="62">
        <f t="shared" si="0"/>
        <v>475384.85999999964</v>
      </c>
      <c r="K22" s="339"/>
      <c r="L22" s="613"/>
      <c r="M22" s="464"/>
      <c r="N22" s="615"/>
      <c r="O22" s="615"/>
      <c r="P22" s="615"/>
      <c r="Q22" s="617"/>
      <c r="R22" s="617"/>
    </row>
    <row r="23" spans="1:18">
      <c r="A23" s="2221">
        <v>45822</v>
      </c>
      <c r="B23" s="2239"/>
      <c r="C23" s="2239"/>
      <c r="D23" s="2239"/>
      <c r="E23" s="2239">
        <v>18</v>
      </c>
      <c r="F23" s="2356" t="s">
        <v>1956</v>
      </c>
      <c r="G23" s="2222">
        <v>18380</v>
      </c>
      <c r="H23" s="2222">
        <v>11620</v>
      </c>
      <c r="I23" s="62">
        <f t="shared" si="0"/>
        <v>457004.85999999964</v>
      </c>
      <c r="K23" s="339"/>
      <c r="L23" s="613"/>
      <c r="M23" s="340"/>
      <c r="N23" s="615"/>
      <c r="O23" s="615"/>
      <c r="P23" s="615"/>
      <c r="Q23" s="617"/>
      <c r="R23" s="617"/>
    </row>
    <row r="24" spans="1:18">
      <c r="A24" s="2221">
        <v>45853</v>
      </c>
      <c r="B24" s="2239"/>
      <c r="C24" s="2239"/>
      <c r="D24" s="2239"/>
      <c r="E24" s="2239">
        <v>19</v>
      </c>
      <c r="F24" s="2356" t="s">
        <v>1957</v>
      </c>
      <c r="G24" s="2222">
        <v>14190</v>
      </c>
      <c r="H24" s="2222">
        <v>5810</v>
      </c>
      <c r="I24" s="62">
        <f t="shared" si="0"/>
        <v>442814.85999999964</v>
      </c>
      <c r="K24" s="339"/>
      <c r="L24" s="613"/>
      <c r="M24" s="340"/>
      <c r="N24" s="615"/>
      <c r="O24" s="615"/>
      <c r="P24" s="615"/>
      <c r="Q24" s="617"/>
      <c r="R24" s="617"/>
    </row>
    <row r="25" spans="1:18" ht="13.8">
      <c r="A25" s="2221">
        <v>45934</v>
      </c>
      <c r="B25" s="2857"/>
      <c r="C25" s="2857"/>
      <c r="D25" s="2857"/>
      <c r="E25" s="2857"/>
      <c r="F25" s="2356" t="s">
        <v>1958</v>
      </c>
      <c r="G25" s="2241">
        <v>14190</v>
      </c>
      <c r="H25" s="2241">
        <v>5810</v>
      </c>
      <c r="I25" s="62">
        <f t="shared" si="0"/>
        <v>428624.85999999964</v>
      </c>
      <c r="K25" s="339"/>
      <c r="L25" s="613"/>
      <c r="M25" s="340"/>
      <c r="N25" s="614"/>
      <c r="O25" s="614"/>
      <c r="P25" s="614"/>
      <c r="Q25" s="617"/>
      <c r="R25" s="617"/>
    </row>
    <row r="26" spans="1:18" ht="13.8">
      <c r="A26" s="2221">
        <v>46011</v>
      </c>
      <c r="B26" s="2857"/>
      <c r="C26" s="2857"/>
      <c r="D26" s="2857"/>
      <c r="E26" s="2857"/>
      <c r="F26" s="2356" t="s">
        <v>1959</v>
      </c>
      <c r="G26" s="2222">
        <v>14190</v>
      </c>
      <c r="H26" s="2222">
        <v>5810</v>
      </c>
      <c r="I26" s="62">
        <f t="shared" si="0"/>
        <v>414434.85999999964</v>
      </c>
      <c r="K26" s="339"/>
      <c r="L26" s="613"/>
      <c r="M26" s="340"/>
      <c r="N26" s="615"/>
      <c r="O26" s="615"/>
      <c r="P26" s="615"/>
      <c r="Q26" s="617"/>
      <c r="R26" s="617"/>
    </row>
    <row r="27" spans="1:18" ht="13.8">
      <c r="A27" s="2980"/>
      <c r="B27" s="2857"/>
      <c r="C27" s="2857"/>
      <c r="D27" s="2857"/>
      <c r="E27" s="2857"/>
      <c r="F27" s="2981"/>
      <c r="G27" s="2982"/>
      <c r="H27" s="2982"/>
      <c r="I27" s="62">
        <f t="shared" si="0"/>
        <v>414434.85999999964</v>
      </c>
    </row>
    <row r="28" spans="1:18">
      <c r="I28" s="62"/>
    </row>
    <row r="29" spans="1:18">
      <c r="I29" s="62"/>
    </row>
    <row r="30" spans="1:18">
      <c r="I30" s="62"/>
    </row>
    <row r="31" spans="1:18">
      <c r="I31" s="62"/>
    </row>
    <row r="32" spans="1:18">
      <c r="I32" s="62"/>
    </row>
    <row r="33" spans="2:9">
      <c r="I33" s="62"/>
    </row>
    <row r="34" spans="2:9">
      <c r="I34" s="62"/>
    </row>
    <row r="38" spans="2:9">
      <c r="B38" s="680"/>
    </row>
    <row r="39" spans="2:9">
      <c r="C39" s="6"/>
    </row>
    <row r="40" spans="2:9">
      <c r="C40" s="6"/>
    </row>
    <row r="41" spans="2:9">
      <c r="C41" s="6"/>
    </row>
    <row r="42" spans="2:9">
      <c r="C42" s="6"/>
    </row>
    <row r="43" spans="2:9">
      <c r="C43" s="6"/>
    </row>
    <row r="49" spans="7:7">
      <c r="G49" s="6">
        <f>+G35/11666.67</f>
        <v>0</v>
      </c>
    </row>
  </sheetData>
  <mergeCells count="1">
    <mergeCell ref="A3:I3"/>
  </mergeCells>
  <pageMargins left="0.7" right="0.7" top="0.75" bottom="0.75" header="0.3" footer="0.3"/>
  <pageSetup orientation="portrait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249">
    <tabColor rgb="FFFFFF00"/>
  </sheetPr>
  <dimension ref="A1:R83"/>
  <sheetViews>
    <sheetView zoomScale="130" zoomScaleNormal="130" workbookViewId="0">
      <selection activeCell="A51" sqref="A51:G58"/>
    </sheetView>
  </sheetViews>
  <sheetFormatPr defaultColWidth="9.109375" defaultRowHeight="13.2"/>
  <cols>
    <col min="1" max="1" width="12" style="2306" customWidth="1"/>
    <col min="2" max="2" width="15.33203125" style="2318" customWidth="1"/>
    <col min="3" max="3" width="11.5546875" style="2318" customWidth="1"/>
    <col min="4" max="5" width="9.109375" style="2318"/>
    <col min="6" max="6" width="12.44140625" style="2546" customWidth="1"/>
    <col min="7" max="7" width="12.33203125" style="2267" customWidth="1"/>
    <col min="8" max="8" width="11" style="2267" customWidth="1"/>
    <col min="9" max="9" width="15.5546875" style="2267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7" width="9.88671875" style="3" customWidth="1"/>
    <col min="18" max="18" width="9.33203125" style="3" customWidth="1"/>
    <col min="19" max="16384" width="9.109375" style="3"/>
  </cols>
  <sheetData>
    <row r="1" spans="1:9" ht="24">
      <c r="A1" s="3246" t="s">
        <v>1960</v>
      </c>
      <c r="B1" s="3246"/>
      <c r="C1" s="3246"/>
      <c r="D1" s="3246"/>
      <c r="E1" s="3246"/>
    </row>
    <row r="3" spans="1:9" ht="20.399999999999999">
      <c r="A3" s="3569" t="s">
        <v>1</v>
      </c>
      <c r="B3" s="3570"/>
      <c r="C3" s="3570"/>
      <c r="D3" s="3570"/>
      <c r="E3" s="3570"/>
      <c r="F3" s="3570"/>
      <c r="G3" s="3570"/>
      <c r="H3" s="3570"/>
      <c r="I3" s="3571"/>
    </row>
    <row r="4" spans="1:9" ht="25.2">
      <c r="A4" s="2782" t="s">
        <v>2</v>
      </c>
      <c r="B4" s="2936" t="s">
        <v>35</v>
      </c>
      <c r="C4" s="2983" t="s">
        <v>4</v>
      </c>
      <c r="D4" s="2984" t="s">
        <v>5</v>
      </c>
      <c r="E4" s="2984" t="s">
        <v>6</v>
      </c>
      <c r="F4" s="2989" t="s">
        <v>36</v>
      </c>
      <c r="G4" s="2985" t="s">
        <v>37</v>
      </c>
      <c r="H4" s="2985" t="s">
        <v>38</v>
      </c>
      <c r="I4" s="2940" t="s">
        <v>39</v>
      </c>
    </row>
    <row r="5" spans="1:9">
      <c r="A5" s="2665">
        <v>44495</v>
      </c>
      <c r="B5" s="2837">
        <v>100000</v>
      </c>
      <c r="C5" s="2837">
        <f>B5*2%</f>
        <v>2000</v>
      </c>
      <c r="D5" s="2838"/>
      <c r="E5" s="2838">
        <v>10</v>
      </c>
      <c r="F5" s="2672">
        <v>27679</v>
      </c>
      <c r="G5" s="2694">
        <f>B5/E5</f>
        <v>10000</v>
      </c>
      <c r="H5" s="2694">
        <f>B5*0.0083</f>
        <v>830</v>
      </c>
      <c r="I5" s="2694">
        <v>100000</v>
      </c>
    </row>
    <row r="6" spans="1:9">
      <c r="A6" s="2304">
        <v>44527</v>
      </c>
      <c r="B6" s="2225"/>
      <c r="C6" s="2225"/>
      <c r="D6" s="2225"/>
      <c r="E6" s="2225">
        <v>1</v>
      </c>
      <c r="F6" s="2481">
        <v>72758</v>
      </c>
      <c r="G6" s="2226">
        <v>10000</v>
      </c>
      <c r="H6" s="2226">
        <v>830</v>
      </c>
      <c r="I6" s="2226">
        <f>I5-G6</f>
        <v>90000</v>
      </c>
    </row>
    <row r="7" spans="1:9">
      <c r="A7" s="2304">
        <v>44559</v>
      </c>
      <c r="B7" s="2225"/>
      <c r="C7" s="2225"/>
      <c r="D7" s="2225"/>
      <c r="E7" s="2225">
        <v>2</v>
      </c>
      <c r="F7" s="2481">
        <v>73086</v>
      </c>
      <c r="G7" s="2226">
        <v>10000</v>
      </c>
      <c r="H7" s="2226">
        <v>830</v>
      </c>
      <c r="I7" s="2226">
        <f t="shared" ref="I7:I15" si="0">I6-G7</f>
        <v>80000</v>
      </c>
    </row>
    <row r="8" spans="1:9">
      <c r="A8" s="2304">
        <v>44589</v>
      </c>
      <c r="B8" s="2225"/>
      <c r="C8" s="2225"/>
      <c r="D8" s="2225"/>
      <c r="E8" s="2225">
        <v>3</v>
      </c>
      <c r="F8" s="2481">
        <v>73459</v>
      </c>
      <c r="G8" s="2226">
        <v>10000</v>
      </c>
      <c r="H8" s="2226">
        <v>830</v>
      </c>
      <c r="I8" s="2226">
        <f t="shared" si="0"/>
        <v>70000</v>
      </c>
    </row>
    <row r="9" spans="1:9">
      <c r="A9" s="2304">
        <v>44621</v>
      </c>
      <c r="B9" s="2225"/>
      <c r="C9" s="2225"/>
      <c r="D9" s="2225"/>
      <c r="E9" s="2225">
        <v>4</v>
      </c>
      <c r="F9" s="2481">
        <v>73783</v>
      </c>
      <c r="G9" s="2226">
        <v>10000</v>
      </c>
      <c r="H9" s="2226">
        <v>830</v>
      </c>
      <c r="I9" s="2226">
        <f t="shared" si="0"/>
        <v>60000</v>
      </c>
    </row>
    <row r="10" spans="1:9">
      <c r="A10" s="2304">
        <v>44652</v>
      </c>
      <c r="B10" s="2225"/>
      <c r="C10" s="2225"/>
      <c r="D10" s="2225"/>
      <c r="E10" s="2225">
        <v>5</v>
      </c>
      <c r="F10" s="2481">
        <v>74107</v>
      </c>
      <c r="G10" s="2226">
        <v>10000</v>
      </c>
      <c r="H10" s="2226">
        <v>830</v>
      </c>
      <c r="I10" s="2226">
        <f t="shared" si="0"/>
        <v>50000</v>
      </c>
    </row>
    <row r="11" spans="1:9">
      <c r="A11" s="2304">
        <v>44680</v>
      </c>
      <c r="B11" s="2225"/>
      <c r="C11" s="2225"/>
      <c r="D11" s="2225"/>
      <c r="E11" s="2225">
        <v>6</v>
      </c>
      <c r="F11" s="2481">
        <v>74402</v>
      </c>
      <c r="G11" s="2226">
        <v>10000</v>
      </c>
      <c r="H11" s="2226">
        <v>830</v>
      </c>
      <c r="I11" s="2226">
        <f t="shared" si="0"/>
        <v>40000</v>
      </c>
    </row>
    <row r="12" spans="1:9">
      <c r="A12" s="2304">
        <v>44712</v>
      </c>
      <c r="B12" s="2225"/>
      <c r="C12" s="2225"/>
      <c r="D12" s="2225"/>
      <c r="E12" s="2225">
        <v>7</v>
      </c>
      <c r="F12" s="2481">
        <v>74840</v>
      </c>
      <c r="G12" s="2226">
        <v>10000</v>
      </c>
      <c r="H12" s="2226">
        <v>830</v>
      </c>
      <c r="I12" s="2226">
        <f t="shared" si="0"/>
        <v>30000</v>
      </c>
    </row>
    <row r="13" spans="1:9">
      <c r="A13" s="2304">
        <v>44743</v>
      </c>
      <c r="B13" s="2225"/>
      <c r="C13" s="2225"/>
      <c r="D13" s="2225"/>
      <c r="E13" s="2225">
        <v>8</v>
      </c>
      <c r="F13" s="2481">
        <v>75214</v>
      </c>
      <c r="G13" s="2226">
        <v>10000</v>
      </c>
      <c r="H13" s="2226">
        <v>830</v>
      </c>
      <c r="I13" s="2226">
        <f t="shared" si="0"/>
        <v>20000</v>
      </c>
    </row>
    <row r="14" spans="1:9">
      <c r="A14" s="2304">
        <v>44775</v>
      </c>
      <c r="B14" s="2225"/>
      <c r="C14" s="2225"/>
      <c r="D14" s="2225"/>
      <c r="E14" s="2225">
        <v>9</v>
      </c>
      <c r="F14" s="2481">
        <v>75569</v>
      </c>
      <c r="G14" s="2226">
        <v>10000</v>
      </c>
      <c r="H14" s="2226">
        <v>830</v>
      </c>
      <c r="I14" s="2226">
        <f t="shared" si="0"/>
        <v>10000</v>
      </c>
    </row>
    <row r="15" spans="1:9">
      <c r="A15" s="2304">
        <v>44806</v>
      </c>
      <c r="B15" s="2225"/>
      <c r="C15" s="2225"/>
      <c r="D15" s="2225"/>
      <c r="E15" s="2225">
        <v>10</v>
      </c>
      <c r="F15" s="2481">
        <v>75920</v>
      </c>
      <c r="G15" s="2226">
        <v>10000</v>
      </c>
      <c r="H15" s="2226">
        <v>830</v>
      </c>
      <c r="I15" s="2226">
        <f t="shared" si="0"/>
        <v>0</v>
      </c>
    </row>
    <row r="19" spans="1:9" ht="20.399999999999999">
      <c r="A19" s="3569" t="s">
        <v>1</v>
      </c>
      <c r="B19" s="3570"/>
      <c r="C19" s="3570"/>
      <c r="D19" s="3570"/>
      <c r="E19" s="3570"/>
      <c r="F19" s="3570"/>
      <c r="G19" s="3570"/>
      <c r="H19" s="3570"/>
      <c r="I19" s="3571"/>
    </row>
    <row r="20" spans="1:9" ht="25.2">
      <c r="A20" s="2782" t="s">
        <v>2</v>
      </c>
      <c r="B20" s="2936" t="s">
        <v>35</v>
      </c>
      <c r="C20" s="2983" t="s">
        <v>4</v>
      </c>
      <c r="D20" s="2984" t="s">
        <v>5</v>
      </c>
      <c r="E20" s="2984" t="s">
        <v>6</v>
      </c>
      <c r="F20" s="2989" t="s">
        <v>36</v>
      </c>
      <c r="G20" s="2985" t="s">
        <v>37</v>
      </c>
      <c r="H20" s="2985" t="s">
        <v>38</v>
      </c>
      <c r="I20" s="2940" t="s">
        <v>39</v>
      </c>
    </row>
    <row r="21" spans="1:9">
      <c r="A21" s="2665">
        <v>44811</v>
      </c>
      <c r="B21" s="2837">
        <v>100000</v>
      </c>
      <c r="C21" s="2837">
        <f>B21*2%</f>
        <v>2000</v>
      </c>
      <c r="D21" s="2838"/>
      <c r="E21" s="2838">
        <v>10</v>
      </c>
      <c r="F21" s="2672">
        <v>29779</v>
      </c>
      <c r="G21" s="2694">
        <f>B21/E21</f>
        <v>10000</v>
      </c>
      <c r="H21" s="2694">
        <f>B21*0.0083</f>
        <v>830</v>
      </c>
      <c r="I21" s="2694">
        <v>100000</v>
      </c>
    </row>
    <row r="22" spans="1:9" ht="13.8">
      <c r="A22" s="2221">
        <v>44845</v>
      </c>
      <c r="B22" s="2337"/>
      <c r="C22" s="2473"/>
      <c r="D22" s="2473"/>
      <c r="E22" s="2225">
        <v>1</v>
      </c>
      <c r="F22" s="2400">
        <v>76297</v>
      </c>
      <c r="G22" s="2277">
        <v>10000</v>
      </c>
      <c r="H22" s="2277">
        <v>830</v>
      </c>
      <c r="I22" s="2226">
        <f>I21-G22</f>
        <v>90000</v>
      </c>
    </row>
    <row r="23" spans="1:9" ht="13.8">
      <c r="A23" s="2221">
        <v>44876</v>
      </c>
      <c r="B23" s="2337"/>
      <c r="C23" s="2473"/>
      <c r="D23" s="2473"/>
      <c r="E23" s="2225">
        <v>2</v>
      </c>
      <c r="F23" s="2400">
        <v>76622</v>
      </c>
      <c r="G23" s="2277">
        <v>10000</v>
      </c>
      <c r="H23" s="2277">
        <v>830</v>
      </c>
      <c r="I23" s="2226">
        <f t="shared" ref="I23:I31" si="1">I22-G23</f>
        <v>80000</v>
      </c>
    </row>
    <row r="24" spans="1:9" ht="13.8">
      <c r="A24" s="2221">
        <v>44909</v>
      </c>
      <c r="B24" s="2337"/>
      <c r="C24" s="2473"/>
      <c r="D24" s="2473"/>
      <c r="E24" s="2225">
        <v>3</v>
      </c>
      <c r="F24" s="2400">
        <v>77020</v>
      </c>
      <c r="G24" s="2277">
        <v>10000</v>
      </c>
      <c r="H24" s="2277">
        <v>830</v>
      </c>
      <c r="I24" s="2226">
        <f t="shared" si="1"/>
        <v>70000</v>
      </c>
    </row>
    <row r="25" spans="1:9" ht="13.8">
      <c r="A25" s="2304">
        <v>44939</v>
      </c>
      <c r="B25" s="2225"/>
      <c r="C25" s="2225"/>
      <c r="D25" s="2225"/>
      <c r="E25" s="2225">
        <v>4</v>
      </c>
      <c r="F25" s="2400">
        <v>77361</v>
      </c>
      <c r="G25" s="2277">
        <v>10000</v>
      </c>
      <c r="H25" s="2277">
        <v>830</v>
      </c>
      <c r="I25" s="2226">
        <f t="shared" si="1"/>
        <v>60000</v>
      </c>
    </row>
    <row r="26" spans="1:9" ht="13.8">
      <c r="A26" s="2304">
        <v>44971</v>
      </c>
      <c r="B26" s="2225"/>
      <c r="C26" s="2225"/>
      <c r="D26" s="2225"/>
      <c r="E26" s="2225">
        <v>5</v>
      </c>
      <c r="F26" s="2400">
        <v>77647</v>
      </c>
      <c r="G26" s="2277">
        <v>10000</v>
      </c>
      <c r="H26" s="2277">
        <v>830</v>
      </c>
      <c r="I26" s="2226">
        <f t="shared" si="1"/>
        <v>50000</v>
      </c>
    </row>
    <row r="27" spans="1:9" ht="13.8">
      <c r="A27" s="2304">
        <v>44999</v>
      </c>
      <c r="B27" s="2225"/>
      <c r="C27" s="2225"/>
      <c r="D27" s="2225"/>
      <c r="E27" s="2225">
        <v>6</v>
      </c>
      <c r="F27" s="2400">
        <v>77957</v>
      </c>
      <c r="G27" s="2277">
        <v>10000</v>
      </c>
      <c r="H27" s="2277">
        <v>830</v>
      </c>
      <c r="I27" s="2226">
        <f t="shared" si="1"/>
        <v>40000</v>
      </c>
    </row>
    <row r="28" spans="1:9" ht="13.8">
      <c r="A28" s="2304">
        <v>45030</v>
      </c>
      <c r="B28" s="2225"/>
      <c r="C28" s="2225"/>
      <c r="D28" s="2225"/>
      <c r="E28" s="2225">
        <v>7</v>
      </c>
      <c r="F28" s="2400">
        <v>78305</v>
      </c>
      <c r="G28" s="2277">
        <v>10000</v>
      </c>
      <c r="H28" s="2277">
        <v>830</v>
      </c>
      <c r="I28" s="2226">
        <f t="shared" si="1"/>
        <v>30000</v>
      </c>
    </row>
    <row r="29" spans="1:9" ht="13.8">
      <c r="A29" s="2304">
        <v>45062</v>
      </c>
      <c r="B29" s="2225"/>
      <c r="C29" s="2225"/>
      <c r="D29" s="2225"/>
      <c r="E29" s="2225">
        <v>8</v>
      </c>
      <c r="F29" s="2400">
        <v>78692</v>
      </c>
      <c r="G29" s="2277">
        <v>10000</v>
      </c>
      <c r="H29" s="2277">
        <v>830</v>
      </c>
      <c r="I29" s="2226">
        <f t="shared" si="1"/>
        <v>20000</v>
      </c>
    </row>
    <row r="30" spans="1:9">
      <c r="A30" s="2304">
        <v>45098</v>
      </c>
      <c r="B30" s="2225"/>
      <c r="C30" s="2225"/>
      <c r="D30" s="2225"/>
      <c r="E30" s="2225">
        <v>9</v>
      </c>
      <c r="F30" s="2481">
        <v>79198</v>
      </c>
      <c r="G30" s="2226">
        <v>20000</v>
      </c>
      <c r="H30" s="2226"/>
      <c r="I30" s="2226">
        <f t="shared" si="1"/>
        <v>0</v>
      </c>
    </row>
    <row r="31" spans="1:9">
      <c r="A31" s="2304"/>
      <c r="B31" s="2225"/>
      <c r="C31" s="2225"/>
      <c r="D31" s="2225"/>
      <c r="E31" s="2225"/>
      <c r="F31" s="2481"/>
      <c r="G31" s="2226"/>
      <c r="H31" s="2226"/>
      <c r="I31" s="2226">
        <f t="shared" si="1"/>
        <v>0</v>
      </c>
    </row>
    <row r="32" spans="1:9">
      <c r="A32" s="2304"/>
      <c r="B32" s="2225"/>
      <c r="C32" s="2225"/>
      <c r="D32" s="2225"/>
      <c r="E32" s="2225"/>
      <c r="F32" s="2481"/>
      <c r="G32" s="2226"/>
      <c r="H32" s="2226"/>
      <c r="I32" s="2226"/>
    </row>
    <row r="33" spans="1:9" ht="20.399999999999999">
      <c r="A33" s="3569" t="s">
        <v>1</v>
      </c>
      <c r="B33" s="3570"/>
      <c r="C33" s="3570"/>
      <c r="D33" s="3570"/>
      <c r="E33" s="3570"/>
      <c r="F33" s="3570"/>
      <c r="G33" s="3570"/>
      <c r="H33" s="3570"/>
      <c r="I33" s="3571"/>
    </row>
    <row r="34" spans="1:9" ht="25.2">
      <c r="A34" s="2782" t="s">
        <v>2</v>
      </c>
      <c r="B34" s="2936" t="s">
        <v>35</v>
      </c>
      <c r="C34" s="2983" t="s">
        <v>4</v>
      </c>
      <c r="D34" s="2984" t="s">
        <v>5</v>
      </c>
      <c r="E34" s="2984" t="s">
        <v>6</v>
      </c>
      <c r="F34" s="2989" t="s">
        <v>36</v>
      </c>
      <c r="G34" s="2985" t="s">
        <v>37</v>
      </c>
      <c r="H34" s="2985" t="s">
        <v>38</v>
      </c>
      <c r="I34" s="2940" t="s">
        <v>39</v>
      </c>
    </row>
    <row r="35" spans="1:9">
      <c r="A35" s="2665">
        <v>45098</v>
      </c>
      <c r="B35" s="2837">
        <v>100000</v>
      </c>
      <c r="C35" s="2837">
        <f>B35*2%</f>
        <v>2000</v>
      </c>
      <c r="D35" s="2838"/>
      <c r="E35" s="2838">
        <v>10</v>
      </c>
      <c r="F35" s="2672">
        <v>31487</v>
      </c>
      <c r="G35" s="2694">
        <f>B35/E35</f>
        <v>10000</v>
      </c>
      <c r="H35" s="2694">
        <f>B35*0.0083</f>
        <v>830</v>
      </c>
      <c r="I35" s="2694">
        <v>100000</v>
      </c>
    </row>
    <row r="36" spans="1:9">
      <c r="A36" s="2304">
        <v>45136</v>
      </c>
      <c r="B36" s="2225"/>
      <c r="C36" s="2225"/>
      <c r="D36" s="2225"/>
      <c r="E36" s="2225">
        <v>1</v>
      </c>
      <c r="F36" s="2481">
        <v>79665</v>
      </c>
      <c r="G36" s="2274">
        <v>10000</v>
      </c>
      <c r="H36" s="2274">
        <v>830</v>
      </c>
      <c r="I36" s="2226">
        <f>I35-G36</f>
        <v>90000</v>
      </c>
    </row>
    <row r="37" spans="1:9">
      <c r="A37" s="2304">
        <v>45169</v>
      </c>
      <c r="B37" s="2225"/>
      <c r="C37" s="2225"/>
      <c r="D37" s="2225"/>
      <c r="E37" s="2225">
        <v>2</v>
      </c>
      <c r="F37" s="2481">
        <v>80068</v>
      </c>
      <c r="G37" s="2274">
        <v>10000</v>
      </c>
      <c r="H37" s="2274">
        <v>830</v>
      </c>
      <c r="I37" s="2226">
        <f t="shared" ref="I37:I44" si="2">I36-G37</f>
        <v>80000</v>
      </c>
    </row>
    <row r="38" spans="1:9">
      <c r="A38" s="2304">
        <v>45199</v>
      </c>
      <c r="B38" s="2225"/>
      <c r="C38" s="2225"/>
      <c r="D38" s="2225"/>
      <c r="E38" s="2225">
        <v>3</v>
      </c>
      <c r="F38" s="2481">
        <v>80422</v>
      </c>
      <c r="G38" s="2274">
        <v>10000</v>
      </c>
      <c r="H38" s="2274">
        <v>830</v>
      </c>
      <c r="I38" s="2226">
        <f t="shared" si="2"/>
        <v>70000</v>
      </c>
    </row>
    <row r="39" spans="1:9">
      <c r="A39" s="2304">
        <v>45233</v>
      </c>
      <c r="B39" s="2225"/>
      <c r="C39" s="2225"/>
      <c r="D39" s="2225"/>
      <c r="E39" s="2225">
        <v>4</v>
      </c>
      <c r="F39" s="2481">
        <v>80797</v>
      </c>
      <c r="G39" s="2274">
        <v>10000</v>
      </c>
      <c r="H39" s="2274">
        <v>830</v>
      </c>
      <c r="I39" s="2226">
        <f t="shared" si="2"/>
        <v>60000</v>
      </c>
    </row>
    <row r="40" spans="1:9">
      <c r="A40" s="2304">
        <v>45260</v>
      </c>
      <c r="B40" s="2225"/>
      <c r="C40" s="2225"/>
      <c r="D40" s="2225"/>
      <c r="E40" s="2225">
        <v>5</v>
      </c>
      <c r="F40" s="2481">
        <v>81177</v>
      </c>
      <c r="G40" s="2274">
        <v>10000</v>
      </c>
      <c r="H40" s="2274">
        <v>830</v>
      </c>
      <c r="I40" s="2226">
        <f t="shared" si="2"/>
        <v>50000</v>
      </c>
    </row>
    <row r="41" spans="1:9">
      <c r="A41" s="2304">
        <v>45289</v>
      </c>
      <c r="B41" s="2225"/>
      <c r="C41" s="2225"/>
      <c r="D41" s="2225"/>
      <c r="E41" s="2225">
        <v>6</v>
      </c>
      <c r="F41" s="2481">
        <v>81594</v>
      </c>
      <c r="G41" s="2274">
        <v>10000</v>
      </c>
      <c r="H41" s="2274">
        <v>830</v>
      </c>
      <c r="I41" s="2226">
        <f t="shared" si="2"/>
        <v>40000</v>
      </c>
    </row>
    <row r="42" spans="1:9" ht="13.8">
      <c r="A42" s="2304">
        <v>45322</v>
      </c>
      <c r="B42" s="2225"/>
      <c r="C42" s="2225"/>
      <c r="D42" s="2225"/>
      <c r="E42" s="2225">
        <v>7</v>
      </c>
      <c r="F42" s="2400">
        <v>81909</v>
      </c>
      <c r="G42" s="2274">
        <v>10000</v>
      </c>
      <c r="H42" s="2274">
        <v>830</v>
      </c>
      <c r="I42" s="2226">
        <f t="shared" si="2"/>
        <v>30000</v>
      </c>
    </row>
    <row r="43" spans="1:9" ht="13.8">
      <c r="A43" s="2304">
        <v>45350</v>
      </c>
      <c r="B43" s="2225"/>
      <c r="C43" s="2225"/>
      <c r="D43" s="2225"/>
      <c r="E43" s="2225"/>
      <c r="F43" s="2400">
        <v>82229</v>
      </c>
      <c r="G43" s="2274">
        <v>10000</v>
      </c>
      <c r="H43" s="2274">
        <v>830</v>
      </c>
      <c r="I43" s="2226">
        <f t="shared" si="2"/>
        <v>20000</v>
      </c>
    </row>
    <row r="44" spans="1:9" ht="13.8">
      <c r="A44" s="2304">
        <v>45385</v>
      </c>
      <c r="B44" s="2225"/>
      <c r="C44" s="2225"/>
      <c r="D44" s="2225"/>
      <c r="E44" s="2225"/>
      <c r="F44" s="2400">
        <v>82664</v>
      </c>
      <c r="G44" s="2274">
        <v>20000</v>
      </c>
      <c r="H44" s="2274">
        <v>830</v>
      </c>
      <c r="I44" s="2226">
        <f t="shared" si="2"/>
        <v>0</v>
      </c>
    </row>
    <row r="46" spans="1:9" ht="20.399999999999999">
      <c r="A46" s="3569" t="s">
        <v>1</v>
      </c>
      <c r="B46" s="3570"/>
      <c r="C46" s="3570"/>
      <c r="D46" s="3570"/>
      <c r="E46" s="3570"/>
      <c r="F46" s="3570"/>
      <c r="G46" s="3570"/>
      <c r="H46" s="3570"/>
      <c r="I46" s="3571"/>
    </row>
    <row r="47" spans="1:9" ht="25.2">
      <c r="A47" s="2782" t="s">
        <v>2</v>
      </c>
      <c r="B47" s="2936" t="s">
        <v>35</v>
      </c>
      <c r="C47" s="2983" t="s">
        <v>4</v>
      </c>
      <c r="D47" s="2984" t="s">
        <v>5</v>
      </c>
      <c r="E47" s="2984" t="s">
        <v>6</v>
      </c>
      <c r="F47" s="2989" t="s">
        <v>36</v>
      </c>
      <c r="G47" s="2985" t="s">
        <v>37</v>
      </c>
      <c r="H47" s="2985" t="s">
        <v>38</v>
      </c>
      <c r="I47" s="2940" t="s">
        <v>39</v>
      </c>
    </row>
    <row r="48" spans="1:9" ht="13.8">
      <c r="A48" s="2204">
        <v>45388</v>
      </c>
      <c r="B48" s="2837">
        <v>150000</v>
      </c>
      <c r="C48" s="2837">
        <f>B48*2%</f>
        <v>3000</v>
      </c>
      <c r="D48" s="2838"/>
      <c r="E48" s="2838">
        <v>10</v>
      </c>
      <c r="F48" s="2400">
        <v>33214</v>
      </c>
      <c r="G48" s="2694">
        <f>B48/E48</f>
        <v>15000</v>
      </c>
      <c r="H48" s="2694">
        <f>B48*0.0083</f>
        <v>1245</v>
      </c>
      <c r="I48" s="2694">
        <f>B48</f>
        <v>150000</v>
      </c>
    </row>
    <row r="49" spans="1:18" ht="13.8">
      <c r="A49" s="2204">
        <v>45420</v>
      </c>
      <c r="B49" s="2225"/>
      <c r="C49" s="2225"/>
      <c r="D49" s="2225"/>
      <c r="E49" s="2225">
        <v>1</v>
      </c>
      <c r="F49" s="2400">
        <v>83061</v>
      </c>
      <c r="G49" s="2208">
        <v>15000</v>
      </c>
      <c r="H49" s="2208">
        <v>1245</v>
      </c>
      <c r="I49" s="2226">
        <f>I48-G49</f>
        <v>135000</v>
      </c>
    </row>
    <row r="50" spans="1:18" ht="13.8">
      <c r="A50" s="2204">
        <v>45454</v>
      </c>
      <c r="B50" s="2225"/>
      <c r="C50" s="2225"/>
      <c r="D50" s="2225"/>
      <c r="E50" s="2225">
        <v>2</v>
      </c>
      <c r="F50" s="2400">
        <v>83557</v>
      </c>
      <c r="G50" s="2208">
        <v>15000</v>
      </c>
      <c r="H50" s="2208">
        <v>1245</v>
      </c>
      <c r="I50" s="2226">
        <f t="shared" ref="I50:I59" si="3">I49-G50</f>
        <v>120000</v>
      </c>
    </row>
    <row r="51" spans="1:18" ht="13.8">
      <c r="A51" s="2304">
        <v>45485</v>
      </c>
      <c r="B51" s="2225"/>
      <c r="C51" s="2225"/>
      <c r="D51" s="2225"/>
      <c r="E51" s="2225">
        <v>3</v>
      </c>
      <c r="F51" s="2481">
        <v>83896</v>
      </c>
      <c r="G51" s="2208">
        <v>15000</v>
      </c>
      <c r="H51" s="2226">
        <v>1245</v>
      </c>
      <c r="I51" s="2226">
        <f t="shared" si="3"/>
        <v>105000</v>
      </c>
    </row>
    <row r="52" spans="1:18" ht="13.8">
      <c r="A52" s="2213">
        <v>45517</v>
      </c>
      <c r="B52" s="2191"/>
      <c r="C52" s="2437"/>
      <c r="D52" s="2437"/>
      <c r="E52" s="2225">
        <v>4</v>
      </c>
      <c r="F52" s="2400">
        <v>84257</v>
      </c>
      <c r="G52" s="2217">
        <v>15000</v>
      </c>
      <c r="H52" s="2217">
        <v>1245</v>
      </c>
      <c r="I52" s="2226">
        <f t="shared" si="3"/>
        <v>90000</v>
      </c>
    </row>
    <row r="53" spans="1:18" ht="13.8">
      <c r="A53" s="2213">
        <v>45548</v>
      </c>
      <c r="B53" s="2225"/>
      <c r="C53" s="2225"/>
      <c r="D53" s="2225"/>
      <c r="E53" s="2225">
        <v>5</v>
      </c>
      <c r="F53" s="2400">
        <v>84603</v>
      </c>
      <c r="G53" s="2217">
        <v>15000</v>
      </c>
      <c r="H53" s="2217">
        <v>1245</v>
      </c>
      <c r="I53" s="2226">
        <f t="shared" si="3"/>
        <v>75000</v>
      </c>
    </row>
    <row r="54" spans="1:18" ht="13.8">
      <c r="A54" s="2221">
        <v>45580</v>
      </c>
      <c r="B54" s="2225"/>
      <c r="C54" s="2225"/>
      <c r="D54" s="2225"/>
      <c r="E54" s="2225">
        <v>6</v>
      </c>
      <c r="F54" s="2400">
        <v>84990</v>
      </c>
      <c r="G54" s="2217">
        <v>15000</v>
      </c>
      <c r="H54" s="2217">
        <v>1245</v>
      </c>
      <c r="I54" s="2226">
        <f t="shared" si="3"/>
        <v>60000</v>
      </c>
    </row>
    <row r="55" spans="1:18" ht="13.8">
      <c r="A55" s="2221">
        <v>45612</v>
      </c>
      <c r="B55" s="2225"/>
      <c r="C55" s="2225"/>
      <c r="D55" s="2225"/>
      <c r="E55" s="2225">
        <v>7</v>
      </c>
      <c r="F55" s="2400">
        <v>85467</v>
      </c>
      <c r="G55" s="2217">
        <v>15000</v>
      </c>
      <c r="H55" s="2217">
        <v>1245</v>
      </c>
      <c r="I55" s="2226">
        <f t="shared" si="3"/>
        <v>45000</v>
      </c>
    </row>
    <row r="56" spans="1:18" ht="13.8">
      <c r="A56" s="2221">
        <v>45633</v>
      </c>
      <c r="B56" s="2225"/>
      <c r="C56" s="2225"/>
      <c r="D56" s="2225"/>
      <c r="E56" s="2225"/>
      <c r="F56" s="2400">
        <v>85756</v>
      </c>
      <c r="G56" s="2986">
        <v>15000</v>
      </c>
      <c r="H56" s="2986">
        <v>1245</v>
      </c>
      <c r="I56" s="2226">
        <f t="shared" si="3"/>
        <v>30000</v>
      </c>
    </row>
    <row r="57" spans="1:18" ht="13.8">
      <c r="A57" s="2204">
        <v>45647</v>
      </c>
      <c r="B57" s="2225"/>
      <c r="C57" s="2225"/>
      <c r="D57" s="2225"/>
      <c r="E57" s="2225"/>
      <c r="F57" s="2990">
        <v>34792</v>
      </c>
      <c r="G57" s="2208">
        <v>30000</v>
      </c>
      <c r="H57" s="2226"/>
      <c r="I57" s="2226">
        <f t="shared" si="3"/>
        <v>0</v>
      </c>
    </row>
    <row r="58" spans="1:18">
      <c r="A58" s="2304"/>
      <c r="B58" s="2225"/>
      <c r="C58" s="2225"/>
      <c r="D58" s="2225"/>
      <c r="E58" s="2225"/>
      <c r="F58" s="2481"/>
      <c r="G58" s="2226"/>
      <c r="H58" s="2226"/>
      <c r="I58" s="2226">
        <f t="shared" si="3"/>
        <v>0</v>
      </c>
    </row>
    <row r="59" spans="1:18">
      <c r="A59" s="2304"/>
      <c r="B59" s="2225"/>
      <c r="C59" s="2225"/>
      <c r="D59" s="2225"/>
      <c r="E59" s="2225"/>
      <c r="F59" s="2481"/>
      <c r="G59" s="2226"/>
      <c r="H59" s="2226"/>
      <c r="I59" s="2226">
        <f t="shared" si="3"/>
        <v>0</v>
      </c>
    </row>
    <row r="60" spans="1:18" ht="20.399999999999999">
      <c r="A60" s="3569" t="s">
        <v>1</v>
      </c>
      <c r="B60" s="3570"/>
      <c r="C60" s="3570"/>
      <c r="D60" s="3570"/>
      <c r="E60" s="3570"/>
      <c r="F60" s="3570"/>
      <c r="G60" s="3570"/>
      <c r="H60" s="3570"/>
      <c r="I60" s="3571"/>
    </row>
    <row r="61" spans="1:18" ht="25.2">
      <c r="A61" s="2782" t="s">
        <v>2</v>
      </c>
      <c r="B61" s="2936" t="s">
        <v>35</v>
      </c>
      <c r="C61" s="2983" t="s">
        <v>4</v>
      </c>
      <c r="D61" s="2984" t="s">
        <v>5</v>
      </c>
      <c r="E61" s="2984" t="s">
        <v>6</v>
      </c>
      <c r="F61" s="2989" t="s">
        <v>36</v>
      </c>
      <c r="G61" s="2985" t="s">
        <v>37</v>
      </c>
      <c r="H61" s="2985" t="s">
        <v>38</v>
      </c>
      <c r="I61" s="2940" t="s">
        <v>39</v>
      </c>
    </row>
    <row r="62" spans="1:18">
      <c r="A62" s="2304">
        <v>45647</v>
      </c>
      <c r="B62" s="2837">
        <v>200000</v>
      </c>
      <c r="C62" s="2837">
        <f>B62*2%</f>
        <v>4000</v>
      </c>
      <c r="D62" s="2838"/>
      <c r="E62" s="2838">
        <v>12</v>
      </c>
      <c r="F62" s="2508">
        <v>34792</v>
      </c>
      <c r="G62" s="2694">
        <f>B62/E62</f>
        <v>16666.666666666701</v>
      </c>
      <c r="H62" s="2694">
        <f>B62*0.0083</f>
        <v>1660</v>
      </c>
      <c r="I62" s="2694">
        <f>B62</f>
        <v>200000</v>
      </c>
    </row>
    <row r="63" spans="1:18">
      <c r="A63" s="2304">
        <v>45681</v>
      </c>
      <c r="B63" s="2243"/>
      <c r="C63" s="2225"/>
      <c r="D63" s="2225"/>
      <c r="E63" s="2225">
        <v>1</v>
      </c>
      <c r="F63" s="2312">
        <v>86250</v>
      </c>
      <c r="G63" s="2502">
        <v>16666.669999999998</v>
      </c>
      <c r="H63" s="2502">
        <v>1660</v>
      </c>
      <c r="I63" s="2226">
        <f>I62-G63</f>
        <v>183333.33</v>
      </c>
      <c r="K63" s="339"/>
      <c r="L63" s="613"/>
      <c r="M63" s="464"/>
      <c r="N63" s="615"/>
      <c r="O63" s="615"/>
      <c r="P63" s="615"/>
      <c r="Q63" s="617"/>
      <c r="R63" s="617"/>
    </row>
    <row r="64" spans="1:18">
      <c r="A64" s="2304">
        <v>45713</v>
      </c>
      <c r="B64" s="2243"/>
      <c r="C64" s="2225"/>
      <c r="D64" s="2225"/>
      <c r="E64" s="2225">
        <v>2</v>
      </c>
      <c r="F64" s="2312">
        <v>86589</v>
      </c>
      <c r="G64" s="2502">
        <v>16666.669999999998</v>
      </c>
      <c r="H64" s="2502">
        <v>1660</v>
      </c>
      <c r="I64" s="2226">
        <f t="shared" ref="I64:I73" si="4">I63-G64</f>
        <v>166666.66</v>
      </c>
      <c r="K64" s="339"/>
      <c r="L64" s="613"/>
      <c r="M64" s="464"/>
      <c r="N64" s="615"/>
      <c r="O64" s="615"/>
      <c r="P64" s="615"/>
      <c r="Q64" s="617"/>
      <c r="R64" s="617"/>
    </row>
    <row r="65" spans="1:18">
      <c r="A65" s="2304">
        <v>45741</v>
      </c>
      <c r="B65" s="2243"/>
      <c r="C65" s="2225"/>
      <c r="D65" s="2225"/>
      <c r="E65" s="2225">
        <v>3</v>
      </c>
      <c r="F65" s="2312">
        <v>86932</v>
      </c>
      <c r="G65" s="2502">
        <v>16666.669999999998</v>
      </c>
      <c r="H65" s="2502">
        <v>1660</v>
      </c>
      <c r="I65" s="2226">
        <f t="shared" si="4"/>
        <v>149999.99</v>
      </c>
      <c r="K65" s="339"/>
      <c r="L65" s="613"/>
      <c r="M65" s="464"/>
      <c r="N65" s="615"/>
      <c r="O65" s="615"/>
      <c r="P65" s="615"/>
      <c r="Q65" s="617"/>
      <c r="R65" s="617"/>
    </row>
    <row r="66" spans="1:18">
      <c r="A66" s="2304">
        <v>45777</v>
      </c>
      <c r="B66" s="2243"/>
      <c r="C66" s="2225"/>
      <c r="D66" s="2225"/>
      <c r="E66" s="2225">
        <v>4</v>
      </c>
      <c r="F66" s="2312">
        <v>87429</v>
      </c>
      <c r="G66" s="2502">
        <v>16666.669999999998</v>
      </c>
      <c r="H66" s="2502">
        <v>1660</v>
      </c>
      <c r="I66" s="2226">
        <f t="shared" si="4"/>
        <v>133333.32</v>
      </c>
      <c r="K66" s="339"/>
      <c r="L66" s="613"/>
      <c r="M66" s="464"/>
      <c r="N66" s="615"/>
      <c r="O66" s="615"/>
      <c r="P66" s="615"/>
      <c r="Q66" s="617"/>
      <c r="R66" s="617"/>
    </row>
    <row r="67" spans="1:18">
      <c r="A67" s="2304">
        <v>45808</v>
      </c>
      <c r="B67" s="2243"/>
      <c r="C67" s="2225"/>
      <c r="D67" s="2225"/>
      <c r="E67" s="2225">
        <v>5</v>
      </c>
      <c r="F67" s="2313" t="s">
        <v>1961</v>
      </c>
      <c r="G67" s="2502">
        <v>16666.669999999998</v>
      </c>
      <c r="H67" s="2502">
        <v>1660</v>
      </c>
      <c r="I67" s="2226">
        <f t="shared" si="4"/>
        <v>116666.65</v>
      </c>
      <c r="K67" s="339"/>
      <c r="L67" s="613"/>
      <c r="M67" s="340"/>
      <c r="N67" s="615"/>
      <c r="O67" s="615"/>
      <c r="P67" s="615"/>
      <c r="Q67" s="617"/>
      <c r="R67" s="617"/>
    </row>
    <row r="68" spans="1:18">
      <c r="A68" s="2304">
        <v>45840</v>
      </c>
      <c r="B68" s="2243"/>
      <c r="C68" s="2225"/>
      <c r="D68" s="2225"/>
      <c r="E68" s="2225">
        <v>6</v>
      </c>
      <c r="F68" s="2313" t="s">
        <v>1962</v>
      </c>
      <c r="G68" s="2501">
        <v>16666.669999999998</v>
      </c>
      <c r="H68" s="2501">
        <v>1660</v>
      </c>
      <c r="I68" s="2226">
        <f t="shared" si="4"/>
        <v>99999.980000000098</v>
      </c>
      <c r="K68" s="339"/>
      <c r="L68" s="613"/>
      <c r="M68" s="340"/>
      <c r="N68" s="614"/>
      <c r="O68" s="614"/>
      <c r="P68" s="614"/>
      <c r="Q68" s="617"/>
      <c r="R68" s="617"/>
    </row>
    <row r="69" spans="1:18">
      <c r="A69" s="2304">
        <v>45868</v>
      </c>
      <c r="B69" s="2243"/>
      <c r="C69" s="2225"/>
      <c r="D69" s="2225"/>
      <c r="E69" s="2225">
        <v>7</v>
      </c>
      <c r="F69" s="2313" t="s">
        <v>1963</v>
      </c>
      <c r="G69" s="2502">
        <v>16666.669999999998</v>
      </c>
      <c r="H69" s="2502">
        <v>1660</v>
      </c>
      <c r="I69" s="2226">
        <f t="shared" si="4"/>
        <v>83333.3100000001</v>
      </c>
      <c r="K69" s="339"/>
      <c r="L69" s="613"/>
      <c r="M69" s="340"/>
      <c r="N69" s="615"/>
      <c r="O69" s="615"/>
      <c r="P69" s="615"/>
      <c r="Q69" s="617"/>
      <c r="R69" s="617"/>
    </row>
    <row r="70" spans="1:18">
      <c r="A70" s="2221">
        <v>45899</v>
      </c>
      <c r="B70" s="2243"/>
      <c r="C70" s="2225"/>
      <c r="D70" s="2225"/>
      <c r="E70" s="2225">
        <v>8</v>
      </c>
      <c r="F70" s="2707" t="s">
        <v>1964</v>
      </c>
      <c r="G70" s="2502">
        <v>16666.669999999998</v>
      </c>
      <c r="H70" s="2502">
        <v>1660</v>
      </c>
      <c r="I70" s="2226">
        <f t="shared" si="4"/>
        <v>66666.640000000101</v>
      </c>
      <c r="K70" s="339"/>
      <c r="L70" s="613"/>
      <c r="M70" s="464"/>
      <c r="N70" s="615"/>
      <c r="O70" s="615"/>
      <c r="P70" s="615"/>
      <c r="Q70" s="617"/>
      <c r="R70" s="617"/>
    </row>
    <row r="71" spans="1:18">
      <c r="A71" s="2221">
        <v>45927</v>
      </c>
      <c r="B71" s="2243"/>
      <c r="C71" s="2225"/>
      <c r="D71" s="2225"/>
      <c r="E71" s="2225">
        <v>9</v>
      </c>
      <c r="F71" s="2313" t="s">
        <v>1965</v>
      </c>
      <c r="G71" s="2502">
        <v>16666.669999999998</v>
      </c>
      <c r="H71" s="2502">
        <v>1660</v>
      </c>
      <c r="I71" s="2226">
        <f t="shared" si="4"/>
        <v>49999.970000000103</v>
      </c>
      <c r="K71" s="339"/>
      <c r="L71" s="613"/>
      <c r="M71" s="340"/>
      <c r="N71" s="615"/>
      <c r="O71" s="615"/>
      <c r="P71" s="615"/>
      <c r="Q71" s="617"/>
      <c r="R71" s="617"/>
    </row>
    <row r="72" spans="1:18" ht="13.8">
      <c r="A72" s="2784">
        <v>45945</v>
      </c>
      <c r="B72" s="2225"/>
      <c r="C72" s="2225"/>
      <c r="D72" s="2225"/>
      <c r="E72" s="2225"/>
      <c r="F72" s="2861">
        <v>36585</v>
      </c>
      <c r="G72" s="2987">
        <v>49999.97</v>
      </c>
      <c r="H72" s="2988"/>
      <c r="I72" s="2226">
        <f t="shared" si="4"/>
        <v>7.2759576141834298E-11</v>
      </c>
      <c r="K72" s="339"/>
      <c r="L72" s="674"/>
      <c r="M72" s="467"/>
      <c r="N72" s="615"/>
      <c r="O72" s="615"/>
      <c r="P72" s="615"/>
      <c r="Q72" s="618"/>
      <c r="R72" s="618"/>
    </row>
    <row r="73" spans="1:18">
      <c r="A73" s="2304"/>
      <c r="B73" s="2225"/>
      <c r="C73" s="2225"/>
      <c r="D73" s="2225"/>
      <c r="E73" s="2225"/>
      <c r="F73" s="2481"/>
      <c r="G73" s="2226"/>
      <c r="H73" s="2226"/>
      <c r="I73" s="2226">
        <f t="shared" si="4"/>
        <v>7.2759576141834298E-11</v>
      </c>
      <c r="K73" s="339"/>
      <c r="L73" s="613"/>
      <c r="M73" s="340"/>
      <c r="N73" s="615"/>
      <c r="O73" s="615"/>
      <c r="P73" s="615"/>
      <c r="Q73" s="617"/>
      <c r="R73" s="617"/>
    </row>
    <row r="74" spans="1:18" ht="20.399999999999999">
      <c r="A74" s="3569" t="s">
        <v>1</v>
      </c>
      <c r="B74" s="3570"/>
      <c r="C74" s="3570"/>
      <c r="D74" s="3570"/>
      <c r="E74" s="3570"/>
      <c r="F74" s="3570"/>
      <c r="G74" s="3570"/>
      <c r="H74" s="3570"/>
      <c r="I74" s="3571"/>
      <c r="K74" s="339"/>
      <c r="L74" s="613"/>
      <c r="M74" s="340"/>
      <c r="N74" s="615"/>
      <c r="O74" s="615"/>
      <c r="P74" s="615"/>
      <c r="Q74" s="617"/>
      <c r="R74" s="617"/>
    </row>
    <row r="75" spans="1:18" ht="25.2">
      <c r="A75" s="2782" t="s">
        <v>2</v>
      </c>
      <c r="B75" s="2936" t="s">
        <v>35</v>
      </c>
      <c r="C75" s="2983" t="s">
        <v>4</v>
      </c>
      <c r="D75" s="2984" t="s">
        <v>5</v>
      </c>
      <c r="E75" s="2984" t="s">
        <v>6</v>
      </c>
      <c r="F75" s="2989" t="s">
        <v>36</v>
      </c>
      <c r="G75" s="2985" t="s">
        <v>37</v>
      </c>
      <c r="H75" s="2985" t="s">
        <v>38</v>
      </c>
      <c r="I75" s="2940" t="s">
        <v>39</v>
      </c>
    </row>
    <row r="76" spans="1:18">
      <c r="A76" s="2304">
        <v>45945</v>
      </c>
      <c r="B76" s="2837">
        <v>200000</v>
      </c>
      <c r="C76" s="2837">
        <f>B76*2%</f>
        <v>4000</v>
      </c>
      <c r="D76" s="2838"/>
      <c r="E76" s="2838">
        <v>12</v>
      </c>
      <c r="F76" s="2508" t="s">
        <v>1966</v>
      </c>
      <c r="G76" s="2694">
        <f>B76/E76</f>
        <v>16666.666666666701</v>
      </c>
      <c r="H76" s="2694">
        <f>B76*0.0083</f>
        <v>1660</v>
      </c>
      <c r="I76" s="2694">
        <f>B76</f>
        <v>200000</v>
      </c>
    </row>
    <row r="77" spans="1:18" ht="13.8">
      <c r="A77" s="2324">
        <v>45990</v>
      </c>
      <c r="B77" s="2343"/>
      <c r="C77" s="2341"/>
      <c r="D77" s="2341"/>
      <c r="E77" s="2835">
        <v>1</v>
      </c>
      <c r="F77" s="2466" t="s">
        <v>1967</v>
      </c>
      <c r="G77" s="2341">
        <v>8333.33</v>
      </c>
      <c r="H77" s="2341">
        <v>1660</v>
      </c>
      <c r="I77" s="2894">
        <f>I76-G77</f>
        <v>191666.67</v>
      </c>
    </row>
    <row r="78" spans="1:18" ht="13.8">
      <c r="A78" s="2221">
        <v>46020</v>
      </c>
      <c r="B78" s="2240"/>
      <c r="C78" s="2222"/>
      <c r="D78" s="2222"/>
      <c r="E78" s="2225"/>
      <c r="F78" s="2195" t="s">
        <v>1968</v>
      </c>
      <c r="G78" s="2222">
        <v>8333.33</v>
      </c>
      <c r="H78" s="2222">
        <v>1660</v>
      </c>
      <c r="I78" s="2226">
        <f t="shared" ref="I78:I83" si="5">I77-G78</f>
        <v>183333.34</v>
      </c>
    </row>
    <row r="79" spans="1:18">
      <c r="A79" s="2304"/>
      <c r="B79" s="2225"/>
      <c r="C79" s="2225"/>
      <c r="D79" s="2225"/>
      <c r="E79" s="2225"/>
      <c r="F79" s="2481"/>
      <c r="G79" s="2226"/>
      <c r="H79" s="2226"/>
      <c r="I79" s="2226">
        <f t="shared" si="5"/>
        <v>183333.34</v>
      </c>
    </row>
    <row r="80" spans="1:18">
      <c r="A80" s="2304"/>
      <c r="B80" s="2225"/>
      <c r="C80" s="2225"/>
      <c r="D80" s="2225"/>
      <c r="E80" s="2225"/>
      <c r="F80" s="2481"/>
      <c r="G80" s="2226"/>
      <c r="H80" s="2226"/>
      <c r="I80" s="2226">
        <f t="shared" si="5"/>
        <v>183333.34</v>
      </c>
    </row>
    <row r="81" spans="1:9">
      <c r="A81" s="2304"/>
      <c r="B81" s="2225"/>
      <c r="C81" s="2225"/>
      <c r="D81" s="2225"/>
      <c r="E81" s="2225"/>
      <c r="F81" s="2481"/>
      <c r="G81" s="2226"/>
      <c r="H81" s="2226"/>
      <c r="I81" s="2226">
        <f t="shared" si="5"/>
        <v>183333.34</v>
      </c>
    </row>
    <row r="82" spans="1:9">
      <c r="A82" s="2304"/>
      <c r="B82" s="2225"/>
      <c r="C82" s="2225"/>
      <c r="D82" s="2225"/>
      <c r="E82" s="2225"/>
      <c r="F82" s="2481"/>
      <c r="G82" s="2226"/>
      <c r="H82" s="2226"/>
      <c r="I82" s="2226">
        <f t="shared" si="5"/>
        <v>183333.34</v>
      </c>
    </row>
    <row r="83" spans="1:9">
      <c r="A83" s="2304"/>
      <c r="B83" s="2225"/>
      <c r="C83" s="2225"/>
      <c r="D83" s="2225"/>
      <c r="E83" s="2225"/>
      <c r="F83" s="2481"/>
      <c r="G83" s="2226"/>
      <c r="H83" s="2226"/>
      <c r="I83" s="2226">
        <f t="shared" si="5"/>
        <v>183333.34</v>
      </c>
    </row>
  </sheetData>
  <mergeCells count="7">
    <mergeCell ref="A60:I60"/>
    <mergeCell ref="A74:I74"/>
    <mergeCell ref="A1:E1"/>
    <mergeCell ref="A3:I3"/>
    <mergeCell ref="A19:I19"/>
    <mergeCell ref="A33:I33"/>
    <mergeCell ref="A46:I46"/>
  </mergeCells>
  <pageMargins left="0.7" right="0.7" top="0.75" bottom="0.75" header="0.3" footer="0.3"/>
  <pageSetup orientation="portrait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250">
    <tabColor rgb="FFFFFF00"/>
  </sheetPr>
  <dimension ref="A1:R117"/>
  <sheetViews>
    <sheetView topLeftCell="A25" zoomScale="131" zoomScaleNormal="131" workbookViewId="0">
      <selection activeCell="F37" sqref="F37:F38"/>
    </sheetView>
  </sheetViews>
  <sheetFormatPr defaultColWidth="9.109375" defaultRowHeight="13.2"/>
  <cols>
    <col min="1" max="1" width="12.44140625" style="2" customWidth="1"/>
    <col min="2" max="2" width="14" style="3" customWidth="1"/>
    <col min="3" max="3" width="10.44140625" style="3" customWidth="1"/>
    <col min="4" max="4" width="9.109375" style="3"/>
    <col min="5" max="5" width="9.109375" style="5"/>
    <col min="6" max="6" width="12.44140625" style="2233" customWidth="1"/>
    <col min="7" max="7" width="14.44140625" style="502" customWidth="1"/>
    <col min="8" max="8" width="12.5546875" style="502" customWidth="1"/>
    <col min="9" max="9" width="17.6640625" style="6" customWidth="1"/>
    <col min="10" max="10" width="6.109375" style="3" customWidth="1"/>
    <col min="11" max="11" width="14.5546875" style="2" customWidth="1"/>
    <col min="12" max="12" width="11.88671875" style="3" customWidth="1"/>
    <col min="13" max="14" width="11.88671875" style="5" customWidth="1"/>
    <col min="15" max="17" width="11.88671875" style="6" customWidth="1"/>
    <col min="18" max="18" width="9.88671875" style="3" customWidth="1"/>
    <col min="19" max="16384" width="9.109375" style="3"/>
  </cols>
  <sheetData>
    <row r="1" spans="1:17" ht="24">
      <c r="A1" s="11" t="s">
        <v>1969</v>
      </c>
    </row>
    <row r="3" spans="1:17" ht="20.399999999999999">
      <c r="A3" s="3239" t="s">
        <v>1</v>
      </c>
      <c r="B3" s="3240"/>
      <c r="C3" s="3240"/>
      <c r="D3" s="3240"/>
      <c r="E3" s="3240"/>
      <c r="F3" s="3240"/>
      <c r="G3" s="3240"/>
      <c r="H3" s="3240"/>
      <c r="I3" s="3241"/>
      <c r="K3" s="3572" t="s">
        <v>20</v>
      </c>
      <c r="L3" s="3573"/>
      <c r="M3" s="3573"/>
      <c r="N3" s="3573"/>
      <c r="O3" s="3573"/>
      <c r="P3" s="3573"/>
      <c r="Q3" s="3574"/>
    </row>
    <row r="4" spans="1:17" ht="25.2">
      <c r="A4" s="277" t="s">
        <v>2</v>
      </c>
      <c r="B4" s="495" t="s">
        <v>35</v>
      </c>
      <c r="C4" s="503" t="s">
        <v>4</v>
      </c>
      <c r="D4" s="497" t="s">
        <v>5</v>
      </c>
      <c r="E4" s="497" t="s">
        <v>6</v>
      </c>
      <c r="F4" s="2421" t="s">
        <v>36</v>
      </c>
      <c r="G4" s="504" t="s">
        <v>37</v>
      </c>
      <c r="H4" s="504" t="s">
        <v>38</v>
      </c>
      <c r="I4" s="512" t="s">
        <v>39</v>
      </c>
      <c r="K4" s="244" t="s">
        <v>21</v>
      </c>
      <c r="L4" s="174" t="s">
        <v>22</v>
      </c>
      <c r="M4" s="174" t="s">
        <v>187</v>
      </c>
      <c r="N4" s="647" t="s">
        <v>211</v>
      </c>
      <c r="O4" s="176" t="s">
        <v>24</v>
      </c>
      <c r="P4" s="176" t="s">
        <v>25</v>
      </c>
      <c r="Q4" s="203" t="s">
        <v>26</v>
      </c>
    </row>
    <row r="5" spans="1:17" ht="18.75" customHeight="1">
      <c r="A5" s="20">
        <v>44793</v>
      </c>
      <c r="B5" s="21">
        <v>275000</v>
      </c>
      <c r="C5" s="23"/>
      <c r="D5" s="23"/>
      <c r="E5" s="25">
        <v>48</v>
      </c>
      <c r="F5" s="2248">
        <v>29690</v>
      </c>
      <c r="G5" s="55">
        <f>+B5/E5</f>
        <v>5729.1666666666697</v>
      </c>
      <c r="H5" s="55">
        <f>+B5*0.83%</f>
        <v>2282.5</v>
      </c>
      <c r="I5" s="21">
        <v>275000</v>
      </c>
      <c r="K5" s="648">
        <v>44210</v>
      </c>
      <c r="L5" s="649">
        <v>20000</v>
      </c>
      <c r="M5" s="57">
        <v>12</v>
      </c>
      <c r="N5" s="650">
        <v>26026</v>
      </c>
      <c r="O5" s="649">
        <v>1666.67</v>
      </c>
      <c r="P5" s="649">
        <v>400</v>
      </c>
      <c r="Q5" s="663">
        <v>20000</v>
      </c>
    </row>
    <row r="6" spans="1:17" ht="18.75" customHeight="1">
      <c r="A6" s="36">
        <v>44835</v>
      </c>
      <c r="B6" s="27"/>
      <c r="C6" s="27"/>
      <c r="D6" s="27"/>
      <c r="E6" s="29">
        <v>1</v>
      </c>
      <c r="F6" s="2229">
        <v>76228</v>
      </c>
      <c r="G6" s="564">
        <v>5729.17</v>
      </c>
      <c r="H6" s="564">
        <v>2282.5</v>
      </c>
      <c r="I6" s="39">
        <f t="shared" ref="I6:I11" si="0">I5-G6</f>
        <v>269270.83</v>
      </c>
      <c r="K6" s="492">
        <v>44225</v>
      </c>
      <c r="L6" s="318"/>
      <c r="M6" s="57">
        <v>1</v>
      </c>
      <c r="N6" s="651">
        <v>69644</v>
      </c>
      <c r="O6" s="318">
        <v>1666.67</v>
      </c>
      <c r="P6" s="318">
        <v>366.67</v>
      </c>
      <c r="Q6" s="664">
        <f>+Q5-O6</f>
        <v>18333.330000000002</v>
      </c>
    </row>
    <row r="7" spans="1:17" ht="18.75" customHeight="1">
      <c r="A7" s="31">
        <v>44917</v>
      </c>
      <c r="B7" s="32"/>
      <c r="C7" s="33"/>
      <c r="D7" s="33"/>
      <c r="E7" s="645">
        <v>44961</v>
      </c>
      <c r="F7" s="2229">
        <v>77128</v>
      </c>
      <c r="G7" s="30">
        <v>17187.509999999998</v>
      </c>
      <c r="H7" s="30">
        <v>6847.5</v>
      </c>
      <c r="I7" s="39">
        <f t="shared" si="0"/>
        <v>252083.32</v>
      </c>
      <c r="K7" s="131">
        <v>44268</v>
      </c>
      <c r="L7" s="132"/>
      <c r="M7" s="133">
        <v>2</v>
      </c>
      <c r="N7" s="133">
        <v>70038</v>
      </c>
      <c r="O7" s="7">
        <v>18333.330000000002</v>
      </c>
      <c r="P7" s="7"/>
      <c r="Q7" s="664">
        <f>+Q6-O7</f>
        <v>0</v>
      </c>
    </row>
    <row r="8" spans="1:17" ht="18.75" customHeight="1">
      <c r="A8" s="36">
        <v>44931</v>
      </c>
      <c r="B8" s="27"/>
      <c r="C8" s="27"/>
      <c r="D8" s="27"/>
      <c r="E8" s="29">
        <v>3</v>
      </c>
      <c r="F8" s="2229">
        <v>77298</v>
      </c>
      <c r="G8" s="564">
        <v>5729.17</v>
      </c>
      <c r="H8" s="564">
        <v>2282.5</v>
      </c>
      <c r="I8" s="39">
        <f t="shared" si="0"/>
        <v>246354.15</v>
      </c>
      <c r="K8" s="131"/>
      <c r="L8" s="132"/>
      <c r="M8" s="133"/>
      <c r="N8" s="133"/>
      <c r="O8" s="7"/>
      <c r="P8" s="7"/>
      <c r="Q8" s="665"/>
    </row>
    <row r="9" spans="1:17" ht="18.75" customHeight="1">
      <c r="A9" s="36">
        <v>44974</v>
      </c>
      <c r="B9" s="27"/>
      <c r="C9" s="27"/>
      <c r="D9" s="27"/>
      <c r="E9" s="29">
        <v>4</v>
      </c>
      <c r="F9" s="2250">
        <v>77667</v>
      </c>
      <c r="G9" s="564">
        <v>5729.17</v>
      </c>
      <c r="H9" s="564">
        <v>2282.5</v>
      </c>
      <c r="I9" s="39">
        <f t="shared" si="0"/>
        <v>240624.98</v>
      </c>
      <c r="K9" s="3572" t="s">
        <v>20</v>
      </c>
      <c r="L9" s="3573"/>
      <c r="M9" s="3573"/>
      <c r="N9" s="3573"/>
      <c r="O9" s="3573"/>
      <c r="P9" s="3573"/>
      <c r="Q9" s="3574"/>
    </row>
    <row r="10" spans="1:17" ht="18.75" customHeight="1">
      <c r="A10" s="36">
        <v>44985</v>
      </c>
      <c r="B10" s="27"/>
      <c r="C10" s="27"/>
      <c r="D10" s="27"/>
      <c r="E10" s="29">
        <v>5</v>
      </c>
      <c r="F10" s="2250">
        <v>30805</v>
      </c>
      <c r="G10" s="564">
        <v>240624.98</v>
      </c>
      <c r="H10" s="564"/>
      <c r="I10" s="39">
        <f t="shared" si="0"/>
        <v>0</v>
      </c>
      <c r="K10" s="244" t="s">
        <v>21</v>
      </c>
      <c r="L10" s="174" t="s">
        <v>22</v>
      </c>
      <c r="M10" s="174" t="s">
        <v>187</v>
      </c>
      <c r="N10" s="647" t="s">
        <v>211</v>
      </c>
      <c r="O10" s="176" t="s">
        <v>24</v>
      </c>
      <c r="P10" s="176" t="s">
        <v>25</v>
      </c>
      <c r="Q10" s="203" t="s">
        <v>26</v>
      </c>
    </row>
    <row r="11" spans="1:17" ht="18.75" customHeight="1">
      <c r="A11" s="36"/>
      <c r="B11" s="27"/>
      <c r="C11" s="27"/>
      <c r="D11" s="27"/>
      <c r="E11" s="29">
        <v>6</v>
      </c>
      <c r="F11" s="2250"/>
      <c r="G11" s="564"/>
      <c r="H11" s="564"/>
      <c r="I11" s="39">
        <f t="shared" si="0"/>
        <v>0</v>
      </c>
      <c r="K11" s="652">
        <v>45440</v>
      </c>
      <c r="L11" s="649">
        <v>20000</v>
      </c>
      <c r="M11" s="653">
        <v>12</v>
      </c>
      <c r="N11" s="650">
        <v>33553</v>
      </c>
      <c r="O11" s="649">
        <v>1666.67</v>
      </c>
      <c r="P11" s="649">
        <v>400</v>
      </c>
      <c r="Q11" s="649">
        <v>20000</v>
      </c>
    </row>
    <row r="12" spans="1:17" ht="18.75" customHeight="1">
      <c r="K12" s="50">
        <v>45518</v>
      </c>
      <c r="L12" s="178"/>
      <c r="M12" s="44">
        <v>1</v>
      </c>
      <c r="N12" s="187">
        <v>84261</v>
      </c>
      <c r="O12" s="30">
        <v>1666.67</v>
      </c>
      <c r="P12" s="213">
        <v>366.67</v>
      </c>
      <c r="Q12" s="43">
        <f>Q11-O12</f>
        <v>18333.330000000002</v>
      </c>
    </row>
    <row r="13" spans="1:17" ht="18.75" customHeight="1">
      <c r="A13" s="3239" t="s">
        <v>1</v>
      </c>
      <c r="B13" s="3240"/>
      <c r="C13" s="3240"/>
      <c r="D13" s="3240"/>
      <c r="E13" s="3240"/>
      <c r="F13" s="3240"/>
      <c r="G13" s="3240"/>
      <c r="H13" s="3240"/>
      <c r="I13" s="3241"/>
      <c r="K13" s="50">
        <v>45554</v>
      </c>
      <c r="L13" s="151"/>
      <c r="M13" s="44">
        <v>2</v>
      </c>
      <c r="N13" s="187">
        <v>84667</v>
      </c>
      <c r="O13" s="30">
        <v>1666.67</v>
      </c>
      <c r="P13" s="30">
        <v>333.33</v>
      </c>
      <c r="Q13" s="43">
        <f t="shared" ref="Q13:Q21" si="1">Q12-O13</f>
        <v>16666.66</v>
      </c>
    </row>
    <row r="14" spans="1:17" ht="18.75" customHeight="1">
      <c r="A14" s="277" t="s">
        <v>2</v>
      </c>
      <c r="B14" s="495" t="s">
        <v>35</v>
      </c>
      <c r="C14" s="503" t="s">
        <v>4</v>
      </c>
      <c r="D14" s="497" t="s">
        <v>5</v>
      </c>
      <c r="E14" s="497" t="s">
        <v>6</v>
      </c>
      <c r="F14" s="2421" t="s">
        <v>36</v>
      </c>
      <c r="G14" s="504" t="s">
        <v>37</v>
      </c>
      <c r="H14" s="504" t="s">
        <v>38</v>
      </c>
      <c r="I14" s="512" t="s">
        <v>39</v>
      </c>
      <c r="K14" s="50">
        <v>45577</v>
      </c>
      <c r="L14" s="151"/>
      <c r="M14" s="44">
        <v>3</v>
      </c>
      <c r="N14" s="187">
        <v>84975</v>
      </c>
      <c r="O14" s="30">
        <v>1666.67</v>
      </c>
      <c r="P14" s="30">
        <v>300</v>
      </c>
      <c r="Q14" s="43">
        <f t="shared" si="1"/>
        <v>14999.99</v>
      </c>
    </row>
    <row r="15" spans="1:17" ht="27" customHeight="1">
      <c r="A15" s="20">
        <v>44985</v>
      </c>
      <c r="B15" s="21">
        <v>275000</v>
      </c>
      <c r="C15" s="23"/>
      <c r="D15" s="23"/>
      <c r="E15" s="25">
        <v>36</v>
      </c>
      <c r="F15" s="2248">
        <v>30805</v>
      </c>
      <c r="G15" s="55">
        <f>+B15/E15</f>
        <v>7638.8888888888896</v>
      </c>
      <c r="H15" s="55">
        <f>+B15*0.83%</f>
        <v>2282.5</v>
      </c>
      <c r="I15" s="21">
        <v>275000</v>
      </c>
      <c r="K15" s="50">
        <v>45610</v>
      </c>
      <c r="L15" s="151"/>
      <c r="M15" s="44">
        <v>4</v>
      </c>
      <c r="N15" s="187">
        <v>85409</v>
      </c>
      <c r="O15" s="30">
        <v>1666.67</v>
      </c>
      <c r="P15" s="30">
        <v>300</v>
      </c>
      <c r="Q15" s="43">
        <f t="shared" si="1"/>
        <v>13333.32</v>
      </c>
    </row>
    <row r="16" spans="1:17" ht="18.75" customHeight="1">
      <c r="A16" s="26">
        <v>45017</v>
      </c>
      <c r="B16" s="27"/>
      <c r="C16" s="27"/>
      <c r="D16" s="27"/>
      <c r="E16" s="29">
        <v>1</v>
      </c>
      <c r="F16" s="2229">
        <v>78216</v>
      </c>
      <c r="G16" s="59">
        <v>7638.89</v>
      </c>
      <c r="H16" s="59">
        <v>2282.5</v>
      </c>
      <c r="I16" s="39">
        <f>I15-G16</f>
        <v>267361.11</v>
      </c>
      <c r="K16" s="50">
        <v>45660</v>
      </c>
      <c r="L16" s="50"/>
      <c r="M16" s="44">
        <v>5</v>
      </c>
      <c r="N16" s="574">
        <v>86055</v>
      </c>
      <c r="O16" s="654">
        <v>1666.67</v>
      </c>
      <c r="P16" s="539">
        <v>1000</v>
      </c>
      <c r="Q16" s="43">
        <f t="shared" si="1"/>
        <v>11666.65</v>
      </c>
    </row>
    <row r="17" spans="1:17" ht="18.75" customHeight="1">
      <c r="A17" s="26">
        <v>45055</v>
      </c>
      <c r="B17" s="27"/>
      <c r="C17" s="27"/>
      <c r="D17" s="27"/>
      <c r="E17" s="29">
        <v>2</v>
      </c>
      <c r="F17" s="2229">
        <v>78598</v>
      </c>
      <c r="G17" s="59">
        <v>7638.89</v>
      </c>
      <c r="H17" s="59">
        <v>2282.5</v>
      </c>
      <c r="I17" s="39">
        <f t="shared" ref="I17:I27" si="2">I16-G17</f>
        <v>259722.22</v>
      </c>
      <c r="K17" s="50">
        <v>45692</v>
      </c>
      <c r="L17" s="50"/>
      <c r="M17" s="44">
        <v>6</v>
      </c>
      <c r="N17" s="574">
        <v>86356</v>
      </c>
      <c r="O17" s="539">
        <v>1666.67</v>
      </c>
      <c r="P17" s="654">
        <v>200</v>
      </c>
      <c r="Q17" s="43">
        <f t="shared" si="1"/>
        <v>9999.98</v>
      </c>
    </row>
    <row r="18" spans="1:17" ht="18.75" customHeight="1">
      <c r="A18" s="26">
        <v>45087</v>
      </c>
      <c r="B18" s="27"/>
      <c r="C18" s="27"/>
      <c r="D18" s="27"/>
      <c r="E18" s="29">
        <v>3</v>
      </c>
      <c r="F18" s="2229">
        <v>79103</v>
      </c>
      <c r="G18" s="30">
        <v>7638.89</v>
      </c>
      <c r="H18" s="30">
        <v>2282.5</v>
      </c>
      <c r="I18" s="39">
        <f t="shared" si="2"/>
        <v>252083.33</v>
      </c>
      <c r="K18" s="50">
        <v>45751</v>
      </c>
      <c r="L18" s="50"/>
      <c r="M18" s="44">
        <v>7</v>
      </c>
      <c r="N18" s="574">
        <v>87144</v>
      </c>
      <c r="O18" s="654">
        <v>1666.67</v>
      </c>
      <c r="P18" s="654">
        <v>166.67</v>
      </c>
      <c r="Q18" s="43">
        <f t="shared" si="1"/>
        <v>8333.31</v>
      </c>
    </row>
    <row r="19" spans="1:17" ht="18.75" customHeight="1">
      <c r="A19" s="26">
        <v>45126</v>
      </c>
      <c r="B19" s="27"/>
      <c r="C19" s="27"/>
      <c r="D19" s="27"/>
      <c r="E19" s="29">
        <v>4</v>
      </c>
      <c r="F19" s="2229">
        <v>79515</v>
      </c>
      <c r="G19" s="30">
        <v>7638.89</v>
      </c>
      <c r="H19" s="30">
        <v>2282.5</v>
      </c>
      <c r="I19" s="39">
        <f t="shared" si="2"/>
        <v>244444.44</v>
      </c>
      <c r="K19" s="449">
        <v>45822</v>
      </c>
      <c r="L19" s="50"/>
      <c r="N19" s="655" t="s">
        <v>1970</v>
      </c>
      <c r="O19" s="539">
        <v>8333.34</v>
      </c>
      <c r="P19" s="539">
        <v>500</v>
      </c>
      <c r="Q19" s="43">
        <f t="shared" si="1"/>
        <v>-3.0000000000654801E-2</v>
      </c>
    </row>
    <row r="20" spans="1:17" ht="18.75" customHeight="1">
      <c r="A20" s="26">
        <v>45150</v>
      </c>
      <c r="B20" s="27"/>
      <c r="C20" s="27"/>
      <c r="D20" s="27"/>
      <c r="E20" s="29">
        <v>5</v>
      </c>
      <c r="F20" s="2229">
        <v>79851</v>
      </c>
      <c r="G20" s="30">
        <v>7638.89</v>
      </c>
      <c r="H20" s="30">
        <v>2282.5</v>
      </c>
      <c r="I20" s="39">
        <f t="shared" si="2"/>
        <v>236805.55</v>
      </c>
      <c r="K20" s="50"/>
      <c r="L20" s="151"/>
      <c r="M20" s="44">
        <v>9</v>
      </c>
      <c r="N20" s="57"/>
      <c r="O20" s="43"/>
      <c r="P20" s="43"/>
      <c r="Q20" s="43">
        <f t="shared" si="1"/>
        <v>-3.0000000000654801E-2</v>
      </c>
    </row>
    <row r="21" spans="1:17" ht="18.75" customHeight="1">
      <c r="A21" s="26">
        <v>45190</v>
      </c>
      <c r="B21" s="27"/>
      <c r="C21" s="27"/>
      <c r="D21" s="27"/>
      <c r="E21" s="29">
        <v>6</v>
      </c>
      <c r="F21" s="2229">
        <v>80282</v>
      </c>
      <c r="G21" s="30">
        <v>7638.89</v>
      </c>
      <c r="H21" s="30">
        <v>2282.5</v>
      </c>
      <c r="I21" s="39">
        <f t="shared" si="2"/>
        <v>229166.66</v>
      </c>
      <c r="K21" s="160"/>
      <c r="L21" s="151"/>
      <c r="M21" s="44">
        <v>10</v>
      </c>
      <c r="N21" s="57"/>
      <c r="O21" s="43"/>
      <c r="P21" s="43"/>
      <c r="Q21" s="43">
        <f t="shared" si="1"/>
        <v>-3.0000000000654801E-2</v>
      </c>
    </row>
    <row r="22" spans="1:17">
      <c r="A22" s="26">
        <v>45210</v>
      </c>
      <c r="B22" s="27"/>
      <c r="C22" s="27"/>
      <c r="D22" s="27"/>
      <c r="E22" s="29">
        <v>7</v>
      </c>
      <c r="F22" s="2229">
        <v>80549</v>
      </c>
      <c r="G22" s="59">
        <v>7638.89</v>
      </c>
      <c r="H22" s="59">
        <v>2282.5</v>
      </c>
      <c r="I22" s="39">
        <f t="shared" si="2"/>
        <v>221527.77</v>
      </c>
    </row>
    <row r="23" spans="1:17" ht="15.6">
      <c r="A23" s="31">
        <v>45238</v>
      </c>
      <c r="B23" s="27"/>
      <c r="C23" s="27"/>
      <c r="D23" s="27"/>
      <c r="E23" s="29">
        <v>8</v>
      </c>
      <c r="F23" s="2229">
        <v>80846</v>
      </c>
      <c r="G23" s="59">
        <v>7638.89</v>
      </c>
      <c r="H23" s="59">
        <v>2282.5</v>
      </c>
      <c r="I23" s="39">
        <f t="shared" si="2"/>
        <v>213888.88</v>
      </c>
      <c r="K23" s="3572" t="s">
        <v>20</v>
      </c>
      <c r="L23" s="3573"/>
      <c r="M23" s="3573"/>
      <c r="N23" s="3573"/>
      <c r="O23" s="3573"/>
      <c r="P23" s="3573"/>
      <c r="Q23" s="3574"/>
    </row>
    <row r="24" spans="1:17" ht="13.8">
      <c r="A24" s="31">
        <v>45267</v>
      </c>
      <c r="B24" s="27"/>
      <c r="C24" s="27"/>
      <c r="D24" s="27"/>
      <c r="E24" s="29">
        <v>9</v>
      </c>
      <c r="F24" s="2229">
        <v>81308</v>
      </c>
      <c r="G24" s="59">
        <v>7638.89</v>
      </c>
      <c r="H24" s="59">
        <v>2282.5</v>
      </c>
      <c r="I24" s="39">
        <f t="shared" si="2"/>
        <v>206249.99</v>
      </c>
      <c r="K24" s="244" t="s">
        <v>21</v>
      </c>
      <c r="L24" s="174" t="s">
        <v>22</v>
      </c>
      <c r="M24" s="174" t="s">
        <v>187</v>
      </c>
      <c r="N24" s="647" t="s">
        <v>211</v>
      </c>
      <c r="O24" s="176" t="s">
        <v>24</v>
      </c>
      <c r="P24" s="176" t="s">
        <v>25</v>
      </c>
      <c r="Q24" s="203" t="s">
        <v>26</v>
      </c>
    </row>
    <row r="25" spans="1:17">
      <c r="A25" s="26">
        <v>45301</v>
      </c>
      <c r="B25" s="27"/>
      <c r="C25" s="27"/>
      <c r="D25" s="27"/>
      <c r="E25" s="29">
        <v>10</v>
      </c>
      <c r="F25" s="2229">
        <v>81724</v>
      </c>
      <c r="G25" s="62">
        <v>7638.89</v>
      </c>
      <c r="H25" s="62">
        <v>2282.5</v>
      </c>
      <c r="I25" s="39">
        <f t="shared" si="2"/>
        <v>198611.1</v>
      </c>
      <c r="K25" s="652">
        <v>45885</v>
      </c>
      <c r="L25" s="649">
        <v>20000</v>
      </c>
      <c r="M25" s="653">
        <v>12</v>
      </c>
      <c r="N25" s="650">
        <v>36239</v>
      </c>
      <c r="O25" s="649">
        <v>1666.67</v>
      </c>
      <c r="P25" s="649">
        <v>400</v>
      </c>
      <c r="Q25" s="649">
        <v>20000</v>
      </c>
    </row>
    <row r="26" spans="1:17" ht="15">
      <c r="A26" s="26">
        <v>45324</v>
      </c>
      <c r="B26" s="27"/>
      <c r="C26" s="27"/>
      <c r="D26" s="27"/>
      <c r="E26" s="29">
        <v>11</v>
      </c>
      <c r="F26" s="2229">
        <v>81962</v>
      </c>
      <c r="G26" s="62">
        <v>7638.89</v>
      </c>
      <c r="H26" s="62">
        <v>2282.5</v>
      </c>
      <c r="I26" s="39">
        <f t="shared" si="2"/>
        <v>190972.21</v>
      </c>
      <c r="K26" s="50">
        <v>45920</v>
      </c>
      <c r="L26" s="27"/>
      <c r="M26" s="29"/>
      <c r="N26" s="655" t="s">
        <v>1971</v>
      </c>
      <c r="O26" s="539">
        <v>1666.67</v>
      </c>
      <c r="P26" s="539">
        <v>366.67</v>
      </c>
      <c r="Q26" s="43">
        <f t="shared" ref="Q26:Q27" si="3">Q25-O26</f>
        <v>18333.330000000002</v>
      </c>
    </row>
    <row r="27" spans="1:17" ht="15">
      <c r="A27" s="46">
        <v>45329</v>
      </c>
      <c r="D27" s="27"/>
      <c r="E27" s="29"/>
      <c r="F27" s="2229">
        <v>32862</v>
      </c>
      <c r="G27" s="30">
        <v>190972.21</v>
      </c>
      <c r="H27" s="564"/>
      <c r="I27" s="39">
        <f t="shared" si="2"/>
        <v>0</v>
      </c>
      <c r="K27" s="50">
        <v>45975</v>
      </c>
      <c r="L27" s="27"/>
      <c r="M27" s="29"/>
      <c r="N27" s="655" t="s">
        <v>1972</v>
      </c>
      <c r="O27" s="654">
        <v>1666.67</v>
      </c>
      <c r="P27" s="654">
        <v>333.33</v>
      </c>
      <c r="Q27" s="43">
        <f t="shared" si="3"/>
        <v>16666.66</v>
      </c>
    </row>
    <row r="28" spans="1:17">
      <c r="I28" s="290"/>
      <c r="K28" s="36"/>
      <c r="L28" s="27"/>
      <c r="M28" s="29"/>
      <c r="N28" s="29"/>
      <c r="O28" s="39"/>
      <c r="P28" s="39"/>
      <c r="Q28" s="43"/>
    </row>
    <row r="29" spans="1:17">
      <c r="I29" s="39"/>
      <c r="K29" s="36"/>
      <c r="L29" s="27"/>
      <c r="M29" s="29"/>
      <c r="N29" s="29"/>
      <c r="O29" s="39"/>
      <c r="P29" s="39"/>
      <c r="Q29" s="43"/>
    </row>
    <row r="30" spans="1:17" ht="20.399999999999999">
      <c r="A30" s="3239" t="s">
        <v>1</v>
      </c>
      <c r="B30" s="3240"/>
      <c r="C30" s="3240"/>
      <c r="D30" s="3240"/>
      <c r="E30" s="3240"/>
      <c r="F30" s="3240"/>
      <c r="G30" s="3240"/>
      <c r="H30" s="3240"/>
      <c r="I30" s="3241"/>
      <c r="K30" s="36"/>
      <c r="L30" s="27"/>
      <c r="M30" s="29"/>
      <c r="N30" s="29"/>
      <c r="O30" s="39"/>
      <c r="P30" s="39"/>
      <c r="Q30" s="43"/>
    </row>
    <row r="31" spans="1:17" ht="25.2">
      <c r="A31" s="277" t="s">
        <v>2</v>
      </c>
      <c r="B31" s="495" t="s">
        <v>35</v>
      </c>
      <c r="C31" s="503" t="s">
        <v>4</v>
      </c>
      <c r="D31" s="497" t="s">
        <v>5</v>
      </c>
      <c r="E31" s="497" t="s">
        <v>6</v>
      </c>
      <c r="F31" s="2421" t="s">
        <v>36</v>
      </c>
      <c r="G31" s="504" t="s">
        <v>37</v>
      </c>
      <c r="H31" s="504" t="s">
        <v>38</v>
      </c>
      <c r="I31" s="512" t="s">
        <v>39</v>
      </c>
      <c r="K31" s="36"/>
      <c r="L31" s="27"/>
      <c r="M31" s="29"/>
      <c r="N31" s="29"/>
      <c r="O31" s="39"/>
      <c r="P31" s="39"/>
      <c r="Q31" s="43"/>
    </row>
    <row r="32" spans="1:17" ht="28.5" customHeight="1">
      <c r="A32" s="147">
        <v>45329</v>
      </c>
      <c r="B32" s="21">
        <v>210000</v>
      </c>
      <c r="C32" s="23"/>
      <c r="D32" s="23"/>
      <c r="E32" s="25">
        <v>24</v>
      </c>
      <c r="F32" s="2248">
        <v>32862</v>
      </c>
      <c r="G32" s="55">
        <f>+B32/E32</f>
        <v>8750</v>
      </c>
      <c r="H32" s="55">
        <f>+B32*0.83%</f>
        <v>1743</v>
      </c>
      <c r="I32" s="21">
        <f>B32</f>
        <v>210000</v>
      </c>
      <c r="K32" s="50"/>
      <c r="L32" s="574"/>
      <c r="M32" s="654"/>
      <c r="N32" s="539"/>
      <c r="O32" s="656"/>
      <c r="P32" s="39"/>
      <c r="Q32" s="39"/>
    </row>
    <row r="33" spans="1:17" ht="15" customHeight="1">
      <c r="A33" s="235">
        <v>45359</v>
      </c>
      <c r="B33" s="151"/>
      <c r="C33" s="151"/>
      <c r="D33" s="151"/>
      <c r="E33" s="57">
        <v>1</v>
      </c>
      <c r="F33" s="2229">
        <v>82360</v>
      </c>
      <c r="G33" s="59">
        <v>8750</v>
      </c>
      <c r="H33" s="59">
        <v>1743</v>
      </c>
      <c r="I33" s="43">
        <f>I32-G33</f>
        <v>201250</v>
      </c>
      <c r="K33" s="50"/>
      <c r="L33" s="574"/>
      <c r="M33" s="539"/>
      <c r="N33" s="654"/>
      <c r="O33" s="656"/>
      <c r="P33" s="39"/>
      <c r="Q33" s="39"/>
    </row>
    <row r="34" spans="1:17" ht="15" customHeight="1">
      <c r="A34" s="235">
        <v>45385</v>
      </c>
      <c r="B34" s="151"/>
      <c r="C34" s="151"/>
      <c r="D34" s="151"/>
      <c r="E34" s="57"/>
      <c r="F34" s="2229">
        <v>82685</v>
      </c>
      <c r="G34" s="59">
        <v>8750</v>
      </c>
      <c r="H34" s="59">
        <v>1743</v>
      </c>
      <c r="I34" s="43">
        <f t="shared" ref="I34:I41" si="4">I33-G34</f>
        <v>192500</v>
      </c>
      <c r="K34" s="50"/>
      <c r="L34" s="574"/>
      <c r="M34" s="654"/>
      <c r="N34" s="654"/>
      <c r="O34" s="656"/>
      <c r="P34" s="39"/>
      <c r="Q34" s="39"/>
    </row>
    <row r="35" spans="1:17" ht="15" customHeight="1">
      <c r="A35" s="235">
        <v>45421</v>
      </c>
      <c r="B35" s="151"/>
      <c r="C35" s="151"/>
      <c r="D35" s="151"/>
      <c r="E35" s="57"/>
      <c r="F35" s="2229">
        <v>83074</v>
      </c>
      <c r="G35" s="59">
        <v>8750</v>
      </c>
      <c r="H35" s="59">
        <v>1743</v>
      </c>
      <c r="I35" s="43">
        <f t="shared" si="4"/>
        <v>183750</v>
      </c>
      <c r="K35" s="50"/>
      <c r="L35" s="655"/>
      <c r="M35" s="539"/>
      <c r="N35" s="539"/>
      <c r="O35" s="656"/>
      <c r="P35" s="39"/>
      <c r="Q35" s="39"/>
    </row>
    <row r="36" spans="1:17" ht="15" customHeight="1">
      <c r="A36" s="50">
        <v>45469</v>
      </c>
      <c r="B36" s="151"/>
      <c r="C36" s="151"/>
      <c r="D36" s="151"/>
      <c r="E36" s="57"/>
      <c r="F36" s="2229">
        <v>83655</v>
      </c>
      <c r="G36" s="62">
        <v>8750</v>
      </c>
      <c r="H36" s="62">
        <v>1743</v>
      </c>
      <c r="I36" s="43">
        <f t="shared" si="4"/>
        <v>175000</v>
      </c>
      <c r="K36" s="50"/>
      <c r="L36" s="255"/>
      <c r="M36" s="255"/>
      <c r="N36" s="255"/>
      <c r="O36" s="657"/>
      <c r="P36" s="39"/>
      <c r="Q36" s="39"/>
    </row>
    <row r="37" spans="1:17" ht="15" customHeight="1">
      <c r="A37" s="160">
        <v>45485</v>
      </c>
      <c r="B37" s="151"/>
      <c r="C37" s="151"/>
      <c r="D37" s="151"/>
      <c r="E37" s="57"/>
      <c r="F37" s="2229">
        <v>83897</v>
      </c>
      <c r="G37" s="43">
        <v>8750</v>
      </c>
      <c r="H37" s="43">
        <v>1743</v>
      </c>
      <c r="I37" s="43">
        <f t="shared" si="4"/>
        <v>166250</v>
      </c>
      <c r="K37" s="249"/>
      <c r="L37" s="658"/>
      <c r="M37" s="659"/>
      <c r="N37" s="659"/>
      <c r="O37" s="660"/>
    </row>
    <row r="38" spans="1:17" ht="15" customHeight="1">
      <c r="A38" s="53">
        <v>45485</v>
      </c>
      <c r="D38" s="151"/>
      <c r="E38" s="57"/>
      <c r="F38" s="2195">
        <v>33816</v>
      </c>
      <c r="G38" s="566">
        <v>166250</v>
      </c>
      <c r="H38" s="62"/>
      <c r="I38" s="43">
        <f t="shared" si="4"/>
        <v>0</v>
      </c>
      <c r="K38" s="50"/>
      <c r="L38" s="655"/>
      <c r="M38" s="539"/>
      <c r="N38" s="661"/>
      <c r="O38" s="660"/>
    </row>
    <row r="39" spans="1:17" ht="15">
      <c r="A39" s="160"/>
      <c r="B39" s="151"/>
      <c r="C39" s="151"/>
      <c r="D39" s="151"/>
      <c r="E39" s="57"/>
      <c r="F39" s="2229"/>
      <c r="G39" s="62"/>
      <c r="H39" s="62"/>
      <c r="I39" s="43">
        <f t="shared" si="4"/>
        <v>0</v>
      </c>
      <c r="K39" s="50"/>
      <c r="L39" s="655"/>
      <c r="M39" s="654"/>
      <c r="N39" s="662"/>
      <c r="O39" s="660"/>
    </row>
    <row r="40" spans="1:17">
      <c r="A40" s="160"/>
      <c r="B40" s="151"/>
      <c r="C40" s="151"/>
      <c r="D40" s="151"/>
      <c r="E40" s="57"/>
      <c r="F40" s="2229"/>
      <c r="G40" s="62"/>
      <c r="H40" s="62"/>
      <c r="I40" s="43">
        <f t="shared" si="4"/>
        <v>0</v>
      </c>
    </row>
    <row r="41" spans="1:17">
      <c r="A41" s="160"/>
      <c r="B41" s="151"/>
      <c r="C41" s="151"/>
      <c r="D41" s="151"/>
      <c r="E41" s="57"/>
      <c r="F41" s="2229"/>
      <c r="G41" s="62"/>
      <c r="H41" s="62"/>
      <c r="I41" s="43">
        <f t="shared" si="4"/>
        <v>0</v>
      </c>
    </row>
    <row r="42" spans="1:17" ht="20.399999999999999">
      <c r="A42" s="3239" t="s">
        <v>1</v>
      </c>
      <c r="B42" s="3240"/>
      <c r="C42" s="3240"/>
      <c r="D42" s="3240"/>
      <c r="E42" s="3240"/>
      <c r="F42" s="3240"/>
      <c r="G42" s="3240"/>
      <c r="H42" s="3240"/>
      <c r="I42" s="3241"/>
    </row>
    <row r="43" spans="1:17" ht="25.2">
      <c r="A43" s="277" t="s">
        <v>2</v>
      </c>
      <c r="B43" s="495" t="s">
        <v>35</v>
      </c>
      <c r="C43" s="503" t="s">
        <v>4</v>
      </c>
      <c r="D43" s="497" t="s">
        <v>5</v>
      </c>
      <c r="E43" s="497" t="s">
        <v>6</v>
      </c>
      <c r="F43" s="2421" t="s">
        <v>36</v>
      </c>
      <c r="G43" s="504" t="s">
        <v>37</v>
      </c>
      <c r="H43" s="504" t="s">
        <v>38</v>
      </c>
      <c r="I43" s="512" t="s">
        <v>39</v>
      </c>
    </row>
    <row r="44" spans="1:17">
      <c r="A44" s="50">
        <v>45485</v>
      </c>
      <c r="B44" s="55">
        <v>210000</v>
      </c>
      <c r="C44" s="25"/>
      <c r="D44" s="25"/>
      <c r="E44" s="25">
        <v>24</v>
      </c>
      <c r="F44" s="2229">
        <v>33816</v>
      </c>
      <c r="G44" s="55">
        <f>+B44/E44</f>
        <v>8750</v>
      </c>
      <c r="H44" s="55">
        <f>+B44*0.83%</f>
        <v>1743</v>
      </c>
      <c r="I44" s="55">
        <f>B44</f>
        <v>210000</v>
      </c>
    </row>
    <row r="45" spans="1:17">
      <c r="A45" s="50">
        <v>45518</v>
      </c>
      <c r="B45" s="57"/>
      <c r="C45" s="57"/>
      <c r="D45" s="57"/>
      <c r="E45" s="57">
        <v>1</v>
      </c>
      <c r="F45" s="2229">
        <v>84261</v>
      </c>
      <c r="G45" s="59">
        <v>8750</v>
      </c>
      <c r="H45" s="59">
        <v>1743</v>
      </c>
      <c r="I45" s="62">
        <f>I44-G45</f>
        <v>201250</v>
      </c>
    </row>
    <row r="46" spans="1:17">
      <c r="A46" s="50">
        <v>45554</v>
      </c>
      <c r="B46" s="57"/>
      <c r="C46" s="57"/>
      <c r="D46" s="57"/>
      <c r="E46" s="57">
        <v>2</v>
      </c>
      <c r="F46" s="2229">
        <v>84667</v>
      </c>
      <c r="G46" s="59">
        <v>8750</v>
      </c>
      <c r="H46" s="59">
        <v>1743</v>
      </c>
      <c r="I46" s="62">
        <f t="shared" ref="I46:I55" si="5">I45-G46</f>
        <v>192500</v>
      </c>
    </row>
    <row r="47" spans="1:17">
      <c r="A47" s="50">
        <v>45577</v>
      </c>
      <c r="B47" s="57"/>
      <c r="C47" s="57"/>
      <c r="D47" s="57"/>
      <c r="E47" s="57">
        <v>3</v>
      </c>
      <c r="F47" s="2229">
        <v>84975</v>
      </c>
      <c r="G47" s="59">
        <v>8750</v>
      </c>
      <c r="H47" s="59">
        <v>1743</v>
      </c>
      <c r="I47" s="62">
        <f t="shared" si="5"/>
        <v>183750</v>
      </c>
    </row>
    <row r="48" spans="1:17">
      <c r="A48" s="50">
        <v>45610</v>
      </c>
      <c r="B48" s="57"/>
      <c r="C48" s="57"/>
      <c r="D48" s="57"/>
      <c r="E48" s="57">
        <v>4</v>
      </c>
      <c r="F48" s="2229">
        <v>85409</v>
      </c>
      <c r="G48" s="59">
        <v>8750</v>
      </c>
      <c r="H48" s="59">
        <v>1743</v>
      </c>
      <c r="I48" s="62">
        <f t="shared" si="5"/>
        <v>175000</v>
      </c>
    </row>
    <row r="49" spans="1:18">
      <c r="A49" s="50">
        <v>45639</v>
      </c>
      <c r="B49" s="57"/>
      <c r="C49" s="57"/>
      <c r="D49" s="57"/>
      <c r="E49" s="57">
        <v>5</v>
      </c>
      <c r="F49" s="2229">
        <v>85812</v>
      </c>
      <c r="G49" s="59">
        <v>7957</v>
      </c>
      <c r="H49" s="59">
        <v>1743</v>
      </c>
      <c r="I49" s="62">
        <f t="shared" si="5"/>
        <v>167043</v>
      </c>
    </row>
    <row r="50" spans="1:18">
      <c r="A50" s="50">
        <v>45660</v>
      </c>
      <c r="B50" s="57"/>
      <c r="C50" s="57"/>
      <c r="D50" s="57"/>
      <c r="E50" s="57">
        <v>6</v>
      </c>
      <c r="F50" s="2229">
        <v>86055</v>
      </c>
      <c r="G50" s="62">
        <v>8750</v>
      </c>
      <c r="H50" s="62">
        <v>1743</v>
      </c>
      <c r="I50" s="62">
        <f t="shared" si="5"/>
        <v>158293</v>
      </c>
      <c r="K50" s="339"/>
      <c r="L50" s="613"/>
      <c r="M50" s="464"/>
      <c r="N50" s="614"/>
      <c r="O50" s="614"/>
      <c r="P50" s="614"/>
      <c r="Q50" s="617"/>
      <c r="R50" s="617"/>
    </row>
    <row r="51" spans="1:18">
      <c r="A51" s="50">
        <v>45692</v>
      </c>
      <c r="B51" s="57"/>
      <c r="C51" s="57"/>
      <c r="D51" s="57"/>
      <c r="E51" s="57">
        <v>7</v>
      </c>
      <c r="F51" s="2229">
        <v>86356</v>
      </c>
      <c r="G51" s="62">
        <v>8750</v>
      </c>
      <c r="H51" s="62">
        <v>1743</v>
      </c>
      <c r="I51" s="62">
        <f t="shared" si="5"/>
        <v>149543</v>
      </c>
      <c r="K51" s="339"/>
      <c r="L51" s="613"/>
      <c r="M51" s="464"/>
      <c r="N51" s="614"/>
      <c r="O51" s="614"/>
      <c r="P51" s="614"/>
      <c r="Q51" s="617"/>
      <c r="R51" s="617"/>
    </row>
    <row r="52" spans="1:18">
      <c r="A52" s="50">
        <v>45751</v>
      </c>
      <c r="B52" s="57"/>
      <c r="C52" s="57"/>
      <c r="D52" s="57"/>
      <c r="E52" s="57">
        <v>8</v>
      </c>
      <c r="F52" s="2229">
        <v>87144</v>
      </c>
      <c r="G52" s="62">
        <v>8750</v>
      </c>
      <c r="H52" s="62">
        <v>1743</v>
      </c>
      <c r="I52" s="62">
        <f t="shared" si="5"/>
        <v>140793</v>
      </c>
      <c r="K52" s="339"/>
      <c r="L52" s="613"/>
      <c r="M52" s="464"/>
      <c r="N52" s="614"/>
      <c r="O52" s="614"/>
      <c r="P52" s="614"/>
      <c r="Q52" s="617"/>
      <c r="R52" s="617"/>
    </row>
    <row r="53" spans="1:18">
      <c r="A53" s="50">
        <v>45798</v>
      </c>
      <c r="B53" s="57"/>
      <c r="C53" s="57"/>
      <c r="D53" s="57"/>
      <c r="E53" s="57">
        <v>9</v>
      </c>
      <c r="F53" s="2229" t="s">
        <v>1973</v>
      </c>
      <c r="G53" s="62">
        <v>8750</v>
      </c>
      <c r="H53" s="62">
        <v>1250</v>
      </c>
      <c r="I53" s="62">
        <f t="shared" si="5"/>
        <v>132043</v>
      </c>
      <c r="K53" s="339"/>
      <c r="L53" s="613"/>
      <c r="M53" s="340"/>
      <c r="N53" s="615"/>
      <c r="O53" s="615"/>
      <c r="P53" s="615"/>
      <c r="Q53" s="617"/>
      <c r="R53" s="617"/>
    </row>
    <row r="54" spans="1:18">
      <c r="A54" s="50">
        <v>45822</v>
      </c>
      <c r="B54" s="57"/>
      <c r="C54" s="57"/>
      <c r="D54" s="57"/>
      <c r="E54" s="57">
        <v>10</v>
      </c>
      <c r="F54" s="2229" t="s">
        <v>1970</v>
      </c>
      <c r="G54" s="62">
        <v>8750</v>
      </c>
      <c r="H54" s="62">
        <v>1743</v>
      </c>
      <c r="I54" s="62">
        <f t="shared" si="5"/>
        <v>123293</v>
      </c>
      <c r="K54" s="339"/>
      <c r="L54" s="613"/>
      <c r="M54" s="340"/>
      <c r="N54" s="615"/>
      <c r="O54" s="615"/>
      <c r="P54" s="615"/>
      <c r="Q54" s="617"/>
      <c r="R54" s="617"/>
    </row>
    <row r="55" spans="1:18">
      <c r="A55" s="50">
        <v>45822</v>
      </c>
      <c r="B55" s="57"/>
      <c r="C55" s="57"/>
      <c r="D55" s="57"/>
      <c r="E55" s="57">
        <v>11</v>
      </c>
      <c r="F55" s="2229" t="s">
        <v>1974</v>
      </c>
      <c r="G55" s="62">
        <v>123293</v>
      </c>
      <c r="H55" s="62"/>
      <c r="I55" s="62">
        <f t="shared" si="5"/>
        <v>0</v>
      </c>
      <c r="K55" s="339"/>
      <c r="L55" s="616"/>
      <c r="M55" s="467"/>
      <c r="N55" s="615"/>
      <c r="O55" s="615"/>
      <c r="P55" s="615"/>
      <c r="Q55" s="618"/>
      <c r="R55" s="618"/>
    </row>
    <row r="56" spans="1:18" ht="20.399999999999999">
      <c r="A56" s="3239" t="s">
        <v>1</v>
      </c>
      <c r="B56" s="3240"/>
      <c r="C56" s="3240"/>
      <c r="D56" s="3240"/>
      <c r="E56" s="3240"/>
      <c r="F56" s="3240"/>
      <c r="G56" s="3240"/>
      <c r="H56" s="3240"/>
      <c r="I56" s="3241"/>
      <c r="K56" s="339"/>
      <c r="L56" s="613"/>
      <c r="M56" s="340"/>
      <c r="N56" s="615"/>
      <c r="O56" s="615"/>
      <c r="P56" s="615"/>
      <c r="Q56" s="617"/>
      <c r="R56" s="617"/>
    </row>
    <row r="57" spans="1:18" ht="25.2">
      <c r="A57" s="277" t="s">
        <v>2</v>
      </c>
      <c r="B57" s="495" t="s">
        <v>35</v>
      </c>
      <c r="C57" s="503" t="s">
        <v>4</v>
      </c>
      <c r="D57" s="497" t="s">
        <v>5</v>
      </c>
      <c r="E57" s="497" t="s">
        <v>6</v>
      </c>
      <c r="F57" s="2421" t="s">
        <v>36</v>
      </c>
      <c r="G57" s="504" t="s">
        <v>37</v>
      </c>
      <c r="H57" s="504" t="s">
        <v>38</v>
      </c>
      <c r="I57" s="512" t="s">
        <v>39</v>
      </c>
      <c r="K57" s="339"/>
      <c r="L57" s="613"/>
      <c r="M57" s="340"/>
      <c r="N57" s="615"/>
      <c r="O57" s="615"/>
      <c r="P57" s="615"/>
      <c r="Q57" s="617"/>
      <c r="R57" s="617"/>
    </row>
    <row r="58" spans="1:18">
      <c r="A58" s="50">
        <v>45822</v>
      </c>
      <c r="B58" s="55">
        <v>150000</v>
      </c>
      <c r="C58" s="25"/>
      <c r="D58" s="25"/>
      <c r="E58" s="25">
        <v>12</v>
      </c>
      <c r="F58" s="2229" t="s">
        <v>1974</v>
      </c>
      <c r="G58" s="55">
        <f>+B58/E58</f>
        <v>12500</v>
      </c>
      <c r="H58" s="55">
        <f>+B58*0.83%</f>
        <v>1245</v>
      </c>
      <c r="I58" s="55">
        <f>B58</f>
        <v>150000</v>
      </c>
      <c r="K58" s="339"/>
      <c r="L58" s="613"/>
      <c r="M58" s="340"/>
      <c r="N58" s="614"/>
      <c r="O58" s="614"/>
      <c r="P58" s="614"/>
      <c r="Q58" s="617"/>
      <c r="R58" s="617"/>
    </row>
    <row r="59" spans="1:18">
      <c r="A59" s="194">
        <v>45854</v>
      </c>
      <c r="B59" s="57"/>
      <c r="C59" s="57"/>
      <c r="D59" s="57"/>
      <c r="E59" s="57">
        <v>1</v>
      </c>
      <c r="F59" s="2789" t="s">
        <v>1975</v>
      </c>
      <c r="G59" s="615">
        <v>12500</v>
      </c>
      <c r="H59" s="615">
        <v>1245</v>
      </c>
      <c r="I59" s="62">
        <f t="shared" ref="I59:I64" si="6">I58-G59</f>
        <v>137500</v>
      </c>
      <c r="K59" s="339"/>
      <c r="L59" s="613"/>
      <c r="M59" s="340"/>
      <c r="N59" s="615"/>
      <c r="O59" s="615"/>
      <c r="P59" s="615"/>
      <c r="Q59" s="617"/>
      <c r="R59" s="617"/>
    </row>
    <row r="60" spans="1:18">
      <c r="A60" s="194">
        <v>45920</v>
      </c>
      <c r="B60" s="27"/>
      <c r="C60" s="27"/>
      <c r="D60" s="27"/>
      <c r="E60" s="57">
        <v>2</v>
      </c>
      <c r="F60" s="2789" t="s">
        <v>1971</v>
      </c>
      <c r="G60" s="615">
        <v>10221.66</v>
      </c>
      <c r="H60" s="615">
        <v>1245</v>
      </c>
      <c r="I60" s="62">
        <f t="shared" si="6"/>
        <v>127278.34</v>
      </c>
    </row>
    <row r="61" spans="1:18">
      <c r="A61" s="194">
        <v>45975</v>
      </c>
      <c r="B61" s="27"/>
      <c r="C61" s="27"/>
      <c r="D61" s="27"/>
      <c r="E61" s="57">
        <v>3</v>
      </c>
      <c r="F61" s="2789" t="s">
        <v>1972</v>
      </c>
      <c r="G61" s="614">
        <v>39778.339999999997</v>
      </c>
      <c r="H61" s="614">
        <v>3735</v>
      </c>
      <c r="I61" s="62">
        <f t="shared" si="6"/>
        <v>87500</v>
      </c>
    </row>
    <row r="62" spans="1:18">
      <c r="A62" s="194">
        <v>45987</v>
      </c>
      <c r="B62" s="27"/>
      <c r="C62" s="27"/>
      <c r="D62" s="27"/>
      <c r="E62" s="57">
        <v>4</v>
      </c>
      <c r="F62" s="2789" t="s">
        <v>1976</v>
      </c>
      <c r="G62" s="615">
        <v>87500</v>
      </c>
      <c r="H62" s="615"/>
      <c r="I62" s="62">
        <f t="shared" si="6"/>
        <v>0</v>
      </c>
    </row>
    <row r="63" spans="1:18">
      <c r="A63" s="36"/>
      <c r="B63" s="27"/>
      <c r="C63" s="27"/>
      <c r="D63" s="27"/>
      <c r="E63" s="57">
        <v>5</v>
      </c>
      <c r="F63" s="2250"/>
      <c r="G63" s="564"/>
      <c r="H63" s="564"/>
      <c r="I63" s="62">
        <f t="shared" si="6"/>
        <v>0</v>
      </c>
    </row>
    <row r="64" spans="1:18">
      <c r="A64" s="36"/>
      <c r="B64" s="27"/>
      <c r="C64" s="27"/>
      <c r="D64" s="27"/>
      <c r="E64" s="57">
        <v>6</v>
      </c>
      <c r="F64" s="2250"/>
      <c r="G64" s="564"/>
      <c r="H64" s="564"/>
      <c r="I64" s="62">
        <f t="shared" si="6"/>
        <v>0</v>
      </c>
    </row>
    <row r="65" spans="5:12">
      <c r="E65" s="236">
        <v>7</v>
      </c>
      <c r="L65" s="99"/>
    </row>
    <row r="113" spans="11:13">
      <c r="K113" s="2">
        <v>5729.17</v>
      </c>
      <c r="L113" s="3">
        <v>2282.5</v>
      </c>
    </row>
    <row r="114" spans="11:13">
      <c r="K114" s="2">
        <v>5729.17</v>
      </c>
      <c r="L114" s="3">
        <v>2282.5</v>
      </c>
    </row>
    <row r="117" spans="11:13">
      <c r="K117" s="2">
        <f>SUM(K113:K116)</f>
        <v>11458.34</v>
      </c>
      <c r="L117" s="3">
        <f>SUM(L113:L116)</f>
        <v>4565</v>
      </c>
      <c r="M117" s="5">
        <f>SUM(K117:L117)</f>
        <v>16023.34</v>
      </c>
    </row>
  </sheetData>
  <mergeCells count="8">
    <mergeCell ref="A30:I30"/>
    <mergeCell ref="A42:I42"/>
    <mergeCell ref="A56:I56"/>
    <mergeCell ref="A3:I3"/>
    <mergeCell ref="K3:Q3"/>
    <mergeCell ref="K9:Q9"/>
    <mergeCell ref="A13:I13"/>
    <mergeCell ref="K23:Q23"/>
  </mergeCells>
  <pageMargins left="0.7" right="0.7" top="0.75" bottom="0.75" header="0.3" footer="0.3"/>
  <pageSetup paperSize="256" orientation="landscape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251">
    <tabColor rgb="FFFFFF00"/>
  </sheetPr>
  <dimension ref="A1:N64"/>
  <sheetViews>
    <sheetView topLeftCell="A43" zoomScale="130" zoomScaleNormal="130" workbookViewId="0">
      <selection activeCell="E43" sqref="E1:E1048576"/>
    </sheetView>
  </sheetViews>
  <sheetFormatPr defaultColWidth="9.109375" defaultRowHeight="13.2"/>
  <cols>
    <col min="1" max="1" width="12.44140625" style="228" customWidth="1"/>
    <col min="2" max="2" width="12.44140625" style="7" customWidth="1"/>
    <col min="3" max="3" width="11.33203125" style="132" customWidth="1"/>
    <col min="4" max="4" width="5.6640625" style="132" customWidth="1"/>
    <col min="5" max="5" width="14" style="2308" customWidth="1"/>
    <col min="6" max="6" width="9.33203125" style="133" customWidth="1"/>
    <col min="7" max="7" width="12.109375" style="7" customWidth="1"/>
    <col min="8" max="8" width="11.33203125" style="7" customWidth="1"/>
    <col min="9" max="9" width="13.33203125" style="7" customWidth="1"/>
    <col min="10" max="16384" width="9.109375" style="3"/>
  </cols>
  <sheetData>
    <row r="1" spans="1:9" ht="27.6">
      <c r="A1" s="3447" t="s">
        <v>1977</v>
      </c>
      <c r="B1" s="3447"/>
      <c r="C1" s="3447"/>
      <c r="D1" s="3447"/>
      <c r="E1" s="3447"/>
    </row>
    <row r="3" spans="1:9">
      <c r="A3" s="50"/>
      <c r="B3" s="43"/>
      <c r="C3" s="151"/>
      <c r="D3" s="151"/>
      <c r="E3" s="2229"/>
      <c r="F3" s="57"/>
      <c r="G3" s="43"/>
      <c r="H3" s="43"/>
      <c r="I3" s="43"/>
    </row>
    <row r="4" spans="1:9" ht="15">
      <c r="A4" s="3448" t="s">
        <v>1</v>
      </c>
      <c r="B4" s="3449"/>
      <c r="C4" s="3449"/>
      <c r="D4" s="3449"/>
      <c r="E4" s="3449"/>
      <c r="F4" s="3449"/>
      <c r="G4" s="3449"/>
      <c r="H4" s="3449"/>
      <c r="I4" s="3450"/>
    </row>
    <row r="5" spans="1:9" ht="25.2">
      <c r="A5" s="444" t="s">
        <v>2</v>
      </c>
      <c r="B5" s="445" t="s">
        <v>35</v>
      </c>
      <c r="C5" s="446" t="s">
        <v>4</v>
      </c>
      <c r="D5" s="447" t="s">
        <v>5</v>
      </c>
      <c r="E5" s="2530" t="s">
        <v>7</v>
      </c>
      <c r="F5" s="447" t="s">
        <v>6</v>
      </c>
      <c r="G5" s="445" t="s">
        <v>176</v>
      </c>
      <c r="H5" s="445" t="s">
        <v>177</v>
      </c>
      <c r="I5" s="461" t="s">
        <v>10</v>
      </c>
    </row>
    <row r="6" spans="1:9">
      <c r="A6" s="162">
        <v>43855</v>
      </c>
      <c r="B6" s="21">
        <v>300000</v>
      </c>
      <c r="C6" s="22">
        <f>B6*0.02</f>
        <v>6000</v>
      </c>
      <c r="D6" s="23"/>
      <c r="E6" s="2248">
        <v>24118</v>
      </c>
      <c r="F6" s="25">
        <v>48</v>
      </c>
      <c r="G6" s="21">
        <f>+B6/F6</f>
        <v>6250</v>
      </c>
      <c r="H6" s="21">
        <v>3000</v>
      </c>
      <c r="I6" s="21">
        <v>300000</v>
      </c>
    </row>
    <row r="7" spans="1:9">
      <c r="A7" s="50" t="s">
        <v>1978</v>
      </c>
      <c r="B7" s="43"/>
      <c r="C7" s="151"/>
      <c r="D7" s="151"/>
      <c r="E7" s="2229">
        <v>66375</v>
      </c>
      <c r="F7" s="57">
        <v>1</v>
      </c>
      <c r="G7" s="43">
        <v>6250</v>
      </c>
      <c r="H7" s="43">
        <v>3000</v>
      </c>
      <c r="I7" s="43">
        <f>I6-G7</f>
        <v>293750</v>
      </c>
    </row>
    <row r="8" spans="1:9">
      <c r="A8" s="50" t="s">
        <v>1734</v>
      </c>
      <c r="B8" s="43"/>
      <c r="C8" s="151"/>
      <c r="D8" s="151"/>
      <c r="E8" s="2229">
        <v>66578</v>
      </c>
      <c r="F8" s="57">
        <v>2</v>
      </c>
      <c r="G8" s="43">
        <v>6250</v>
      </c>
      <c r="H8" s="43">
        <v>3000</v>
      </c>
      <c r="I8" s="43">
        <f t="shared" ref="I8:I47" si="0">I7-G8</f>
        <v>287500</v>
      </c>
    </row>
    <row r="9" spans="1:9">
      <c r="A9" s="50">
        <v>43971</v>
      </c>
      <c r="B9" s="43"/>
      <c r="C9" s="151"/>
      <c r="D9" s="151"/>
      <c r="E9" s="2229">
        <v>67293</v>
      </c>
      <c r="F9" s="57">
        <v>3</v>
      </c>
      <c r="G9" s="43">
        <v>6250</v>
      </c>
      <c r="H9" s="43">
        <v>3000</v>
      </c>
      <c r="I9" s="43">
        <f t="shared" si="0"/>
        <v>281250</v>
      </c>
    </row>
    <row r="10" spans="1:9">
      <c r="A10" s="50">
        <v>44009</v>
      </c>
      <c r="B10" s="43"/>
      <c r="C10" s="151"/>
      <c r="D10" s="151"/>
      <c r="E10" s="2229">
        <v>67621</v>
      </c>
      <c r="F10" s="57">
        <v>4</v>
      </c>
      <c r="G10" s="43">
        <v>6250</v>
      </c>
      <c r="H10" s="43">
        <v>3000</v>
      </c>
      <c r="I10" s="43">
        <f t="shared" si="0"/>
        <v>275000</v>
      </c>
    </row>
    <row r="11" spans="1:9">
      <c r="A11" s="50">
        <v>44044</v>
      </c>
      <c r="B11" s="43"/>
      <c r="C11" s="151"/>
      <c r="D11" s="151"/>
      <c r="E11" s="2229">
        <v>67910</v>
      </c>
      <c r="F11" s="57">
        <v>5</v>
      </c>
      <c r="G11" s="43">
        <v>6250</v>
      </c>
      <c r="H11" s="43">
        <v>3000</v>
      </c>
      <c r="I11" s="43">
        <f t="shared" si="0"/>
        <v>268750</v>
      </c>
    </row>
    <row r="12" spans="1:9">
      <c r="A12" s="50">
        <v>44075</v>
      </c>
      <c r="B12" s="43"/>
      <c r="C12" s="151"/>
      <c r="D12" s="151"/>
      <c r="E12" s="2229">
        <v>65171</v>
      </c>
      <c r="F12" s="57">
        <v>6</v>
      </c>
      <c r="G12" s="43">
        <v>6250</v>
      </c>
      <c r="H12" s="43">
        <v>3000</v>
      </c>
      <c r="I12" s="43">
        <f t="shared" si="0"/>
        <v>262500</v>
      </c>
    </row>
    <row r="13" spans="1:9">
      <c r="A13" s="50">
        <v>44107</v>
      </c>
      <c r="B13" s="43"/>
      <c r="C13" s="151"/>
      <c r="D13" s="151"/>
      <c r="E13" s="2229">
        <v>68460</v>
      </c>
      <c r="F13" s="57">
        <v>7</v>
      </c>
      <c r="G13" s="43">
        <v>6250</v>
      </c>
      <c r="H13" s="43">
        <v>3000</v>
      </c>
      <c r="I13" s="43">
        <f t="shared" si="0"/>
        <v>256250</v>
      </c>
    </row>
    <row r="14" spans="1:9">
      <c r="A14" s="50">
        <v>44201</v>
      </c>
      <c r="B14" s="43"/>
      <c r="C14" s="151"/>
      <c r="D14" s="151"/>
      <c r="E14" s="2229">
        <v>69419</v>
      </c>
      <c r="F14" s="57">
        <v>8</v>
      </c>
      <c r="G14" s="43">
        <v>6250</v>
      </c>
      <c r="H14" s="43">
        <v>3000</v>
      </c>
      <c r="I14" s="43">
        <f t="shared" si="0"/>
        <v>250000</v>
      </c>
    </row>
    <row r="15" spans="1:9">
      <c r="A15" s="50">
        <v>44226</v>
      </c>
      <c r="B15" s="43"/>
      <c r="C15" s="151"/>
      <c r="D15" s="151"/>
      <c r="E15" s="2229">
        <v>69672</v>
      </c>
      <c r="F15" s="57">
        <v>9</v>
      </c>
      <c r="G15" s="43">
        <v>6250</v>
      </c>
      <c r="H15" s="43">
        <v>3000</v>
      </c>
      <c r="I15" s="43">
        <f t="shared" si="0"/>
        <v>243750</v>
      </c>
    </row>
    <row r="16" spans="1:9">
      <c r="A16" s="50">
        <v>44254</v>
      </c>
      <c r="B16" s="43"/>
      <c r="C16" s="151"/>
      <c r="D16" s="151"/>
      <c r="E16" s="2229">
        <v>69930</v>
      </c>
      <c r="F16" s="57">
        <v>10</v>
      </c>
      <c r="G16" s="43">
        <v>6250</v>
      </c>
      <c r="H16" s="43">
        <v>3000</v>
      </c>
      <c r="I16" s="43">
        <f t="shared" si="0"/>
        <v>237500</v>
      </c>
    </row>
    <row r="17" spans="1:9">
      <c r="A17" s="50">
        <v>44281</v>
      </c>
      <c r="B17" s="43"/>
      <c r="C17" s="151"/>
      <c r="D17" s="151"/>
      <c r="E17" s="2229">
        <v>70199</v>
      </c>
      <c r="F17" s="57">
        <v>11</v>
      </c>
      <c r="G17" s="43">
        <v>6250</v>
      </c>
      <c r="H17" s="43">
        <v>3000</v>
      </c>
      <c r="I17" s="43">
        <f t="shared" si="0"/>
        <v>231250</v>
      </c>
    </row>
    <row r="18" spans="1:9">
      <c r="A18" s="50">
        <v>44320</v>
      </c>
      <c r="B18" s="43"/>
      <c r="C18" s="151"/>
      <c r="D18" s="151"/>
      <c r="E18" s="2229">
        <v>70523</v>
      </c>
      <c r="F18" s="57">
        <v>12</v>
      </c>
      <c r="G18" s="43">
        <v>6250</v>
      </c>
      <c r="H18" s="43">
        <v>3000</v>
      </c>
      <c r="I18" s="43">
        <f t="shared" si="0"/>
        <v>225000</v>
      </c>
    </row>
    <row r="19" spans="1:9" ht="18.75" customHeight="1">
      <c r="A19" s="50">
        <v>44343</v>
      </c>
      <c r="B19" s="43"/>
      <c r="C19" s="151"/>
      <c r="D19" s="151"/>
      <c r="E19" s="2229">
        <v>70938</v>
      </c>
      <c r="F19" s="57">
        <v>13</v>
      </c>
      <c r="G19" s="43">
        <v>6250</v>
      </c>
      <c r="H19" s="43">
        <v>3000</v>
      </c>
      <c r="I19" s="43">
        <f t="shared" si="0"/>
        <v>218750</v>
      </c>
    </row>
    <row r="20" spans="1:9" ht="18.75" customHeight="1">
      <c r="A20" s="50">
        <v>44372</v>
      </c>
      <c r="B20" s="43"/>
      <c r="C20" s="151"/>
      <c r="D20" s="151"/>
      <c r="E20" s="2229">
        <v>71189</v>
      </c>
      <c r="F20" s="57">
        <v>14</v>
      </c>
      <c r="G20" s="43">
        <v>6250</v>
      </c>
      <c r="H20" s="43">
        <v>3000</v>
      </c>
      <c r="I20" s="43">
        <f t="shared" si="0"/>
        <v>212500</v>
      </c>
    </row>
    <row r="21" spans="1:9" ht="18.75" customHeight="1">
      <c r="A21" s="50">
        <v>44400</v>
      </c>
      <c r="B21" s="43"/>
      <c r="C21" s="151"/>
      <c r="D21" s="151"/>
      <c r="E21" s="2229">
        <v>71448</v>
      </c>
      <c r="F21" s="57">
        <v>15</v>
      </c>
      <c r="G21" s="43">
        <v>6250</v>
      </c>
      <c r="H21" s="43">
        <v>3000</v>
      </c>
      <c r="I21" s="43">
        <f t="shared" si="0"/>
        <v>206250</v>
      </c>
    </row>
    <row r="22" spans="1:9" ht="18.75" customHeight="1">
      <c r="A22" s="50">
        <v>44435</v>
      </c>
      <c r="B22" s="43"/>
      <c r="C22" s="151"/>
      <c r="D22" s="151"/>
      <c r="E22" s="2229">
        <v>71779</v>
      </c>
      <c r="F22" s="57">
        <v>16</v>
      </c>
      <c r="G22" s="43">
        <v>6250</v>
      </c>
      <c r="H22" s="43">
        <v>3000</v>
      </c>
      <c r="I22" s="43">
        <f t="shared" si="0"/>
        <v>200000</v>
      </c>
    </row>
    <row r="23" spans="1:9" ht="18.75" customHeight="1">
      <c r="A23" s="50">
        <v>44462</v>
      </c>
      <c r="B23" s="43"/>
      <c r="C23" s="151"/>
      <c r="D23" s="151"/>
      <c r="E23" s="2229">
        <v>72027</v>
      </c>
      <c r="F23" s="57">
        <v>17</v>
      </c>
      <c r="G23" s="43">
        <v>6250</v>
      </c>
      <c r="H23" s="43">
        <v>3000</v>
      </c>
      <c r="I23" s="43">
        <f t="shared" si="0"/>
        <v>193750</v>
      </c>
    </row>
    <row r="24" spans="1:9">
      <c r="A24" s="50">
        <v>44495</v>
      </c>
      <c r="B24" s="43"/>
      <c r="C24" s="151"/>
      <c r="D24" s="151"/>
      <c r="E24" s="2229">
        <v>72344</v>
      </c>
      <c r="F24" s="57">
        <v>18</v>
      </c>
      <c r="G24" s="43">
        <v>6250</v>
      </c>
      <c r="H24" s="43">
        <v>3000</v>
      </c>
      <c r="I24" s="43">
        <f t="shared" si="0"/>
        <v>187500</v>
      </c>
    </row>
    <row r="25" spans="1:9">
      <c r="A25" s="50">
        <v>44526</v>
      </c>
      <c r="B25" s="43"/>
      <c r="C25" s="151"/>
      <c r="D25" s="151"/>
      <c r="E25" s="2229">
        <v>72731</v>
      </c>
      <c r="F25" s="57">
        <v>19</v>
      </c>
      <c r="G25" s="43">
        <v>6250</v>
      </c>
      <c r="H25" s="43">
        <v>3000</v>
      </c>
      <c r="I25" s="43">
        <f t="shared" si="0"/>
        <v>181250</v>
      </c>
    </row>
    <row r="26" spans="1:9">
      <c r="A26" s="50">
        <v>44559</v>
      </c>
      <c r="B26" s="43"/>
      <c r="C26" s="151"/>
      <c r="D26" s="151"/>
      <c r="E26" s="2229">
        <v>73085</v>
      </c>
      <c r="F26" s="57">
        <v>20</v>
      </c>
      <c r="G26" s="43">
        <v>6250</v>
      </c>
      <c r="H26" s="43">
        <v>3000</v>
      </c>
      <c r="I26" s="43">
        <f t="shared" si="0"/>
        <v>175000</v>
      </c>
    </row>
    <row r="27" spans="1:9">
      <c r="A27" s="50">
        <v>44596</v>
      </c>
      <c r="B27" s="43"/>
      <c r="C27" s="151"/>
      <c r="D27" s="151"/>
      <c r="E27" s="2229">
        <v>73507</v>
      </c>
      <c r="F27" s="57">
        <v>21</v>
      </c>
      <c r="G27" s="43">
        <v>6250</v>
      </c>
      <c r="H27" s="43">
        <v>3000</v>
      </c>
      <c r="I27" s="43">
        <f t="shared" si="0"/>
        <v>168750</v>
      </c>
    </row>
    <row r="28" spans="1:9">
      <c r="A28" s="50">
        <v>44632</v>
      </c>
      <c r="B28" s="43"/>
      <c r="C28" s="151"/>
      <c r="D28" s="151"/>
      <c r="E28" s="2229">
        <v>73915</v>
      </c>
      <c r="F28" s="57">
        <v>22</v>
      </c>
      <c r="G28" s="43">
        <v>6250</v>
      </c>
      <c r="H28" s="43">
        <v>3000</v>
      </c>
      <c r="I28" s="43">
        <f t="shared" si="0"/>
        <v>162500</v>
      </c>
    </row>
    <row r="29" spans="1:9">
      <c r="A29" s="50">
        <v>44680</v>
      </c>
      <c r="B29" s="43"/>
      <c r="C29" s="151"/>
      <c r="D29" s="151"/>
      <c r="E29" s="2229">
        <v>74382</v>
      </c>
      <c r="F29" s="57">
        <v>23</v>
      </c>
      <c r="G29" s="43">
        <v>6250</v>
      </c>
      <c r="H29" s="43">
        <v>3000</v>
      </c>
      <c r="I29" s="43">
        <f t="shared" si="0"/>
        <v>156250</v>
      </c>
    </row>
    <row r="30" spans="1:9">
      <c r="A30" s="50">
        <v>44716</v>
      </c>
      <c r="B30" s="43"/>
      <c r="C30" s="151"/>
      <c r="D30" s="151"/>
      <c r="E30" s="2229">
        <v>74894</v>
      </c>
      <c r="F30" s="57">
        <v>24</v>
      </c>
      <c r="G30" s="43">
        <v>6250</v>
      </c>
      <c r="H30" s="43">
        <v>3000</v>
      </c>
      <c r="I30" s="43">
        <f t="shared" si="0"/>
        <v>150000</v>
      </c>
    </row>
    <row r="31" spans="1:9">
      <c r="A31" s="50">
        <v>44747</v>
      </c>
      <c r="B31" s="43"/>
      <c r="C31" s="151"/>
      <c r="D31" s="151"/>
      <c r="E31" s="2229">
        <v>75511</v>
      </c>
      <c r="F31" s="57">
        <v>25</v>
      </c>
      <c r="G31" s="43">
        <v>6250</v>
      </c>
      <c r="H31" s="43">
        <v>3000</v>
      </c>
      <c r="I31" s="43">
        <f t="shared" si="0"/>
        <v>143750</v>
      </c>
    </row>
    <row r="32" spans="1:9">
      <c r="A32" s="50">
        <v>44771</v>
      </c>
      <c r="B32" s="43"/>
      <c r="C32" s="151"/>
      <c r="D32" s="151"/>
      <c r="E32" s="2229">
        <v>75241</v>
      </c>
      <c r="F32" s="57">
        <v>26</v>
      </c>
      <c r="G32" s="43">
        <v>6250</v>
      </c>
      <c r="H32" s="43">
        <v>3000</v>
      </c>
      <c r="I32" s="43">
        <f t="shared" si="0"/>
        <v>137500</v>
      </c>
    </row>
    <row r="33" spans="1:9">
      <c r="A33" s="50">
        <v>44804</v>
      </c>
      <c r="B33" s="43"/>
      <c r="C33" s="151"/>
      <c r="D33" s="151"/>
      <c r="E33" s="2229">
        <v>75878</v>
      </c>
      <c r="F33" s="57">
        <v>27</v>
      </c>
      <c r="G33" s="43">
        <v>6250</v>
      </c>
      <c r="H33" s="43">
        <v>3000</v>
      </c>
      <c r="I33" s="43">
        <f t="shared" si="0"/>
        <v>131250</v>
      </c>
    </row>
    <row r="34" spans="1:9" ht="13.8">
      <c r="A34" s="167">
        <v>44835</v>
      </c>
      <c r="B34" s="32"/>
      <c r="C34" s="284"/>
      <c r="D34" s="284"/>
      <c r="E34" s="2195">
        <v>76237</v>
      </c>
      <c r="F34" s="57">
        <v>28</v>
      </c>
      <c r="G34" s="45">
        <v>6250</v>
      </c>
      <c r="H34" s="45">
        <v>3000</v>
      </c>
      <c r="I34" s="43">
        <f t="shared" si="0"/>
        <v>125000</v>
      </c>
    </row>
    <row r="35" spans="1:9" ht="13.8">
      <c r="A35" s="167">
        <v>44867</v>
      </c>
      <c r="B35" s="32"/>
      <c r="C35" s="284"/>
      <c r="D35" s="284"/>
      <c r="E35" s="2195">
        <v>76541</v>
      </c>
      <c r="F35" s="57">
        <v>29</v>
      </c>
      <c r="G35" s="45">
        <v>6250</v>
      </c>
      <c r="H35" s="45">
        <v>3000</v>
      </c>
      <c r="I35" s="43">
        <f t="shared" si="0"/>
        <v>118750</v>
      </c>
    </row>
    <row r="36" spans="1:9" ht="13.8">
      <c r="A36" s="167">
        <v>44898</v>
      </c>
      <c r="B36" s="32"/>
      <c r="C36" s="284"/>
      <c r="D36" s="284"/>
      <c r="E36" s="2195">
        <v>76983</v>
      </c>
      <c r="F36" s="57">
        <v>30</v>
      </c>
      <c r="G36" s="45">
        <v>6250</v>
      </c>
      <c r="H36" s="45">
        <v>3000</v>
      </c>
      <c r="I36" s="43">
        <f t="shared" si="0"/>
        <v>112500</v>
      </c>
    </row>
    <row r="37" spans="1:9" ht="13.8">
      <c r="A37" s="167">
        <v>44922</v>
      </c>
      <c r="B37" s="32"/>
      <c r="C37" s="33"/>
      <c r="D37" s="33"/>
      <c r="E37" s="2195">
        <v>77207</v>
      </c>
      <c r="F37" s="57">
        <v>31</v>
      </c>
      <c r="G37" s="35">
        <v>6250</v>
      </c>
      <c r="H37" s="35">
        <v>3000</v>
      </c>
      <c r="I37" s="43">
        <f t="shared" si="0"/>
        <v>106250</v>
      </c>
    </row>
    <row r="38" spans="1:9" ht="13.8">
      <c r="A38" s="50">
        <v>44960</v>
      </c>
      <c r="B38" s="43"/>
      <c r="C38" s="151"/>
      <c r="D38" s="151"/>
      <c r="E38" s="2195">
        <v>77600</v>
      </c>
      <c r="F38" s="57">
        <v>32</v>
      </c>
      <c r="G38" s="35">
        <v>6250</v>
      </c>
      <c r="H38" s="35">
        <v>3000</v>
      </c>
      <c r="I38" s="43">
        <f t="shared" si="0"/>
        <v>100000</v>
      </c>
    </row>
    <row r="39" spans="1:9" ht="13.8">
      <c r="A39" s="50">
        <v>44987</v>
      </c>
      <c r="B39" s="43"/>
      <c r="C39" s="151"/>
      <c r="D39" s="151"/>
      <c r="E39" s="2195">
        <v>77803</v>
      </c>
      <c r="F39" s="57">
        <v>33</v>
      </c>
      <c r="G39" s="35">
        <v>6250</v>
      </c>
      <c r="H39" s="35">
        <v>3000</v>
      </c>
      <c r="I39" s="43">
        <f t="shared" si="0"/>
        <v>93750</v>
      </c>
    </row>
    <row r="40" spans="1:9" ht="13.8">
      <c r="A40" s="50">
        <v>45017</v>
      </c>
      <c r="B40" s="43"/>
      <c r="C40" s="151"/>
      <c r="D40" s="151"/>
      <c r="E40" s="2195">
        <v>78205</v>
      </c>
      <c r="F40" s="57">
        <v>34</v>
      </c>
      <c r="G40" s="35">
        <v>6250</v>
      </c>
      <c r="H40" s="35">
        <v>3000</v>
      </c>
      <c r="I40" s="43">
        <f t="shared" si="0"/>
        <v>87500</v>
      </c>
    </row>
    <row r="41" spans="1:9" ht="13.8">
      <c r="A41" s="50">
        <v>45048</v>
      </c>
      <c r="B41" s="43"/>
      <c r="C41" s="151"/>
      <c r="D41" s="151"/>
      <c r="E41" s="2195">
        <v>78546</v>
      </c>
      <c r="F41" s="57">
        <v>35</v>
      </c>
      <c r="G41" s="35">
        <v>6250</v>
      </c>
      <c r="H41" s="35">
        <v>3000</v>
      </c>
      <c r="I41" s="43">
        <f t="shared" si="0"/>
        <v>81250</v>
      </c>
    </row>
    <row r="42" spans="1:9">
      <c r="A42" s="50">
        <v>45080</v>
      </c>
      <c r="B42" s="43"/>
      <c r="C42" s="151"/>
      <c r="D42" s="151"/>
      <c r="E42" s="2356">
        <v>79008</v>
      </c>
      <c r="F42" s="57">
        <v>36</v>
      </c>
      <c r="G42" s="35">
        <v>6250</v>
      </c>
      <c r="H42" s="35">
        <v>3000</v>
      </c>
      <c r="I42" s="43">
        <f t="shared" si="0"/>
        <v>75000</v>
      </c>
    </row>
    <row r="43" spans="1:9" ht="13.8">
      <c r="A43" s="50">
        <v>45111</v>
      </c>
      <c r="B43" s="43"/>
      <c r="C43" s="151"/>
      <c r="D43" s="151"/>
      <c r="E43" s="2195">
        <v>79381</v>
      </c>
      <c r="F43" s="57">
        <v>37</v>
      </c>
      <c r="G43" s="35">
        <v>6250</v>
      </c>
      <c r="H43" s="35">
        <v>3000</v>
      </c>
      <c r="I43" s="43">
        <f t="shared" si="0"/>
        <v>68750</v>
      </c>
    </row>
    <row r="44" spans="1:9" ht="13.8">
      <c r="A44" s="50">
        <v>45140</v>
      </c>
      <c r="B44" s="43"/>
      <c r="C44" s="151"/>
      <c r="D44" s="151"/>
      <c r="E44" s="2195">
        <v>79751</v>
      </c>
      <c r="F44" s="57">
        <v>38</v>
      </c>
      <c r="G44" s="35">
        <v>6250</v>
      </c>
      <c r="H44" s="35">
        <v>3000</v>
      </c>
      <c r="I44" s="43">
        <f t="shared" si="0"/>
        <v>62500</v>
      </c>
    </row>
    <row r="45" spans="1:9" ht="13.8">
      <c r="A45" s="50">
        <v>45178</v>
      </c>
      <c r="B45" s="43"/>
      <c r="C45" s="151"/>
      <c r="D45" s="151"/>
      <c r="E45" s="2195">
        <v>80187</v>
      </c>
      <c r="F45" s="57">
        <v>39</v>
      </c>
      <c r="G45" s="35">
        <v>6250</v>
      </c>
      <c r="H45" s="35">
        <v>3000</v>
      </c>
      <c r="I45" s="43">
        <f t="shared" si="0"/>
        <v>56250</v>
      </c>
    </row>
    <row r="46" spans="1:9" ht="13.8">
      <c r="A46" s="50">
        <v>45206</v>
      </c>
      <c r="B46" s="43"/>
      <c r="C46" s="151"/>
      <c r="D46" s="151"/>
      <c r="E46" s="2195">
        <v>80521</v>
      </c>
      <c r="F46" s="57">
        <v>40</v>
      </c>
      <c r="G46" s="43">
        <v>6250</v>
      </c>
      <c r="H46" s="43">
        <v>3000</v>
      </c>
      <c r="I46" s="43">
        <f t="shared" si="0"/>
        <v>50000</v>
      </c>
    </row>
    <row r="47" spans="1:9" ht="13.8">
      <c r="A47" s="228">
        <v>45226</v>
      </c>
      <c r="E47" s="2453">
        <v>80703</v>
      </c>
      <c r="F47" s="236">
        <v>41</v>
      </c>
      <c r="G47" s="7">
        <v>50000</v>
      </c>
      <c r="H47" s="7">
        <v>3000</v>
      </c>
      <c r="I47" s="264">
        <f t="shared" si="0"/>
        <v>0</v>
      </c>
    </row>
    <row r="48" spans="1:9" ht="13.8">
      <c r="E48" s="2466"/>
      <c r="I48" s="67"/>
    </row>
    <row r="49" spans="1:14" ht="15">
      <c r="A49" s="3575" t="s">
        <v>1</v>
      </c>
      <c r="B49" s="3576"/>
      <c r="C49" s="3576"/>
      <c r="D49" s="3576"/>
      <c r="E49" s="3576"/>
      <c r="F49" s="3576"/>
      <c r="G49" s="3576"/>
      <c r="H49" s="3576"/>
      <c r="I49" s="3577"/>
    </row>
    <row r="50" spans="1:14" ht="25.2">
      <c r="A50" s="141" t="s">
        <v>2</v>
      </c>
      <c r="B50" s="578" t="s">
        <v>35</v>
      </c>
      <c r="C50" s="231" t="s">
        <v>4</v>
      </c>
      <c r="D50" s="232" t="s">
        <v>5</v>
      </c>
      <c r="E50" s="2228" t="s">
        <v>7</v>
      </c>
      <c r="F50" s="232" t="s">
        <v>6</v>
      </c>
      <c r="G50" s="578" t="s">
        <v>176</v>
      </c>
      <c r="H50" s="578" t="s">
        <v>177</v>
      </c>
      <c r="I50" s="68" t="s">
        <v>10</v>
      </c>
    </row>
    <row r="51" spans="1:14">
      <c r="A51" s="50">
        <v>45420</v>
      </c>
      <c r="B51" s="55">
        <v>100000</v>
      </c>
      <c r="C51" s="56">
        <f>B51*0.02</f>
        <v>2000</v>
      </c>
      <c r="D51" s="25"/>
      <c r="E51" s="2248">
        <v>33400</v>
      </c>
      <c r="F51" s="25">
        <v>18</v>
      </c>
      <c r="G51" s="55">
        <f>+B51/F51</f>
        <v>5555.5555555555602</v>
      </c>
      <c r="H51" s="55">
        <f>B51*0.83%</f>
        <v>830</v>
      </c>
      <c r="I51" s="55">
        <f>B51</f>
        <v>100000</v>
      </c>
    </row>
    <row r="52" spans="1:14">
      <c r="A52" s="50">
        <v>45443</v>
      </c>
      <c r="B52" s="62"/>
      <c r="C52" s="57"/>
      <c r="D52" s="57"/>
      <c r="E52" s="2229">
        <v>83414</v>
      </c>
      <c r="F52" s="57">
        <v>1</v>
      </c>
      <c r="G52" s="59">
        <v>5555.56</v>
      </c>
      <c r="H52" s="59">
        <v>830</v>
      </c>
      <c r="I52" s="62">
        <f>I51-G52</f>
        <v>94444.44</v>
      </c>
    </row>
    <row r="53" spans="1:14">
      <c r="A53" s="50">
        <v>45475</v>
      </c>
      <c r="B53" s="62"/>
      <c r="C53" s="57"/>
      <c r="D53" s="57"/>
      <c r="E53" s="2229">
        <v>83784</v>
      </c>
      <c r="F53" s="57">
        <v>2</v>
      </c>
      <c r="G53" s="62">
        <v>5555.56</v>
      </c>
      <c r="H53" s="62">
        <v>830</v>
      </c>
      <c r="I53" s="62">
        <f t="shared" ref="I53:I64" si="1">I52-G53</f>
        <v>88888.88</v>
      </c>
    </row>
    <row r="54" spans="1:14">
      <c r="A54" s="50">
        <v>45513</v>
      </c>
      <c r="B54" s="62"/>
      <c r="C54" s="57"/>
      <c r="D54" s="57"/>
      <c r="E54" s="2229">
        <v>84225</v>
      </c>
      <c r="F54" s="57">
        <v>3</v>
      </c>
      <c r="G54" s="59">
        <v>5555.56</v>
      </c>
      <c r="H54" s="59">
        <v>830</v>
      </c>
      <c r="I54" s="62">
        <f t="shared" si="1"/>
        <v>83333.320000000007</v>
      </c>
    </row>
    <row r="55" spans="1:14">
      <c r="A55" s="50">
        <v>45542</v>
      </c>
      <c r="B55" s="62"/>
      <c r="C55" s="57"/>
      <c r="D55" s="57"/>
      <c r="E55" s="2229">
        <v>84538</v>
      </c>
      <c r="F55" s="57">
        <v>4</v>
      </c>
      <c r="G55" s="59">
        <v>5555.56</v>
      </c>
      <c r="H55" s="59">
        <v>830</v>
      </c>
      <c r="I55" s="62">
        <f t="shared" si="1"/>
        <v>77777.759999999995</v>
      </c>
    </row>
    <row r="56" spans="1:14">
      <c r="A56" s="50">
        <v>45563</v>
      </c>
      <c r="B56" s="62"/>
      <c r="C56" s="57"/>
      <c r="D56" s="57"/>
      <c r="E56" s="2229">
        <v>84831</v>
      </c>
      <c r="F56" s="57">
        <v>5</v>
      </c>
      <c r="G56" s="59">
        <v>5555.56</v>
      </c>
      <c r="H56" s="59">
        <v>830</v>
      </c>
      <c r="I56" s="62">
        <f t="shared" si="1"/>
        <v>72222.2</v>
      </c>
    </row>
    <row r="57" spans="1:14">
      <c r="A57" s="50">
        <v>45601</v>
      </c>
      <c r="B57" s="62"/>
      <c r="C57" s="57"/>
      <c r="D57" s="57"/>
      <c r="E57" s="2229">
        <v>85267</v>
      </c>
      <c r="F57" s="57">
        <v>6</v>
      </c>
      <c r="G57" s="59">
        <v>5555.56</v>
      </c>
      <c r="H57" s="59">
        <v>830</v>
      </c>
      <c r="I57" s="62">
        <f t="shared" si="1"/>
        <v>66666.64</v>
      </c>
    </row>
    <row r="58" spans="1:14">
      <c r="A58" s="50">
        <v>45622</v>
      </c>
      <c r="B58" s="62"/>
      <c r="C58" s="57"/>
      <c r="D58" s="133"/>
      <c r="E58" s="2229">
        <v>85568</v>
      </c>
      <c r="F58" s="57">
        <v>7</v>
      </c>
      <c r="G58" s="59">
        <v>5555.56</v>
      </c>
      <c r="H58" s="59">
        <v>830</v>
      </c>
      <c r="I58" s="62">
        <f t="shared" si="1"/>
        <v>61111.08</v>
      </c>
    </row>
    <row r="59" spans="1:14">
      <c r="A59" s="50">
        <v>45660</v>
      </c>
      <c r="B59" s="62"/>
      <c r="C59" s="57"/>
      <c r="D59" s="57"/>
      <c r="E59" s="2229">
        <v>86087</v>
      </c>
      <c r="F59" s="57">
        <v>8</v>
      </c>
      <c r="G59" s="62">
        <v>5555.56</v>
      </c>
      <c r="H59" s="62">
        <v>830</v>
      </c>
      <c r="I59" s="62">
        <f t="shared" si="1"/>
        <v>55555.519999999997</v>
      </c>
      <c r="J59" s="339"/>
      <c r="K59" s="613"/>
      <c r="L59" s="464"/>
      <c r="M59" s="614"/>
      <c r="N59" s="614"/>
    </row>
    <row r="60" spans="1:14">
      <c r="A60" s="50">
        <v>45695</v>
      </c>
      <c r="B60" s="62"/>
      <c r="C60" s="57"/>
      <c r="D60" s="57"/>
      <c r="E60" s="2229">
        <v>86370</v>
      </c>
      <c r="F60" s="57">
        <v>9</v>
      </c>
      <c r="G60" s="62">
        <v>5555.56</v>
      </c>
      <c r="H60" s="62">
        <v>830</v>
      </c>
      <c r="I60" s="62">
        <f t="shared" si="1"/>
        <v>49999.96</v>
      </c>
      <c r="J60" s="339"/>
      <c r="K60" s="613"/>
      <c r="L60" s="464"/>
      <c r="M60" s="614"/>
      <c r="N60" s="614"/>
    </row>
    <row r="61" spans="1:14">
      <c r="A61" s="50">
        <v>45728</v>
      </c>
      <c r="B61" s="43"/>
      <c r="C61" s="151"/>
      <c r="D61" s="151"/>
      <c r="E61" s="2229">
        <v>86812</v>
      </c>
      <c r="F61" s="57">
        <v>10</v>
      </c>
      <c r="G61" s="43">
        <v>5555.56</v>
      </c>
      <c r="H61" s="43">
        <v>830</v>
      </c>
      <c r="I61" s="62">
        <f t="shared" si="1"/>
        <v>44444.4</v>
      </c>
      <c r="J61" s="339"/>
      <c r="K61" s="613"/>
      <c r="L61" s="464"/>
      <c r="M61" s="615"/>
      <c r="N61" s="615"/>
    </row>
    <row r="62" spans="1:14">
      <c r="A62" s="50">
        <v>45751</v>
      </c>
      <c r="B62" s="43"/>
      <c r="C62" s="151"/>
      <c r="D62" s="151"/>
      <c r="E62" s="2229">
        <v>87131</v>
      </c>
      <c r="F62" s="57">
        <v>11</v>
      </c>
      <c r="G62" s="43">
        <v>5555.56</v>
      </c>
      <c r="H62" s="43">
        <v>830</v>
      </c>
      <c r="I62" s="62">
        <f t="shared" si="1"/>
        <v>38888.839999999997</v>
      </c>
      <c r="J62" s="339"/>
      <c r="K62" s="613"/>
      <c r="L62" s="464"/>
      <c r="M62" s="614"/>
      <c r="N62" s="614"/>
    </row>
    <row r="63" spans="1:14">
      <c r="A63" s="50">
        <v>45779</v>
      </c>
      <c r="B63" s="43"/>
      <c r="C63" s="151"/>
      <c r="D63" s="151"/>
      <c r="E63" s="2229">
        <v>87497</v>
      </c>
      <c r="F63" s="57">
        <v>12</v>
      </c>
      <c r="G63" s="43">
        <v>5555.56</v>
      </c>
      <c r="H63" s="43">
        <v>830</v>
      </c>
      <c r="I63" s="62">
        <f t="shared" si="1"/>
        <v>33333.279999999999</v>
      </c>
      <c r="J63" s="339"/>
      <c r="K63" s="613"/>
      <c r="L63" s="464"/>
      <c r="M63" s="614"/>
      <c r="N63" s="614"/>
    </row>
    <row r="64" spans="1:14">
      <c r="A64" s="50">
        <v>45807</v>
      </c>
      <c r="B64" s="43"/>
      <c r="C64" s="151"/>
      <c r="D64" s="151"/>
      <c r="E64" s="2229" t="s">
        <v>1979</v>
      </c>
      <c r="F64" s="57">
        <v>13</v>
      </c>
      <c r="G64" s="43">
        <v>33333.279999999999</v>
      </c>
      <c r="H64" s="43">
        <v>830</v>
      </c>
      <c r="I64" s="62">
        <f t="shared" si="1"/>
        <v>0</v>
      </c>
      <c r="J64" s="339"/>
      <c r="K64" s="613"/>
      <c r="L64" s="340"/>
      <c r="M64" s="615"/>
      <c r="N64" s="615"/>
    </row>
  </sheetData>
  <mergeCells count="3">
    <mergeCell ref="A1:E1"/>
    <mergeCell ref="A4:I4"/>
    <mergeCell ref="A49:I49"/>
  </mergeCells>
  <pageMargins left="0.7" right="0.7" top="0.75" bottom="0.75" header="0.3" footer="0.3"/>
  <pageSetup orientation="portrait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31">
    <tabColor rgb="FFFFFF00"/>
  </sheetPr>
  <dimension ref="A1:Q70"/>
  <sheetViews>
    <sheetView topLeftCell="A17" zoomScale="120" zoomScaleNormal="120" workbookViewId="0">
      <selection activeCell="D26" sqref="D26"/>
    </sheetView>
  </sheetViews>
  <sheetFormatPr defaultColWidth="9.109375" defaultRowHeight="15"/>
  <cols>
    <col min="1" max="1" width="17.5546875" style="620" customWidth="1"/>
    <col min="2" max="3" width="17.5546875" style="6" customWidth="1"/>
    <col min="4" max="4" width="10.5546875" style="6" customWidth="1"/>
    <col min="5" max="5" width="17.5546875" style="2541" customWidth="1"/>
    <col min="6" max="6" width="15.6640625" style="5" customWidth="1"/>
    <col min="7" max="8" width="17.5546875" style="6" customWidth="1"/>
    <col min="9" max="9" width="17.5546875" style="7" customWidth="1"/>
    <col min="10" max="16384" width="9.109375" style="3"/>
  </cols>
  <sheetData>
    <row r="1" spans="1:9" ht="27.6">
      <c r="A1" s="622" t="s">
        <v>1980</v>
      </c>
      <c r="B1" s="623"/>
      <c r="C1" s="623"/>
      <c r="D1" s="623"/>
      <c r="E1" s="2991"/>
      <c r="F1" s="623"/>
      <c r="G1" s="623"/>
      <c r="H1" s="3"/>
      <c r="I1" s="132"/>
    </row>
    <row r="2" spans="1:9">
      <c r="B2" s="624"/>
      <c r="C2" s="625"/>
      <c r="D2" s="3"/>
      <c r="E2" s="2233"/>
      <c r="G2" s="626"/>
      <c r="H2" s="3"/>
      <c r="I2" s="132"/>
    </row>
    <row r="3" spans="1:9" ht="32.25" customHeight="1">
      <c r="A3" s="3578" t="s">
        <v>1</v>
      </c>
      <c r="B3" s="3579"/>
      <c r="C3" s="3579"/>
      <c r="D3" s="3579"/>
      <c r="E3" s="3579"/>
      <c r="F3" s="3579"/>
      <c r="G3" s="3579"/>
      <c r="H3" s="3579"/>
      <c r="I3" s="3580"/>
    </row>
    <row r="4" spans="1:9" ht="27" customHeight="1">
      <c r="A4" s="627" t="s">
        <v>2</v>
      </c>
      <c r="B4" s="628" t="s">
        <v>3</v>
      </c>
      <c r="C4" s="628" t="s">
        <v>4</v>
      </c>
      <c r="D4" s="629" t="s">
        <v>1778</v>
      </c>
      <c r="E4" s="2992" t="s">
        <v>7</v>
      </c>
      <c r="F4" s="630" t="s">
        <v>6</v>
      </c>
      <c r="G4" s="631" t="s">
        <v>176</v>
      </c>
      <c r="H4" s="631" t="s">
        <v>177</v>
      </c>
      <c r="I4" s="640" t="s">
        <v>39</v>
      </c>
    </row>
    <row r="5" spans="1:9" ht="27" customHeight="1">
      <c r="A5" s="632">
        <v>42976</v>
      </c>
      <c r="B5" s="633">
        <v>40000</v>
      </c>
      <c r="C5" s="633">
        <v>4400</v>
      </c>
      <c r="D5" s="634"/>
      <c r="E5" s="2993">
        <v>34189</v>
      </c>
      <c r="F5" s="634">
        <v>6</v>
      </c>
      <c r="G5" s="633">
        <f>B5/F5</f>
        <v>6666.6666666666697</v>
      </c>
      <c r="H5" s="633">
        <v>400</v>
      </c>
      <c r="I5" s="641">
        <v>40000</v>
      </c>
    </row>
    <row r="6" spans="1:9" ht="27" customHeight="1">
      <c r="A6" s="635">
        <v>42997</v>
      </c>
      <c r="B6" s="39"/>
      <c r="C6" s="39"/>
      <c r="D6" s="39"/>
      <c r="E6" s="2544"/>
      <c r="F6" s="29"/>
      <c r="G6" s="39"/>
      <c r="H6" s="39">
        <v>400</v>
      </c>
      <c r="I6" s="210">
        <f>I5-G6</f>
        <v>40000</v>
      </c>
    </row>
    <row r="7" spans="1:9" ht="27" customHeight="1">
      <c r="A7" s="635">
        <v>43053</v>
      </c>
      <c r="B7" s="39"/>
      <c r="C7" s="39"/>
      <c r="D7" s="39"/>
      <c r="E7" s="2544">
        <v>59529</v>
      </c>
      <c r="F7" s="29"/>
      <c r="G7" s="39">
        <v>1000</v>
      </c>
      <c r="H7" s="39">
        <v>800</v>
      </c>
      <c r="I7" s="210">
        <f t="shared" ref="I7:I17" si="0">I6-G7</f>
        <v>39000</v>
      </c>
    </row>
    <row r="8" spans="1:9" ht="27" customHeight="1">
      <c r="A8" s="635">
        <v>43084</v>
      </c>
      <c r="B8" s="637"/>
      <c r="C8" s="637"/>
      <c r="D8" s="637"/>
      <c r="E8" s="2994"/>
      <c r="F8" s="29"/>
      <c r="G8" s="637">
        <v>1900</v>
      </c>
      <c r="H8" s="637">
        <v>400</v>
      </c>
      <c r="I8" s="210">
        <f t="shared" si="0"/>
        <v>37100</v>
      </c>
    </row>
    <row r="9" spans="1:9" ht="27" customHeight="1">
      <c r="A9" s="635">
        <v>43131</v>
      </c>
      <c r="B9" s="637"/>
      <c r="C9" s="637"/>
      <c r="D9" s="637"/>
      <c r="E9" s="2994"/>
      <c r="F9" s="29"/>
      <c r="G9" s="637">
        <v>7600</v>
      </c>
      <c r="H9" s="637">
        <v>400</v>
      </c>
      <c r="I9" s="210">
        <f t="shared" si="0"/>
        <v>29500</v>
      </c>
    </row>
    <row r="10" spans="1:9" ht="27" customHeight="1">
      <c r="A10" s="635">
        <v>43159</v>
      </c>
      <c r="B10" s="637"/>
      <c r="C10" s="637"/>
      <c r="D10" s="637"/>
      <c r="E10" s="2994">
        <v>60337</v>
      </c>
      <c r="F10" s="29"/>
      <c r="G10" s="637">
        <v>10000</v>
      </c>
      <c r="H10" s="637">
        <v>400</v>
      </c>
      <c r="I10" s="210">
        <f t="shared" si="0"/>
        <v>19500</v>
      </c>
    </row>
    <row r="11" spans="1:9" ht="27" customHeight="1">
      <c r="A11" s="635">
        <v>43192</v>
      </c>
      <c r="B11" s="637"/>
      <c r="C11" s="637"/>
      <c r="D11" s="637"/>
      <c r="E11" s="2994"/>
      <c r="F11" s="29"/>
      <c r="G11" s="637">
        <v>5100</v>
      </c>
      <c r="H11" s="637">
        <v>400</v>
      </c>
      <c r="I11" s="210">
        <f t="shared" si="0"/>
        <v>14400</v>
      </c>
    </row>
    <row r="12" spans="1:9" ht="27" customHeight="1">
      <c r="A12" s="635">
        <v>43217</v>
      </c>
      <c r="B12" s="637"/>
      <c r="C12" s="637"/>
      <c r="D12" s="637"/>
      <c r="E12" s="2994"/>
      <c r="F12" s="29"/>
      <c r="G12" s="637">
        <v>5000</v>
      </c>
      <c r="H12" s="637">
        <v>400</v>
      </c>
      <c r="I12" s="210">
        <f t="shared" si="0"/>
        <v>9400</v>
      </c>
    </row>
    <row r="13" spans="1:9" ht="27" customHeight="1">
      <c r="A13" s="635">
        <v>43256</v>
      </c>
      <c r="B13" s="637"/>
      <c r="C13" s="637"/>
      <c r="D13" s="637"/>
      <c r="E13" s="2994"/>
      <c r="F13" s="29"/>
      <c r="G13" s="637">
        <v>9000</v>
      </c>
      <c r="H13" s="637">
        <v>400</v>
      </c>
      <c r="I13" s="210">
        <f t="shared" si="0"/>
        <v>400</v>
      </c>
    </row>
    <row r="14" spans="1:9" ht="27" customHeight="1">
      <c r="A14" s="635">
        <v>43293</v>
      </c>
      <c r="B14" s="637"/>
      <c r="C14" s="637"/>
      <c r="D14" s="637"/>
      <c r="E14" s="2994"/>
      <c r="F14" s="29"/>
      <c r="G14" s="637">
        <v>400</v>
      </c>
      <c r="H14" s="637"/>
      <c r="I14" s="210">
        <f t="shared" si="0"/>
        <v>0</v>
      </c>
    </row>
    <row r="15" spans="1:9" ht="27" customHeight="1">
      <c r="A15" s="635"/>
      <c r="B15" s="39"/>
      <c r="C15" s="39"/>
      <c r="D15" s="39"/>
      <c r="E15" s="2544"/>
      <c r="F15" s="29"/>
      <c r="G15" s="39"/>
      <c r="H15" s="39"/>
      <c r="I15" s="210">
        <f t="shared" si="0"/>
        <v>0</v>
      </c>
    </row>
    <row r="16" spans="1:9" ht="27" customHeight="1">
      <c r="A16" s="635"/>
      <c r="B16" s="39"/>
      <c r="C16" s="39"/>
      <c r="D16" s="39"/>
      <c r="E16" s="2544"/>
      <c r="F16" s="29"/>
      <c r="G16" s="39"/>
      <c r="H16" s="39"/>
      <c r="I16" s="210">
        <f t="shared" si="0"/>
        <v>0</v>
      </c>
    </row>
    <row r="17" spans="1:17" ht="27" customHeight="1">
      <c r="A17" s="635"/>
      <c r="B17" s="39"/>
      <c r="C17" s="39"/>
      <c r="D17" s="39"/>
      <c r="E17" s="2544"/>
      <c r="F17" s="29"/>
      <c r="G17" s="39"/>
      <c r="H17" s="39">
        <f>SUM(H6:H16)</f>
        <v>3600</v>
      </c>
      <c r="I17" s="210">
        <f t="shared" si="0"/>
        <v>0</v>
      </c>
    </row>
    <row r="18" spans="1:17" ht="27" customHeight="1">
      <c r="A18" s="3578" t="s">
        <v>1</v>
      </c>
      <c r="B18" s="3579"/>
      <c r="C18" s="3579"/>
      <c r="D18" s="3579"/>
      <c r="E18" s="3579"/>
      <c r="F18" s="3579"/>
      <c r="G18" s="3579"/>
      <c r="H18" s="3579"/>
      <c r="I18" s="3580"/>
    </row>
    <row r="19" spans="1:17" ht="21" customHeight="1">
      <c r="A19" s="627" t="s">
        <v>2</v>
      </c>
      <c r="B19" s="628" t="s">
        <v>3</v>
      </c>
      <c r="C19" s="628" t="s">
        <v>4</v>
      </c>
      <c r="D19" s="629" t="s">
        <v>1778</v>
      </c>
      <c r="E19" s="2992" t="s">
        <v>7</v>
      </c>
      <c r="F19" s="630" t="s">
        <v>6</v>
      </c>
      <c r="G19" s="631" t="s">
        <v>176</v>
      </c>
      <c r="H19" s="631" t="s">
        <v>177</v>
      </c>
      <c r="I19" s="640" t="s">
        <v>39</v>
      </c>
    </row>
    <row r="20" spans="1:17" ht="21" customHeight="1">
      <c r="A20" s="235">
        <v>45436</v>
      </c>
      <c r="B20" s="638">
        <v>100000</v>
      </c>
      <c r="C20" s="638">
        <v>4400</v>
      </c>
      <c r="D20" s="639"/>
      <c r="E20" s="2995">
        <v>33534</v>
      </c>
      <c r="F20" s="639">
        <v>12</v>
      </c>
      <c r="G20" s="638">
        <f>B20/F20</f>
        <v>8333.3333333333303</v>
      </c>
      <c r="H20" s="638">
        <f>B20*0.83%</f>
        <v>830</v>
      </c>
      <c r="I20" s="642">
        <f>B20</f>
        <v>100000</v>
      </c>
    </row>
    <row r="21" spans="1:17" ht="21" customHeight="1">
      <c r="A21" s="50">
        <v>45468</v>
      </c>
      <c r="B21" s="62"/>
      <c r="C21" s="62"/>
      <c r="D21" s="62"/>
      <c r="E21" s="2481">
        <v>83651</v>
      </c>
      <c r="F21" s="57">
        <v>1</v>
      </c>
      <c r="G21" s="62">
        <v>8333.33</v>
      </c>
      <c r="H21" s="62">
        <v>830</v>
      </c>
      <c r="I21" s="62">
        <f>I20-G21</f>
        <v>91666.67</v>
      </c>
    </row>
    <row r="22" spans="1:17" ht="15" customHeight="1">
      <c r="A22" s="50">
        <v>45499</v>
      </c>
      <c r="B22" s="62"/>
      <c r="C22" s="62"/>
      <c r="D22" s="62"/>
      <c r="E22" s="2229">
        <v>84020</v>
      </c>
      <c r="F22" s="57">
        <v>2</v>
      </c>
      <c r="G22" s="329">
        <v>8333.33</v>
      </c>
      <c r="H22" s="329">
        <v>830</v>
      </c>
      <c r="I22" s="62">
        <f t="shared" ref="I22:I32" si="1">I21-G22</f>
        <v>83333.34</v>
      </c>
    </row>
    <row r="23" spans="1:17" ht="15" customHeight="1">
      <c r="A23" s="50">
        <v>45526</v>
      </c>
      <c r="B23" s="62"/>
      <c r="C23" s="62"/>
      <c r="D23" s="62"/>
      <c r="E23" s="2229">
        <v>84329</v>
      </c>
      <c r="F23" s="57">
        <v>3</v>
      </c>
      <c r="G23" s="329">
        <v>8333.33</v>
      </c>
      <c r="H23" s="329">
        <v>830</v>
      </c>
      <c r="I23" s="62">
        <f t="shared" si="1"/>
        <v>75000.009999999995</v>
      </c>
    </row>
    <row r="24" spans="1:17" ht="15" customHeight="1">
      <c r="A24" s="50">
        <v>45559</v>
      </c>
      <c r="B24" s="62"/>
      <c r="C24" s="62"/>
      <c r="D24" s="62"/>
      <c r="E24" s="2229">
        <v>84709</v>
      </c>
      <c r="F24" s="57">
        <v>4</v>
      </c>
      <c r="G24" s="329">
        <v>8333.33</v>
      </c>
      <c r="H24" s="329">
        <v>830</v>
      </c>
      <c r="I24" s="62">
        <f t="shared" si="1"/>
        <v>66666.679999999993</v>
      </c>
    </row>
    <row r="25" spans="1:17" ht="15" customHeight="1">
      <c r="A25" s="50">
        <v>45587</v>
      </c>
      <c r="B25" s="62"/>
      <c r="C25" s="62"/>
      <c r="D25" s="62"/>
      <c r="E25" s="2229">
        <v>85113</v>
      </c>
      <c r="F25" s="57">
        <v>5</v>
      </c>
      <c r="G25" s="329">
        <v>8333.33</v>
      </c>
      <c r="H25" s="329">
        <v>830</v>
      </c>
      <c r="I25" s="62">
        <f t="shared" si="1"/>
        <v>58333.35</v>
      </c>
    </row>
    <row r="26" spans="1:17" ht="15" customHeight="1">
      <c r="A26" s="50">
        <v>45619</v>
      </c>
      <c r="B26" s="44"/>
      <c r="C26" s="59"/>
      <c r="D26" s="62"/>
      <c r="E26" s="2229">
        <v>85549</v>
      </c>
      <c r="F26" s="57">
        <v>6</v>
      </c>
      <c r="G26" s="59">
        <v>8333.33</v>
      </c>
      <c r="H26" s="59">
        <v>830</v>
      </c>
      <c r="I26" s="62">
        <f t="shared" si="1"/>
        <v>50000.02</v>
      </c>
    </row>
    <row r="27" spans="1:17" ht="15" customHeight="1">
      <c r="A27" s="50">
        <v>45650</v>
      </c>
      <c r="B27" s="62"/>
      <c r="C27" s="62"/>
      <c r="D27" s="62"/>
      <c r="E27" s="2229">
        <v>85916</v>
      </c>
      <c r="F27" s="57">
        <v>7</v>
      </c>
      <c r="G27" s="59">
        <v>8333.33</v>
      </c>
      <c r="H27" s="59">
        <v>830</v>
      </c>
      <c r="I27" s="62">
        <f t="shared" si="1"/>
        <v>41666.69</v>
      </c>
    </row>
    <row r="28" spans="1:17" ht="15" customHeight="1">
      <c r="A28" s="50">
        <v>45685</v>
      </c>
      <c r="B28" s="62"/>
      <c r="C28" s="62"/>
      <c r="D28" s="62"/>
      <c r="E28" s="2481">
        <v>86282</v>
      </c>
      <c r="F28" s="57">
        <v>8</v>
      </c>
      <c r="G28" s="59">
        <v>8333.33</v>
      </c>
      <c r="H28" s="59">
        <v>830</v>
      </c>
      <c r="I28" s="62">
        <f t="shared" si="1"/>
        <v>33333.360000000001</v>
      </c>
      <c r="J28" s="339"/>
      <c r="K28" s="613"/>
      <c r="L28" s="464"/>
      <c r="M28" s="615"/>
      <c r="N28" s="615"/>
      <c r="O28" s="615"/>
      <c r="P28" s="617"/>
      <c r="Q28" s="617"/>
    </row>
    <row r="29" spans="1:17" ht="15" customHeight="1">
      <c r="A29" s="50">
        <v>45715</v>
      </c>
      <c r="B29" s="62"/>
      <c r="C29" s="62"/>
      <c r="D29" s="62"/>
      <c r="E29" s="2481">
        <v>86601</v>
      </c>
      <c r="F29" s="57">
        <v>9</v>
      </c>
      <c r="G29" s="59">
        <v>8333.33</v>
      </c>
      <c r="H29" s="59">
        <v>830</v>
      </c>
      <c r="I29" s="62">
        <f t="shared" si="1"/>
        <v>25000.03</v>
      </c>
      <c r="J29" s="339"/>
      <c r="K29" s="613"/>
      <c r="L29" s="464"/>
      <c r="M29" s="615"/>
      <c r="N29" s="615"/>
      <c r="O29" s="615"/>
      <c r="P29" s="617"/>
      <c r="Q29" s="617"/>
    </row>
    <row r="30" spans="1:17" ht="15" customHeight="1">
      <c r="A30" s="50">
        <v>45743</v>
      </c>
      <c r="B30" s="62"/>
      <c r="C30" s="62"/>
      <c r="D30" s="62"/>
      <c r="E30" s="2481">
        <v>86977</v>
      </c>
      <c r="F30" s="57">
        <v>10</v>
      </c>
      <c r="G30" s="59">
        <v>8333.33</v>
      </c>
      <c r="H30" s="59">
        <v>830</v>
      </c>
      <c r="I30" s="62">
        <f t="shared" si="1"/>
        <v>16666.7</v>
      </c>
      <c r="J30" s="339"/>
      <c r="K30" s="613"/>
      <c r="L30" s="464"/>
      <c r="M30" s="615"/>
      <c r="N30" s="615"/>
      <c r="O30" s="615"/>
      <c r="P30" s="617"/>
      <c r="Q30" s="617"/>
    </row>
    <row r="31" spans="1:17" ht="15" customHeight="1">
      <c r="A31" s="50">
        <v>45771</v>
      </c>
      <c r="B31" s="62"/>
      <c r="C31" s="62"/>
      <c r="D31" s="62"/>
      <c r="E31" s="2481">
        <v>87296</v>
      </c>
      <c r="F31" s="57">
        <v>11</v>
      </c>
      <c r="G31" s="62">
        <v>8333.33</v>
      </c>
      <c r="H31" s="62">
        <v>830</v>
      </c>
      <c r="I31" s="62">
        <f t="shared" si="1"/>
        <v>8333.3699999999808</v>
      </c>
      <c r="J31" s="339"/>
      <c r="K31" s="613"/>
      <c r="L31" s="464"/>
      <c r="M31" s="615"/>
      <c r="N31" s="615"/>
      <c r="O31" s="615"/>
      <c r="P31" s="617"/>
      <c r="Q31" s="617"/>
    </row>
    <row r="32" spans="1:17" ht="15" customHeight="1">
      <c r="A32" s="491">
        <v>45797</v>
      </c>
      <c r="B32" s="62"/>
      <c r="C32" s="62"/>
      <c r="D32" s="62"/>
      <c r="E32" s="2481" t="s">
        <v>1981</v>
      </c>
      <c r="F32" s="57">
        <v>12</v>
      </c>
      <c r="G32" s="62">
        <v>8333.33</v>
      </c>
      <c r="H32" s="62">
        <v>830</v>
      </c>
      <c r="I32" s="62">
        <f t="shared" si="1"/>
        <v>3.99999999826832E-2</v>
      </c>
      <c r="J32" s="339"/>
      <c r="K32" s="613"/>
      <c r="L32" s="340"/>
      <c r="M32" s="615"/>
      <c r="N32" s="615"/>
      <c r="O32" s="615"/>
      <c r="P32" s="617"/>
      <c r="Q32" s="617"/>
    </row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 count="2">
    <mergeCell ref="A3:I3"/>
    <mergeCell ref="A18:I18"/>
  </mergeCells>
  <pageMargins left="0.5" right="0.5" top="1" bottom="1" header="0.5" footer="0.5"/>
  <pageSetup paperSize="5" orientation="landscape"/>
  <headerFooter alignWithMargins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94">
    <tabColor rgb="FFFFFF00"/>
  </sheetPr>
  <dimension ref="A1:S241"/>
  <sheetViews>
    <sheetView zoomScale="130" zoomScaleNormal="130" workbookViewId="0">
      <selection activeCell="F58" sqref="F1:F1048576"/>
    </sheetView>
  </sheetViews>
  <sheetFormatPr defaultColWidth="9.109375" defaultRowHeight="13.2"/>
  <cols>
    <col min="1" max="1" width="11.44140625" style="228" customWidth="1"/>
    <col min="2" max="2" width="14.44140625" style="3" customWidth="1"/>
    <col min="3" max="3" width="12" style="3" customWidth="1"/>
    <col min="4" max="4" width="9.109375" style="3"/>
    <col min="5" max="5" width="9.33203125" style="5" customWidth="1"/>
    <col min="6" max="6" width="9.33203125" style="2308" customWidth="1"/>
    <col min="7" max="7" width="13.6640625" style="7" customWidth="1"/>
    <col min="8" max="8" width="11.5546875" style="7" customWidth="1"/>
    <col min="9" max="9" width="13.33203125" style="7" customWidth="1"/>
    <col min="10" max="11" width="9.109375" style="3"/>
    <col min="12" max="12" width="9.33203125" style="3" customWidth="1"/>
    <col min="13" max="13" width="9.109375" style="3"/>
    <col min="14" max="16" width="9.33203125" style="3" customWidth="1"/>
    <col min="17" max="17" width="9.109375" style="3"/>
    <col min="18" max="19" width="9.88671875" style="3" customWidth="1"/>
    <col min="20" max="16384" width="9.109375" style="3"/>
  </cols>
  <sheetData>
    <row r="1" spans="1:9" ht="24">
      <c r="A1" s="3134" t="s">
        <v>1982</v>
      </c>
      <c r="B1" s="3134"/>
      <c r="C1" s="3134"/>
      <c r="D1" s="3134"/>
      <c r="E1" s="3134"/>
    </row>
    <row r="3" spans="1:9" ht="20.399999999999999">
      <c r="A3" s="3239" t="s">
        <v>1</v>
      </c>
      <c r="B3" s="3240"/>
      <c r="C3" s="3240"/>
      <c r="D3" s="3240"/>
      <c r="E3" s="3240"/>
      <c r="F3" s="3240"/>
      <c r="G3" s="3240"/>
      <c r="H3" s="3240"/>
      <c r="I3" s="3241"/>
    </row>
    <row r="4" spans="1:9" ht="29.1" customHeight="1">
      <c r="A4" s="493" t="s">
        <v>2</v>
      </c>
      <c r="B4" s="495" t="s">
        <v>35</v>
      </c>
      <c r="C4" s="503" t="s">
        <v>4</v>
      </c>
      <c r="D4" s="497" t="s">
        <v>5</v>
      </c>
      <c r="E4" s="497" t="s">
        <v>6</v>
      </c>
      <c r="F4" s="2421" t="s">
        <v>36</v>
      </c>
      <c r="G4" s="504" t="s">
        <v>37</v>
      </c>
      <c r="H4" s="504" t="s">
        <v>38</v>
      </c>
      <c r="I4" s="68" t="s">
        <v>39</v>
      </c>
    </row>
    <row r="5" spans="1:9" ht="15" customHeight="1">
      <c r="A5" s="50">
        <v>44653</v>
      </c>
      <c r="B5" s="43">
        <v>110000</v>
      </c>
      <c r="C5" s="43">
        <f>B5*0.02</f>
        <v>2200</v>
      </c>
      <c r="D5" s="151"/>
      <c r="E5" s="57">
        <v>36</v>
      </c>
      <c r="F5" s="2356">
        <v>28716</v>
      </c>
      <c r="G5" s="62">
        <f>B5/E5</f>
        <v>3055.5555555555602</v>
      </c>
      <c r="H5" s="62">
        <f>B5*0.83%</f>
        <v>913</v>
      </c>
      <c r="I5" s="43">
        <f>B5</f>
        <v>110000</v>
      </c>
    </row>
    <row r="6" spans="1:9" ht="15" customHeight="1">
      <c r="A6" s="50">
        <v>44681</v>
      </c>
      <c r="B6" s="27"/>
      <c r="C6" s="27"/>
      <c r="D6" s="27"/>
      <c r="E6" s="29">
        <v>1</v>
      </c>
      <c r="F6" s="2229">
        <v>74411</v>
      </c>
      <c r="G6" s="30">
        <v>3056.15</v>
      </c>
      <c r="H6" s="43">
        <v>913</v>
      </c>
      <c r="I6" s="43">
        <f>I5-G6</f>
        <v>106943.85</v>
      </c>
    </row>
    <row r="7" spans="1:9" ht="15" customHeight="1">
      <c r="A7" s="50">
        <v>44709</v>
      </c>
      <c r="B7" s="27"/>
      <c r="C7" s="27"/>
      <c r="D7" s="27"/>
      <c r="E7" s="29">
        <v>2</v>
      </c>
      <c r="F7" s="2229">
        <v>74817</v>
      </c>
      <c r="G7" s="30">
        <v>3055.56</v>
      </c>
      <c r="H7" s="43">
        <v>913</v>
      </c>
      <c r="I7" s="43">
        <f t="shared" ref="I7:I22" si="0">I6-G7</f>
        <v>103888.29</v>
      </c>
    </row>
    <row r="8" spans="1:9" ht="15" customHeight="1">
      <c r="A8" s="50">
        <v>44741</v>
      </c>
      <c r="B8" s="27"/>
      <c r="C8" s="27"/>
      <c r="D8" s="27"/>
      <c r="E8" s="29">
        <v>3</v>
      </c>
      <c r="F8" s="2229">
        <v>75149</v>
      </c>
      <c r="G8" s="30">
        <v>3055.56</v>
      </c>
      <c r="H8" s="43">
        <v>913</v>
      </c>
      <c r="I8" s="43">
        <f t="shared" si="0"/>
        <v>100832.73</v>
      </c>
    </row>
    <row r="9" spans="1:9" ht="15" customHeight="1">
      <c r="A9" s="50">
        <v>44770</v>
      </c>
      <c r="B9" s="27"/>
      <c r="C9" s="27"/>
      <c r="D9" s="27"/>
      <c r="E9" s="29">
        <v>4</v>
      </c>
      <c r="F9" s="2229">
        <v>75475</v>
      </c>
      <c r="G9" s="30">
        <v>3055.56</v>
      </c>
      <c r="H9" s="43">
        <v>913</v>
      </c>
      <c r="I9" s="43">
        <f t="shared" si="0"/>
        <v>97777.17</v>
      </c>
    </row>
    <row r="10" spans="1:9" ht="15" customHeight="1">
      <c r="A10" s="50">
        <v>44800</v>
      </c>
      <c r="B10" s="27"/>
      <c r="C10" s="27"/>
      <c r="D10" s="27"/>
      <c r="E10" s="29">
        <v>5</v>
      </c>
      <c r="F10" s="2229">
        <v>75793</v>
      </c>
      <c r="G10" s="30">
        <v>3055.56</v>
      </c>
      <c r="H10" s="43">
        <v>913</v>
      </c>
      <c r="I10" s="43">
        <f t="shared" si="0"/>
        <v>94721.61</v>
      </c>
    </row>
    <row r="11" spans="1:9" ht="15" customHeight="1">
      <c r="A11" s="50">
        <v>44839</v>
      </c>
      <c r="B11" s="27"/>
      <c r="C11" s="27"/>
      <c r="D11" s="27"/>
      <c r="E11" s="29">
        <v>6</v>
      </c>
      <c r="F11" s="2195">
        <v>76260</v>
      </c>
      <c r="G11" s="30">
        <v>3055.56</v>
      </c>
      <c r="H11" s="189">
        <v>913</v>
      </c>
      <c r="I11" s="43">
        <f t="shared" si="0"/>
        <v>91666.05</v>
      </c>
    </row>
    <row r="12" spans="1:9" ht="15" customHeight="1">
      <c r="A12" s="50">
        <v>44867</v>
      </c>
      <c r="B12" s="27"/>
      <c r="C12" s="27"/>
      <c r="D12" s="27"/>
      <c r="E12" s="29">
        <v>7</v>
      </c>
      <c r="F12" s="2195">
        <v>76535</v>
      </c>
      <c r="G12" s="30">
        <v>3055.56</v>
      </c>
      <c r="H12" s="189">
        <v>913</v>
      </c>
      <c r="I12" s="43">
        <f t="shared" si="0"/>
        <v>88610.49</v>
      </c>
    </row>
    <row r="13" spans="1:9" ht="15" customHeight="1">
      <c r="A13" s="50">
        <v>44890</v>
      </c>
      <c r="B13" s="27"/>
      <c r="C13" s="27"/>
      <c r="D13" s="27"/>
      <c r="E13" s="29">
        <v>8</v>
      </c>
      <c r="F13" s="2195">
        <v>76832</v>
      </c>
      <c r="G13" s="30">
        <v>3055.56</v>
      </c>
      <c r="H13" s="189">
        <v>913</v>
      </c>
      <c r="I13" s="43">
        <f t="shared" si="0"/>
        <v>85554.93</v>
      </c>
    </row>
    <row r="14" spans="1:9" ht="15" customHeight="1">
      <c r="A14" s="167">
        <v>44922</v>
      </c>
      <c r="B14" s="27"/>
      <c r="C14" s="33"/>
      <c r="D14" s="33"/>
      <c r="E14" s="29">
        <v>9</v>
      </c>
      <c r="F14" s="2195">
        <v>77190</v>
      </c>
      <c r="G14" s="30">
        <v>3055.56</v>
      </c>
      <c r="H14" s="43">
        <v>913</v>
      </c>
      <c r="I14" s="43">
        <f t="shared" si="0"/>
        <v>82499.37</v>
      </c>
    </row>
    <row r="15" spans="1:9" ht="15" customHeight="1">
      <c r="A15" s="50">
        <v>44960</v>
      </c>
      <c r="B15" s="27"/>
      <c r="C15" s="27"/>
      <c r="D15" s="27"/>
      <c r="E15" s="29">
        <v>10</v>
      </c>
      <c r="F15" s="2195">
        <v>77583</v>
      </c>
      <c r="G15" s="30">
        <v>3055.56</v>
      </c>
      <c r="H15" s="43">
        <v>913</v>
      </c>
      <c r="I15" s="43">
        <f t="shared" si="0"/>
        <v>79443.81</v>
      </c>
    </row>
    <row r="16" spans="1:9" ht="15" customHeight="1">
      <c r="A16" s="50">
        <v>44989</v>
      </c>
      <c r="B16" s="27"/>
      <c r="C16" s="27"/>
      <c r="D16" s="27"/>
      <c r="E16" s="29">
        <v>11</v>
      </c>
      <c r="F16" s="2195">
        <v>77836</v>
      </c>
      <c r="G16" s="30">
        <v>3055.56</v>
      </c>
      <c r="H16" s="43">
        <v>913</v>
      </c>
      <c r="I16" s="43">
        <f t="shared" si="0"/>
        <v>76388.25</v>
      </c>
    </row>
    <row r="17" spans="1:9" ht="15" customHeight="1">
      <c r="A17" s="50">
        <v>45017</v>
      </c>
      <c r="B17" s="27"/>
      <c r="C17" s="27"/>
      <c r="D17" s="27"/>
      <c r="E17" s="29">
        <v>12</v>
      </c>
      <c r="F17" s="2195">
        <v>78201</v>
      </c>
      <c r="G17" s="30">
        <v>3055.56</v>
      </c>
      <c r="H17" s="43">
        <v>913</v>
      </c>
      <c r="I17" s="43">
        <f t="shared" si="0"/>
        <v>73332.69</v>
      </c>
    </row>
    <row r="18" spans="1:9" ht="15" customHeight="1">
      <c r="A18" s="50">
        <v>45048</v>
      </c>
      <c r="B18" s="27"/>
      <c r="C18" s="27"/>
      <c r="D18" s="27"/>
      <c r="E18" s="29">
        <v>13</v>
      </c>
      <c r="F18" s="2195">
        <v>78533</v>
      </c>
      <c r="G18" s="30">
        <v>3055.56</v>
      </c>
      <c r="H18" s="43">
        <v>913</v>
      </c>
      <c r="I18" s="43">
        <f t="shared" si="0"/>
        <v>70277.13</v>
      </c>
    </row>
    <row r="19" spans="1:9" ht="15" customHeight="1">
      <c r="A19" s="612">
        <v>45083</v>
      </c>
      <c r="B19" s="27"/>
      <c r="C19" s="27"/>
      <c r="D19" s="27"/>
      <c r="E19" s="29">
        <v>14</v>
      </c>
      <c r="F19" s="2195">
        <v>79035</v>
      </c>
      <c r="G19" s="30">
        <v>3055.56</v>
      </c>
      <c r="H19" s="43">
        <v>913</v>
      </c>
      <c r="I19" s="43">
        <f t="shared" si="0"/>
        <v>67221.570000000007</v>
      </c>
    </row>
    <row r="20" spans="1:9" ht="15" customHeight="1">
      <c r="A20" s="228">
        <v>45105</v>
      </c>
      <c r="E20" s="5">
        <v>15</v>
      </c>
      <c r="F20" s="2308">
        <v>79279</v>
      </c>
      <c r="G20" s="30">
        <v>3055.56</v>
      </c>
      <c r="H20" s="7">
        <v>913</v>
      </c>
      <c r="I20" s="43">
        <f t="shared" si="0"/>
        <v>64166.01</v>
      </c>
    </row>
    <row r="21" spans="1:9" ht="15" customHeight="1">
      <c r="A21" s="228">
        <v>45111</v>
      </c>
      <c r="E21" s="5">
        <v>16</v>
      </c>
      <c r="F21" s="2308">
        <v>31558</v>
      </c>
      <c r="G21" s="30">
        <v>64166.01</v>
      </c>
      <c r="I21" s="43">
        <f t="shared" si="0"/>
        <v>0</v>
      </c>
    </row>
    <row r="22" spans="1:9" ht="15" customHeight="1">
      <c r="I22" s="43">
        <f t="shared" si="0"/>
        <v>0</v>
      </c>
    </row>
    <row r="23" spans="1:9" ht="15" customHeight="1">
      <c r="A23" s="3239" t="s">
        <v>1</v>
      </c>
      <c r="B23" s="3240"/>
      <c r="C23" s="3240"/>
      <c r="D23" s="3240"/>
      <c r="E23" s="3240"/>
      <c r="F23" s="3240"/>
      <c r="G23" s="3240"/>
      <c r="H23" s="3240"/>
      <c r="I23" s="3241"/>
    </row>
    <row r="24" spans="1:9" ht="15" customHeight="1">
      <c r="A24" s="493" t="s">
        <v>2</v>
      </c>
      <c r="B24" s="495" t="s">
        <v>35</v>
      </c>
      <c r="C24" s="503" t="s">
        <v>4</v>
      </c>
      <c r="D24" s="497" t="s">
        <v>5</v>
      </c>
      <c r="E24" s="497" t="s">
        <v>6</v>
      </c>
      <c r="F24" s="2421" t="s">
        <v>36</v>
      </c>
      <c r="G24" s="504" t="s">
        <v>37</v>
      </c>
      <c r="H24" s="504" t="s">
        <v>38</v>
      </c>
      <c r="I24" s="68" t="s">
        <v>39</v>
      </c>
    </row>
    <row r="25" spans="1:9" ht="15" customHeight="1">
      <c r="A25" s="50">
        <v>45111</v>
      </c>
      <c r="B25" s="43">
        <v>160000</v>
      </c>
      <c r="C25" s="43">
        <f>B25*0.02</f>
        <v>3200</v>
      </c>
      <c r="D25" s="151"/>
      <c r="E25" s="57">
        <v>36</v>
      </c>
      <c r="F25" s="2356">
        <v>31558</v>
      </c>
      <c r="G25" s="62">
        <f>B25/E25</f>
        <v>4444.4444444444398</v>
      </c>
      <c r="H25" s="62">
        <f>B25*0.83%</f>
        <v>1328</v>
      </c>
      <c r="I25" s="43">
        <f>B25</f>
        <v>160000</v>
      </c>
    </row>
    <row r="26" spans="1:9" ht="15" customHeight="1">
      <c r="A26" s="50">
        <v>45136</v>
      </c>
      <c r="B26" s="57"/>
      <c r="C26" s="29"/>
      <c r="D26" s="178"/>
      <c r="E26" s="29">
        <v>1</v>
      </c>
      <c r="F26" s="2229">
        <v>79687</v>
      </c>
      <c r="G26" s="59">
        <v>4444.4399999999996</v>
      </c>
      <c r="H26" s="59">
        <v>1328</v>
      </c>
      <c r="I26" s="62">
        <f>I25-G26</f>
        <v>155555.56</v>
      </c>
    </row>
    <row r="27" spans="1:9" ht="15" customHeight="1">
      <c r="A27" s="167">
        <v>45171</v>
      </c>
      <c r="B27" s="29"/>
      <c r="C27" s="29"/>
      <c r="D27" s="29"/>
      <c r="E27" s="29">
        <v>2</v>
      </c>
      <c r="F27" s="2229">
        <v>80125</v>
      </c>
      <c r="G27" s="59">
        <v>4444.4399999999996</v>
      </c>
      <c r="H27" s="59">
        <v>1328</v>
      </c>
      <c r="I27" s="62">
        <f t="shared" ref="I27:I38" si="1">I26-G27</f>
        <v>151111.12</v>
      </c>
    </row>
    <row r="28" spans="1:9" ht="15" customHeight="1">
      <c r="A28" s="167">
        <v>45198</v>
      </c>
      <c r="B28" s="29"/>
      <c r="C28" s="29"/>
      <c r="D28" s="29"/>
      <c r="E28" s="29">
        <v>3</v>
      </c>
      <c r="F28" s="2229">
        <v>80399</v>
      </c>
      <c r="G28" s="59">
        <v>4444.4399999999996</v>
      </c>
      <c r="H28" s="59">
        <v>1328</v>
      </c>
      <c r="I28" s="62">
        <f t="shared" si="1"/>
        <v>146666.68</v>
      </c>
    </row>
    <row r="29" spans="1:9" ht="15" customHeight="1">
      <c r="A29" s="50">
        <v>45227</v>
      </c>
      <c r="B29" s="29"/>
      <c r="C29" s="29"/>
      <c r="D29" s="29"/>
      <c r="E29" s="29">
        <v>4</v>
      </c>
      <c r="F29" s="2229">
        <v>80733</v>
      </c>
      <c r="G29" s="59">
        <v>4444.4399999999996</v>
      </c>
      <c r="H29" s="59">
        <v>1328</v>
      </c>
      <c r="I29" s="62">
        <f t="shared" si="1"/>
        <v>142222.24</v>
      </c>
    </row>
    <row r="30" spans="1:9" ht="15" customHeight="1">
      <c r="A30" s="167">
        <v>45269</v>
      </c>
      <c r="B30" s="29"/>
      <c r="C30" s="29"/>
      <c r="D30" s="29"/>
      <c r="E30" s="29">
        <v>5</v>
      </c>
      <c r="F30" s="2229">
        <v>81319</v>
      </c>
      <c r="G30" s="59">
        <v>4444.4399999999996</v>
      </c>
      <c r="H30" s="59">
        <v>1328</v>
      </c>
      <c r="I30" s="62">
        <f t="shared" si="1"/>
        <v>137777.79999999999</v>
      </c>
    </row>
    <row r="31" spans="1:9" ht="15" customHeight="1">
      <c r="A31" s="50">
        <v>45297</v>
      </c>
      <c r="B31" s="29"/>
      <c r="C31" s="29"/>
      <c r="D31" s="29"/>
      <c r="E31" s="29">
        <v>6</v>
      </c>
      <c r="F31" s="2197">
        <v>81672</v>
      </c>
      <c r="G31" s="59">
        <v>4444.4399999999996</v>
      </c>
      <c r="H31" s="59">
        <v>1328</v>
      </c>
      <c r="I31" s="62">
        <f t="shared" si="1"/>
        <v>133333.35999999999</v>
      </c>
    </row>
    <row r="32" spans="1:9" ht="15" customHeight="1">
      <c r="A32" s="50">
        <v>45328</v>
      </c>
      <c r="B32" s="29"/>
      <c r="C32" s="29"/>
      <c r="D32" s="29"/>
      <c r="E32" s="29">
        <v>7</v>
      </c>
      <c r="F32" s="2197">
        <v>81998</v>
      </c>
      <c r="G32" s="59">
        <v>4444.4399999999996</v>
      </c>
      <c r="H32" s="59">
        <v>1328</v>
      </c>
      <c r="I32" s="62">
        <f t="shared" si="1"/>
        <v>128888.92</v>
      </c>
    </row>
    <row r="33" spans="1:9" ht="15" customHeight="1">
      <c r="A33" s="50">
        <v>45352</v>
      </c>
      <c r="B33" s="29"/>
      <c r="C33" s="29"/>
      <c r="D33" s="29"/>
      <c r="E33" s="29">
        <v>8</v>
      </c>
      <c r="F33" s="2195">
        <v>82272</v>
      </c>
      <c r="G33" s="59">
        <v>4444.4399999999996</v>
      </c>
      <c r="H33" s="59">
        <v>1328</v>
      </c>
      <c r="I33" s="62">
        <f t="shared" si="1"/>
        <v>124444.48</v>
      </c>
    </row>
    <row r="34" spans="1:9" ht="15" customHeight="1">
      <c r="A34" s="50">
        <v>45377</v>
      </c>
      <c r="B34" s="29"/>
      <c r="C34" s="29"/>
      <c r="D34" s="29"/>
      <c r="E34" s="29">
        <v>9</v>
      </c>
      <c r="F34" s="2195">
        <v>82549</v>
      </c>
      <c r="G34" s="59">
        <v>4444.4399999999996</v>
      </c>
      <c r="H34" s="59">
        <v>1328</v>
      </c>
      <c r="I34" s="62">
        <f t="shared" si="1"/>
        <v>120000.04</v>
      </c>
    </row>
    <row r="35" spans="1:9" ht="15" customHeight="1">
      <c r="A35" s="50">
        <v>45412</v>
      </c>
      <c r="B35" s="29"/>
      <c r="C35" s="29"/>
      <c r="D35" s="29"/>
      <c r="E35" s="29">
        <v>10</v>
      </c>
      <c r="F35" s="2195">
        <v>82981</v>
      </c>
      <c r="G35" s="59">
        <v>4444.4399999999996</v>
      </c>
      <c r="H35" s="59">
        <v>1328</v>
      </c>
      <c r="I35" s="62">
        <f t="shared" si="1"/>
        <v>115555.6</v>
      </c>
    </row>
    <row r="36" spans="1:9" ht="15" customHeight="1">
      <c r="A36" s="50">
        <v>45442</v>
      </c>
      <c r="B36" s="29"/>
      <c r="C36" s="29"/>
      <c r="D36" s="29"/>
      <c r="E36" s="29">
        <v>11</v>
      </c>
      <c r="F36" s="2195">
        <v>83381</v>
      </c>
      <c r="G36" s="59">
        <v>4444.4399999999996</v>
      </c>
      <c r="H36" s="59">
        <v>1328</v>
      </c>
      <c r="I36" s="62">
        <f t="shared" si="1"/>
        <v>111111.16</v>
      </c>
    </row>
    <row r="37" spans="1:9" ht="15" customHeight="1">
      <c r="A37" s="50">
        <v>45444</v>
      </c>
      <c r="B37" s="29"/>
      <c r="C37" s="29"/>
      <c r="D37" s="29"/>
      <c r="E37" s="29">
        <v>12</v>
      </c>
      <c r="F37" s="2229">
        <v>33599</v>
      </c>
      <c r="G37" s="62">
        <v>111111.16</v>
      </c>
      <c r="H37" s="62"/>
      <c r="I37" s="62">
        <f t="shared" si="1"/>
        <v>0</v>
      </c>
    </row>
    <row r="38" spans="1:9" ht="15" customHeight="1">
      <c r="E38" s="5">
        <v>13</v>
      </c>
      <c r="I38" s="7">
        <f t="shared" si="1"/>
        <v>0</v>
      </c>
    </row>
    <row r="39" spans="1:9" ht="15" customHeight="1">
      <c r="E39" s="5">
        <v>14</v>
      </c>
    </row>
    <row r="40" spans="1:9" ht="15" customHeight="1">
      <c r="A40" s="3239" t="s">
        <v>1</v>
      </c>
      <c r="B40" s="3240"/>
      <c r="C40" s="3240"/>
      <c r="D40" s="3240"/>
      <c r="E40" s="3240"/>
      <c r="F40" s="3240"/>
      <c r="G40" s="3240"/>
      <c r="H40" s="3240"/>
      <c r="I40" s="3241"/>
    </row>
    <row r="41" spans="1:9" ht="15" customHeight="1">
      <c r="A41" s="493" t="s">
        <v>2</v>
      </c>
      <c r="B41" s="495" t="s">
        <v>35</v>
      </c>
      <c r="C41" s="503" t="s">
        <v>4</v>
      </c>
      <c r="D41" s="497" t="s">
        <v>5</v>
      </c>
      <c r="E41" s="497" t="s">
        <v>6</v>
      </c>
      <c r="F41" s="2421" t="s">
        <v>36</v>
      </c>
      <c r="G41" s="504" t="s">
        <v>37</v>
      </c>
      <c r="H41" s="504" t="s">
        <v>38</v>
      </c>
      <c r="I41" s="68" t="s">
        <v>39</v>
      </c>
    </row>
    <row r="42" spans="1:9" ht="15" customHeight="1">
      <c r="A42" s="50">
        <v>45444</v>
      </c>
      <c r="B42" s="62">
        <v>160000</v>
      </c>
      <c r="C42" s="62">
        <f>B42*0.02</f>
        <v>3200</v>
      </c>
      <c r="D42" s="57"/>
      <c r="E42" s="57">
        <v>36</v>
      </c>
      <c r="F42" s="2229">
        <v>33599</v>
      </c>
      <c r="G42" s="62">
        <f>B42/E42</f>
        <v>4444.4444444444398</v>
      </c>
      <c r="H42" s="62">
        <f>B42*0.83%</f>
        <v>1328</v>
      </c>
      <c r="I42" s="62">
        <f>B42</f>
        <v>160000</v>
      </c>
    </row>
    <row r="43" spans="1:9" ht="15" customHeight="1">
      <c r="A43" s="50">
        <v>45472</v>
      </c>
      <c r="B43" s="57"/>
      <c r="C43" s="57"/>
      <c r="D43" s="57"/>
      <c r="E43" s="57">
        <v>1</v>
      </c>
      <c r="F43" s="2229">
        <v>83758</v>
      </c>
      <c r="G43" s="62">
        <v>4444.4399999999996</v>
      </c>
      <c r="H43" s="62">
        <v>1328</v>
      </c>
      <c r="I43" s="62">
        <f>I42-G43</f>
        <v>155555.56</v>
      </c>
    </row>
    <row r="44" spans="1:9" ht="15" customHeight="1">
      <c r="A44" s="50">
        <v>45503</v>
      </c>
      <c r="B44" s="57"/>
      <c r="C44" s="57"/>
      <c r="D44" s="57"/>
      <c r="E44" s="57">
        <v>2</v>
      </c>
      <c r="F44" s="2229">
        <v>84064</v>
      </c>
      <c r="G44" s="59">
        <v>4444.4399999999996</v>
      </c>
      <c r="H44" s="59">
        <v>1328</v>
      </c>
      <c r="I44" s="62">
        <f t="shared" ref="I44:I53" si="2">I43-G44</f>
        <v>151111.12</v>
      </c>
    </row>
    <row r="45" spans="1:9" ht="15" customHeight="1">
      <c r="A45" s="50">
        <v>45535</v>
      </c>
      <c r="B45" s="57"/>
      <c r="C45" s="57"/>
      <c r="D45" s="57"/>
      <c r="E45" s="57">
        <v>3</v>
      </c>
      <c r="F45" s="2229">
        <v>84481</v>
      </c>
      <c r="G45" s="59">
        <v>4444.4399999999996</v>
      </c>
      <c r="H45" s="59">
        <v>1328</v>
      </c>
      <c r="I45" s="62">
        <f t="shared" si="2"/>
        <v>146666.68</v>
      </c>
    </row>
    <row r="46" spans="1:9" ht="15" customHeight="1">
      <c r="A46" s="50">
        <v>45563</v>
      </c>
      <c r="B46" s="57"/>
      <c r="C46" s="57"/>
      <c r="D46" s="57"/>
      <c r="E46" s="57">
        <v>4</v>
      </c>
      <c r="F46" s="2229">
        <v>84817</v>
      </c>
      <c r="G46" s="59">
        <v>4444.4399999999996</v>
      </c>
      <c r="H46" s="59">
        <v>1328</v>
      </c>
      <c r="I46" s="62">
        <f t="shared" si="2"/>
        <v>142222.24</v>
      </c>
    </row>
    <row r="47" spans="1:9" ht="15" customHeight="1">
      <c r="A47" s="50">
        <v>45595</v>
      </c>
      <c r="B47" s="57"/>
      <c r="C47" s="57"/>
      <c r="D47" s="57"/>
      <c r="E47" s="57">
        <v>5</v>
      </c>
      <c r="F47" s="2403">
        <v>85218</v>
      </c>
      <c r="G47" s="59">
        <v>4444.4399999999996</v>
      </c>
      <c r="H47" s="59">
        <v>1328</v>
      </c>
      <c r="I47" s="62">
        <f t="shared" si="2"/>
        <v>137777.79999999999</v>
      </c>
    </row>
    <row r="48" spans="1:9" ht="15" customHeight="1">
      <c r="A48" s="50">
        <v>45625</v>
      </c>
      <c r="B48" s="57"/>
      <c r="C48" s="57"/>
      <c r="D48" s="57"/>
      <c r="E48" s="57">
        <v>6</v>
      </c>
      <c r="F48" s="2403">
        <v>85648</v>
      </c>
      <c r="G48" s="59">
        <v>4444.4399999999996</v>
      </c>
      <c r="H48" s="59">
        <v>1328</v>
      </c>
      <c r="I48" s="62">
        <f t="shared" si="2"/>
        <v>133333.35999999999</v>
      </c>
    </row>
    <row r="49" spans="1:19" ht="15" customHeight="1">
      <c r="A49" s="50">
        <v>45660</v>
      </c>
      <c r="B49" s="57"/>
      <c r="C49" s="57"/>
      <c r="D49" s="57"/>
      <c r="E49" s="57">
        <v>7</v>
      </c>
      <c r="F49" s="2229">
        <v>86086</v>
      </c>
      <c r="G49" s="62">
        <v>4444.4399999999996</v>
      </c>
      <c r="H49" s="62">
        <v>1328</v>
      </c>
      <c r="I49" s="62">
        <f t="shared" si="2"/>
        <v>128888.92</v>
      </c>
      <c r="L49" s="339"/>
      <c r="M49" s="613"/>
      <c r="N49" s="464"/>
      <c r="O49" s="614"/>
      <c r="P49" s="614"/>
      <c r="Q49" s="614"/>
      <c r="R49" s="617"/>
      <c r="S49" s="617"/>
    </row>
    <row r="50" spans="1:19" ht="15" customHeight="1">
      <c r="A50" s="50">
        <v>45686</v>
      </c>
      <c r="B50" s="57"/>
      <c r="C50" s="57"/>
      <c r="D50" s="57"/>
      <c r="E50" s="57">
        <v>8</v>
      </c>
      <c r="F50" s="2229">
        <v>86320</v>
      </c>
      <c r="G50" s="62">
        <v>4444.4399999999996</v>
      </c>
      <c r="H50" s="62">
        <v>1328</v>
      </c>
      <c r="I50" s="62">
        <f t="shared" si="2"/>
        <v>124444.48</v>
      </c>
      <c r="L50" s="339"/>
      <c r="M50" s="613"/>
      <c r="N50" s="464"/>
      <c r="O50" s="615"/>
      <c r="P50" s="615"/>
      <c r="Q50" s="615"/>
      <c r="R50" s="617"/>
      <c r="S50" s="617"/>
    </row>
    <row r="51" spans="1:19" ht="15" customHeight="1">
      <c r="A51" s="50">
        <v>45715</v>
      </c>
      <c r="B51" s="57"/>
      <c r="C51" s="57"/>
      <c r="D51" s="57"/>
      <c r="E51" s="57">
        <v>9</v>
      </c>
      <c r="F51" s="2229">
        <v>86629</v>
      </c>
      <c r="G51" s="62">
        <v>4444.4399999999996</v>
      </c>
      <c r="H51" s="62">
        <v>1328</v>
      </c>
      <c r="I51" s="62">
        <f t="shared" si="2"/>
        <v>120000.04</v>
      </c>
      <c r="L51" s="339"/>
      <c r="M51" s="613"/>
      <c r="N51" s="464"/>
      <c r="O51" s="615"/>
      <c r="P51" s="615"/>
      <c r="Q51" s="615"/>
      <c r="R51" s="617"/>
      <c r="S51" s="617"/>
    </row>
    <row r="52" spans="1:19" ht="15" customHeight="1">
      <c r="A52" s="50">
        <v>45745</v>
      </c>
      <c r="B52" s="57"/>
      <c r="C52" s="57"/>
      <c r="D52" s="57"/>
      <c r="E52" s="57">
        <v>10</v>
      </c>
      <c r="F52" s="2229">
        <v>87046</v>
      </c>
      <c r="G52" s="62">
        <v>4444.4399999999996</v>
      </c>
      <c r="H52" s="62">
        <v>1328</v>
      </c>
      <c r="I52" s="62">
        <f t="shared" si="2"/>
        <v>115555.6</v>
      </c>
      <c r="L52" s="339"/>
      <c r="M52" s="613"/>
      <c r="N52" s="464"/>
      <c r="O52" s="615"/>
      <c r="P52" s="615"/>
      <c r="Q52" s="615"/>
      <c r="R52" s="617"/>
      <c r="S52" s="617"/>
    </row>
    <row r="53" spans="1:19" ht="15" customHeight="1">
      <c r="A53" s="50">
        <v>45745</v>
      </c>
      <c r="B53" s="57"/>
      <c r="C53" s="57"/>
      <c r="D53" s="57"/>
      <c r="E53" s="57">
        <v>11</v>
      </c>
      <c r="F53" s="2229">
        <v>35335</v>
      </c>
      <c r="G53" s="62">
        <v>115555.6</v>
      </c>
      <c r="H53" s="62"/>
      <c r="I53" s="62">
        <f t="shared" si="2"/>
        <v>0</v>
      </c>
      <c r="L53" s="339"/>
      <c r="M53" s="616"/>
      <c r="N53" s="467"/>
      <c r="O53" s="615"/>
      <c r="P53" s="615"/>
      <c r="Q53" s="615"/>
      <c r="R53" s="618"/>
      <c r="S53" s="618"/>
    </row>
    <row r="54" spans="1:19" ht="14.25" customHeight="1">
      <c r="L54" s="339"/>
      <c r="M54" s="613"/>
      <c r="N54" s="464"/>
      <c r="O54" s="614"/>
      <c r="P54" s="614"/>
      <c r="Q54" s="614"/>
      <c r="R54" s="617"/>
      <c r="S54" s="617"/>
    </row>
    <row r="55" spans="1:19" ht="15" customHeight="1">
      <c r="A55" s="3239" t="s">
        <v>1</v>
      </c>
      <c r="B55" s="3240"/>
      <c r="C55" s="3240"/>
      <c r="D55" s="3240"/>
      <c r="E55" s="3240"/>
      <c r="F55" s="3240"/>
      <c r="G55" s="3240"/>
      <c r="H55" s="3240"/>
      <c r="I55" s="3241"/>
      <c r="L55" s="339"/>
      <c r="M55" s="613"/>
      <c r="N55" s="340"/>
      <c r="O55" s="615"/>
      <c r="P55" s="615"/>
      <c r="Q55" s="615"/>
      <c r="R55" s="617"/>
      <c r="S55" s="617"/>
    </row>
    <row r="56" spans="1:19" ht="15" customHeight="1">
      <c r="A56" s="493" t="s">
        <v>2</v>
      </c>
      <c r="B56" s="495" t="s">
        <v>35</v>
      </c>
      <c r="C56" s="503" t="s">
        <v>4</v>
      </c>
      <c r="D56" s="497" t="s">
        <v>5</v>
      </c>
      <c r="E56" s="497" t="s">
        <v>6</v>
      </c>
      <c r="F56" s="2421" t="s">
        <v>36</v>
      </c>
      <c r="G56" s="504" t="s">
        <v>37</v>
      </c>
      <c r="H56" s="504" t="s">
        <v>38</v>
      </c>
      <c r="I56" s="68" t="s">
        <v>39</v>
      </c>
      <c r="L56" s="339"/>
      <c r="M56" s="613"/>
      <c r="N56" s="340"/>
      <c r="O56" s="615"/>
      <c r="P56" s="615"/>
      <c r="Q56" s="615"/>
      <c r="R56" s="617"/>
      <c r="S56" s="617"/>
    </row>
    <row r="57" spans="1:19" ht="15" customHeight="1">
      <c r="A57" s="50">
        <v>45745</v>
      </c>
      <c r="B57" s="62">
        <v>160000</v>
      </c>
      <c r="C57" s="62">
        <f>B57*0.02</f>
        <v>3200</v>
      </c>
      <c r="D57" s="57"/>
      <c r="E57" s="57">
        <v>36</v>
      </c>
      <c r="F57" s="2229">
        <v>35335</v>
      </c>
      <c r="G57" s="62">
        <f>B57/E57</f>
        <v>4444.4444444444398</v>
      </c>
      <c r="H57" s="62">
        <f>B57*0.83%</f>
        <v>1328</v>
      </c>
      <c r="I57" s="62">
        <f>B57</f>
        <v>160000</v>
      </c>
      <c r="L57" s="339"/>
      <c r="M57" s="613"/>
      <c r="N57" s="340"/>
      <c r="O57" s="615"/>
      <c r="P57" s="615"/>
      <c r="Q57" s="615"/>
      <c r="R57" s="617"/>
      <c r="S57" s="617"/>
    </row>
    <row r="58" spans="1:19" ht="15" customHeight="1">
      <c r="A58" s="50">
        <v>45779</v>
      </c>
      <c r="B58" s="57"/>
      <c r="C58" s="57"/>
      <c r="D58" s="57"/>
      <c r="E58" s="57">
        <v>1</v>
      </c>
      <c r="F58" s="2229">
        <v>87491</v>
      </c>
      <c r="G58" s="62">
        <v>4444.4399999999996</v>
      </c>
      <c r="H58" s="62">
        <v>1328</v>
      </c>
      <c r="I58" s="62">
        <f>I57-G58</f>
        <v>155555.56</v>
      </c>
      <c r="L58" s="339"/>
      <c r="M58" s="616"/>
      <c r="N58" s="467"/>
      <c r="O58" s="615"/>
      <c r="P58" s="615"/>
      <c r="Q58" s="615"/>
      <c r="R58" s="618"/>
      <c r="S58" s="618"/>
    </row>
    <row r="59" spans="1:19" ht="15" customHeight="1">
      <c r="A59" s="50">
        <v>45807</v>
      </c>
      <c r="B59" s="57"/>
      <c r="C59" s="57"/>
      <c r="D59" s="57"/>
      <c r="E59" s="57">
        <v>2</v>
      </c>
      <c r="F59" s="2229" t="s">
        <v>1983</v>
      </c>
      <c r="G59" s="59">
        <v>4444.4399999999996</v>
      </c>
      <c r="H59" s="59">
        <v>1328</v>
      </c>
      <c r="I59" s="62">
        <f t="shared" ref="I59:I64" si="3">I58-G59</f>
        <v>151111.12</v>
      </c>
      <c r="L59" s="339"/>
      <c r="M59" s="613"/>
      <c r="N59" s="464"/>
      <c r="O59" s="615"/>
      <c r="P59" s="615"/>
      <c r="Q59" s="615"/>
      <c r="R59" s="617"/>
      <c r="S59" s="617"/>
    </row>
    <row r="60" spans="1:19" ht="15" customHeight="1">
      <c r="A60" s="50">
        <v>45836</v>
      </c>
      <c r="B60" s="57"/>
      <c r="C60" s="57"/>
      <c r="D60" s="57"/>
      <c r="E60" s="57">
        <v>3</v>
      </c>
      <c r="F60" s="2229" t="s">
        <v>1984</v>
      </c>
      <c r="G60" s="59">
        <v>4444.4399999999996</v>
      </c>
      <c r="H60" s="59">
        <v>1328</v>
      </c>
      <c r="I60" s="62">
        <f t="shared" si="3"/>
        <v>146666.68</v>
      </c>
      <c r="L60" s="339"/>
      <c r="M60" s="613"/>
      <c r="N60" s="340"/>
      <c r="O60" s="615"/>
      <c r="P60" s="615"/>
      <c r="Q60" s="615"/>
      <c r="R60" s="617"/>
      <c r="S60" s="617"/>
    </row>
    <row r="61" spans="1:19" ht="15" customHeight="1">
      <c r="A61" s="50">
        <v>45864</v>
      </c>
      <c r="B61" s="57"/>
      <c r="C61" s="57"/>
      <c r="D61" s="57"/>
      <c r="E61" s="57">
        <v>4</v>
      </c>
      <c r="F61" s="2229" t="s">
        <v>1985</v>
      </c>
      <c r="G61" s="59">
        <v>4444.4399999999996</v>
      </c>
      <c r="H61" s="59">
        <v>1328</v>
      </c>
      <c r="I61" s="62">
        <f t="shared" si="3"/>
        <v>142222.24</v>
      </c>
      <c r="L61" s="339"/>
      <c r="M61" s="613"/>
      <c r="N61" s="340"/>
      <c r="O61" s="615"/>
      <c r="P61" s="615"/>
      <c r="Q61" s="615"/>
      <c r="R61" s="617"/>
      <c r="S61" s="617"/>
    </row>
    <row r="62" spans="1:19" ht="15" customHeight="1">
      <c r="A62" s="50">
        <v>45882</v>
      </c>
      <c r="B62" s="57"/>
      <c r="C62" s="57"/>
      <c r="D62" s="57"/>
      <c r="E62" s="57">
        <v>5</v>
      </c>
      <c r="F62" s="2403" t="s">
        <v>1986</v>
      </c>
      <c r="G62" s="59">
        <v>142222.24</v>
      </c>
      <c r="H62" s="59"/>
      <c r="I62" s="62">
        <f t="shared" si="3"/>
        <v>0</v>
      </c>
      <c r="L62" s="339"/>
      <c r="M62" s="613"/>
      <c r="N62" s="340"/>
      <c r="O62" s="615"/>
      <c r="P62" s="615"/>
      <c r="Q62" s="615"/>
      <c r="R62" s="617"/>
      <c r="S62" s="617"/>
    </row>
    <row r="63" spans="1:19" ht="15" customHeight="1">
      <c r="A63" s="50"/>
      <c r="B63" s="57"/>
      <c r="C63" s="57"/>
      <c r="D63" s="57"/>
      <c r="E63" s="57">
        <v>6</v>
      </c>
      <c r="F63" s="2403"/>
      <c r="G63" s="59"/>
      <c r="H63" s="59"/>
      <c r="I63" s="62">
        <f t="shared" si="3"/>
        <v>0</v>
      </c>
      <c r="L63" s="339"/>
      <c r="M63" s="613"/>
      <c r="N63" s="340"/>
      <c r="O63" s="615"/>
      <c r="P63" s="615"/>
      <c r="Q63" s="615"/>
      <c r="R63" s="617"/>
      <c r="S63" s="617"/>
    </row>
    <row r="64" spans="1:19" ht="15" customHeight="1">
      <c r="A64" s="50"/>
      <c r="B64" s="57"/>
      <c r="C64" s="57"/>
      <c r="D64" s="57"/>
      <c r="E64" s="57">
        <v>7</v>
      </c>
      <c r="F64" s="2229"/>
      <c r="G64" s="62"/>
      <c r="H64" s="62"/>
      <c r="I64" s="62">
        <f t="shared" si="3"/>
        <v>0</v>
      </c>
    </row>
    <row r="65" spans="1:9" ht="15" customHeight="1">
      <c r="A65" s="3239" t="s">
        <v>1</v>
      </c>
      <c r="B65" s="3240"/>
      <c r="C65" s="3240"/>
      <c r="D65" s="3240"/>
      <c r="E65" s="3240"/>
      <c r="F65" s="3240"/>
      <c r="G65" s="3240"/>
      <c r="H65" s="3240"/>
      <c r="I65" s="3241"/>
    </row>
    <row r="66" spans="1:9" ht="15" customHeight="1">
      <c r="A66" s="493" t="s">
        <v>2</v>
      </c>
      <c r="B66" s="495" t="s">
        <v>35</v>
      </c>
      <c r="C66" s="503" t="s">
        <v>4</v>
      </c>
      <c r="D66" s="497" t="s">
        <v>5</v>
      </c>
      <c r="E66" s="497" t="s">
        <v>6</v>
      </c>
      <c r="F66" s="2421" t="s">
        <v>36</v>
      </c>
      <c r="G66" s="504" t="s">
        <v>37</v>
      </c>
      <c r="H66" s="504" t="s">
        <v>38</v>
      </c>
      <c r="I66" s="68" t="s">
        <v>39</v>
      </c>
    </row>
    <row r="67" spans="1:9" ht="15" customHeight="1">
      <c r="A67" s="50">
        <v>45882</v>
      </c>
      <c r="B67" s="62">
        <v>400000</v>
      </c>
      <c r="C67" s="62">
        <f>B67*0.02</f>
        <v>8000</v>
      </c>
      <c r="D67" s="57"/>
      <c r="E67" s="57">
        <v>48</v>
      </c>
      <c r="F67" s="2229" t="s">
        <v>1986</v>
      </c>
      <c r="G67" s="62">
        <f>B67/E67</f>
        <v>8333.3333333333303</v>
      </c>
      <c r="H67" s="62">
        <f>B67*0.83%</f>
        <v>3320</v>
      </c>
      <c r="I67" s="62">
        <f>B67</f>
        <v>400000</v>
      </c>
    </row>
    <row r="68" spans="1:9" ht="15" customHeight="1">
      <c r="A68" s="194">
        <v>45899</v>
      </c>
      <c r="B68" s="57"/>
      <c r="C68" s="57"/>
      <c r="D68" s="57"/>
      <c r="E68" s="57"/>
      <c r="F68" s="2759" t="s">
        <v>1987</v>
      </c>
      <c r="G68" s="619">
        <v>8333.33</v>
      </c>
      <c r="H68" s="619">
        <v>3320</v>
      </c>
      <c r="I68" s="62">
        <f>I67-G68</f>
        <v>391666.67</v>
      </c>
    </row>
    <row r="69" spans="1:9" ht="15" customHeight="1">
      <c r="A69" s="194">
        <v>45927</v>
      </c>
      <c r="B69" s="27"/>
      <c r="C69" s="27"/>
      <c r="D69" s="27"/>
      <c r="E69" s="29"/>
      <c r="F69" s="2758" t="s">
        <v>1988</v>
      </c>
      <c r="G69" s="619">
        <v>8333.33</v>
      </c>
      <c r="H69" s="619">
        <v>3320</v>
      </c>
      <c r="I69" s="62">
        <f t="shared" ref="I69:I74" si="4">I68-G69</f>
        <v>383333.34</v>
      </c>
    </row>
    <row r="70" spans="1:9" ht="15" customHeight="1">
      <c r="A70" s="194">
        <v>45960</v>
      </c>
      <c r="B70" s="27"/>
      <c r="C70" s="27"/>
      <c r="D70" s="27"/>
      <c r="E70" s="29"/>
      <c r="F70" s="2758" t="s">
        <v>1989</v>
      </c>
      <c r="G70" s="619">
        <v>8333.33</v>
      </c>
      <c r="H70" s="619">
        <v>3320</v>
      </c>
      <c r="I70" s="62">
        <f t="shared" si="4"/>
        <v>375000.01</v>
      </c>
    </row>
    <row r="71" spans="1:9" ht="15" customHeight="1">
      <c r="A71" s="194">
        <v>45990</v>
      </c>
      <c r="B71" s="27"/>
      <c r="C71" s="27"/>
      <c r="D71" s="27"/>
      <c r="E71" s="29"/>
      <c r="F71" s="2758" t="s">
        <v>1990</v>
      </c>
      <c r="G71" s="619">
        <v>8333.33</v>
      </c>
      <c r="H71" s="619">
        <v>3320</v>
      </c>
      <c r="I71" s="62">
        <f t="shared" si="4"/>
        <v>366666.68</v>
      </c>
    </row>
    <row r="72" spans="1:9" ht="15" customHeight="1">
      <c r="A72" s="194">
        <v>46018</v>
      </c>
      <c r="B72" s="27"/>
      <c r="C72" s="27"/>
      <c r="D72" s="27"/>
      <c r="E72" s="29"/>
      <c r="F72" s="2758" t="s">
        <v>1991</v>
      </c>
      <c r="G72" s="619">
        <v>8333.33</v>
      </c>
      <c r="H72" s="619">
        <v>3320</v>
      </c>
      <c r="I72" s="62">
        <f t="shared" si="4"/>
        <v>358333.35</v>
      </c>
    </row>
    <row r="73" spans="1:9" ht="15" customHeight="1">
      <c r="A73" s="50"/>
      <c r="B73" s="27"/>
      <c r="C73" s="27"/>
      <c r="D73" s="27"/>
      <c r="E73" s="29"/>
      <c r="F73" s="2229"/>
      <c r="G73" s="43"/>
      <c r="H73" s="43"/>
      <c r="I73" s="62">
        <f t="shared" si="4"/>
        <v>358333.35</v>
      </c>
    </row>
    <row r="74" spans="1:9" ht="15" customHeight="1">
      <c r="I74" s="62">
        <f t="shared" si="4"/>
        <v>358333.35</v>
      </c>
    </row>
    <row r="75" spans="1:9" ht="15" customHeight="1"/>
    <row r="76" spans="1:9" ht="15" customHeight="1"/>
    <row r="77" spans="1:9" ht="15" customHeight="1"/>
    <row r="78" spans="1:9" ht="15" customHeight="1"/>
    <row r="79" spans="1:9" ht="15" customHeight="1"/>
    <row r="80" spans="1:9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</sheetData>
  <mergeCells count="6">
    <mergeCell ref="A65:I65"/>
    <mergeCell ref="A1:E1"/>
    <mergeCell ref="A3:I3"/>
    <mergeCell ref="A23:I23"/>
    <mergeCell ref="A40:I40"/>
    <mergeCell ref="A55:I55"/>
  </mergeCells>
  <pageMargins left="0.5" right="0.5" top="1" bottom="1" header="0.5" footer="0.5"/>
  <pageSetup paperSize="5" orientation="landscape"/>
  <headerFooter alignWithMargins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102">
    <tabColor rgb="FFFFFF00"/>
  </sheetPr>
  <dimension ref="A1:AB139"/>
  <sheetViews>
    <sheetView topLeftCell="K16" zoomScale="130" zoomScaleNormal="130" workbookViewId="0">
      <selection activeCell="V41" sqref="V41"/>
    </sheetView>
  </sheetViews>
  <sheetFormatPr defaultColWidth="9.109375" defaultRowHeight="13.2"/>
  <cols>
    <col min="1" max="1" width="12.88671875" style="2306" customWidth="1"/>
    <col min="2" max="2" width="13.44140625" style="3" customWidth="1"/>
    <col min="3" max="3" width="11.5546875" style="3" customWidth="1"/>
    <col min="4" max="4" width="9.109375" style="3"/>
    <col min="5" max="5" width="9.33203125" style="3" customWidth="1"/>
    <col min="6" max="6" width="9.88671875" style="2227" customWidth="1"/>
    <col min="7" max="7" width="11.33203125" style="6" customWidth="1"/>
    <col min="8" max="8" width="9.44140625" style="6" customWidth="1"/>
    <col min="9" max="10" width="13.5546875" style="6" customWidth="1"/>
    <col min="11" max="11" width="12.33203125" style="2" customWidth="1"/>
    <col min="12" max="12" width="11.6640625" style="3" customWidth="1"/>
    <col min="13" max="13" width="10.33203125" style="3" customWidth="1"/>
    <col min="14" max="14" width="12.33203125" style="3" customWidth="1"/>
    <col min="15" max="15" width="10.33203125" style="3" customWidth="1"/>
    <col min="16" max="16" width="10.33203125" style="2314" customWidth="1"/>
    <col min="17" max="17" width="11.109375" style="3" customWidth="1"/>
    <col min="18" max="18" width="10.33203125" style="3" customWidth="1"/>
    <col min="19" max="20" width="12.33203125" style="3" customWidth="1"/>
    <col min="21" max="21" width="11.6640625" style="2740" customWidth="1"/>
    <col min="22" max="22" width="11.44140625" style="6" customWidth="1"/>
    <col min="23" max="23" width="9.109375" style="3"/>
    <col min="24" max="24" width="9.33203125" style="2280" customWidth="1"/>
    <col min="25" max="25" width="11" style="3007" customWidth="1"/>
    <col min="26" max="26" width="10.88671875" style="2242" customWidth="1"/>
    <col min="27" max="27" width="9.44140625" style="2242" customWidth="1"/>
    <col min="28" max="28" width="11.109375" style="2242" customWidth="1"/>
    <col min="29" max="16384" width="9.109375" style="3"/>
  </cols>
  <sheetData>
    <row r="1" spans="1:28" ht="24">
      <c r="A1" s="2574" t="s">
        <v>1992</v>
      </c>
      <c r="U1" s="2999"/>
      <c r="V1" s="590"/>
      <c r="Y1" s="3004"/>
      <c r="Z1" s="3003"/>
      <c r="AA1" s="3003"/>
      <c r="AB1" s="3003"/>
    </row>
    <row r="2" spans="1:28">
      <c r="V2" s="12"/>
      <c r="Y2" s="3005"/>
      <c r="Z2" s="2567"/>
      <c r="AA2" s="2567"/>
      <c r="AB2" s="2567"/>
    </row>
    <row r="3" spans="1:28" ht="20.399999999999999">
      <c r="A3" s="3239" t="s">
        <v>1</v>
      </c>
      <c r="B3" s="3240"/>
      <c r="C3" s="3240"/>
      <c r="D3" s="3240"/>
      <c r="E3" s="3240"/>
      <c r="F3" s="3240"/>
      <c r="G3" s="3240"/>
      <c r="H3" s="3240"/>
      <c r="I3" s="3241"/>
      <c r="J3" s="306"/>
      <c r="K3" s="3239" t="s">
        <v>1</v>
      </c>
      <c r="L3" s="3240"/>
      <c r="M3" s="3240"/>
      <c r="N3" s="3240"/>
      <c r="O3" s="3240"/>
      <c r="P3" s="3240"/>
      <c r="Q3" s="3240"/>
      <c r="R3" s="3240"/>
      <c r="S3" s="3241"/>
      <c r="T3" s="591"/>
      <c r="U3" s="3581" t="s">
        <v>20</v>
      </c>
      <c r="V3" s="3582"/>
      <c r="W3" s="3582"/>
      <c r="X3" s="3582"/>
      <c r="Y3" s="3582"/>
      <c r="Z3" s="3582"/>
      <c r="AA3" s="3582"/>
      <c r="AB3" s="3583"/>
    </row>
    <row r="4" spans="1:28" ht="29.1" customHeight="1">
      <c r="A4" s="2782" t="s">
        <v>2</v>
      </c>
      <c r="B4" s="495" t="s">
        <v>35</v>
      </c>
      <c r="C4" s="503" t="s">
        <v>4</v>
      </c>
      <c r="D4" s="497" t="s">
        <v>5</v>
      </c>
      <c r="E4" s="497" t="s">
        <v>6</v>
      </c>
      <c r="F4" s="2421" t="s">
        <v>36</v>
      </c>
      <c r="G4" s="504" t="s">
        <v>37</v>
      </c>
      <c r="H4" s="504" t="s">
        <v>38</v>
      </c>
      <c r="I4" s="68" t="s">
        <v>39</v>
      </c>
      <c r="J4" s="578"/>
      <c r="K4" s="141" t="s">
        <v>2</v>
      </c>
      <c r="L4" s="495" t="s">
        <v>35</v>
      </c>
      <c r="M4" s="503" t="s">
        <v>4</v>
      </c>
      <c r="N4" s="497" t="s">
        <v>5</v>
      </c>
      <c r="O4" s="497" t="s">
        <v>6</v>
      </c>
      <c r="P4" s="2421" t="s">
        <v>36</v>
      </c>
      <c r="Q4" s="504" t="s">
        <v>37</v>
      </c>
      <c r="R4" s="504" t="s">
        <v>38</v>
      </c>
      <c r="S4" s="509" t="s">
        <v>39</v>
      </c>
      <c r="T4" s="592"/>
      <c r="U4" s="2319" t="s">
        <v>21</v>
      </c>
      <c r="V4" s="105" t="s">
        <v>22</v>
      </c>
      <c r="W4" s="70" t="s">
        <v>5</v>
      </c>
      <c r="X4" s="3002" t="s">
        <v>265</v>
      </c>
      <c r="Y4" s="2334" t="s">
        <v>52</v>
      </c>
      <c r="Z4" s="2325" t="s">
        <v>24</v>
      </c>
      <c r="AA4" s="2325" t="s">
        <v>25</v>
      </c>
      <c r="AB4" s="2328" t="s">
        <v>26</v>
      </c>
    </row>
    <row r="5" spans="1:28" ht="15" customHeight="1">
      <c r="A5" s="2306">
        <v>45351</v>
      </c>
      <c r="B5" s="571">
        <v>15000</v>
      </c>
      <c r="C5" s="571"/>
      <c r="D5" s="572"/>
      <c r="E5" s="573">
        <v>12</v>
      </c>
      <c r="F5" s="2648">
        <v>32993</v>
      </c>
      <c r="G5" s="267">
        <f>B5/E5</f>
        <v>1250</v>
      </c>
      <c r="H5" s="267">
        <f>B5*0.83%</f>
        <v>124.5</v>
      </c>
      <c r="I5" s="571">
        <f>B5</f>
        <v>15000</v>
      </c>
      <c r="J5" s="50"/>
      <c r="K5" s="162">
        <v>45433</v>
      </c>
      <c r="L5" s="55">
        <v>50000</v>
      </c>
      <c r="M5" s="55">
        <f>L5*0.02</f>
        <v>1000</v>
      </c>
      <c r="N5" s="50"/>
      <c r="O5" s="25">
        <v>24</v>
      </c>
      <c r="P5" s="2248">
        <v>33494</v>
      </c>
      <c r="Q5" s="55">
        <f>L5/O5</f>
        <v>2083.3333333333298</v>
      </c>
      <c r="R5" s="55">
        <f>L5*0.83%</f>
        <v>415</v>
      </c>
      <c r="S5" s="93">
        <f>L5</f>
        <v>50000</v>
      </c>
      <c r="T5" s="93"/>
      <c r="U5" s="3000">
        <v>45045</v>
      </c>
      <c r="V5" s="532">
        <v>4000</v>
      </c>
      <c r="W5" s="27"/>
      <c r="X5" s="2192">
        <v>31141</v>
      </c>
      <c r="Y5" s="3006">
        <v>6</v>
      </c>
      <c r="Z5" s="2447">
        <v>500</v>
      </c>
      <c r="AA5" s="2447">
        <v>80</v>
      </c>
      <c r="AB5" s="2447">
        <v>4000</v>
      </c>
    </row>
    <row r="6" spans="1:28" ht="15" customHeight="1">
      <c r="A6" s="2304">
        <v>45393</v>
      </c>
      <c r="B6" s="27"/>
      <c r="C6" s="27"/>
      <c r="D6" s="27"/>
      <c r="E6" s="27"/>
      <c r="F6" s="2229">
        <v>82745</v>
      </c>
      <c r="G6" s="39">
        <v>1250</v>
      </c>
      <c r="H6" s="39">
        <v>124.5</v>
      </c>
      <c r="I6" s="39">
        <f>I5-G6</f>
        <v>13750</v>
      </c>
      <c r="J6" s="50"/>
      <c r="K6" s="50">
        <v>45493</v>
      </c>
      <c r="L6" s="57"/>
      <c r="M6" s="57"/>
      <c r="N6" s="50"/>
      <c r="O6" s="57">
        <v>1</v>
      </c>
      <c r="P6" s="2229">
        <v>83988</v>
      </c>
      <c r="Q6" s="62">
        <v>2083.33</v>
      </c>
      <c r="R6" s="62">
        <v>415</v>
      </c>
      <c r="S6" s="595">
        <f>S5-Q6</f>
        <v>47916.67</v>
      </c>
      <c r="T6" s="595"/>
      <c r="U6" s="2321">
        <v>45087</v>
      </c>
      <c r="V6" s="39"/>
      <c r="W6" s="27"/>
      <c r="X6" s="2192">
        <v>79106</v>
      </c>
      <c r="Y6" s="2334">
        <v>1</v>
      </c>
      <c r="Z6" s="2219">
        <v>500</v>
      </c>
      <c r="AA6" s="2219">
        <v>70</v>
      </c>
      <c r="AB6" s="2219">
        <f>+AB5-Z6</f>
        <v>3500</v>
      </c>
    </row>
    <row r="7" spans="1:28" ht="15" customHeight="1">
      <c r="A7" s="2304">
        <v>45421</v>
      </c>
      <c r="B7" s="27"/>
      <c r="C7" s="27"/>
      <c r="D7" s="27"/>
      <c r="E7" s="27"/>
      <c r="F7" s="2229">
        <v>83063</v>
      </c>
      <c r="G7" s="39">
        <v>1250</v>
      </c>
      <c r="H7" s="39">
        <v>124.5</v>
      </c>
      <c r="I7" s="579">
        <f>I6-G7</f>
        <v>12500</v>
      </c>
      <c r="J7" s="50"/>
      <c r="K7" s="50">
        <v>45533</v>
      </c>
      <c r="L7" s="57"/>
      <c r="M7" s="480"/>
      <c r="N7" s="50"/>
      <c r="O7" s="57">
        <v>2</v>
      </c>
      <c r="P7" s="2229">
        <v>84398</v>
      </c>
      <c r="Q7" s="62">
        <v>2083.33</v>
      </c>
      <c r="R7" s="62">
        <v>415</v>
      </c>
      <c r="S7" s="595">
        <f t="shared" ref="S7:S21" si="0">S6-Q7</f>
        <v>45833.34</v>
      </c>
      <c r="T7" s="595"/>
      <c r="U7" s="2321">
        <v>45118</v>
      </c>
      <c r="V7" s="39"/>
      <c r="W7" s="27"/>
      <c r="X7" s="2192">
        <v>79448</v>
      </c>
      <c r="Y7" s="2334">
        <v>2</v>
      </c>
      <c r="Z7" s="2219">
        <v>500</v>
      </c>
      <c r="AA7" s="2219">
        <v>60</v>
      </c>
      <c r="AB7" s="2219">
        <f t="shared" ref="AB7:AB13" si="1">+AB6-Z7</f>
        <v>3000</v>
      </c>
    </row>
    <row r="8" spans="1:28" ht="15" customHeight="1">
      <c r="A8" s="2204">
        <v>45423</v>
      </c>
      <c r="B8" s="27"/>
      <c r="C8" s="27"/>
      <c r="D8" s="27"/>
      <c r="E8" s="27"/>
      <c r="F8" s="2229">
        <v>33418</v>
      </c>
      <c r="G8" s="35">
        <v>12500</v>
      </c>
      <c r="H8" s="39"/>
      <c r="I8" s="579">
        <f>I7-G8</f>
        <v>0</v>
      </c>
      <c r="J8" s="50"/>
      <c r="K8" s="50">
        <v>45549</v>
      </c>
      <c r="L8" s="57"/>
      <c r="M8" s="57"/>
      <c r="N8" s="50"/>
      <c r="O8" s="57">
        <v>3</v>
      </c>
      <c r="P8" s="2229">
        <v>84609</v>
      </c>
      <c r="Q8" s="329">
        <v>2083.33</v>
      </c>
      <c r="R8" s="329">
        <v>415</v>
      </c>
      <c r="S8" s="595">
        <f t="shared" si="0"/>
        <v>43750.01</v>
      </c>
      <c r="T8" s="595"/>
      <c r="U8" s="2321">
        <v>45147</v>
      </c>
      <c r="V8" s="39"/>
      <c r="W8" s="27"/>
      <c r="X8" s="2192">
        <v>79817</v>
      </c>
      <c r="Y8" s="2334">
        <v>3</v>
      </c>
      <c r="Z8" s="2219">
        <v>500</v>
      </c>
      <c r="AA8" s="2219">
        <v>50</v>
      </c>
      <c r="AB8" s="2219">
        <f t="shared" si="1"/>
        <v>2500</v>
      </c>
    </row>
    <row r="9" spans="1:28" ht="15" customHeight="1">
      <c r="I9" s="579">
        <f>I8-G9</f>
        <v>0</v>
      </c>
      <c r="J9" s="50"/>
      <c r="K9" s="50">
        <v>45631</v>
      </c>
      <c r="L9" s="480"/>
      <c r="M9" s="480"/>
      <c r="N9" s="50"/>
      <c r="O9" s="57">
        <v>4</v>
      </c>
      <c r="P9" s="2229">
        <v>85745</v>
      </c>
      <c r="Q9" s="59">
        <v>2083.33</v>
      </c>
      <c r="R9" s="59">
        <v>415</v>
      </c>
      <c r="S9" s="595">
        <f t="shared" si="0"/>
        <v>41666.68</v>
      </c>
      <c r="T9" s="595"/>
      <c r="U9" s="2321">
        <v>45178</v>
      </c>
      <c r="V9" s="39"/>
      <c r="W9" s="27"/>
      <c r="X9" s="2192">
        <v>80176</v>
      </c>
      <c r="Y9" s="2334">
        <v>4</v>
      </c>
      <c r="Z9" s="2219">
        <v>500</v>
      </c>
      <c r="AA9" s="2219">
        <v>40</v>
      </c>
      <c r="AB9" s="2219">
        <f t="shared" si="1"/>
        <v>2000</v>
      </c>
    </row>
    <row r="10" spans="1:28" ht="15" customHeight="1">
      <c r="I10" s="579">
        <f>I9-G10</f>
        <v>0</v>
      </c>
      <c r="J10" s="50"/>
      <c r="K10" s="50">
        <v>45647</v>
      </c>
      <c r="L10" s="57"/>
      <c r="M10" s="57"/>
      <c r="N10" s="50"/>
      <c r="O10" s="57">
        <v>5</v>
      </c>
      <c r="P10" s="2252">
        <v>85896</v>
      </c>
      <c r="Q10" s="59">
        <v>2032.78</v>
      </c>
      <c r="R10" s="59">
        <v>415</v>
      </c>
      <c r="S10" s="595">
        <f t="shared" si="0"/>
        <v>39633.9</v>
      </c>
      <c r="T10" s="595"/>
      <c r="U10" s="2321">
        <v>45209</v>
      </c>
      <c r="V10" s="39"/>
      <c r="W10" s="27"/>
      <c r="X10" s="2192">
        <v>80529</v>
      </c>
      <c r="Y10" s="2334">
        <v>5</v>
      </c>
      <c r="Z10" s="2219">
        <v>500</v>
      </c>
      <c r="AA10" s="2219"/>
      <c r="AB10" s="2219">
        <f t="shared" si="1"/>
        <v>1500</v>
      </c>
    </row>
    <row r="11" spans="1:28" ht="15" customHeight="1">
      <c r="A11" s="3239" t="s">
        <v>1</v>
      </c>
      <c r="B11" s="3240"/>
      <c r="C11" s="3240"/>
      <c r="D11" s="3240"/>
      <c r="E11" s="3240"/>
      <c r="F11" s="3240"/>
      <c r="G11" s="3240"/>
      <c r="H11" s="3240"/>
      <c r="I11" s="3240"/>
      <c r="J11" s="50"/>
      <c r="K11" s="167">
        <v>45700</v>
      </c>
      <c r="L11" s="167"/>
      <c r="M11" s="581"/>
      <c r="N11" s="50"/>
      <c r="O11" s="57">
        <v>6</v>
      </c>
      <c r="P11" s="2192">
        <v>86411</v>
      </c>
      <c r="Q11" s="168">
        <v>2083.33</v>
      </c>
      <c r="R11" s="168">
        <v>415</v>
      </c>
      <c r="S11" s="595">
        <f t="shared" si="0"/>
        <v>37550.57</v>
      </c>
      <c r="T11" s="595"/>
      <c r="U11" s="2321">
        <v>45241</v>
      </c>
      <c r="V11" s="39"/>
      <c r="W11" s="27"/>
      <c r="X11" s="2192">
        <v>80889</v>
      </c>
      <c r="Y11" s="2334">
        <v>6</v>
      </c>
      <c r="Z11" s="2219">
        <v>500</v>
      </c>
      <c r="AA11" s="2219">
        <v>20</v>
      </c>
      <c r="AB11" s="2219">
        <f t="shared" si="1"/>
        <v>1000</v>
      </c>
    </row>
    <row r="12" spans="1:28" ht="15" customHeight="1">
      <c r="A12" s="2439" t="s">
        <v>2</v>
      </c>
      <c r="B12" s="495" t="s">
        <v>35</v>
      </c>
      <c r="C12" s="503" t="s">
        <v>4</v>
      </c>
      <c r="D12" s="497" t="s">
        <v>5</v>
      </c>
      <c r="E12" s="497" t="s">
        <v>6</v>
      </c>
      <c r="F12" s="2421" t="s">
        <v>36</v>
      </c>
      <c r="G12" s="504" t="s">
        <v>37</v>
      </c>
      <c r="H12" s="504" t="s">
        <v>38</v>
      </c>
      <c r="I12" s="91" t="s">
        <v>39</v>
      </c>
      <c r="J12" s="50"/>
      <c r="K12" s="167">
        <v>45769</v>
      </c>
      <c r="L12" s="167"/>
      <c r="M12" s="581"/>
      <c r="N12" s="50"/>
      <c r="O12" s="57">
        <v>7</v>
      </c>
      <c r="P12" s="2192">
        <v>87274</v>
      </c>
      <c r="Q12" s="450">
        <v>2083.33</v>
      </c>
      <c r="R12" s="450">
        <v>415</v>
      </c>
      <c r="S12" s="595">
        <f t="shared" si="0"/>
        <v>35467.24</v>
      </c>
      <c r="T12" s="595"/>
      <c r="U12" s="2321">
        <v>45269</v>
      </c>
      <c r="V12" s="39"/>
      <c r="W12" s="27"/>
      <c r="X12" s="2192">
        <v>81312</v>
      </c>
      <c r="Y12" s="2334">
        <v>7</v>
      </c>
      <c r="Z12" s="2219">
        <v>500</v>
      </c>
      <c r="AA12" s="2219"/>
      <c r="AB12" s="2219">
        <f t="shared" si="1"/>
        <v>500</v>
      </c>
    </row>
    <row r="13" spans="1:28" ht="15" customHeight="1">
      <c r="A13" s="2303">
        <v>45423</v>
      </c>
      <c r="B13" s="55">
        <v>100000</v>
      </c>
      <c r="C13" s="55">
        <f>B13*0.02</f>
        <v>2000</v>
      </c>
      <c r="D13" s="25"/>
      <c r="E13" s="25">
        <v>24</v>
      </c>
      <c r="F13" s="2248">
        <v>32993</v>
      </c>
      <c r="G13" s="55">
        <f>B13/E13</f>
        <v>4166.6666666666697</v>
      </c>
      <c r="H13" s="55">
        <f>B13*0.83%</f>
        <v>830</v>
      </c>
      <c r="I13" s="55">
        <f>B13</f>
        <v>100000</v>
      </c>
      <c r="J13" s="50"/>
      <c r="K13" s="167">
        <v>45818</v>
      </c>
      <c r="L13" s="167"/>
      <c r="M13" s="581"/>
      <c r="N13" s="50"/>
      <c r="O13" s="57">
        <v>8</v>
      </c>
      <c r="P13" s="2229" t="s">
        <v>1993</v>
      </c>
      <c r="Q13" s="168">
        <v>2083.33</v>
      </c>
      <c r="R13" s="168">
        <v>415</v>
      </c>
      <c r="S13" s="595">
        <f t="shared" si="0"/>
        <v>33383.910000000003</v>
      </c>
      <c r="T13" s="595"/>
      <c r="U13" s="2221">
        <v>45315</v>
      </c>
      <c r="V13" s="39"/>
      <c r="W13" s="27"/>
      <c r="X13" s="2192">
        <v>81813</v>
      </c>
      <c r="Y13" s="2334">
        <v>8</v>
      </c>
      <c r="Z13" s="2206">
        <v>500</v>
      </c>
      <c r="AA13" s="2219"/>
      <c r="AB13" s="2219">
        <f t="shared" si="1"/>
        <v>0</v>
      </c>
    </row>
    <row r="14" spans="1:28" ht="15" customHeight="1">
      <c r="A14" s="2304">
        <v>45451</v>
      </c>
      <c r="B14" s="57"/>
      <c r="C14" s="57"/>
      <c r="D14" s="57"/>
      <c r="E14" s="57">
        <v>1</v>
      </c>
      <c r="F14" s="2229">
        <v>83531</v>
      </c>
      <c r="G14" s="59">
        <v>4166.67</v>
      </c>
      <c r="H14" s="59">
        <v>830</v>
      </c>
      <c r="I14" s="62">
        <f>I13-G14</f>
        <v>95833.33</v>
      </c>
      <c r="J14" s="50"/>
      <c r="K14" s="167">
        <v>45848</v>
      </c>
      <c r="L14" s="167"/>
      <c r="N14" s="50"/>
      <c r="O14" s="57">
        <v>9</v>
      </c>
      <c r="P14" s="2229" t="s">
        <v>1994</v>
      </c>
      <c r="Q14" s="168">
        <v>2083.33</v>
      </c>
      <c r="R14" s="168">
        <v>415</v>
      </c>
      <c r="S14" s="595">
        <f t="shared" si="0"/>
        <v>31300.58</v>
      </c>
      <c r="T14" s="595"/>
      <c r="U14" s="2321"/>
      <c r="V14" s="39"/>
      <c r="W14" s="27"/>
      <c r="X14" s="2192"/>
      <c r="Y14" s="2334">
        <v>9</v>
      </c>
      <c r="Z14" s="2219"/>
      <c r="AA14" s="2219"/>
      <c r="AB14" s="2219"/>
    </row>
    <row r="15" spans="1:28" ht="15" customHeight="1">
      <c r="A15" s="2304">
        <v>45493</v>
      </c>
      <c r="B15" s="57"/>
      <c r="C15" s="57"/>
      <c r="D15" s="57"/>
      <c r="E15" s="57">
        <v>2</v>
      </c>
      <c r="F15" s="2229">
        <v>83987</v>
      </c>
      <c r="G15" s="62">
        <v>4166.67</v>
      </c>
      <c r="H15" s="62">
        <v>830</v>
      </c>
      <c r="I15" s="62">
        <f t="shared" ref="I15:I32" si="2">I14-G15</f>
        <v>91666.66</v>
      </c>
      <c r="J15" s="50"/>
      <c r="K15" s="167">
        <v>45878</v>
      </c>
      <c r="L15" s="167"/>
      <c r="M15" s="582"/>
      <c r="N15" s="50"/>
      <c r="O15" s="57">
        <v>10</v>
      </c>
      <c r="P15" s="2253" t="s">
        <v>1995</v>
      </c>
      <c r="Q15" s="450">
        <v>2083.33</v>
      </c>
      <c r="R15" s="450">
        <v>415</v>
      </c>
      <c r="S15" s="595">
        <f t="shared" si="0"/>
        <v>29217.25</v>
      </c>
      <c r="T15" s="595"/>
      <c r="U15" s="2321"/>
      <c r="V15" s="39"/>
      <c r="W15" s="27"/>
      <c r="X15" s="2192"/>
      <c r="Y15" s="2334"/>
      <c r="Z15" s="2219"/>
      <c r="AA15" s="2219"/>
      <c r="AB15" s="2219"/>
    </row>
    <row r="16" spans="1:28" ht="15" customHeight="1">
      <c r="A16" s="2304">
        <v>45533</v>
      </c>
      <c r="B16" s="178"/>
      <c r="C16" s="329"/>
      <c r="D16" s="329"/>
      <c r="E16" s="57">
        <v>3</v>
      </c>
      <c r="F16" s="2229">
        <v>84398</v>
      </c>
      <c r="G16" s="59">
        <v>4166.67</v>
      </c>
      <c r="H16" s="59">
        <v>830</v>
      </c>
      <c r="I16" s="62">
        <f t="shared" si="2"/>
        <v>87499.99</v>
      </c>
      <c r="J16" s="50"/>
      <c r="K16" s="167">
        <v>45910</v>
      </c>
      <c r="L16" s="167"/>
      <c r="M16" s="582"/>
      <c r="N16" s="50"/>
      <c r="O16" s="57">
        <v>11</v>
      </c>
      <c r="P16" s="2229" t="s">
        <v>1996</v>
      </c>
      <c r="Q16" s="168">
        <v>2083.33</v>
      </c>
      <c r="R16" s="168">
        <v>415</v>
      </c>
      <c r="S16" s="595">
        <f t="shared" si="0"/>
        <v>27133.919999999998</v>
      </c>
      <c r="T16" s="595"/>
      <c r="U16" s="2321"/>
      <c r="V16" s="39"/>
      <c r="W16" s="27"/>
      <c r="X16" s="2192"/>
      <c r="Y16" s="2334"/>
      <c r="Z16" s="2219"/>
      <c r="AA16" s="2219"/>
      <c r="AB16" s="2219"/>
    </row>
    <row r="17" spans="1:28" ht="15" customHeight="1">
      <c r="A17" s="2304">
        <v>45549</v>
      </c>
      <c r="B17" s="57"/>
      <c r="C17" s="57"/>
      <c r="D17" s="57"/>
      <c r="E17" s="57">
        <v>4</v>
      </c>
      <c r="F17" s="2229">
        <v>84608</v>
      </c>
      <c r="G17" s="59">
        <v>4166.67</v>
      </c>
      <c r="H17" s="59">
        <v>830</v>
      </c>
      <c r="I17" s="62">
        <f t="shared" si="2"/>
        <v>83333.320000000007</v>
      </c>
      <c r="J17" s="50"/>
      <c r="K17" s="167">
        <v>45938</v>
      </c>
      <c r="L17" s="167"/>
      <c r="M17" s="582"/>
      <c r="N17" s="50"/>
      <c r="O17" s="57">
        <v>12</v>
      </c>
      <c r="P17" s="2229" t="s">
        <v>1997</v>
      </c>
      <c r="Q17" s="450">
        <v>2083.33</v>
      </c>
      <c r="R17" s="450">
        <v>415</v>
      </c>
      <c r="S17" s="595">
        <f t="shared" si="0"/>
        <v>25050.59</v>
      </c>
      <c r="T17" s="597"/>
      <c r="U17" s="3584" t="s">
        <v>20</v>
      </c>
      <c r="V17" s="3584"/>
      <c r="W17" s="3584"/>
      <c r="X17" s="3584"/>
      <c r="Y17" s="3584"/>
      <c r="Z17" s="3584"/>
      <c r="AA17" s="3584"/>
      <c r="AB17" s="3584"/>
    </row>
    <row r="18" spans="1:28" ht="15" customHeight="1">
      <c r="A18" s="2304">
        <v>45574</v>
      </c>
      <c r="B18" s="57"/>
      <c r="C18" s="57"/>
      <c r="D18" s="57"/>
      <c r="E18" s="57">
        <v>5</v>
      </c>
      <c r="F18" s="2229">
        <v>84944</v>
      </c>
      <c r="G18" s="59">
        <v>4166.67</v>
      </c>
      <c r="H18" s="59">
        <v>830</v>
      </c>
      <c r="I18" s="62">
        <f t="shared" si="2"/>
        <v>79166.649999999994</v>
      </c>
      <c r="J18" s="50"/>
      <c r="K18" s="167">
        <v>45969</v>
      </c>
      <c r="L18" s="167"/>
      <c r="M18" s="582"/>
      <c r="N18" s="50"/>
      <c r="O18" s="57">
        <v>13</v>
      </c>
      <c r="P18" s="2229" t="s">
        <v>1998</v>
      </c>
      <c r="Q18" s="168">
        <v>2083.33</v>
      </c>
      <c r="R18" s="168">
        <v>415</v>
      </c>
      <c r="S18" s="595">
        <f t="shared" si="0"/>
        <v>22967.26</v>
      </c>
      <c r="T18" s="598"/>
      <c r="U18" s="3010" t="s">
        <v>21</v>
      </c>
      <c r="V18" s="314" t="s">
        <v>22</v>
      </c>
      <c r="W18" s="314" t="s">
        <v>5</v>
      </c>
      <c r="X18" s="2572" t="s">
        <v>265</v>
      </c>
      <c r="Y18" s="2334" t="s">
        <v>52</v>
      </c>
      <c r="Z18" s="2327" t="s">
        <v>24</v>
      </c>
      <c r="AA18" s="2327" t="s">
        <v>25</v>
      </c>
      <c r="AB18" s="2327" t="s">
        <v>26</v>
      </c>
    </row>
    <row r="19" spans="1:28" ht="15" customHeight="1">
      <c r="A19" s="2304">
        <v>45631</v>
      </c>
      <c r="B19" s="57"/>
      <c r="C19" s="57"/>
      <c r="D19" s="57"/>
      <c r="E19" s="57">
        <v>6</v>
      </c>
      <c r="F19" s="2229">
        <v>85744</v>
      </c>
      <c r="G19" s="59">
        <v>4166.67</v>
      </c>
      <c r="H19" s="59">
        <v>830</v>
      </c>
      <c r="I19" s="62">
        <f t="shared" si="2"/>
        <v>74999.98</v>
      </c>
      <c r="J19" s="50"/>
      <c r="K19" s="575">
        <v>45973</v>
      </c>
      <c r="M19" s="582"/>
      <c r="N19" s="57">
        <v>209.34</v>
      </c>
      <c r="O19" s="57">
        <v>14</v>
      </c>
      <c r="P19" s="2308" t="s">
        <v>1999</v>
      </c>
      <c r="Q19" s="582"/>
      <c r="R19" s="599">
        <v>1660</v>
      </c>
      <c r="S19" s="595">
        <f t="shared" si="0"/>
        <v>22967.26</v>
      </c>
      <c r="T19" s="595"/>
      <c r="U19" s="3001">
        <v>45842</v>
      </c>
      <c r="V19" s="601">
        <v>3000</v>
      </c>
      <c r="W19" s="602"/>
      <c r="X19" s="2193">
        <v>35963</v>
      </c>
      <c r="Y19" s="2330">
        <v>6</v>
      </c>
      <c r="Z19" s="2352">
        <v>500</v>
      </c>
      <c r="AA19" s="2352">
        <v>60</v>
      </c>
      <c r="AB19" s="2352">
        <v>3000</v>
      </c>
    </row>
    <row r="20" spans="1:28" ht="15" customHeight="1">
      <c r="A20" s="2304">
        <v>45647</v>
      </c>
      <c r="B20" s="57"/>
      <c r="C20" s="57"/>
      <c r="D20" s="57"/>
      <c r="E20" s="57">
        <v>7</v>
      </c>
      <c r="F20" s="2229">
        <v>85895</v>
      </c>
      <c r="G20" s="59">
        <v>4722.22</v>
      </c>
      <c r="H20" s="59">
        <v>830</v>
      </c>
      <c r="I20" s="62">
        <f t="shared" si="2"/>
        <v>70277.759999999995</v>
      </c>
      <c r="J20" s="50"/>
      <c r="K20" s="575">
        <v>45974</v>
      </c>
      <c r="L20" s="582"/>
      <c r="M20" s="582"/>
      <c r="N20" s="50"/>
      <c r="O20" s="57">
        <v>15</v>
      </c>
      <c r="P20" s="2280">
        <v>36768</v>
      </c>
      <c r="Q20" s="604">
        <v>22967.26</v>
      </c>
      <c r="R20" s="582"/>
      <c r="S20" s="595">
        <f t="shared" si="0"/>
        <v>0</v>
      </c>
      <c r="T20" s="595"/>
      <c r="U20" s="2243">
        <v>45878</v>
      </c>
      <c r="V20" s="39"/>
      <c r="W20" s="27"/>
      <c r="X20" s="2253" t="s">
        <v>2000</v>
      </c>
      <c r="Y20" s="2334">
        <v>1</v>
      </c>
      <c r="Z20" s="2276">
        <v>500</v>
      </c>
      <c r="AA20" s="2276">
        <v>50</v>
      </c>
      <c r="AB20" s="2219">
        <f t="shared" ref="AB20:AB25" si="3">+AB19-Z20</f>
        <v>2500</v>
      </c>
    </row>
    <row r="21" spans="1:28" ht="15" customHeight="1">
      <c r="A21" s="2304">
        <v>45700</v>
      </c>
      <c r="B21" s="167"/>
      <c r="C21" s="57"/>
      <c r="D21" s="57"/>
      <c r="E21" s="57">
        <v>8</v>
      </c>
      <c r="F21" s="2192">
        <v>86410</v>
      </c>
      <c r="G21" s="168">
        <v>4166.67</v>
      </c>
      <c r="H21" s="168">
        <v>830</v>
      </c>
      <c r="I21" s="62">
        <f t="shared" si="2"/>
        <v>66111.09</v>
      </c>
      <c r="J21" s="50"/>
      <c r="K21" s="36"/>
      <c r="L21" s="479"/>
      <c r="M21" s="479"/>
      <c r="N21" s="50"/>
      <c r="O21" s="57">
        <v>16</v>
      </c>
      <c r="P21" s="2230"/>
      <c r="Q21" s="479"/>
      <c r="R21" s="479"/>
      <c r="S21" s="595">
        <f t="shared" si="0"/>
        <v>0</v>
      </c>
      <c r="T21" s="595"/>
      <c r="U21" s="2243">
        <v>45910</v>
      </c>
      <c r="V21" s="39"/>
      <c r="W21" s="27"/>
      <c r="X21" s="2229" t="s">
        <v>2001</v>
      </c>
      <c r="Y21" s="2334">
        <v>2</v>
      </c>
      <c r="Z21" s="2277">
        <v>500</v>
      </c>
      <c r="AA21" s="2277">
        <v>40</v>
      </c>
      <c r="AB21" s="2219">
        <f t="shared" si="3"/>
        <v>2000</v>
      </c>
    </row>
    <row r="22" spans="1:28" ht="15" customHeight="1">
      <c r="A22" s="2304">
        <v>45729</v>
      </c>
      <c r="B22" s="167"/>
      <c r="C22" s="57"/>
      <c r="D22" s="57"/>
      <c r="E22" s="57">
        <v>9</v>
      </c>
      <c r="F22" s="2192">
        <v>86828</v>
      </c>
      <c r="G22" s="450">
        <v>4166.67</v>
      </c>
      <c r="H22" s="450">
        <v>830</v>
      </c>
      <c r="I22" s="62">
        <f t="shared" si="2"/>
        <v>61944.42</v>
      </c>
      <c r="J22" s="50"/>
      <c r="K22" s="3239" t="s">
        <v>1</v>
      </c>
      <c r="L22" s="3240"/>
      <c r="M22" s="3240"/>
      <c r="N22" s="3240"/>
      <c r="O22" s="3240"/>
      <c r="P22" s="3240"/>
      <c r="Q22" s="3240"/>
      <c r="R22" s="3240"/>
      <c r="S22" s="3241"/>
      <c r="T22" s="595"/>
      <c r="U22" s="2243">
        <v>45938</v>
      </c>
      <c r="V22" s="39"/>
      <c r="W22" s="27"/>
      <c r="X22" s="2229" t="s">
        <v>2002</v>
      </c>
      <c r="Y22" s="2334">
        <v>3</v>
      </c>
      <c r="Z22" s="2276">
        <v>500</v>
      </c>
      <c r="AA22" s="2276">
        <v>30</v>
      </c>
      <c r="AB22" s="2219">
        <f t="shared" si="3"/>
        <v>1500</v>
      </c>
    </row>
    <row r="23" spans="1:28" ht="15" customHeight="1">
      <c r="A23" s="2304">
        <v>45769</v>
      </c>
      <c r="B23" s="167"/>
      <c r="C23" s="57"/>
      <c r="D23" s="57"/>
      <c r="E23" s="57">
        <v>10</v>
      </c>
      <c r="F23" s="2192">
        <v>87273</v>
      </c>
      <c r="G23" s="450">
        <v>4166.67</v>
      </c>
      <c r="H23" s="450">
        <v>830</v>
      </c>
      <c r="I23" s="62">
        <f t="shared" si="2"/>
        <v>57777.75</v>
      </c>
      <c r="J23" s="50"/>
      <c r="K23" s="141" t="s">
        <v>2</v>
      </c>
      <c r="L23" s="495" t="s">
        <v>35</v>
      </c>
      <c r="M23" s="503" t="s">
        <v>4</v>
      </c>
      <c r="N23" s="497" t="s">
        <v>5</v>
      </c>
      <c r="O23" s="497" t="s">
        <v>6</v>
      </c>
      <c r="P23" s="2421" t="s">
        <v>36</v>
      </c>
      <c r="Q23" s="504" t="s">
        <v>37</v>
      </c>
      <c r="R23" s="504" t="s">
        <v>38</v>
      </c>
      <c r="S23" s="509" t="s">
        <v>39</v>
      </c>
      <c r="T23" s="595"/>
      <c r="U23" s="2243">
        <v>45969</v>
      </c>
      <c r="V23" s="39"/>
      <c r="W23" s="27"/>
      <c r="X23" s="2229" t="s">
        <v>2003</v>
      </c>
      <c r="Y23" s="2334">
        <v>4</v>
      </c>
      <c r="Z23" s="2277">
        <v>500</v>
      </c>
      <c r="AA23" s="2277">
        <v>20</v>
      </c>
      <c r="AB23" s="2219">
        <f t="shared" si="3"/>
        <v>1000</v>
      </c>
    </row>
    <row r="24" spans="1:28" ht="15" customHeight="1">
      <c r="A24" s="2304">
        <v>45798</v>
      </c>
      <c r="B24" s="167"/>
      <c r="C24" s="57"/>
      <c r="D24" s="57"/>
      <c r="E24" s="57">
        <v>11</v>
      </c>
      <c r="F24" s="2229" t="s">
        <v>2004</v>
      </c>
      <c r="G24" s="450">
        <v>4166.67</v>
      </c>
      <c r="H24" s="450">
        <v>830</v>
      </c>
      <c r="I24" s="62">
        <f t="shared" si="2"/>
        <v>53611.08</v>
      </c>
      <c r="J24" s="62"/>
      <c r="K24" s="575">
        <v>45974</v>
      </c>
      <c r="L24" s="55">
        <v>50000</v>
      </c>
      <c r="M24" s="55">
        <f>L24*0.02</f>
        <v>1000</v>
      </c>
      <c r="N24" s="50"/>
      <c r="O24" s="25">
        <v>24</v>
      </c>
      <c r="P24" s="2280">
        <v>36768</v>
      </c>
      <c r="Q24" s="55">
        <f>L24/O24</f>
        <v>2083.3333333333298</v>
      </c>
      <c r="R24" s="55">
        <f>L24*0.83%</f>
        <v>415</v>
      </c>
      <c r="S24" s="93">
        <f>L24</f>
        <v>50000</v>
      </c>
      <c r="T24" s="595"/>
      <c r="U24" s="2243">
        <v>46002</v>
      </c>
      <c r="V24" s="39"/>
      <c r="W24" s="27"/>
      <c r="X24" s="2229" t="s">
        <v>2005</v>
      </c>
      <c r="Y24" s="2334">
        <v>5</v>
      </c>
      <c r="Z24" s="2277">
        <v>500</v>
      </c>
      <c r="AA24" s="2277">
        <v>20</v>
      </c>
      <c r="AB24" s="2219">
        <f t="shared" si="3"/>
        <v>500</v>
      </c>
    </row>
    <row r="25" spans="1:28" ht="15" customHeight="1">
      <c r="A25" s="2304">
        <v>45818</v>
      </c>
      <c r="B25" s="167"/>
      <c r="C25" s="57"/>
      <c r="D25" s="57"/>
      <c r="E25" s="57">
        <v>12</v>
      </c>
      <c r="F25" s="2229" t="s">
        <v>2006</v>
      </c>
      <c r="G25" s="168">
        <v>4166.67</v>
      </c>
      <c r="H25" s="168">
        <v>830</v>
      </c>
      <c r="I25" s="62">
        <f t="shared" si="2"/>
        <v>49444.41</v>
      </c>
      <c r="J25" s="62"/>
      <c r="K25" s="575">
        <v>46002</v>
      </c>
      <c r="L25" s="57"/>
      <c r="M25" s="57"/>
      <c r="N25" s="50"/>
      <c r="O25" s="57">
        <v>1</v>
      </c>
      <c r="P25" s="2308" t="s">
        <v>2007</v>
      </c>
      <c r="Q25" s="577">
        <v>2083.33</v>
      </c>
      <c r="R25" s="577">
        <v>415</v>
      </c>
      <c r="S25" s="595">
        <f>S24-Q25</f>
        <v>47916.67</v>
      </c>
      <c r="T25" s="870"/>
      <c r="U25" s="2321"/>
      <c r="V25" s="39"/>
      <c r="W25" s="27"/>
      <c r="X25" s="2192"/>
      <c r="Y25" s="2334"/>
      <c r="Z25" s="2219"/>
      <c r="AA25" s="2219"/>
      <c r="AB25" s="2219">
        <f t="shared" si="3"/>
        <v>500</v>
      </c>
    </row>
    <row r="26" spans="1:28" ht="15" customHeight="1">
      <c r="A26" s="2412">
        <v>45848</v>
      </c>
      <c r="B26" s="167"/>
      <c r="C26" s="27"/>
      <c r="D26" s="27"/>
      <c r="E26" s="57">
        <v>13</v>
      </c>
      <c r="F26" s="2229" t="s">
        <v>2008</v>
      </c>
      <c r="G26" s="168">
        <v>4166.67</v>
      </c>
      <c r="H26" s="168">
        <v>830</v>
      </c>
      <c r="I26" s="62">
        <f t="shared" si="2"/>
        <v>45277.74</v>
      </c>
      <c r="J26" s="62"/>
      <c r="K26" s="36"/>
      <c r="L26" s="479"/>
      <c r="M26" s="479"/>
      <c r="N26" s="479"/>
      <c r="O26" s="479"/>
      <c r="P26" s="2230"/>
      <c r="Q26" s="479"/>
      <c r="R26" s="479"/>
      <c r="S26" s="479"/>
      <c r="T26" s="582"/>
      <c r="U26" s="2321"/>
      <c r="V26" s="39"/>
      <c r="W26" s="27"/>
      <c r="X26" s="2192"/>
      <c r="Y26" s="2334"/>
      <c r="Z26" s="2219"/>
      <c r="AA26" s="2219"/>
      <c r="AB26" s="2555"/>
    </row>
    <row r="27" spans="1:28" ht="15" customHeight="1">
      <c r="A27" s="2304">
        <v>45878</v>
      </c>
      <c r="B27" s="167"/>
      <c r="C27" s="27"/>
      <c r="D27" s="27"/>
      <c r="E27" s="57">
        <v>14</v>
      </c>
      <c r="F27" s="2253" t="s">
        <v>2000</v>
      </c>
      <c r="G27" s="450">
        <v>4166.67</v>
      </c>
      <c r="H27" s="450">
        <v>830</v>
      </c>
      <c r="I27" s="62">
        <f t="shared" si="2"/>
        <v>41111.07</v>
      </c>
      <c r="J27" s="62"/>
      <c r="K27" s="36"/>
      <c r="L27" s="27"/>
      <c r="M27" s="27"/>
      <c r="N27" s="27"/>
      <c r="O27" s="27"/>
      <c r="P27" s="2230"/>
      <c r="Q27" s="479"/>
      <c r="R27" s="479"/>
      <c r="S27" s="27"/>
      <c r="T27" s="605"/>
      <c r="U27" s="2321"/>
      <c r="V27" s="39"/>
      <c r="W27" s="27"/>
      <c r="X27" s="2192"/>
      <c r="Y27" s="2334"/>
      <c r="Z27" s="2219"/>
      <c r="AA27" s="2219"/>
      <c r="AB27" s="2354"/>
    </row>
    <row r="28" spans="1:28" ht="15" customHeight="1">
      <c r="A28" s="2221">
        <v>45910</v>
      </c>
      <c r="B28" s="167"/>
      <c r="C28" s="27"/>
      <c r="D28" s="27"/>
      <c r="E28" s="57">
        <v>15</v>
      </c>
      <c r="F28" s="2229" t="s">
        <v>2001</v>
      </c>
      <c r="G28" s="168">
        <v>4166.67</v>
      </c>
      <c r="H28" s="168">
        <v>830</v>
      </c>
      <c r="I28" s="62">
        <f t="shared" si="2"/>
        <v>36944.400000000001</v>
      </c>
      <c r="J28" s="62"/>
      <c r="K28" s="36"/>
      <c r="L28" s="27"/>
      <c r="M28" s="27"/>
      <c r="N28" s="27"/>
      <c r="O28" s="27"/>
      <c r="P28" s="2230"/>
      <c r="Q28" s="27"/>
      <c r="R28" s="27"/>
      <c r="S28" s="27"/>
      <c r="T28" s="605"/>
      <c r="U28" s="2321"/>
      <c r="V28" s="39"/>
      <c r="W28" s="27"/>
      <c r="X28" s="2192"/>
      <c r="Y28" s="2334"/>
      <c r="Z28" s="2219"/>
      <c r="AA28" s="2219"/>
      <c r="AB28" s="2354"/>
    </row>
    <row r="29" spans="1:28" ht="15" customHeight="1">
      <c r="A29" s="2221">
        <v>45938</v>
      </c>
      <c r="B29" s="167"/>
      <c r="C29" s="27"/>
      <c r="D29" s="27"/>
      <c r="E29" s="57">
        <v>16</v>
      </c>
      <c r="F29" s="2229" t="s">
        <v>2002</v>
      </c>
      <c r="G29" s="450">
        <v>4166.67</v>
      </c>
      <c r="H29" s="450">
        <v>830</v>
      </c>
      <c r="I29" s="62">
        <f t="shared" si="2"/>
        <v>32777.730000000003</v>
      </c>
      <c r="J29" s="62"/>
      <c r="K29" s="583"/>
      <c r="L29" s="584"/>
      <c r="M29" s="584"/>
      <c r="N29" s="584"/>
      <c r="O29" s="584"/>
      <c r="P29" s="2228"/>
      <c r="Q29" s="584"/>
      <c r="R29" s="584"/>
      <c r="S29" s="584"/>
      <c r="T29" s="606"/>
      <c r="U29" s="2321"/>
      <c r="V29" s="39"/>
      <c r="W29" s="27"/>
      <c r="X29" s="2192"/>
      <c r="Y29" s="2334"/>
      <c r="Z29" s="2219"/>
      <c r="AA29" s="2219"/>
      <c r="AB29" s="2354"/>
    </row>
    <row r="30" spans="1:28" ht="15" customHeight="1">
      <c r="A30" s="2304">
        <v>45969</v>
      </c>
      <c r="B30" s="167"/>
      <c r="C30" s="27"/>
      <c r="D30" s="27"/>
      <c r="E30" s="29">
        <v>17</v>
      </c>
      <c r="F30" s="2229" t="s">
        <v>2003</v>
      </c>
      <c r="G30" s="168">
        <v>4166.67</v>
      </c>
      <c r="H30" s="168">
        <v>830</v>
      </c>
      <c r="I30" s="62">
        <f t="shared" si="2"/>
        <v>28611.06</v>
      </c>
      <c r="J30" s="62"/>
      <c r="K30" s="141"/>
      <c r="L30" s="509"/>
      <c r="M30" s="509"/>
      <c r="N30" s="509"/>
      <c r="O30" s="509"/>
      <c r="P30" s="2247"/>
      <c r="Q30" s="509"/>
      <c r="R30" s="509"/>
      <c r="S30" s="509"/>
      <c r="T30" s="509"/>
      <c r="U30" s="2243"/>
      <c r="V30" s="224"/>
      <c r="W30" s="224"/>
      <c r="X30" s="2192"/>
      <c r="Y30" s="2764"/>
      <c r="Z30" s="2219"/>
      <c r="AA30" s="2219"/>
      <c r="AB30" s="2354"/>
    </row>
    <row r="31" spans="1:28" ht="15" customHeight="1">
      <c r="A31" s="2221">
        <v>46002</v>
      </c>
      <c r="B31" s="27"/>
      <c r="C31" s="27"/>
      <c r="D31" s="27"/>
      <c r="E31" s="27"/>
      <c r="F31" s="2229" t="s">
        <v>2005</v>
      </c>
      <c r="G31" s="168">
        <v>4166.67</v>
      </c>
      <c r="H31" s="168">
        <v>830</v>
      </c>
      <c r="I31" s="62">
        <f t="shared" si="2"/>
        <v>24444.39</v>
      </c>
      <c r="J31" s="62"/>
      <c r="K31" s="585"/>
      <c r="L31" s="30"/>
      <c r="M31" s="30"/>
      <c r="N31" s="30"/>
      <c r="O31" s="30"/>
      <c r="P31" s="2996"/>
      <c r="Q31" s="30"/>
      <c r="R31" s="30"/>
      <c r="S31" s="30"/>
      <c r="T31" s="30"/>
      <c r="U31" s="2243"/>
      <c r="V31" s="195"/>
      <c r="W31" s="200"/>
      <c r="X31" s="2431"/>
      <c r="Y31" s="2952"/>
      <c r="Z31" s="2219"/>
      <c r="AA31" s="2219"/>
      <c r="AB31" s="2354"/>
    </row>
    <row r="32" spans="1:28" ht="15" customHeight="1">
      <c r="A32" s="2304"/>
      <c r="B32" s="27"/>
      <c r="C32" s="27"/>
      <c r="D32" s="27"/>
      <c r="E32" s="27"/>
      <c r="F32" s="2255"/>
      <c r="G32" s="39"/>
      <c r="H32" s="39"/>
      <c r="I32" s="62">
        <f t="shared" si="2"/>
        <v>24444.39</v>
      </c>
      <c r="J32" s="62"/>
      <c r="K32" s="36"/>
      <c r="L32" s="479"/>
      <c r="M32" s="479"/>
      <c r="N32" s="479"/>
      <c r="O32" s="479"/>
      <c r="P32" s="2230"/>
      <c r="Q32" s="479"/>
      <c r="R32" s="479"/>
      <c r="S32" s="479"/>
      <c r="T32" s="479"/>
      <c r="U32" s="2243"/>
      <c r="V32" s="197"/>
      <c r="W32" s="200"/>
      <c r="X32" s="2286"/>
      <c r="Y32" s="2952"/>
      <c r="Z32" s="2219"/>
      <c r="AA32" s="2219"/>
      <c r="AB32" s="2354"/>
    </row>
    <row r="33" spans="1:28" ht="15" customHeight="1">
      <c r="K33" s="36"/>
      <c r="L33" s="479"/>
      <c r="M33" s="479"/>
      <c r="N33" s="479"/>
      <c r="O33" s="479"/>
      <c r="P33" s="2230"/>
      <c r="Q33" s="479"/>
      <c r="R33" s="479"/>
      <c r="S33" s="479"/>
      <c r="T33" s="479"/>
      <c r="U33" s="2243"/>
      <c r="V33" s="195"/>
      <c r="W33" s="198"/>
      <c r="X33" s="2431"/>
      <c r="Y33" s="2952"/>
      <c r="Z33" s="2219"/>
      <c r="AA33" s="2219"/>
      <c r="AB33" s="2354"/>
    </row>
    <row r="34" spans="1:28" ht="15" customHeight="1">
      <c r="I34" s="6">
        <f>+I31+S25</f>
        <v>72361.06</v>
      </c>
      <c r="K34" s="36"/>
      <c r="L34" s="479"/>
      <c r="M34" s="479"/>
      <c r="N34" s="479"/>
      <c r="O34" s="479"/>
      <c r="P34" s="2230"/>
      <c r="Q34" s="479"/>
      <c r="R34" s="479"/>
      <c r="S34" s="479"/>
      <c r="T34" s="479"/>
      <c r="U34" s="2243"/>
      <c r="V34" s="195"/>
      <c r="W34" s="200"/>
      <c r="X34" s="2286"/>
      <c r="Y34" s="2952"/>
      <c r="Z34" s="2219"/>
      <c r="AA34" s="2219"/>
      <c r="AB34" s="2354"/>
    </row>
    <row r="35" spans="1:28" ht="15" customHeight="1">
      <c r="K35" s="36"/>
      <c r="L35" s="479"/>
      <c r="M35" s="479"/>
      <c r="N35" s="479"/>
      <c r="O35" s="479"/>
      <c r="P35" s="2230"/>
      <c r="Q35" s="479"/>
      <c r="R35" s="479"/>
      <c r="S35" s="479"/>
      <c r="T35" s="479"/>
      <c r="U35" s="2243"/>
      <c r="V35" s="195"/>
      <c r="W35" s="198"/>
      <c r="X35" s="2431"/>
      <c r="Y35" s="2952"/>
      <c r="Z35" s="2219"/>
      <c r="AA35" s="2219"/>
      <c r="AB35" s="2354"/>
    </row>
    <row r="36" spans="1:28" ht="15" customHeight="1">
      <c r="K36" s="167"/>
      <c r="L36" s="586"/>
      <c r="M36" s="574"/>
      <c r="N36" s="168"/>
      <c r="O36" s="168"/>
      <c r="P36" s="2997"/>
      <c r="Q36" s="607"/>
      <c r="R36" s="607"/>
      <c r="S36" s="479"/>
      <c r="T36" s="479"/>
      <c r="U36" s="2243"/>
      <c r="V36" s="195"/>
      <c r="W36" s="198"/>
      <c r="X36" s="2431"/>
      <c r="Y36" s="2952"/>
      <c r="Z36" s="2219"/>
      <c r="AA36" s="2219"/>
      <c r="AB36" s="2354"/>
    </row>
    <row r="37" spans="1:28" ht="22.5" customHeight="1">
      <c r="K37" s="167"/>
      <c r="L37" s="587"/>
      <c r="M37" s="358"/>
      <c r="N37" s="450"/>
      <c r="O37" s="450"/>
      <c r="P37" s="2997"/>
      <c r="Q37" s="607"/>
      <c r="R37" s="607"/>
      <c r="S37" s="27"/>
      <c r="T37" s="605"/>
      <c r="U37" s="2321"/>
      <c r="V37" s="39"/>
      <c r="W37" s="27"/>
      <c r="X37" s="2192"/>
      <c r="Y37" s="2334"/>
      <c r="Z37" s="2219"/>
      <c r="AA37" s="2219"/>
      <c r="AB37" s="2354"/>
    </row>
    <row r="38" spans="1:28" ht="24.75" customHeight="1">
      <c r="K38" s="167"/>
      <c r="L38" s="587"/>
      <c r="M38" s="52"/>
      <c r="N38" s="168"/>
      <c r="O38" s="168"/>
      <c r="P38" s="2997"/>
      <c r="Q38" s="607"/>
      <c r="R38" s="607"/>
      <c r="S38" s="27"/>
      <c r="T38" s="605"/>
      <c r="U38" s="2321"/>
      <c r="V38" s="39"/>
      <c r="W38" s="27"/>
      <c r="X38" s="2192"/>
      <c r="Y38" s="2334"/>
      <c r="Z38" s="2219"/>
      <c r="AA38" s="2219"/>
      <c r="AB38" s="2354"/>
    </row>
    <row r="39" spans="1:28" ht="15" customHeight="1">
      <c r="K39" s="167"/>
      <c r="L39" s="587"/>
      <c r="M39" s="52"/>
      <c r="N39" s="168"/>
      <c r="O39" s="168"/>
      <c r="P39" s="2997"/>
      <c r="Q39" s="607"/>
      <c r="R39" s="607"/>
      <c r="S39" s="27"/>
      <c r="T39" s="605"/>
      <c r="U39" s="3008"/>
      <c r="V39" s="290"/>
      <c r="Y39" s="3009"/>
      <c r="Z39" s="2859"/>
      <c r="AA39" s="2859"/>
      <c r="AB39" s="2354"/>
    </row>
    <row r="40" spans="1:28" ht="15" customHeight="1">
      <c r="A40" s="2324"/>
      <c r="B40" s="576"/>
      <c r="C40" s="125"/>
      <c r="D40" s="577"/>
      <c r="E40" s="577"/>
      <c r="K40" s="167"/>
      <c r="L40" s="587"/>
      <c r="M40" s="358"/>
      <c r="N40" s="450"/>
      <c r="O40" s="450"/>
      <c r="P40" s="2997"/>
      <c r="Q40" s="607"/>
      <c r="R40" s="607"/>
      <c r="S40" s="27"/>
      <c r="T40" s="605"/>
      <c r="U40" s="2419"/>
      <c r="V40" s="39"/>
      <c r="Y40" s="2334"/>
      <c r="Z40" s="2219"/>
      <c r="AA40" s="2219"/>
      <c r="AB40" s="2354"/>
    </row>
    <row r="41" spans="1:28" ht="15" customHeight="1">
      <c r="A41" s="2324"/>
      <c r="B41" s="576"/>
      <c r="C41" s="126"/>
      <c r="D41" s="122"/>
      <c r="E41" s="122"/>
      <c r="K41" s="167"/>
      <c r="L41" s="587"/>
      <c r="M41" s="52"/>
      <c r="N41" s="168"/>
      <c r="O41" s="168"/>
      <c r="P41" s="2997"/>
      <c r="Q41" s="607"/>
      <c r="R41" s="607"/>
      <c r="S41" s="27"/>
      <c r="T41" s="605"/>
      <c r="U41" s="2419"/>
      <c r="V41" s="39"/>
      <c r="Y41" s="2334"/>
      <c r="Z41" s="2219"/>
      <c r="AA41" s="2219"/>
      <c r="AB41" s="2354"/>
    </row>
    <row r="42" spans="1:28" ht="15" customHeight="1">
      <c r="A42" s="2324"/>
      <c r="B42" s="576"/>
      <c r="C42" s="126"/>
      <c r="D42" s="122"/>
      <c r="E42" s="122"/>
      <c r="K42" s="167"/>
      <c r="L42" s="587"/>
      <c r="M42" s="52"/>
      <c r="N42" s="450"/>
      <c r="O42" s="450"/>
      <c r="P42" s="2998"/>
      <c r="Q42" s="607"/>
      <c r="R42" s="607"/>
      <c r="S42" s="27"/>
      <c r="T42" s="605"/>
      <c r="U42" s="2419"/>
      <c r="V42" s="39"/>
      <c r="Y42" s="2334"/>
      <c r="Z42" s="2219"/>
      <c r="AA42" s="2219"/>
      <c r="AB42" s="2354"/>
    </row>
    <row r="43" spans="1:28" ht="15" customHeight="1">
      <c r="A43" s="2324"/>
      <c r="B43" s="576"/>
      <c r="C43" s="120"/>
      <c r="D43" s="122"/>
      <c r="E43" s="122"/>
      <c r="K43" s="167"/>
      <c r="L43" s="587"/>
      <c r="M43" s="52"/>
      <c r="N43" s="168"/>
      <c r="O43" s="168"/>
      <c r="P43" s="2997"/>
      <c r="Q43" s="607"/>
      <c r="R43" s="607"/>
      <c r="S43" s="27"/>
      <c r="T43" s="605"/>
      <c r="U43" s="2419"/>
      <c r="V43" s="39"/>
      <c r="Y43" s="2334"/>
      <c r="Z43" s="2219"/>
      <c r="AA43" s="2219"/>
      <c r="AB43" s="2354"/>
    </row>
    <row r="44" spans="1:28" ht="15" customHeight="1">
      <c r="A44" s="2324"/>
      <c r="B44" s="576"/>
      <c r="C44" s="120"/>
      <c r="D44" s="577"/>
      <c r="E44" s="577"/>
      <c r="K44" s="167"/>
      <c r="L44" s="587"/>
      <c r="M44" s="52"/>
      <c r="N44" s="450"/>
      <c r="O44" s="168"/>
      <c r="P44" s="2997"/>
      <c r="Q44" s="607"/>
      <c r="R44" s="607"/>
      <c r="S44" s="27"/>
      <c r="T44" s="605"/>
      <c r="U44" s="2419"/>
      <c r="V44" s="39"/>
      <c r="Y44" s="2334"/>
      <c r="Z44" s="2219"/>
      <c r="AA44" s="2219"/>
      <c r="AB44" s="2354"/>
    </row>
    <row r="45" spans="1:28" ht="15" customHeight="1">
      <c r="A45" s="2324"/>
      <c r="B45" s="576"/>
      <c r="C45" s="120"/>
      <c r="D45" s="577"/>
      <c r="E45" s="577"/>
      <c r="K45" s="167"/>
      <c r="L45" s="587"/>
      <c r="M45" s="588"/>
      <c r="N45" s="450"/>
      <c r="O45" s="450"/>
      <c r="P45" s="2998"/>
      <c r="Q45" s="608"/>
      <c r="R45" s="608"/>
      <c r="S45" s="27"/>
      <c r="T45" s="605"/>
      <c r="U45" s="2419"/>
      <c r="V45" s="39"/>
      <c r="Y45" s="2334"/>
      <c r="Z45" s="2219"/>
      <c r="AA45" s="2219"/>
      <c r="AB45" s="2354"/>
    </row>
    <row r="46" spans="1:28" ht="15" customHeight="1">
      <c r="A46" s="2324"/>
      <c r="B46" s="576"/>
      <c r="C46" s="126"/>
      <c r="D46" s="122"/>
      <c r="E46" s="122"/>
      <c r="K46" s="167"/>
      <c r="L46" s="587"/>
      <c r="M46" s="52"/>
      <c r="N46" s="168"/>
      <c r="O46" s="168"/>
      <c r="P46" s="2997"/>
      <c r="Q46" s="607"/>
      <c r="R46" s="607"/>
      <c r="S46" s="27"/>
      <c r="T46" s="605"/>
      <c r="U46" s="2419"/>
      <c r="V46" s="39"/>
      <c r="Y46" s="2334"/>
      <c r="Z46" s="2219"/>
      <c r="AA46" s="2219"/>
      <c r="AB46" s="2354"/>
    </row>
    <row r="47" spans="1:28" ht="15" customHeight="1">
      <c r="A47" s="2324"/>
      <c r="B47" s="576"/>
      <c r="C47" s="120"/>
      <c r="D47" s="577"/>
      <c r="E47" s="577"/>
      <c r="K47" s="36"/>
      <c r="L47" s="27"/>
      <c r="M47" s="27"/>
      <c r="N47" s="27"/>
      <c r="O47" s="27"/>
      <c r="P47" s="2230"/>
      <c r="Q47" s="27"/>
      <c r="R47" s="27"/>
      <c r="S47" s="27"/>
      <c r="T47" s="605"/>
      <c r="U47" s="2419"/>
      <c r="V47" s="39"/>
      <c r="Y47" s="2334"/>
      <c r="Z47" s="2219"/>
      <c r="AA47" s="2219"/>
      <c r="AB47" s="2354"/>
    </row>
    <row r="48" spans="1:28" ht="15" customHeight="1">
      <c r="A48" s="2324"/>
      <c r="B48" s="576"/>
      <c r="C48" s="120"/>
      <c r="D48" s="122"/>
      <c r="E48" s="122"/>
      <c r="K48" s="36"/>
      <c r="L48" s="27"/>
      <c r="M48" s="27"/>
      <c r="N48" s="27"/>
      <c r="O48" s="27"/>
      <c r="P48" s="2230"/>
      <c r="Q48" s="27"/>
      <c r="R48" s="27"/>
      <c r="S48" s="27"/>
      <c r="T48" s="605"/>
      <c r="U48" s="2419"/>
      <c r="V48" s="39"/>
      <c r="Y48" s="2334"/>
      <c r="Z48" s="2219"/>
      <c r="AA48" s="2219"/>
      <c r="AB48" s="2354"/>
    </row>
    <row r="49" spans="1:28" ht="15" customHeight="1">
      <c r="A49" s="2324"/>
      <c r="B49" s="576"/>
      <c r="C49" s="120"/>
      <c r="D49" s="577"/>
      <c r="E49" s="577"/>
      <c r="K49" s="36"/>
      <c r="L49" s="27"/>
      <c r="M49" s="27"/>
      <c r="N49" s="27"/>
      <c r="O49" s="27"/>
      <c r="P49" s="2230"/>
      <c r="Q49" s="27"/>
      <c r="R49" s="27"/>
      <c r="S49" s="27"/>
      <c r="T49" s="605"/>
      <c r="U49" s="2419"/>
      <c r="V49" s="39"/>
      <c r="Y49" s="2334"/>
      <c r="Z49" s="2219"/>
      <c r="AA49" s="2219"/>
      <c r="AB49" s="2354"/>
    </row>
    <row r="50" spans="1:28" ht="15" customHeight="1">
      <c r="A50" s="2324"/>
      <c r="B50" s="576"/>
      <c r="C50" s="120"/>
      <c r="D50" s="577"/>
      <c r="E50" s="577"/>
      <c r="K50" s="36"/>
      <c r="L50" s="27"/>
      <c r="M50" s="27"/>
      <c r="N50" s="27"/>
      <c r="O50" s="27"/>
      <c r="P50" s="2230"/>
      <c r="Q50" s="27"/>
      <c r="R50" s="27"/>
      <c r="S50" s="27"/>
      <c r="T50" s="605"/>
      <c r="U50" s="2419"/>
      <c r="V50" s="39"/>
      <c r="Y50" s="2334"/>
      <c r="Z50" s="2219"/>
      <c r="AA50" s="2219"/>
      <c r="AB50" s="2354"/>
    </row>
    <row r="51" spans="1:28" ht="15" customHeight="1">
      <c r="K51" s="36"/>
      <c r="L51" s="27"/>
      <c r="M51" s="27"/>
      <c r="N51" s="27"/>
      <c r="O51" s="27"/>
      <c r="P51" s="2230"/>
      <c r="Q51" s="27"/>
      <c r="R51" s="27"/>
      <c r="S51" s="27"/>
      <c r="T51" s="605"/>
      <c r="U51" s="2419"/>
      <c r="V51" s="39"/>
      <c r="Y51" s="2334"/>
      <c r="Z51" s="2219"/>
      <c r="AA51" s="2219"/>
      <c r="AB51" s="2354"/>
    </row>
    <row r="52" spans="1:28" ht="15" customHeight="1">
      <c r="K52" s="36"/>
      <c r="L52" s="27"/>
      <c r="M52" s="27"/>
      <c r="N52" s="27"/>
      <c r="O52" s="27"/>
      <c r="P52" s="2230"/>
      <c r="Q52" s="27"/>
      <c r="R52" s="27"/>
      <c r="S52" s="27"/>
      <c r="T52" s="605"/>
      <c r="U52" s="2419"/>
      <c r="V52" s="39"/>
      <c r="Y52" s="2334"/>
      <c r="Z52" s="2219"/>
      <c r="AA52" s="2219"/>
      <c r="AB52" s="2354"/>
    </row>
    <row r="53" spans="1:28" ht="15" customHeight="1">
      <c r="K53" s="36"/>
      <c r="L53" s="27"/>
      <c r="M53" s="27"/>
      <c r="N53" s="27"/>
      <c r="O53" s="27"/>
      <c r="P53" s="2230"/>
      <c r="Q53" s="27"/>
      <c r="R53" s="27"/>
      <c r="S53" s="27"/>
      <c r="T53" s="605"/>
      <c r="U53" s="2419"/>
      <c r="V53" s="39"/>
      <c r="Y53" s="2334"/>
      <c r="Z53" s="2219"/>
      <c r="AA53" s="2219"/>
      <c r="AB53" s="2354"/>
    </row>
    <row r="54" spans="1:28" ht="15" customHeight="1">
      <c r="K54" s="36"/>
      <c r="L54" s="27"/>
      <c r="M54" s="27"/>
      <c r="N54" s="27"/>
      <c r="O54" s="27"/>
      <c r="P54" s="2230"/>
      <c r="Q54" s="27"/>
      <c r="R54" s="27"/>
      <c r="S54" s="27"/>
      <c r="T54" s="605"/>
      <c r="U54" s="2419"/>
      <c r="V54" s="39"/>
      <c r="Y54" s="2334"/>
      <c r="Z54" s="2219"/>
      <c r="AA54" s="2219"/>
      <c r="AB54" s="2354"/>
    </row>
    <row r="55" spans="1:28" ht="15" customHeight="1">
      <c r="K55" s="36"/>
      <c r="L55" s="27"/>
      <c r="M55" s="27"/>
      <c r="N55" s="27"/>
      <c r="O55" s="27"/>
      <c r="P55" s="2230"/>
      <c r="Q55" s="27"/>
      <c r="R55" s="27"/>
      <c r="S55" s="27"/>
      <c r="T55" s="605"/>
      <c r="U55" s="2419"/>
      <c r="V55" s="39"/>
      <c r="Y55" s="2334"/>
      <c r="Z55" s="2219"/>
      <c r="AA55" s="2219"/>
      <c r="AB55" s="2354"/>
    </row>
    <row r="56" spans="1:28" ht="15" customHeight="1">
      <c r="K56" s="36"/>
      <c r="L56" s="27"/>
      <c r="M56" s="27"/>
      <c r="N56" s="27"/>
      <c r="O56" s="27"/>
      <c r="P56" s="2230"/>
      <c r="Q56" s="27"/>
      <c r="R56" s="27"/>
      <c r="S56" s="27"/>
      <c r="T56" s="605"/>
      <c r="U56" s="2419"/>
      <c r="V56" s="39"/>
      <c r="Y56" s="2334"/>
      <c r="Z56" s="2219"/>
      <c r="AA56" s="2219"/>
      <c r="AB56" s="2354"/>
    </row>
    <row r="57" spans="1:28" ht="15" customHeight="1">
      <c r="K57" s="36"/>
      <c r="L57" s="27"/>
      <c r="M57" s="27"/>
      <c r="N57" s="27"/>
      <c r="O57" s="27"/>
      <c r="P57" s="2230"/>
      <c r="Q57" s="27"/>
      <c r="R57" s="27"/>
      <c r="S57" s="27"/>
      <c r="T57" s="605"/>
      <c r="U57" s="2419"/>
      <c r="V57" s="39"/>
      <c r="Y57" s="2334"/>
      <c r="Z57" s="2219"/>
      <c r="AA57" s="2219"/>
      <c r="AB57" s="2354"/>
    </row>
    <row r="58" spans="1:28" ht="15" customHeight="1">
      <c r="K58" s="36"/>
      <c r="L58" s="27"/>
      <c r="M58" s="27"/>
      <c r="N58" s="27"/>
      <c r="O58" s="27"/>
      <c r="P58" s="2230"/>
      <c r="Q58" s="27"/>
      <c r="R58" s="27"/>
      <c r="S58" s="27"/>
      <c r="T58" s="605"/>
      <c r="U58" s="2419"/>
      <c r="V58" s="39"/>
      <c r="Y58" s="2334"/>
      <c r="Z58" s="2219"/>
      <c r="AA58" s="2219"/>
      <c r="AB58" s="2354"/>
    </row>
    <row r="59" spans="1:28" ht="15" customHeight="1">
      <c r="K59" s="36"/>
      <c r="L59" s="27"/>
      <c r="M59" s="27"/>
      <c r="N59" s="27"/>
      <c r="O59" s="27"/>
      <c r="P59" s="2230"/>
      <c r="Q59" s="27"/>
      <c r="R59" s="27"/>
      <c r="S59" s="27"/>
      <c r="T59" s="605"/>
      <c r="U59" s="2419"/>
      <c r="V59" s="39"/>
      <c r="Y59" s="2334"/>
      <c r="Z59" s="2219"/>
      <c r="AA59" s="2219"/>
      <c r="AB59" s="2354"/>
    </row>
    <row r="60" spans="1:28" ht="15" customHeight="1">
      <c r="K60" s="36"/>
      <c r="L60" s="27"/>
      <c r="M60" s="27"/>
      <c r="N60" s="27"/>
      <c r="O60" s="27"/>
      <c r="P60" s="2230"/>
      <c r="Q60" s="27"/>
      <c r="R60" s="27"/>
      <c r="S60" s="27"/>
      <c r="T60" s="605"/>
      <c r="U60" s="2419"/>
      <c r="V60" s="39"/>
      <c r="Y60" s="2334"/>
      <c r="Z60" s="2219"/>
      <c r="AA60" s="2219"/>
      <c r="AB60" s="2354"/>
    </row>
    <row r="61" spans="1:28" ht="15" customHeight="1">
      <c r="K61" s="36"/>
      <c r="L61" s="27"/>
      <c r="M61" s="27"/>
      <c r="N61" s="27"/>
      <c r="O61" s="27"/>
      <c r="P61" s="2230"/>
      <c r="Q61" s="27"/>
      <c r="R61" s="27"/>
      <c r="S61" s="27"/>
      <c r="T61" s="605"/>
      <c r="U61" s="2419"/>
      <c r="V61" s="39"/>
      <c r="Y61" s="2334"/>
      <c r="Z61" s="2219"/>
      <c r="AA61" s="2219"/>
      <c r="AB61" s="2354"/>
    </row>
    <row r="62" spans="1:28" ht="15" customHeight="1">
      <c r="K62" s="36"/>
      <c r="L62" s="27"/>
      <c r="M62" s="27"/>
      <c r="N62" s="27"/>
      <c r="O62" s="27"/>
      <c r="P62" s="2230"/>
      <c r="Q62" s="27"/>
      <c r="R62" s="27"/>
      <c r="S62" s="27"/>
      <c r="T62" s="605"/>
      <c r="U62" s="2419"/>
      <c r="V62" s="39"/>
      <c r="Y62" s="2334"/>
      <c r="Z62" s="2219"/>
      <c r="AA62" s="2219"/>
      <c r="AB62" s="2354"/>
    </row>
    <row r="63" spans="1:28" ht="15" customHeight="1">
      <c r="K63" s="36"/>
      <c r="L63" s="27"/>
      <c r="M63" s="27"/>
      <c r="N63" s="27"/>
      <c r="O63" s="27"/>
      <c r="P63" s="2230"/>
      <c r="Q63" s="27"/>
      <c r="R63" s="27"/>
      <c r="S63" s="27"/>
      <c r="T63" s="605"/>
      <c r="U63" s="2419"/>
      <c r="V63" s="39"/>
      <c r="Y63" s="2334"/>
      <c r="Z63" s="2219"/>
      <c r="AA63" s="2219"/>
      <c r="AB63" s="2354"/>
    </row>
    <row r="64" spans="1:28" ht="15" customHeight="1">
      <c r="K64" s="36"/>
      <c r="L64" s="27"/>
      <c r="M64" s="27"/>
      <c r="N64" s="27"/>
      <c r="O64" s="27"/>
      <c r="P64" s="2230"/>
      <c r="Q64" s="27"/>
      <c r="R64" s="27"/>
      <c r="S64" s="27"/>
      <c r="T64" s="605"/>
      <c r="U64" s="2419"/>
      <c r="V64" s="39"/>
      <c r="Y64" s="2334"/>
      <c r="Z64" s="2219"/>
      <c r="AA64" s="2219"/>
      <c r="AB64" s="2354"/>
    </row>
    <row r="65" spans="11:28" ht="15" customHeight="1">
      <c r="K65" s="36"/>
      <c r="L65" s="27"/>
      <c r="M65" s="27"/>
      <c r="N65" s="27"/>
      <c r="O65" s="27"/>
      <c r="P65" s="2230"/>
      <c r="Q65" s="27"/>
      <c r="R65" s="27"/>
      <c r="S65" s="27"/>
      <c r="T65" s="605"/>
      <c r="U65" s="2419"/>
      <c r="V65" s="39"/>
      <c r="Y65" s="2334"/>
      <c r="Z65" s="2219"/>
      <c r="AA65" s="2219"/>
      <c r="AB65" s="2354"/>
    </row>
    <row r="66" spans="11:28" ht="15" customHeight="1">
      <c r="K66" s="36"/>
      <c r="L66" s="27"/>
      <c r="M66" s="27"/>
      <c r="N66" s="27"/>
      <c r="O66" s="27"/>
      <c r="P66" s="2230"/>
      <c r="Q66" s="27"/>
      <c r="R66" s="27"/>
      <c r="S66" s="27"/>
      <c r="T66" s="605"/>
      <c r="U66" s="2419"/>
      <c r="V66" s="39"/>
      <c r="Y66" s="2334"/>
      <c r="Z66" s="2219"/>
      <c r="AA66" s="2219"/>
      <c r="AB66" s="2354"/>
    </row>
    <row r="67" spans="11:28" ht="15" customHeight="1">
      <c r="K67" s="36"/>
      <c r="L67" s="27"/>
      <c r="M67" s="27"/>
      <c r="N67" s="27"/>
      <c r="O67" s="27"/>
      <c r="P67" s="2230"/>
      <c r="Q67" s="27"/>
      <c r="R67" s="27"/>
      <c r="S67" s="27"/>
      <c r="T67" s="605"/>
      <c r="U67" s="2419"/>
      <c r="V67" s="39"/>
      <c r="Y67" s="2334"/>
      <c r="Z67" s="2219"/>
      <c r="AA67" s="2219"/>
      <c r="AB67" s="2354"/>
    </row>
    <row r="68" spans="11:28" ht="15" customHeight="1">
      <c r="K68" s="36"/>
      <c r="L68" s="27"/>
      <c r="M68" s="27"/>
      <c r="N68" s="27"/>
      <c r="O68" s="27"/>
      <c r="P68" s="2230"/>
      <c r="Q68" s="27"/>
      <c r="R68" s="27"/>
      <c r="S68" s="27"/>
      <c r="T68" s="605"/>
      <c r="U68" s="2419"/>
      <c r="V68" s="39"/>
      <c r="Y68" s="2334"/>
      <c r="Z68" s="2219"/>
      <c r="AA68" s="2219"/>
      <c r="AB68" s="2354"/>
    </row>
    <row r="69" spans="11:28" ht="15" customHeight="1">
      <c r="K69" s="36"/>
      <c r="L69" s="27"/>
      <c r="M69" s="27"/>
      <c r="N69" s="27"/>
      <c r="O69" s="27"/>
      <c r="P69" s="2230"/>
      <c r="Q69" s="27"/>
      <c r="R69" s="27"/>
      <c r="S69" s="27"/>
      <c r="T69" s="605"/>
      <c r="U69" s="2419"/>
      <c r="V69" s="39"/>
      <c r="Y69" s="2334"/>
      <c r="Z69" s="2219"/>
      <c r="AA69" s="2219"/>
      <c r="AB69" s="2354"/>
    </row>
    <row r="70" spans="11:28" ht="15" customHeight="1">
      <c r="K70" s="36"/>
      <c r="L70" s="27"/>
      <c r="M70" s="27"/>
      <c r="N70" s="27"/>
      <c r="O70" s="27"/>
      <c r="P70" s="2230"/>
      <c r="Q70" s="27"/>
      <c r="R70" s="27"/>
      <c r="S70" s="27"/>
      <c r="T70" s="605"/>
      <c r="U70" s="2419"/>
      <c r="V70" s="39"/>
      <c r="Y70" s="2334"/>
      <c r="Z70" s="2219"/>
      <c r="AA70" s="2219"/>
      <c r="AB70" s="2354"/>
    </row>
    <row r="71" spans="11:28" ht="15" customHeight="1">
      <c r="K71" s="36"/>
      <c r="L71" s="27"/>
      <c r="M71" s="27"/>
      <c r="N71" s="27"/>
      <c r="O71" s="27"/>
      <c r="P71" s="2230"/>
      <c r="Q71" s="27"/>
      <c r="R71" s="27"/>
      <c r="S71" s="27"/>
      <c r="T71" s="605"/>
      <c r="U71" s="2419"/>
      <c r="V71" s="39"/>
      <c r="Y71" s="2334"/>
      <c r="Z71" s="2219"/>
      <c r="AA71" s="2219"/>
      <c r="AB71" s="2354"/>
    </row>
    <row r="72" spans="11:28" ht="15" customHeight="1">
      <c r="K72" s="36"/>
      <c r="L72" s="27"/>
      <c r="M72" s="27"/>
      <c r="N72" s="27"/>
      <c r="O72" s="27"/>
      <c r="P72" s="2230"/>
      <c r="Q72" s="27"/>
      <c r="R72" s="27"/>
      <c r="S72" s="27"/>
      <c r="T72" s="605"/>
      <c r="U72" s="2419"/>
      <c r="V72" s="39"/>
      <c r="Y72" s="2334"/>
      <c r="Z72" s="2219"/>
      <c r="AA72" s="2219"/>
      <c r="AB72" s="2354"/>
    </row>
    <row r="73" spans="11:28" ht="15" customHeight="1">
      <c r="K73" s="36"/>
      <c r="L73" s="27"/>
      <c r="M73" s="27"/>
      <c r="N73" s="27"/>
      <c r="O73" s="27"/>
      <c r="P73" s="2230"/>
      <c r="Q73" s="27"/>
      <c r="R73" s="27"/>
      <c r="S73" s="27"/>
    </row>
    <row r="74" spans="11:28" ht="15" customHeight="1">
      <c r="K74" s="36"/>
      <c r="L74" s="27"/>
      <c r="M74" s="27"/>
      <c r="N74" s="27"/>
      <c r="O74" s="27"/>
      <c r="P74" s="2230"/>
      <c r="Q74" s="27"/>
      <c r="R74" s="27"/>
      <c r="S74" s="27"/>
    </row>
    <row r="75" spans="11:28" ht="15" customHeight="1">
      <c r="K75" s="36"/>
      <c r="L75" s="27"/>
      <c r="M75" s="27"/>
      <c r="N75" s="27"/>
      <c r="O75" s="27"/>
      <c r="P75" s="2230"/>
      <c r="Q75" s="27"/>
      <c r="R75" s="27"/>
      <c r="S75" s="27"/>
    </row>
    <row r="76" spans="11:28" ht="15" customHeight="1">
      <c r="K76" s="36"/>
      <c r="L76" s="27"/>
      <c r="M76" s="27"/>
      <c r="N76" s="27"/>
      <c r="O76" s="27"/>
      <c r="P76" s="2230"/>
      <c r="Q76" s="27"/>
      <c r="R76" s="27"/>
      <c r="S76" s="27"/>
    </row>
    <row r="77" spans="11:28" ht="15" customHeight="1">
      <c r="K77" s="36"/>
      <c r="L77" s="27"/>
      <c r="M77" s="27"/>
      <c r="N77" s="27"/>
      <c r="O77" s="27"/>
      <c r="P77" s="2230"/>
      <c r="Q77" s="27"/>
      <c r="R77" s="27"/>
      <c r="S77" s="27"/>
    </row>
    <row r="78" spans="11:28" ht="15" customHeight="1">
      <c r="K78" s="36"/>
      <c r="L78" s="27"/>
      <c r="M78" s="27"/>
      <c r="N78" s="27"/>
      <c r="O78" s="27"/>
      <c r="P78" s="2230"/>
      <c r="Q78" s="27"/>
      <c r="R78" s="27"/>
      <c r="S78" s="27"/>
    </row>
    <row r="79" spans="11:28" ht="15" customHeight="1">
      <c r="K79" s="36"/>
      <c r="L79" s="27"/>
      <c r="M79" s="27"/>
      <c r="N79" s="27"/>
      <c r="O79" s="27"/>
      <c r="P79" s="2230"/>
      <c r="Q79" s="27"/>
      <c r="R79" s="27"/>
      <c r="S79" s="27"/>
    </row>
    <row r="80" spans="11:28" ht="15" customHeight="1">
      <c r="K80" s="36"/>
      <c r="L80" s="27"/>
      <c r="M80" s="27"/>
      <c r="N80" s="27"/>
      <c r="O80" s="27"/>
      <c r="P80" s="2230"/>
      <c r="Q80" s="27"/>
      <c r="R80" s="27"/>
      <c r="S80" s="27"/>
    </row>
    <row r="81" spans="11:19" ht="15" customHeight="1">
      <c r="K81" s="36"/>
      <c r="L81" s="27"/>
      <c r="M81" s="27"/>
      <c r="N81" s="27"/>
      <c r="O81" s="27"/>
      <c r="P81" s="2230"/>
      <c r="Q81" s="27"/>
      <c r="R81" s="27"/>
      <c r="S81" s="27"/>
    </row>
    <row r="82" spans="11:19" ht="15" customHeight="1">
      <c r="K82" s="36"/>
      <c r="L82" s="27"/>
      <c r="M82" s="27"/>
      <c r="N82" s="27"/>
      <c r="O82" s="27"/>
      <c r="P82" s="2230"/>
      <c r="Q82" s="27"/>
      <c r="R82" s="27"/>
      <c r="S82" s="27"/>
    </row>
    <row r="83" spans="11:19" ht="15" customHeight="1">
      <c r="K83" s="36"/>
      <c r="L83" s="27"/>
      <c r="M83" s="27"/>
      <c r="N83" s="27"/>
      <c r="O83" s="27"/>
      <c r="P83" s="2230"/>
      <c r="Q83" s="27"/>
      <c r="R83" s="27"/>
      <c r="S83" s="27"/>
    </row>
    <row r="84" spans="11:19" ht="15" customHeight="1">
      <c r="K84" s="36"/>
      <c r="L84" s="27"/>
      <c r="M84" s="27"/>
      <c r="N84" s="27"/>
      <c r="O84" s="27"/>
      <c r="P84" s="2230"/>
      <c r="Q84" s="27"/>
      <c r="R84" s="27"/>
      <c r="S84" s="27"/>
    </row>
    <row r="85" spans="11:19" ht="15" customHeight="1"/>
    <row r="86" spans="11:19" ht="15" customHeight="1"/>
    <row r="87" spans="11:19" ht="15" customHeight="1"/>
    <row r="88" spans="11:19" ht="15" customHeight="1"/>
    <row r="89" spans="11:19" ht="15" customHeight="1"/>
    <row r="90" spans="11:19" ht="15" customHeight="1"/>
    <row r="91" spans="11:19" ht="15" customHeight="1"/>
    <row r="92" spans="11:19" ht="15" customHeight="1"/>
    <row r="93" spans="11:19" ht="15" customHeight="1"/>
    <row r="94" spans="11:19" ht="15" customHeight="1"/>
    <row r="95" spans="11:19" ht="15" customHeight="1"/>
    <row r="96" spans="11:19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</sheetData>
  <mergeCells count="6">
    <mergeCell ref="K22:S22"/>
    <mergeCell ref="A3:I3"/>
    <mergeCell ref="K3:S3"/>
    <mergeCell ref="U3:AB3"/>
    <mergeCell ref="A11:I11"/>
    <mergeCell ref="U17:AB17"/>
  </mergeCells>
  <pageMargins left="0.79" right="0.57999999999999996" top="0.45" bottom="0.56000000000000005" header="0.28000000000000003" footer="0.36"/>
  <pageSetup paperSize="256" orientation="landscape"/>
  <headerFooter alignWithMargins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156">
    <tabColor rgb="FFFFFF00"/>
  </sheetPr>
  <dimension ref="A1:I73"/>
  <sheetViews>
    <sheetView zoomScale="130" zoomScaleNormal="130" workbookViewId="0">
      <selection activeCell="D47" sqref="D47"/>
    </sheetView>
  </sheetViews>
  <sheetFormatPr defaultColWidth="9.109375" defaultRowHeight="13.2"/>
  <cols>
    <col min="1" max="1" width="12.109375" style="228" customWidth="1"/>
    <col min="2" max="2" width="11.5546875" style="3" customWidth="1"/>
    <col min="3" max="3" width="10.88671875" style="3" customWidth="1"/>
    <col min="4" max="4" width="9.109375" style="3"/>
    <col min="5" max="5" width="9.33203125" style="5" customWidth="1"/>
    <col min="6" max="6" width="9.33203125" style="551" customWidth="1"/>
    <col min="7" max="7" width="11.33203125" style="7" customWidth="1"/>
    <col min="8" max="8" width="10.44140625" style="7" customWidth="1"/>
    <col min="9" max="9" width="11.5546875" style="7" customWidth="1"/>
    <col min="10" max="16384" width="9.109375" style="3"/>
  </cols>
  <sheetData>
    <row r="1" spans="1:9" ht="24">
      <c r="A1" s="3120" t="s">
        <v>2009</v>
      </c>
      <c r="B1" s="3120"/>
      <c r="C1" s="3120"/>
      <c r="D1" s="3120"/>
      <c r="E1" s="3120"/>
    </row>
    <row r="3" spans="1:9" ht="20.399999999999999" hidden="1">
      <c r="A3" s="3200" t="s">
        <v>1</v>
      </c>
      <c r="B3" s="3200"/>
      <c r="C3" s="3200"/>
      <c r="D3" s="3200"/>
      <c r="E3" s="3200"/>
      <c r="F3" s="3200"/>
      <c r="G3" s="3200"/>
      <c r="H3" s="3200"/>
      <c r="I3" s="3365"/>
    </row>
    <row r="4" spans="1:9" ht="29.1" hidden="1" customHeight="1">
      <c r="A4" s="141" t="s">
        <v>2</v>
      </c>
      <c r="B4" s="142" t="s">
        <v>96</v>
      </c>
      <c r="C4" s="143" t="s">
        <v>4</v>
      </c>
      <c r="D4" s="144" t="s">
        <v>5</v>
      </c>
      <c r="E4" s="144" t="s">
        <v>6</v>
      </c>
      <c r="F4" s="568" t="s">
        <v>36</v>
      </c>
      <c r="G4" s="146" t="s">
        <v>37</v>
      </c>
      <c r="H4" s="146" t="s">
        <v>38</v>
      </c>
      <c r="I4" s="146" t="s">
        <v>87</v>
      </c>
    </row>
    <row r="5" spans="1:9" ht="15" hidden="1" customHeight="1">
      <c r="A5" s="162">
        <v>43245</v>
      </c>
      <c r="B5" s="21">
        <v>150000</v>
      </c>
      <c r="C5" s="21">
        <f>B5*0.02</f>
        <v>3000</v>
      </c>
      <c r="D5" s="23"/>
      <c r="E5" s="25">
        <v>24</v>
      </c>
      <c r="F5" s="193">
        <v>20544</v>
      </c>
      <c r="G5" s="21">
        <v>6250</v>
      </c>
      <c r="H5" s="21">
        <v>1500</v>
      </c>
      <c r="I5" s="21">
        <v>150000</v>
      </c>
    </row>
    <row r="6" spans="1:9" ht="15" hidden="1" customHeight="1">
      <c r="A6" s="50">
        <v>43284</v>
      </c>
      <c r="B6" s="27"/>
      <c r="C6" s="27"/>
      <c r="D6" s="27"/>
      <c r="E6" s="29">
        <v>1</v>
      </c>
      <c r="F6" s="178">
        <v>61295</v>
      </c>
      <c r="G6" s="43">
        <v>6250</v>
      </c>
      <c r="H6" s="43">
        <v>1500</v>
      </c>
      <c r="I6" s="43">
        <f>I5-G6</f>
        <v>143750</v>
      </c>
    </row>
    <row r="7" spans="1:9" ht="15" hidden="1" customHeight="1">
      <c r="A7" s="50">
        <v>43329</v>
      </c>
      <c r="B7" s="27"/>
      <c r="C7" s="27"/>
      <c r="D7" s="27"/>
      <c r="E7" s="29">
        <v>2</v>
      </c>
      <c r="F7" s="178">
        <v>61580</v>
      </c>
      <c r="G7" s="43">
        <v>6250</v>
      </c>
      <c r="H7" s="43">
        <v>1500</v>
      </c>
      <c r="I7" s="43">
        <f t="shared" ref="I7:I17" si="0">I6-G7</f>
        <v>137500</v>
      </c>
    </row>
    <row r="8" spans="1:9" ht="15" hidden="1" customHeight="1">
      <c r="A8" s="50">
        <v>43351</v>
      </c>
      <c r="B8" s="27"/>
      <c r="C8" s="27"/>
      <c r="D8" s="27"/>
      <c r="E8" s="29">
        <v>3</v>
      </c>
      <c r="F8" s="178">
        <v>61759</v>
      </c>
      <c r="G8" s="43">
        <v>6250</v>
      </c>
      <c r="H8" s="43">
        <v>1500</v>
      </c>
      <c r="I8" s="43">
        <f t="shared" si="0"/>
        <v>131250</v>
      </c>
    </row>
    <row r="9" spans="1:9" ht="15" hidden="1" customHeight="1">
      <c r="A9" s="50">
        <v>43384</v>
      </c>
      <c r="B9" s="27"/>
      <c r="C9" s="27"/>
      <c r="D9" s="27"/>
      <c r="E9" s="29">
        <v>4</v>
      </c>
      <c r="F9" s="178">
        <v>61974</v>
      </c>
      <c r="G9" s="43">
        <v>6250</v>
      </c>
      <c r="H9" s="43">
        <v>1500</v>
      </c>
      <c r="I9" s="43">
        <f t="shared" si="0"/>
        <v>125000</v>
      </c>
    </row>
    <row r="10" spans="1:9" ht="15" hidden="1" customHeight="1">
      <c r="A10" s="50">
        <v>43414</v>
      </c>
      <c r="B10" s="27"/>
      <c r="C10" s="27"/>
      <c r="D10" s="27"/>
      <c r="E10" s="29">
        <v>5</v>
      </c>
      <c r="F10" s="178">
        <v>62163</v>
      </c>
      <c r="G10" s="43">
        <v>6250</v>
      </c>
      <c r="H10" s="43">
        <v>1500</v>
      </c>
      <c r="I10" s="43">
        <f t="shared" si="0"/>
        <v>118750</v>
      </c>
    </row>
    <row r="11" spans="1:9" ht="15" hidden="1" customHeight="1">
      <c r="A11" s="50">
        <v>43445</v>
      </c>
      <c r="B11" s="27"/>
      <c r="C11" s="27"/>
      <c r="D11" s="27"/>
      <c r="E11" s="29">
        <v>6</v>
      </c>
      <c r="F11" s="178">
        <v>62493</v>
      </c>
      <c r="G11" s="43">
        <v>6250</v>
      </c>
      <c r="H11" s="43">
        <v>1500</v>
      </c>
      <c r="I11" s="43">
        <f t="shared" si="0"/>
        <v>112500</v>
      </c>
    </row>
    <row r="12" spans="1:9" ht="15" hidden="1" customHeight="1">
      <c r="A12" s="50">
        <v>43475</v>
      </c>
      <c r="B12" s="27"/>
      <c r="C12" s="27"/>
      <c r="D12" s="27"/>
      <c r="E12" s="29">
        <v>7</v>
      </c>
      <c r="F12" s="178">
        <v>62708</v>
      </c>
      <c r="G12" s="43">
        <v>6250</v>
      </c>
      <c r="H12" s="43">
        <v>1500</v>
      </c>
      <c r="I12" s="43">
        <f t="shared" si="0"/>
        <v>106250</v>
      </c>
    </row>
    <row r="13" spans="1:9" ht="15" hidden="1" customHeight="1">
      <c r="A13" s="50">
        <v>43496</v>
      </c>
      <c r="B13" s="27"/>
      <c r="C13" s="27"/>
      <c r="D13" s="27"/>
      <c r="E13" s="29">
        <v>8</v>
      </c>
      <c r="F13" s="178">
        <v>62863</v>
      </c>
      <c r="G13" s="43">
        <v>6250</v>
      </c>
      <c r="H13" s="43">
        <v>1500</v>
      </c>
      <c r="I13" s="43">
        <f t="shared" si="0"/>
        <v>100000</v>
      </c>
    </row>
    <row r="14" spans="1:9" ht="15" hidden="1" customHeight="1">
      <c r="A14" s="50">
        <v>43539</v>
      </c>
      <c r="B14" s="27"/>
      <c r="C14" s="27"/>
      <c r="D14" s="27"/>
      <c r="E14" s="29">
        <v>9</v>
      </c>
      <c r="F14" s="178">
        <v>63148</v>
      </c>
      <c r="G14" s="43">
        <v>6250</v>
      </c>
      <c r="H14" s="43">
        <v>1500</v>
      </c>
      <c r="I14" s="43">
        <f t="shared" si="0"/>
        <v>93750</v>
      </c>
    </row>
    <row r="15" spans="1:9" ht="15" hidden="1" customHeight="1">
      <c r="A15" s="50">
        <v>43561</v>
      </c>
      <c r="B15" s="27"/>
      <c r="C15" s="27"/>
      <c r="D15" s="27"/>
      <c r="E15" s="29">
        <v>10</v>
      </c>
      <c r="F15" s="178">
        <v>63395</v>
      </c>
      <c r="G15" s="43">
        <v>6250</v>
      </c>
      <c r="H15" s="43">
        <v>1500</v>
      </c>
      <c r="I15" s="43">
        <f t="shared" si="0"/>
        <v>87500</v>
      </c>
    </row>
    <row r="16" spans="1:9" ht="15" hidden="1" customHeight="1">
      <c r="A16" s="50">
        <v>43585</v>
      </c>
      <c r="B16" s="27"/>
      <c r="C16" s="27"/>
      <c r="D16" s="27"/>
      <c r="E16" s="29">
        <v>11</v>
      </c>
      <c r="F16" s="178">
        <v>63636</v>
      </c>
      <c r="G16" s="43">
        <v>6250</v>
      </c>
      <c r="H16" s="43">
        <v>1500</v>
      </c>
      <c r="I16" s="43">
        <f t="shared" si="0"/>
        <v>81250</v>
      </c>
    </row>
    <row r="17" spans="1:9" ht="15" hidden="1" customHeight="1">
      <c r="A17" s="50">
        <v>43617</v>
      </c>
      <c r="B17" s="27"/>
      <c r="C17" s="27"/>
      <c r="D17" s="27"/>
      <c r="E17" s="29">
        <v>12</v>
      </c>
      <c r="F17" s="178">
        <v>22608</v>
      </c>
      <c r="G17" s="43">
        <v>81250</v>
      </c>
      <c r="H17" s="43">
        <v>1500</v>
      </c>
      <c r="I17" s="43">
        <f t="shared" si="0"/>
        <v>0</v>
      </c>
    </row>
    <row r="18" spans="1:9" ht="15" hidden="1" customHeight="1">
      <c r="A18" s="50"/>
      <c r="B18" s="27"/>
      <c r="C18" s="27"/>
      <c r="D18" s="27"/>
      <c r="E18" s="29"/>
      <c r="F18" s="178"/>
      <c r="G18" s="43"/>
      <c r="H18" s="43"/>
      <c r="I18" s="43"/>
    </row>
    <row r="19" spans="1:9" ht="15" hidden="1" customHeight="1">
      <c r="A19" s="50"/>
      <c r="B19" s="27"/>
      <c r="C19" s="27"/>
      <c r="D19" s="27"/>
      <c r="E19" s="29"/>
      <c r="F19" s="178"/>
      <c r="G19" s="43"/>
      <c r="H19" s="43"/>
      <c r="I19" s="43"/>
    </row>
    <row r="20" spans="1:9" ht="15" hidden="1" customHeight="1">
      <c r="A20" s="162">
        <v>43617</v>
      </c>
      <c r="B20" s="21">
        <v>215000</v>
      </c>
      <c r="C20" s="21">
        <f>B20*0.02</f>
        <v>4300</v>
      </c>
      <c r="D20" s="23"/>
      <c r="E20" s="25">
        <v>36</v>
      </c>
      <c r="F20" s="569">
        <v>22608</v>
      </c>
      <c r="G20" s="21">
        <f>B20/E20</f>
        <v>5972.2222222222199</v>
      </c>
      <c r="H20" s="21">
        <v>2150</v>
      </c>
      <c r="I20" s="21">
        <v>215000</v>
      </c>
    </row>
    <row r="21" spans="1:9" ht="15" hidden="1" customHeight="1">
      <c r="A21" s="50">
        <v>43655</v>
      </c>
      <c r="B21" s="27"/>
      <c r="C21" s="27"/>
      <c r="D21" s="27"/>
      <c r="E21" s="29">
        <v>1</v>
      </c>
      <c r="F21" s="178">
        <v>64318</v>
      </c>
      <c r="G21" s="43">
        <v>5972.22</v>
      </c>
      <c r="H21" s="43">
        <v>2150</v>
      </c>
      <c r="I21" s="43">
        <f>I20-G21</f>
        <v>209027.78</v>
      </c>
    </row>
    <row r="22" spans="1:9" ht="15" hidden="1" customHeight="1">
      <c r="A22" s="50">
        <v>43678</v>
      </c>
      <c r="B22" s="27"/>
      <c r="C22" s="27"/>
      <c r="D22" s="27"/>
      <c r="E22" s="29">
        <v>2</v>
      </c>
      <c r="F22" s="178">
        <v>64498</v>
      </c>
      <c r="G22" s="43">
        <v>5972</v>
      </c>
      <c r="H22" s="43">
        <v>2150</v>
      </c>
      <c r="I22" s="43">
        <f t="shared" ref="I22:I27" si="1">I21-G22</f>
        <v>203055.78</v>
      </c>
    </row>
    <row r="23" spans="1:9" ht="15" hidden="1" customHeight="1">
      <c r="A23" s="50">
        <v>43707</v>
      </c>
      <c r="B23" s="27"/>
      <c r="C23" s="27"/>
      <c r="D23" s="27"/>
      <c r="E23" s="29">
        <v>3</v>
      </c>
      <c r="F23" s="178">
        <v>64705</v>
      </c>
      <c r="G23" s="43">
        <v>5850</v>
      </c>
      <c r="H23" s="43">
        <v>2150</v>
      </c>
      <c r="I23" s="43">
        <f t="shared" si="1"/>
        <v>197205.78</v>
      </c>
    </row>
    <row r="24" spans="1:9" ht="15" hidden="1" customHeight="1">
      <c r="A24" s="50">
        <v>43777</v>
      </c>
      <c r="B24" s="27"/>
      <c r="C24" s="27"/>
      <c r="D24" s="27"/>
      <c r="E24" s="29">
        <v>4</v>
      </c>
      <c r="F24" s="178">
        <v>65268</v>
      </c>
      <c r="G24" s="43">
        <v>98602.89</v>
      </c>
      <c r="H24" s="43">
        <v>4300</v>
      </c>
      <c r="I24" s="43">
        <f t="shared" si="1"/>
        <v>98602.89</v>
      </c>
    </row>
    <row r="25" spans="1:9" ht="15" hidden="1" customHeight="1">
      <c r="A25" s="50">
        <v>43780</v>
      </c>
      <c r="B25" s="27"/>
      <c r="C25" s="27"/>
      <c r="D25" s="27"/>
      <c r="E25" s="29">
        <v>5</v>
      </c>
      <c r="F25" s="178">
        <v>23642</v>
      </c>
      <c r="G25" s="43">
        <v>98602.9</v>
      </c>
      <c r="H25" s="43"/>
      <c r="I25" s="43">
        <f t="shared" si="1"/>
        <v>-9.9999999947613105E-3</v>
      </c>
    </row>
    <row r="26" spans="1:9" ht="15" hidden="1" customHeight="1">
      <c r="A26" s="50"/>
      <c r="B26" s="27"/>
      <c r="C26" s="27"/>
      <c r="D26" s="27"/>
      <c r="E26" s="29"/>
      <c r="F26" s="178"/>
      <c r="G26" s="43"/>
      <c r="H26" s="43"/>
      <c r="I26" s="43">
        <f t="shared" si="1"/>
        <v>-9.9999999947613105E-3</v>
      </c>
    </row>
    <row r="27" spans="1:9" ht="15" hidden="1" customHeight="1">
      <c r="A27" s="50"/>
      <c r="B27" s="27"/>
      <c r="C27" s="27"/>
      <c r="D27" s="27"/>
      <c r="E27" s="29"/>
      <c r="F27" s="178"/>
      <c r="G27" s="43"/>
      <c r="H27" s="43"/>
      <c r="I27" s="43">
        <f t="shared" si="1"/>
        <v>-9.9999999947613105E-3</v>
      </c>
    </row>
    <row r="28" spans="1:9" ht="15" customHeight="1">
      <c r="A28" s="50"/>
      <c r="B28" s="27"/>
      <c r="C28" s="27"/>
      <c r="D28" s="27"/>
      <c r="E28" s="29"/>
      <c r="F28" s="178"/>
      <c r="G28" s="43"/>
      <c r="H28" s="43"/>
      <c r="I28" s="43"/>
    </row>
    <row r="29" spans="1:9" ht="15" customHeight="1">
      <c r="A29" s="3200" t="s">
        <v>1</v>
      </c>
      <c r="B29" s="3200"/>
      <c r="C29" s="3200"/>
      <c r="D29" s="3200"/>
      <c r="E29" s="3200"/>
      <c r="F29" s="3200"/>
      <c r="G29" s="3200"/>
      <c r="H29" s="3200"/>
      <c r="I29" s="3365"/>
    </row>
    <row r="30" spans="1:9" ht="15" customHeight="1">
      <c r="A30" s="141" t="s">
        <v>2</v>
      </c>
      <c r="B30" s="142" t="s">
        <v>96</v>
      </c>
      <c r="C30" s="143" t="s">
        <v>4</v>
      </c>
      <c r="D30" s="144" t="s">
        <v>5</v>
      </c>
      <c r="E30" s="144" t="s">
        <v>6</v>
      </c>
      <c r="F30" s="568" t="s">
        <v>36</v>
      </c>
      <c r="G30" s="146" t="s">
        <v>37</v>
      </c>
      <c r="H30" s="146" t="s">
        <v>38</v>
      </c>
      <c r="I30" s="146" t="s">
        <v>87</v>
      </c>
    </row>
    <row r="31" spans="1:9" ht="15" customHeight="1">
      <c r="A31" s="162">
        <v>44896</v>
      </c>
      <c r="B31" s="21">
        <v>50000</v>
      </c>
      <c r="C31" s="21">
        <f>B31*0.02</f>
        <v>1000</v>
      </c>
      <c r="D31" s="23"/>
      <c r="E31" s="25">
        <v>12</v>
      </c>
      <c r="F31" s="193">
        <v>30416</v>
      </c>
      <c r="G31" s="21">
        <f>+B31/E31</f>
        <v>4166.6666666666697</v>
      </c>
      <c r="H31" s="21">
        <f>B31*0.83%</f>
        <v>415</v>
      </c>
      <c r="I31" s="21">
        <f>+B31</f>
        <v>50000</v>
      </c>
    </row>
    <row r="32" spans="1:9" ht="15" customHeight="1">
      <c r="A32" s="50">
        <v>44960</v>
      </c>
      <c r="B32" s="151"/>
      <c r="C32" s="151"/>
      <c r="D32" s="151"/>
      <c r="E32" s="61" t="s">
        <v>1539</v>
      </c>
      <c r="F32" s="78">
        <v>77597</v>
      </c>
      <c r="G32" s="59">
        <v>4166.67</v>
      </c>
      <c r="H32" s="59">
        <v>415</v>
      </c>
      <c r="I32" s="43">
        <f>I31-G32</f>
        <v>45833.33</v>
      </c>
    </row>
    <row r="33" spans="1:9" ht="15" customHeight="1">
      <c r="A33" s="50">
        <v>44992</v>
      </c>
      <c r="B33" s="151"/>
      <c r="C33" s="151"/>
      <c r="D33" s="151"/>
      <c r="E33" s="61" t="s">
        <v>1540</v>
      </c>
      <c r="F33" s="78">
        <v>77846</v>
      </c>
      <c r="G33" s="59">
        <v>4166.67</v>
      </c>
      <c r="H33" s="59">
        <v>415</v>
      </c>
      <c r="I33" s="43">
        <f t="shared" ref="I33:I43" si="2">I32-G33</f>
        <v>41666.660000000003</v>
      </c>
    </row>
    <row r="34" spans="1:9" ht="15" customHeight="1">
      <c r="A34" s="50">
        <v>45030</v>
      </c>
      <c r="B34" s="151"/>
      <c r="C34" s="151"/>
      <c r="D34" s="151"/>
      <c r="E34" s="61" t="s">
        <v>1541</v>
      </c>
      <c r="F34" s="78">
        <v>78309</v>
      </c>
      <c r="G34" s="30">
        <v>4166.67</v>
      </c>
      <c r="H34" s="30">
        <v>415</v>
      </c>
      <c r="I34" s="43">
        <f t="shared" si="2"/>
        <v>37499.99</v>
      </c>
    </row>
    <row r="35" spans="1:9" ht="15" customHeight="1">
      <c r="A35" s="50">
        <v>45048</v>
      </c>
      <c r="B35" s="151"/>
      <c r="C35" s="151"/>
      <c r="D35" s="151"/>
      <c r="E35" s="61" t="s">
        <v>1542</v>
      </c>
      <c r="F35" s="78">
        <v>78548</v>
      </c>
      <c r="G35" s="59">
        <v>4166.67</v>
      </c>
      <c r="H35" s="59">
        <v>415</v>
      </c>
      <c r="I35" s="43">
        <f t="shared" si="2"/>
        <v>33333.32</v>
      </c>
    </row>
    <row r="36" spans="1:9" ht="15" customHeight="1">
      <c r="A36" s="50">
        <v>45076</v>
      </c>
      <c r="B36" s="151"/>
      <c r="C36" s="151"/>
      <c r="D36" s="151"/>
      <c r="E36" s="61" t="s">
        <v>1543</v>
      </c>
      <c r="F36" s="78">
        <v>78873</v>
      </c>
      <c r="G36" s="30">
        <v>4166.67</v>
      </c>
      <c r="H36" s="30">
        <v>415</v>
      </c>
      <c r="I36" s="43">
        <f t="shared" si="2"/>
        <v>29166.65</v>
      </c>
    </row>
    <row r="37" spans="1:9" ht="15" customHeight="1">
      <c r="A37" s="50">
        <v>45125</v>
      </c>
      <c r="B37" s="151"/>
      <c r="C37" s="151"/>
      <c r="D37" s="151"/>
      <c r="E37" s="61" t="s">
        <v>1544</v>
      </c>
      <c r="F37" s="78">
        <v>79510</v>
      </c>
      <c r="G37" s="43">
        <v>4166.67</v>
      </c>
      <c r="H37" s="43">
        <v>415</v>
      </c>
      <c r="I37" s="43">
        <f t="shared" si="2"/>
        <v>24999.98</v>
      </c>
    </row>
    <row r="38" spans="1:9" ht="15" customHeight="1">
      <c r="A38" s="50">
        <v>45147</v>
      </c>
      <c r="B38" s="151"/>
      <c r="C38" s="151"/>
      <c r="D38" s="151"/>
      <c r="E38" s="61" t="s">
        <v>1305</v>
      </c>
      <c r="F38" s="78">
        <v>79807</v>
      </c>
      <c r="G38" s="43">
        <v>4166.67</v>
      </c>
      <c r="H38" s="43">
        <v>415</v>
      </c>
      <c r="I38" s="43">
        <f t="shared" si="2"/>
        <v>20833.310000000001</v>
      </c>
    </row>
    <row r="39" spans="1:9" ht="15" customHeight="1">
      <c r="A39" s="50">
        <v>45174</v>
      </c>
      <c r="B39" s="27"/>
      <c r="C39" s="27"/>
      <c r="D39" s="27"/>
      <c r="E39" s="61" t="s">
        <v>1306</v>
      </c>
      <c r="F39" s="78">
        <v>80134</v>
      </c>
      <c r="G39" s="43">
        <v>4166.67</v>
      </c>
      <c r="H39" s="43">
        <v>415</v>
      </c>
      <c r="I39" s="43">
        <f t="shared" si="2"/>
        <v>16666.64</v>
      </c>
    </row>
    <row r="40" spans="1:9" ht="15" customHeight="1">
      <c r="A40" s="50">
        <v>45209</v>
      </c>
      <c r="B40" s="27"/>
      <c r="C40" s="27"/>
      <c r="D40" s="27"/>
      <c r="E40" s="61" t="s">
        <v>1307</v>
      </c>
      <c r="F40" s="78">
        <v>80541</v>
      </c>
      <c r="G40" s="59">
        <v>4166.67</v>
      </c>
      <c r="H40" s="59">
        <v>415</v>
      </c>
      <c r="I40" s="43">
        <f t="shared" si="2"/>
        <v>12499.97</v>
      </c>
    </row>
    <row r="41" spans="1:9" ht="15" customHeight="1">
      <c r="A41" s="167">
        <v>45240</v>
      </c>
      <c r="B41" s="27"/>
      <c r="C41" s="27"/>
      <c r="D41" s="27"/>
      <c r="E41" s="61" t="s">
        <v>306</v>
      </c>
      <c r="F41" s="78">
        <v>80874</v>
      </c>
      <c r="G41" s="59">
        <v>4166.67</v>
      </c>
      <c r="H41" s="59">
        <v>415</v>
      </c>
      <c r="I41" s="43">
        <f t="shared" si="2"/>
        <v>8333.3000000000102</v>
      </c>
    </row>
    <row r="42" spans="1:9" ht="15" customHeight="1">
      <c r="A42" s="167">
        <v>45267</v>
      </c>
      <c r="B42" s="27"/>
      <c r="C42" s="27"/>
      <c r="D42" s="27"/>
      <c r="E42" s="61" t="s">
        <v>1545</v>
      </c>
      <c r="F42" s="78">
        <v>81297</v>
      </c>
      <c r="G42" s="59">
        <v>4166.67</v>
      </c>
      <c r="H42" s="59">
        <v>415</v>
      </c>
      <c r="I42" s="43">
        <f t="shared" si="2"/>
        <v>4166.6300000000101</v>
      </c>
    </row>
    <row r="43" spans="1:9" ht="15" customHeight="1">
      <c r="A43" s="235">
        <v>45293</v>
      </c>
      <c r="B43" s="27"/>
      <c r="C43" s="27"/>
      <c r="D43" s="27"/>
      <c r="E43" s="61" t="s">
        <v>1208</v>
      </c>
      <c r="F43" s="78">
        <v>81632</v>
      </c>
      <c r="G43" s="59">
        <v>4166.67</v>
      </c>
      <c r="H43" s="59">
        <v>415</v>
      </c>
      <c r="I43" s="43">
        <f t="shared" si="2"/>
        <v>-3.99999999863212E-2</v>
      </c>
    </row>
    <row r="44" spans="1:9" ht="15" customHeight="1"/>
    <row r="45" spans="1:9" ht="15" customHeight="1"/>
    <row r="46" spans="1:9" ht="15" customHeight="1"/>
    <row r="47" spans="1:9" ht="15" customHeight="1"/>
    <row r="48" spans="1: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</sheetData>
  <mergeCells count="3">
    <mergeCell ref="A1:E1"/>
    <mergeCell ref="A3:I3"/>
    <mergeCell ref="A29:I29"/>
  </mergeCells>
  <pageMargins left="0.5" right="0.5" top="1" bottom="1" header="0.5" footer="0.5"/>
  <pageSetup paperSize="5" orientation="landscape"/>
  <headerFooter alignWithMargins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40">
    <tabColor rgb="FFFFFF00"/>
  </sheetPr>
  <dimension ref="A1:M88"/>
  <sheetViews>
    <sheetView zoomScale="130" zoomScaleNormal="130" workbookViewId="0">
      <selection activeCell="K34" sqref="K34:N49"/>
    </sheetView>
  </sheetViews>
  <sheetFormatPr defaultColWidth="9.109375" defaultRowHeight="13.2"/>
  <cols>
    <col min="1" max="1" width="12.33203125" style="2" customWidth="1"/>
    <col min="2" max="2" width="12.6640625" style="6" customWidth="1"/>
    <col min="3" max="3" width="10" style="6" customWidth="1"/>
    <col min="4" max="4" width="9.88671875" style="6" customWidth="1"/>
    <col min="5" max="5" width="12.6640625" style="10" customWidth="1"/>
    <col min="6" max="6" width="9.6640625" style="556" customWidth="1"/>
    <col min="7" max="7" width="11" style="6" customWidth="1"/>
    <col min="8" max="8" width="11.88671875" style="6" customWidth="1"/>
    <col min="9" max="9" width="16.109375" style="7" customWidth="1"/>
    <col min="10" max="10" width="9.109375" style="3"/>
    <col min="11" max="11" width="9.33203125" style="3" customWidth="1"/>
    <col min="12" max="13" width="10.6640625" style="3" customWidth="1"/>
    <col min="14" max="16384" width="9.109375" style="3"/>
  </cols>
  <sheetData>
    <row r="1" spans="1:9" ht="23.4">
      <c r="A1" s="557" t="s">
        <v>2010</v>
      </c>
      <c r="B1" s="484"/>
      <c r="C1" s="484"/>
      <c r="D1" s="484"/>
      <c r="E1" s="558"/>
      <c r="F1" s="559"/>
      <c r="G1" s="484"/>
      <c r="H1" s="484"/>
      <c r="I1" s="484"/>
    </row>
    <row r="2" spans="1:9" ht="15">
      <c r="A2" s="560" t="s">
        <v>34</v>
      </c>
      <c r="C2" s="3141">
        <f>'[1]mo. cbu 2015'!$R$156</f>
        <v>7160.92</v>
      </c>
      <c r="D2" s="3141"/>
      <c r="H2" s="502"/>
      <c r="I2" s="135"/>
    </row>
    <row r="3" spans="1:9" ht="15">
      <c r="A3" s="3196" t="s">
        <v>1</v>
      </c>
      <c r="B3" s="3197"/>
      <c r="C3" s="3197"/>
      <c r="D3" s="3197"/>
      <c r="E3" s="3197"/>
      <c r="F3" s="3197"/>
      <c r="G3" s="3197"/>
      <c r="H3" s="3197"/>
      <c r="I3" s="3198"/>
    </row>
    <row r="4" spans="1:9" ht="29.1" customHeight="1">
      <c r="A4" s="470" t="s">
        <v>2</v>
      </c>
      <c r="B4" s="562" t="s">
        <v>35</v>
      </c>
      <c r="C4" s="472" t="s">
        <v>4</v>
      </c>
      <c r="D4" s="473" t="s">
        <v>5</v>
      </c>
      <c r="E4" s="473" t="s">
        <v>6</v>
      </c>
      <c r="F4" s="448" t="s">
        <v>7</v>
      </c>
      <c r="G4" s="563" t="s">
        <v>176</v>
      </c>
      <c r="H4" s="563" t="s">
        <v>177</v>
      </c>
      <c r="I4" s="461" t="s">
        <v>10</v>
      </c>
    </row>
    <row r="5" spans="1:9" ht="15" customHeight="1">
      <c r="A5" s="162">
        <v>44845</v>
      </c>
      <c r="B5" s="55">
        <v>170000</v>
      </c>
      <c r="C5" s="55"/>
      <c r="D5" s="55"/>
      <c r="E5" s="25">
        <v>36</v>
      </c>
      <c r="F5" s="234">
        <v>29968</v>
      </c>
      <c r="G5" s="55">
        <f>B5/E5</f>
        <v>4722.2222222222199</v>
      </c>
      <c r="H5" s="55">
        <f>B5*0.83%</f>
        <v>1411</v>
      </c>
      <c r="I5" s="108">
        <f>B5</f>
        <v>170000</v>
      </c>
    </row>
    <row r="6" spans="1:9" ht="15" customHeight="1">
      <c r="A6" s="162"/>
      <c r="B6" s="55" t="s">
        <v>189</v>
      </c>
      <c r="C6" s="55">
        <v>1388.89</v>
      </c>
      <c r="D6" s="55"/>
      <c r="E6" s="25"/>
      <c r="F6" s="234"/>
      <c r="G6" s="55"/>
      <c r="H6" s="55"/>
      <c r="I6" s="21">
        <f>I5-C6</f>
        <v>168611.11</v>
      </c>
    </row>
    <row r="7" spans="1:9" ht="15" customHeight="1">
      <c r="A7" s="50">
        <v>44884</v>
      </c>
      <c r="B7" s="148"/>
      <c r="C7" s="329"/>
      <c r="D7" s="329"/>
      <c r="E7" s="538">
        <v>1</v>
      </c>
      <c r="F7" s="42">
        <v>76770</v>
      </c>
      <c r="G7" s="59">
        <v>5000</v>
      </c>
      <c r="H7" s="59"/>
      <c r="I7" s="43">
        <f>I6-G7</f>
        <v>163611.10999999999</v>
      </c>
    </row>
    <row r="8" spans="1:9" ht="15" customHeight="1">
      <c r="A8" s="50">
        <v>44894</v>
      </c>
      <c r="B8" s="148"/>
      <c r="C8" s="329"/>
      <c r="D8" s="329"/>
      <c r="E8" s="538">
        <v>2</v>
      </c>
      <c r="F8" s="42">
        <v>76906</v>
      </c>
      <c r="G8" s="59">
        <v>4722.22</v>
      </c>
      <c r="H8" s="59">
        <v>1411</v>
      </c>
      <c r="I8" s="43">
        <f t="shared" ref="I8:I46" si="0">I7-G8</f>
        <v>158888.89000000001</v>
      </c>
    </row>
    <row r="9" spans="1:9" ht="15" customHeight="1">
      <c r="A9" s="50">
        <v>44922</v>
      </c>
      <c r="B9" s="148"/>
      <c r="C9" s="329"/>
      <c r="D9" s="329"/>
      <c r="E9" s="538">
        <v>3</v>
      </c>
      <c r="F9" s="42">
        <v>77180</v>
      </c>
      <c r="G9" s="59">
        <v>4722.22</v>
      </c>
      <c r="H9" s="59">
        <v>1411</v>
      </c>
      <c r="I9" s="43">
        <f t="shared" si="0"/>
        <v>154166.67000000001</v>
      </c>
    </row>
    <row r="10" spans="1:9" ht="15" customHeight="1">
      <c r="A10" s="50">
        <v>44954</v>
      </c>
      <c r="B10" s="564"/>
      <c r="C10" s="564"/>
      <c r="D10" s="564"/>
      <c r="E10" s="538">
        <v>4</v>
      </c>
      <c r="F10" s="42">
        <v>77485</v>
      </c>
      <c r="G10" s="59">
        <v>4722.22</v>
      </c>
      <c r="H10" s="59">
        <v>1411</v>
      </c>
      <c r="I10" s="43">
        <f t="shared" si="0"/>
        <v>149444.45000000001</v>
      </c>
    </row>
    <row r="11" spans="1:9" ht="15" customHeight="1">
      <c r="A11" s="50">
        <v>44988</v>
      </c>
      <c r="B11" s="564"/>
      <c r="C11" s="564"/>
      <c r="D11" s="564"/>
      <c r="E11" s="538">
        <v>5</v>
      </c>
      <c r="F11" s="42">
        <v>77814</v>
      </c>
      <c r="G11" s="59">
        <v>4722.22</v>
      </c>
      <c r="H11" s="59">
        <v>1411</v>
      </c>
      <c r="I11" s="43">
        <f t="shared" si="0"/>
        <v>144722.23000000001</v>
      </c>
    </row>
    <row r="12" spans="1:9" ht="15" customHeight="1">
      <c r="A12" s="50">
        <v>45016</v>
      </c>
      <c r="B12" s="564"/>
      <c r="C12" s="564"/>
      <c r="D12" s="564"/>
      <c r="E12" s="538">
        <v>6</v>
      </c>
      <c r="F12" s="42">
        <v>78140</v>
      </c>
      <c r="G12" s="59">
        <v>4722.22</v>
      </c>
      <c r="H12" s="59">
        <v>1411</v>
      </c>
      <c r="I12" s="43">
        <f t="shared" si="0"/>
        <v>140000.01</v>
      </c>
    </row>
    <row r="13" spans="1:9" ht="15" customHeight="1">
      <c r="A13" s="50">
        <v>45048</v>
      </c>
      <c r="B13" s="564"/>
      <c r="C13" s="564"/>
      <c r="D13" s="564"/>
      <c r="E13" s="538">
        <v>7</v>
      </c>
      <c r="F13" s="42">
        <v>78536</v>
      </c>
      <c r="G13" s="59">
        <v>4722.22</v>
      </c>
      <c r="H13" s="59">
        <v>1411</v>
      </c>
      <c r="I13" s="43">
        <f t="shared" si="0"/>
        <v>135277.79</v>
      </c>
    </row>
    <row r="14" spans="1:9" ht="15" customHeight="1">
      <c r="A14" s="50">
        <v>45079</v>
      </c>
      <c r="B14" s="564"/>
      <c r="C14" s="564"/>
      <c r="D14" s="564"/>
      <c r="E14" s="538">
        <v>8</v>
      </c>
      <c r="F14" s="42">
        <v>79000</v>
      </c>
      <c r="G14" s="59">
        <v>4722.22</v>
      </c>
      <c r="H14" s="59">
        <v>1411</v>
      </c>
      <c r="I14" s="43">
        <f t="shared" si="0"/>
        <v>130555.57</v>
      </c>
    </row>
    <row r="15" spans="1:9" ht="15" customHeight="1">
      <c r="A15" s="50">
        <v>45107</v>
      </c>
      <c r="B15" s="564"/>
      <c r="C15" s="564"/>
      <c r="D15" s="564"/>
      <c r="E15" s="538">
        <v>9</v>
      </c>
      <c r="F15" s="42">
        <v>79333</v>
      </c>
      <c r="G15" s="59">
        <v>4722.22</v>
      </c>
      <c r="H15" s="59">
        <v>1411</v>
      </c>
      <c r="I15" s="43">
        <f t="shared" si="0"/>
        <v>125833.35</v>
      </c>
    </row>
    <row r="16" spans="1:9" ht="15" customHeight="1">
      <c r="A16" s="50">
        <v>45135</v>
      </c>
      <c r="B16" s="564"/>
      <c r="C16" s="564"/>
      <c r="D16" s="564"/>
      <c r="E16" s="538">
        <v>10</v>
      </c>
      <c r="F16" s="42">
        <v>79638</v>
      </c>
      <c r="G16" s="59">
        <v>4722.22</v>
      </c>
      <c r="H16" s="59">
        <v>1411</v>
      </c>
      <c r="I16" s="43">
        <f t="shared" si="0"/>
        <v>121111.13</v>
      </c>
    </row>
    <row r="17" spans="1:9" ht="15" customHeight="1">
      <c r="A17" s="50">
        <v>45170</v>
      </c>
      <c r="B17" s="564"/>
      <c r="C17" s="564"/>
      <c r="D17" s="564"/>
      <c r="E17" s="538">
        <v>11</v>
      </c>
      <c r="F17" s="42">
        <v>80102</v>
      </c>
      <c r="G17" s="59">
        <v>4722.22</v>
      </c>
      <c r="H17" s="59">
        <v>1411</v>
      </c>
      <c r="I17" s="43">
        <f t="shared" si="0"/>
        <v>116388.91</v>
      </c>
    </row>
    <row r="18" spans="1:9" ht="15" customHeight="1">
      <c r="A18" s="50">
        <v>45198</v>
      </c>
      <c r="B18" s="564"/>
      <c r="C18" s="564"/>
      <c r="D18" s="564"/>
      <c r="E18" s="538">
        <v>12</v>
      </c>
      <c r="F18" s="42">
        <v>80419</v>
      </c>
      <c r="G18" s="59">
        <v>3289</v>
      </c>
      <c r="H18" s="59">
        <v>1411</v>
      </c>
      <c r="I18" s="43">
        <f t="shared" si="0"/>
        <v>113099.91</v>
      </c>
    </row>
    <row r="19" spans="1:9" ht="15" customHeight="1">
      <c r="A19" s="50">
        <v>45227</v>
      </c>
      <c r="B19" s="564"/>
      <c r="C19" s="564"/>
      <c r="D19" s="564"/>
      <c r="E19" s="538">
        <v>13</v>
      </c>
      <c r="F19" s="42">
        <v>80730</v>
      </c>
      <c r="G19" s="59">
        <v>4722.22</v>
      </c>
      <c r="H19" s="59">
        <v>1411</v>
      </c>
      <c r="I19" s="43">
        <f t="shared" si="0"/>
        <v>108377.69</v>
      </c>
    </row>
    <row r="20" spans="1:9" ht="17.25" customHeight="1">
      <c r="A20" s="50">
        <v>45262</v>
      </c>
      <c r="B20" s="564"/>
      <c r="C20" s="564"/>
      <c r="D20" s="564"/>
      <c r="E20" s="538">
        <v>14</v>
      </c>
      <c r="F20" s="42">
        <v>81258</v>
      </c>
      <c r="G20" s="59">
        <v>4289</v>
      </c>
      <c r="H20" s="59">
        <v>1411</v>
      </c>
      <c r="I20" s="43">
        <f t="shared" si="0"/>
        <v>104088.69</v>
      </c>
    </row>
    <row r="21" spans="1:9" ht="15" customHeight="1">
      <c r="A21" s="50">
        <v>45297</v>
      </c>
      <c r="B21" s="564"/>
      <c r="C21" s="564"/>
      <c r="D21" s="564"/>
      <c r="E21" s="538">
        <v>15</v>
      </c>
      <c r="F21" s="42">
        <v>81675</v>
      </c>
      <c r="G21" s="59">
        <v>4722.22</v>
      </c>
      <c r="H21" s="59">
        <v>1411</v>
      </c>
      <c r="I21" s="43">
        <f t="shared" si="0"/>
        <v>99366.47</v>
      </c>
    </row>
    <row r="22" spans="1:9" ht="15" customHeight="1">
      <c r="A22" s="50">
        <v>45321</v>
      </c>
      <c r="B22" s="564"/>
      <c r="C22" s="564"/>
      <c r="D22" s="564"/>
      <c r="E22" s="538">
        <v>16</v>
      </c>
      <c r="F22" s="42">
        <v>81862</v>
      </c>
      <c r="G22" s="59">
        <v>4722.22</v>
      </c>
      <c r="H22" s="59">
        <v>1411</v>
      </c>
      <c r="I22" s="43">
        <f t="shared" si="0"/>
        <v>94644.25</v>
      </c>
    </row>
    <row r="23" spans="1:9" ht="15" customHeight="1">
      <c r="A23" s="50">
        <v>45352</v>
      </c>
      <c r="B23" s="564"/>
      <c r="C23" s="564"/>
      <c r="D23" s="564"/>
      <c r="E23" s="538">
        <v>17</v>
      </c>
      <c r="F23" s="42">
        <v>82286</v>
      </c>
      <c r="G23" s="59">
        <v>4289</v>
      </c>
      <c r="H23" s="59">
        <v>1411</v>
      </c>
      <c r="I23" s="43">
        <f t="shared" si="0"/>
        <v>90355.25</v>
      </c>
    </row>
    <row r="24" spans="1:9" ht="15" customHeight="1">
      <c r="A24" s="50">
        <v>45377</v>
      </c>
      <c r="B24" s="564"/>
      <c r="C24" s="564"/>
      <c r="D24" s="564"/>
      <c r="E24" s="538">
        <v>18</v>
      </c>
      <c r="F24" s="42">
        <v>82554</v>
      </c>
      <c r="G24" s="59">
        <v>4722.22</v>
      </c>
      <c r="H24" s="59">
        <v>1411</v>
      </c>
      <c r="I24" s="43">
        <f t="shared" si="0"/>
        <v>85633.03</v>
      </c>
    </row>
    <row r="25" spans="1:9" ht="15" customHeight="1">
      <c r="A25" s="50">
        <v>45409</v>
      </c>
      <c r="B25" s="62"/>
      <c r="C25" s="62"/>
      <c r="D25" s="62"/>
      <c r="E25" s="538">
        <v>19</v>
      </c>
      <c r="F25" s="42">
        <v>82921</v>
      </c>
      <c r="G25" s="59">
        <v>4722.22</v>
      </c>
      <c r="H25" s="59">
        <v>1411</v>
      </c>
      <c r="I25" s="43">
        <f t="shared" si="0"/>
        <v>80910.81</v>
      </c>
    </row>
    <row r="26" spans="1:9" ht="15" customHeight="1">
      <c r="A26" s="50">
        <v>45444</v>
      </c>
      <c r="B26" s="62"/>
      <c r="C26" s="62"/>
      <c r="D26" s="62"/>
      <c r="E26" s="538">
        <v>20</v>
      </c>
      <c r="F26" s="42">
        <v>83444</v>
      </c>
      <c r="G26" s="59">
        <v>4722.22</v>
      </c>
      <c r="H26" s="59">
        <v>1411</v>
      </c>
      <c r="I26" s="43">
        <f t="shared" si="0"/>
        <v>76188.59</v>
      </c>
    </row>
    <row r="27" spans="1:9" ht="15" customHeight="1">
      <c r="A27" s="50">
        <v>45472</v>
      </c>
      <c r="B27" s="62"/>
      <c r="C27" s="62"/>
      <c r="D27" s="62"/>
      <c r="E27" s="538">
        <v>21</v>
      </c>
      <c r="F27" s="42">
        <v>83754</v>
      </c>
      <c r="G27" s="62">
        <v>4722.22</v>
      </c>
      <c r="H27" s="62">
        <v>1411</v>
      </c>
      <c r="I27" s="43">
        <f t="shared" si="0"/>
        <v>71466.37</v>
      </c>
    </row>
    <row r="28" spans="1:9" ht="15" customHeight="1">
      <c r="A28" s="50">
        <v>45504</v>
      </c>
      <c r="B28" s="564"/>
      <c r="C28" s="564"/>
      <c r="D28" s="564"/>
      <c r="E28" s="538">
        <v>22</v>
      </c>
      <c r="F28" s="42">
        <v>84081</v>
      </c>
      <c r="G28" s="59">
        <v>4722.22</v>
      </c>
      <c r="H28" s="59">
        <v>1411</v>
      </c>
      <c r="I28" s="43">
        <f t="shared" si="0"/>
        <v>66744.149999999994</v>
      </c>
    </row>
    <row r="29" spans="1:9" ht="15" customHeight="1">
      <c r="A29" s="50">
        <v>45534</v>
      </c>
      <c r="B29" s="564"/>
      <c r="C29" s="564"/>
      <c r="D29" s="564"/>
      <c r="E29" s="538">
        <v>23</v>
      </c>
      <c r="F29" s="42">
        <v>84421</v>
      </c>
      <c r="G29" s="59">
        <v>4722.22</v>
      </c>
      <c r="H29" s="59">
        <v>1411</v>
      </c>
      <c r="I29" s="43">
        <f t="shared" si="0"/>
        <v>62021.93</v>
      </c>
    </row>
    <row r="30" spans="1:9" ht="15" customHeight="1">
      <c r="A30" s="50">
        <v>45553</v>
      </c>
      <c r="B30" s="564"/>
      <c r="C30" s="564"/>
      <c r="D30" s="564"/>
      <c r="E30" s="538">
        <v>24</v>
      </c>
      <c r="F30" s="42">
        <v>84652</v>
      </c>
      <c r="G30" s="59">
        <v>4722.22</v>
      </c>
      <c r="H30" s="59"/>
      <c r="I30" s="43">
        <f t="shared" si="0"/>
        <v>57299.71</v>
      </c>
    </row>
    <row r="31" spans="1:9" ht="15" customHeight="1">
      <c r="A31" s="50">
        <v>45563</v>
      </c>
      <c r="B31" s="564"/>
      <c r="C31" s="564"/>
      <c r="D31" s="564"/>
      <c r="E31" s="538">
        <v>25</v>
      </c>
      <c r="F31" s="42">
        <v>84798</v>
      </c>
      <c r="G31" s="59"/>
      <c r="H31" s="59">
        <v>1411</v>
      </c>
      <c r="I31" s="43">
        <f t="shared" si="0"/>
        <v>57299.71</v>
      </c>
    </row>
    <row r="32" spans="1:9" ht="15" customHeight="1">
      <c r="A32" s="50">
        <v>45603</v>
      </c>
      <c r="B32" s="62"/>
      <c r="C32" s="62"/>
      <c r="D32" s="62"/>
      <c r="E32" s="538">
        <v>26</v>
      </c>
      <c r="F32" s="58">
        <v>85284</v>
      </c>
      <c r="G32" s="59">
        <v>4722.22</v>
      </c>
      <c r="H32" s="59">
        <v>1411</v>
      </c>
      <c r="I32" s="43">
        <f t="shared" si="0"/>
        <v>52577.49</v>
      </c>
    </row>
    <row r="33" spans="1:13" ht="15" customHeight="1">
      <c r="A33" s="50">
        <v>45625</v>
      </c>
      <c r="B33" s="62"/>
      <c r="C33" s="62"/>
      <c r="D33" s="62"/>
      <c r="E33" s="538">
        <v>27</v>
      </c>
      <c r="F33" s="58">
        <v>85668</v>
      </c>
      <c r="G33" s="59">
        <v>4722.22</v>
      </c>
      <c r="H33" s="59">
        <v>1411</v>
      </c>
      <c r="I33" s="43">
        <f t="shared" si="0"/>
        <v>47855.27</v>
      </c>
    </row>
    <row r="34" spans="1:13" ht="15" customHeight="1">
      <c r="A34" s="50">
        <v>45650</v>
      </c>
      <c r="B34" s="57"/>
      <c r="C34" s="564"/>
      <c r="D34" s="564"/>
      <c r="E34" s="538">
        <v>28</v>
      </c>
      <c r="F34" s="58">
        <v>85924</v>
      </c>
      <c r="G34" s="59">
        <v>4722.22</v>
      </c>
      <c r="H34" s="59">
        <v>1411</v>
      </c>
      <c r="I34" s="43">
        <f t="shared" si="0"/>
        <v>43133.05</v>
      </c>
    </row>
    <row r="35" spans="1:13" ht="15" customHeight="1">
      <c r="A35" s="50">
        <v>45686</v>
      </c>
      <c r="B35" s="62"/>
      <c r="C35" s="62"/>
      <c r="D35" s="62"/>
      <c r="E35" s="538">
        <v>29</v>
      </c>
      <c r="F35" s="42">
        <v>86326</v>
      </c>
      <c r="G35" s="59">
        <v>4722.22</v>
      </c>
      <c r="H35" s="59">
        <v>1411</v>
      </c>
      <c r="I35" s="43">
        <f t="shared" si="0"/>
        <v>38410.83</v>
      </c>
      <c r="K35" s="126"/>
      <c r="L35" s="566"/>
      <c r="M35" s="566"/>
    </row>
    <row r="36" spans="1:13" ht="15" customHeight="1">
      <c r="A36" s="50">
        <v>45717</v>
      </c>
      <c r="B36" s="62"/>
      <c r="C36" s="62"/>
      <c r="D36" s="62"/>
      <c r="E36" s="538">
        <v>30</v>
      </c>
      <c r="F36" s="42">
        <v>86702</v>
      </c>
      <c r="G36" s="62">
        <v>4289</v>
      </c>
      <c r="H36" s="62">
        <v>1411</v>
      </c>
      <c r="I36" s="43">
        <f t="shared" si="0"/>
        <v>34121.83</v>
      </c>
      <c r="K36" s="126"/>
      <c r="L36" s="566"/>
      <c r="M36" s="566"/>
    </row>
    <row r="37" spans="1:13" ht="15" customHeight="1">
      <c r="A37" s="50">
        <v>45745</v>
      </c>
      <c r="B37" s="62"/>
      <c r="C37" s="62"/>
      <c r="D37" s="62"/>
      <c r="E37" s="538">
        <v>31</v>
      </c>
      <c r="F37" s="42">
        <v>87054</v>
      </c>
      <c r="G37" s="62">
        <v>4288.8900000000003</v>
      </c>
      <c r="H37" s="62">
        <v>1411</v>
      </c>
      <c r="I37" s="43">
        <f t="shared" si="0"/>
        <v>29832.94</v>
      </c>
      <c r="K37" s="126"/>
      <c r="L37" s="567"/>
      <c r="M37" s="567"/>
    </row>
    <row r="38" spans="1:13" ht="15" customHeight="1">
      <c r="A38" s="50">
        <v>45776</v>
      </c>
      <c r="B38" s="62"/>
      <c r="C38" s="62"/>
      <c r="D38" s="62"/>
      <c r="E38" s="538">
        <v>32</v>
      </c>
      <c r="F38" s="42">
        <v>87399</v>
      </c>
      <c r="G38" s="62">
        <v>4722.22</v>
      </c>
      <c r="H38" s="62">
        <v>1411</v>
      </c>
      <c r="I38" s="43">
        <f t="shared" si="0"/>
        <v>25110.720000000001</v>
      </c>
      <c r="K38" s="126"/>
      <c r="L38" s="566"/>
      <c r="M38" s="566"/>
    </row>
    <row r="39" spans="1:13" ht="15" customHeight="1">
      <c r="A39" s="50">
        <v>45805</v>
      </c>
      <c r="B39" s="62"/>
      <c r="C39" s="62"/>
      <c r="D39" s="62"/>
      <c r="E39" s="538">
        <v>33</v>
      </c>
      <c r="F39" s="42" t="s">
        <v>2011</v>
      </c>
      <c r="G39" s="62">
        <v>4722.22</v>
      </c>
      <c r="H39" s="62">
        <v>1411</v>
      </c>
      <c r="I39" s="43">
        <f t="shared" si="0"/>
        <v>20388.5</v>
      </c>
      <c r="K39" s="120"/>
      <c r="L39" s="566"/>
      <c r="M39" s="566"/>
    </row>
    <row r="40" spans="1:13" ht="15" customHeight="1">
      <c r="A40" s="50">
        <v>45836</v>
      </c>
      <c r="B40" s="62"/>
      <c r="C40" s="62"/>
      <c r="D40" s="62"/>
      <c r="E40" s="538">
        <v>34</v>
      </c>
      <c r="F40" s="42" t="s">
        <v>2012</v>
      </c>
      <c r="G40" s="62">
        <v>4722.22</v>
      </c>
      <c r="H40" s="62">
        <v>1411</v>
      </c>
      <c r="I40" s="43">
        <f t="shared" si="0"/>
        <v>15666.28</v>
      </c>
      <c r="K40" s="120"/>
      <c r="L40" s="566"/>
      <c r="M40" s="566"/>
    </row>
    <row r="41" spans="1:13" ht="15" customHeight="1">
      <c r="A41" s="50">
        <v>45871</v>
      </c>
      <c r="B41" s="62"/>
      <c r="C41" s="62"/>
      <c r="D41" s="62"/>
      <c r="E41" s="538">
        <v>35</v>
      </c>
      <c r="F41" s="42" t="s">
        <v>2013</v>
      </c>
      <c r="G41" s="62">
        <v>4722.22</v>
      </c>
      <c r="H41" s="62">
        <v>1411</v>
      </c>
      <c r="I41" s="43">
        <f t="shared" si="0"/>
        <v>10944.06</v>
      </c>
      <c r="K41" s="2178"/>
      <c r="L41" s="567"/>
      <c r="M41" s="567"/>
    </row>
    <row r="42" spans="1:13" ht="15" customHeight="1">
      <c r="A42" s="167">
        <v>45898</v>
      </c>
      <c r="B42" s="39"/>
      <c r="C42" s="39"/>
      <c r="D42" s="39"/>
      <c r="E42" s="538">
        <v>36</v>
      </c>
      <c r="F42" s="2177" t="s">
        <v>2014</v>
      </c>
      <c r="G42" s="450">
        <v>4722.22</v>
      </c>
      <c r="H42" s="450">
        <v>1411</v>
      </c>
      <c r="I42" s="43">
        <f t="shared" si="0"/>
        <v>6221.8399999999501</v>
      </c>
      <c r="K42" s="2178"/>
      <c r="L42" s="566"/>
      <c r="M42" s="566"/>
    </row>
    <row r="43" spans="1:13" ht="15" customHeight="1">
      <c r="A43" s="167">
        <v>45938</v>
      </c>
      <c r="B43" s="39"/>
      <c r="C43" s="39"/>
      <c r="D43" s="39"/>
      <c r="E43" s="538">
        <v>37</v>
      </c>
      <c r="F43" s="52" t="s">
        <v>2015</v>
      </c>
      <c r="G43" s="450">
        <v>4722.22</v>
      </c>
      <c r="H43" s="450">
        <v>1411</v>
      </c>
      <c r="I43" s="43">
        <f t="shared" si="0"/>
        <v>1499.6199999999501</v>
      </c>
      <c r="K43" s="120"/>
      <c r="L43" s="566"/>
      <c r="M43" s="566"/>
    </row>
    <row r="44" spans="1:13" ht="15" customHeight="1">
      <c r="A44" s="167">
        <v>45960</v>
      </c>
      <c r="B44" s="39"/>
      <c r="C44" s="39"/>
      <c r="D44" s="39"/>
      <c r="E44" s="538"/>
      <c r="F44" s="52" t="s">
        <v>2016</v>
      </c>
      <c r="G44" s="450">
        <v>1499.62</v>
      </c>
      <c r="H44" s="450">
        <v>1411</v>
      </c>
      <c r="I44" s="43">
        <f t="shared" si="0"/>
        <v>-4.6384229790419301E-11</v>
      </c>
      <c r="K44" s="120"/>
      <c r="L44" s="566"/>
      <c r="M44" s="566"/>
    </row>
    <row r="45" spans="1:13" ht="15" customHeight="1">
      <c r="A45" s="50"/>
      <c r="B45" s="62"/>
      <c r="C45" s="62"/>
      <c r="D45" s="62"/>
      <c r="E45" s="538"/>
      <c r="F45" s="42"/>
      <c r="G45" s="62"/>
      <c r="H45" s="62"/>
      <c r="I45" s="43">
        <f t="shared" si="0"/>
        <v>-4.6384229790419301E-11</v>
      </c>
    </row>
    <row r="46" spans="1:13" ht="15" customHeight="1">
      <c r="A46" s="50"/>
      <c r="B46" s="62"/>
      <c r="C46" s="62"/>
      <c r="D46" s="62"/>
      <c r="E46" s="538"/>
      <c r="F46" s="42"/>
      <c r="G46" s="62"/>
      <c r="H46" s="62"/>
      <c r="I46" s="43">
        <f t="shared" si="0"/>
        <v>-4.6384229790419301E-11</v>
      </c>
    </row>
    <row r="47" spans="1:13" ht="15" customHeight="1">
      <c r="A47" s="565"/>
      <c r="B47" s="502"/>
      <c r="C47" s="502"/>
      <c r="D47" s="502"/>
      <c r="G47" s="502"/>
      <c r="H47" s="502"/>
    </row>
    <row r="48" spans="1:13" ht="15" customHeight="1">
      <c r="A48" s="565"/>
      <c r="B48" s="502"/>
      <c r="C48" s="502"/>
      <c r="D48" s="502"/>
      <c r="G48" s="502"/>
      <c r="H48" s="502"/>
    </row>
    <row r="49" spans="1:8" ht="15" customHeight="1">
      <c r="A49" s="565"/>
      <c r="B49" s="502"/>
      <c r="C49" s="502"/>
      <c r="D49" s="502"/>
      <c r="G49" s="502"/>
      <c r="H49" s="502"/>
    </row>
    <row r="50" spans="1:8" ht="15" customHeight="1">
      <c r="A50" s="565"/>
      <c r="B50" s="502"/>
      <c r="C50" s="502"/>
      <c r="D50" s="502"/>
      <c r="G50" s="502"/>
      <c r="H50" s="502"/>
    </row>
    <row r="51" spans="1:8" ht="15" customHeight="1">
      <c r="A51" s="565"/>
      <c r="B51" s="502"/>
      <c r="C51" s="502"/>
      <c r="D51" s="502"/>
      <c r="G51" s="502"/>
      <c r="H51" s="502"/>
    </row>
    <row r="52" spans="1:8" ht="15" customHeight="1">
      <c r="A52" s="565"/>
      <c r="B52" s="502"/>
      <c r="C52" s="502"/>
      <c r="D52" s="502"/>
      <c r="G52" s="502"/>
      <c r="H52" s="502"/>
    </row>
    <row r="53" spans="1:8" ht="15" customHeight="1">
      <c r="A53" s="565"/>
      <c r="B53" s="502"/>
      <c r="C53" s="502"/>
      <c r="D53" s="502"/>
      <c r="G53" s="502"/>
      <c r="H53" s="502"/>
    </row>
    <row r="54" spans="1:8" ht="15" customHeight="1">
      <c r="A54" s="565"/>
      <c r="B54" s="502"/>
      <c r="C54" s="502"/>
      <c r="D54" s="502"/>
      <c r="G54" s="502"/>
      <c r="H54" s="502"/>
    </row>
    <row r="55" spans="1:8" ht="15" customHeight="1">
      <c r="A55" s="565"/>
      <c r="B55" s="502"/>
      <c r="C55" s="502"/>
      <c r="D55" s="502"/>
      <c r="G55" s="502"/>
      <c r="H55" s="502"/>
    </row>
    <row r="56" spans="1:8" ht="15" customHeight="1">
      <c r="A56" s="565"/>
      <c r="B56" s="502"/>
      <c r="C56" s="502"/>
      <c r="D56" s="502"/>
      <c r="G56" s="502"/>
      <c r="H56" s="502"/>
    </row>
    <row r="57" spans="1:8" ht="15" customHeight="1">
      <c r="A57" s="565"/>
      <c r="B57" s="502"/>
      <c r="C57" s="502"/>
      <c r="D57" s="502"/>
      <c r="G57" s="502"/>
      <c r="H57" s="502"/>
    </row>
    <row r="58" spans="1:8" ht="15" customHeight="1">
      <c r="A58" s="565"/>
      <c r="B58" s="502"/>
      <c r="C58" s="502"/>
      <c r="D58" s="502"/>
      <c r="G58" s="502"/>
      <c r="H58" s="502"/>
    </row>
    <row r="59" spans="1:8" ht="15" customHeight="1"/>
    <row r="60" spans="1:8" ht="15" customHeight="1"/>
    <row r="61" spans="1:8" ht="15" customHeight="1"/>
    <row r="62" spans="1:8" ht="15" customHeight="1"/>
    <row r="63" spans="1:8" ht="15" customHeight="1"/>
    <row r="64" spans="1: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</sheetData>
  <mergeCells count="2">
    <mergeCell ref="C2:D2"/>
    <mergeCell ref="A3:I3"/>
  </mergeCells>
  <pageMargins left="0.5" right="0.5" top="1" bottom="1" header="0.5" footer="0.5"/>
  <pageSetup paperSize="5" orientation="landscape"/>
  <headerFooter alignWithMargins="0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254"/>
  <dimension ref="A1:R62"/>
  <sheetViews>
    <sheetView zoomScale="130" zoomScaleNormal="130" workbookViewId="0">
      <selection activeCell="A23" sqref="A1:A1048576"/>
    </sheetView>
  </sheetViews>
  <sheetFormatPr defaultColWidth="9.109375" defaultRowHeight="13.2"/>
  <cols>
    <col min="1" max="1" width="16" style="2301" customWidth="1"/>
    <col min="2" max="2" width="14.88671875" style="3" customWidth="1"/>
    <col min="3" max="3" width="11.109375" style="3" customWidth="1"/>
    <col min="4" max="4" width="9.109375" style="3"/>
    <col min="5" max="5" width="9.33203125" style="3" customWidth="1"/>
    <col min="6" max="6" width="9.33203125" style="2289" customWidth="1"/>
    <col min="7" max="7" width="14.33203125" style="6" customWidth="1"/>
    <col min="8" max="8" width="13.88671875" style="6" customWidth="1"/>
    <col min="9" max="9" width="17.6640625" style="6" customWidth="1"/>
    <col min="10" max="10" width="12.44140625" style="3" customWidth="1"/>
    <col min="11" max="16384" width="9.109375" style="3"/>
  </cols>
  <sheetData>
    <row r="1" spans="1:9" ht="27.6">
      <c r="A1" s="2410" t="s">
        <v>2017</v>
      </c>
      <c r="B1" s="6"/>
      <c r="C1" s="6"/>
      <c r="E1" s="133"/>
      <c r="F1" s="2280"/>
      <c r="G1" s="7"/>
      <c r="H1" s="7"/>
      <c r="I1" s="7"/>
    </row>
    <row r="2" spans="1:9">
      <c r="B2" s="6"/>
      <c r="C2" s="6"/>
      <c r="E2" s="133"/>
      <c r="F2" s="2280"/>
      <c r="G2" s="7"/>
      <c r="H2" s="7"/>
      <c r="I2" s="7"/>
    </row>
    <row r="3" spans="1:9">
      <c r="B3" s="6"/>
      <c r="C3" s="6"/>
      <c r="E3" s="133"/>
      <c r="F3" s="2280"/>
      <c r="G3" s="7"/>
      <c r="H3" s="7"/>
      <c r="I3" s="7"/>
    </row>
    <row r="4" spans="1:9" ht="15">
      <c r="A4" s="3585" t="s">
        <v>1</v>
      </c>
      <c r="B4" s="3585"/>
      <c r="C4" s="3585"/>
      <c r="D4" s="3585"/>
      <c r="E4" s="3585"/>
      <c r="F4" s="3585"/>
      <c r="G4" s="3585"/>
      <c r="H4" s="3585"/>
      <c r="I4" s="3586"/>
    </row>
    <row r="5" spans="1:9" ht="25.2">
      <c r="A5" s="2439" t="s">
        <v>2</v>
      </c>
      <c r="B5" s="68" t="s">
        <v>96</v>
      </c>
      <c r="C5" s="68" t="s">
        <v>4</v>
      </c>
      <c r="D5" s="232" t="s">
        <v>5</v>
      </c>
      <c r="E5" s="232" t="s">
        <v>6</v>
      </c>
      <c r="F5" s="2426" t="s">
        <v>36</v>
      </c>
      <c r="G5" s="186" t="s">
        <v>2018</v>
      </c>
      <c r="H5" s="186" t="s">
        <v>2019</v>
      </c>
      <c r="I5" s="186" t="s">
        <v>87</v>
      </c>
    </row>
    <row r="6" spans="1:9">
      <c r="A6" s="2303">
        <v>44698</v>
      </c>
      <c r="B6" s="21">
        <v>60000</v>
      </c>
      <c r="C6" s="21">
        <f>B6*0.02</f>
        <v>1200</v>
      </c>
      <c r="D6" s="23"/>
      <c r="E6" s="25">
        <v>24</v>
      </c>
      <c r="F6" s="2193">
        <v>28976</v>
      </c>
      <c r="G6" s="21">
        <f>B6/E6</f>
        <v>2500</v>
      </c>
      <c r="H6" s="21">
        <f>B6*0.83%</f>
        <v>498</v>
      </c>
      <c r="I6" s="21">
        <f>B6</f>
        <v>60000</v>
      </c>
    </row>
    <row r="7" spans="1:9">
      <c r="A7" s="2304">
        <v>44729</v>
      </c>
      <c r="B7" s="39"/>
      <c r="C7" s="39"/>
      <c r="D7" s="27"/>
      <c r="E7" s="57">
        <v>1</v>
      </c>
      <c r="F7" s="2192">
        <v>75008</v>
      </c>
      <c r="G7" s="43">
        <v>2500</v>
      </c>
      <c r="H7" s="43">
        <v>498</v>
      </c>
      <c r="I7" s="43">
        <f>I6-G7</f>
        <v>57500</v>
      </c>
    </row>
    <row r="8" spans="1:9">
      <c r="A8" s="2304">
        <v>44761</v>
      </c>
      <c r="B8" s="27"/>
      <c r="C8" s="27"/>
      <c r="D8" s="27"/>
      <c r="E8" s="57">
        <v>2</v>
      </c>
      <c r="F8" s="2192">
        <v>75352</v>
      </c>
      <c r="G8" s="30">
        <v>2500</v>
      </c>
      <c r="H8" s="43">
        <v>498</v>
      </c>
      <c r="I8" s="43">
        <f t="shared" ref="I8:I30" si="0">I7-G8</f>
        <v>55000</v>
      </c>
    </row>
    <row r="9" spans="1:9">
      <c r="A9" s="2304">
        <v>44791</v>
      </c>
      <c r="B9" s="27"/>
      <c r="C9" s="27"/>
      <c r="D9" s="27"/>
      <c r="E9" s="57">
        <v>3</v>
      </c>
      <c r="F9" s="2192">
        <v>75711</v>
      </c>
      <c r="G9" s="30">
        <v>2500</v>
      </c>
      <c r="H9" s="43">
        <v>498</v>
      </c>
      <c r="I9" s="43">
        <f t="shared" si="0"/>
        <v>52500</v>
      </c>
    </row>
    <row r="10" spans="1:9" ht="13.8">
      <c r="A10" s="2221">
        <v>44824</v>
      </c>
      <c r="B10" s="27"/>
      <c r="C10" s="27"/>
      <c r="D10" s="27"/>
      <c r="E10" s="57">
        <v>4</v>
      </c>
      <c r="F10" s="2191">
        <v>76058</v>
      </c>
      <c r="G10" s="35">
        <v>2500</v>
      </c>
      <c r="H10" s="35">
        <v>498</v>
      </c>
      <c r="I10" s="43">
        <f t="shared" si="0"/>
        <v>50000</v>
      </c>
    </row>
    <row r="11" spans="1:9" ht="13.8">
      <c r="A11" s="2221">
        <v>44852</v>
      </c>
      <c r="B11" s="27"/>
      <c r="C11" s="27"/>
      <c r="D11" s="27"/>
      <c r="E11" s="57">
        <v>5</v>
      </c>
      <c r="F11" s="2191">
        <v>76338</v>
      </c>
      <c r="G11" s="35">
        <v>2500</v>
      </c>
      <c r="H11" s="35">
        <v>498</v>
      </c>
      <c r="I11" s="43">
        <f t="shared" si="0"/>
        <v>47500</v>
      </c>
    </row>
    <row r="12" spans="1:9" ht="13.8">
      <c r="A12" s="2221">
        <v>44887</v>
      </c>
      <c r="B12" s="27"/>
      <c r="C12" s="27"/>
      <c r="D12" s="27"/>
      <c r="E12" s="57">
        <v>6</v>
      </c>
      <c r="F12" s="2191">
        <v>76801</v>
      </c>
      <c r="G12" s="35">
        <v>2500</v>
      </c>
      <c r="H12" s="35">
        <v>498</v>
      </c>
      <c r="I12" s="43">
        <f t="shared" si="0"/>
        <v>45000</v>
      </c>
    </row>
    <row r="13" spans="1:9" ht="13.8">
      <c r="A13" s="2221">
        <v>44915</v>
      </c>
      <c r="B13" s="27"/>
      <c r="C13" s="27"/>
      <c r="D13" s="27"/>
      <c r="E13" s="57">
        <v>7</v>
      </c>
      <c r="F13" s="2191">
        <v>77083</v>
      </c>
      <c r="G13" s="35">
        <v>2500</v>
      </c>
      <c r="H13" s="35">
        <v>498</v>
      </c>
      <c r="I13" s="43">
        <f t="shared" si="0"/>
        <v>42500</v>
      </c>
    </row>
    <row r="14" spans="1:9">
      <c r="A14" s="2304">
        <v>44954</v>
      </c>
      <c r="B14" s="27"/>
      <c r="C14" s="27"/>
      <c r="D14" s="27"/>
      <c r="E14" s="57">
        <v>8</v>
      </c>
      <c r="F14" s="2192">
        <v>77493</v>
      </c>
      <c r="G14" s="35">
        <v>2500</v>
      </c>
      <c r="H14" s="35">
        <v>498</v>
      </c>
      <c r="I14" s="43">
        <f t="shared" si="0"/>
        <v>40000</v>
      </c>
    </row>
    <row r="15" spans="1:9">
      <c r="A15" s="2304">
        <v>44985</v>
      </c>
      <c r="B15" s="27"/>
      <c r="C15" s="27"/>
      <c r="D15" s="27"/>
      <c r="E15" s="57">
        <v>9</v>
      </c>
      <c r="F15" s="2192">
        <v>77900</v>
      </c>
      <c r="G15" s="35">
        <v>2500</v>
      </c>
      <c r="H15" s="35">
        <v>498</v>
      </c>
      <c r="I15" s="43">
        <f t="shared" si="0"/>
        <v>37500</v>
      </c>
    </row>
    <row r="16" spans="1:9">
      <c r="A16" s="2304">
        <v>45013</v>
      </c>
      <c r="B16" s="27"/>
      <c r="C16" s="27"/>
      <c r="D16" s="27"/>
      <c r="E16" s="57">
        <v>10</v>
      </c>
      <c r="F16" s="2192">
        <v>78041</v>
      </c>
      <c r="G16" s="35">
        <v>2500</v>
      </c>
      <c r="H16" s="35">
        <v>498</v>
      </c>
      <c r="I16" s="43">
        <f t="shared" si="0"/>
        <v>35000</v>
      </c>
    </row>
    <row r="17" spans="1:9">
      <c r="A17" s="2304">
        <v>45044</v>
      </c>
      <c r="B17" s="27"/>
      <c r="C17" s="27"/>
      <c r="D17" s="27"/>
      <c r="E17" s="57">
        <v>11</v>
      </c>
      <c r="F17" s="2192">
        <v>78470</v>
      </c>
      <c r="G17" s="35">
        <v>2500</v>
      </c>
      <c r="H17" s="35">
        <v>498</v>
      </c>
      <c r="I17" s="43">
        <f t="shared" si="0"/>
        <v>32500</v>
      </c>
    </row>
    <row r="18" spans="1:9">
      <c r="A18" s="2304">
        <v>45072</v>
      </c>
      <c r="B18" s="27"/>
      <c r="C18" s="27"/>
      <c r="D18" s="27"/>
      <c r="E18" s="57">
        <v>12</v>
      </c>
      <c r="F18" s="2192">
        <v>78837</v>
      </c>
      <c r="G18" s="35">
        <v>2500</v>
      </c>
      <c r="H18" s="35">
        <v>498</v>
      </c>
      <c r="I18" s="43">
        <f t="shared" si="0"/>
        <v>30000</v>
      </c>
    </row>
    <row r="19" spans="1:9">
      <c r="A19" s="2304">
        <v>45104</v>
      </c>
      <c r="B19" s="27"/>
      <c r="C19" s="27"/>
      <c r="D19" s="27"/>
      <c r="E19" s="57">
        <v>13</v>
      </c>
      <c r="F19" s="2192">
        <v>79244</v>
      </c>
      <c r="G19" s="35">
        <v>2500</v>
      </c>
      <c r="H19" s="35">
        <v>498</v>
      </c>
      <c r="I19" s="43">
        <f t="shared" si="0"/>
        <v>27500</v>
      </c>
    </row>
    <row r="20" spans="1:9">
      <c r="A20" s="2304">
        <v>45135</v>
      </c>
      <c r="B20" s="27"/>
      <c r="C20" s="27"/>
      <c r="D20" s="27"/>
      <c r="E20" s="57">
        <v>14</v>
      </c>
      <c r="F20" s="2192">
        <v>79651</v>
      </c>
      <c r="G20" s="35">
        <v>2500</v>
      </c>
      <c r="H20" s="35">
        <v>498</v>
      </c>
      <c r="I20" s="43">
        <f t="shared" si="0"/>
        <v>25000</v>
      </c>
    </row>
    <row r="21" spans="1:9">
      <c r="A21" s="2304">
        <v>45164</v>
      </c>
      <c r="B21" s="27"/>
      <c r="C21" s="27"/>
      <c r="D21" s="27"/>
      <c r="E21" s="57">
        <v>15</v>
      </c>
      <c r="F21" s="2192">
        <v>79967</v>
      </c>
      <c r="G21" s="35">
        <v>2500</v>
      </c>
      <c r="H21" s="35">
        <v>498</v>
      </c>
      <c r="I21" s="43">
        <f t="shared" si="0"/>
        <v>22500</v>
      </c>
    </row>
    <row r="22" spans="1:9">
      <c r="A22" s="2304">
        <v>45196</v>
      </c>
      <c r="B22" s="27"/>
      <c r="C22" s="27"/>
      <c r="D22" s="27"/>
      <c r="E22" s="57">
        <v>16</v>
      </c>
      <c r="F22" s="2192">
        <v>80335</v>
      </c>
      <c r="G22" s="35">
        <v>2500</v>
      </c>
      <c r="H22" s="35">
        <v>598</v>
      </c>
      <c r="I22" s="43">
        <f t="shared" si="0"/>
        <v>20000</v>
      </c>
    </row>
    <row r="23" spans="1:9">
      <c r="A23" s="2304">
        <v>45226</v>
      </c>
      <c r="B23" s="27"/>
      <c r="C23" s="27"/>
      <c r="D23" s="27"/>
      <c r="E23" s="57">
        <v>17</v>
      </c>
      <c r="F23" s="2192">
        <v>80682</v>
      </c>
      <c r="G23" s="35">
        <v>2500</v>
      </c>
      <c r="H23" s="35">
        <v>498</v>
      </c>
      <c r="I23" s="43">
        <f t="shared" si="0"/>
        <v>17500</v>
      </c>
    </row>
    <row r="24" spans="1:9">
      <c r="A24" s="2221">
        <v>45258</v>
      </c>
      <c r="B24" s="27"/>
      <c r="C24" s="27"/>
      <c r="D24" s="27"/>
      <c r="E24" s="57">
        <v>18</v>
      </c>
      <c r="F24" s="2192">
        <v>81124</v>
      </c>
      <c r="G24" s="35">
        <v>2500</v>
      </c>
      <c r="H24" s="35">
        <v>498</v>
      </c>
      <c r="I24" s="43">
        <f t="shared" si="0"/>
        <v>15000</v>
      </c>
    </row>
    <row r="25" spans="1:9">
      <c r="A25" s="2221">
        <v>45288</v>
      </c>
      <c r="B25" s="27"/>
      <c r="C25" s="27"/>
      <c r="D25" s="27"/>
      <c r="E25" s="57">
        <v>19</v>
      </c>
      <c r="F25" s="2192">
        <v>81536</v>
      </c>
      <c r="G25" s="35">
        <v>2500</v>
      </c>
      <c r="H25" s="35">
        <v>498</v>
      </c>
      <c r="I25" s="43">
        <f t="shared" si="0"/>
        <v>12500</v>
      </c>
    </row>
    <row r="26" spans="1:9" ht="13.8">
      <c r="A26" s="2204">
        <v>45321</v>
      </c>
      <c r="B26" s="27"/>
      <c r="C26" s="27"/>
      <c r="D26" s="27"/>
      <c r="E26" s="57">
        <v>20</v>
      </c>
      <c r="F26" s="2191">
        <v>81848</v>
      </c>
      <c r="G26" s="35">
        <v>2500</v>
      </c>
      <c r="H26" s="35">
        <v>498</v>
      </c>
      <c r="I26" s="43">
        <f t="shared" si="0"/>
        <v>10000</v>
      </c>
    </row>
    <row r="27" spans="1:9" ht="13.8">
      <c r="A27" s="2204">
        <v>45349</v>
      </c>
      <c r="B27" s="27"/>
      <c r="C27" s="27"/>
      <c r="D27" s="27"/>
      <c r="E27" s="57">
        <v>21</v>
      </c>
      <c r="F27" s="2191">
        <v>82167</v>
      </c>
      <c r="G27" s="35">
        <v>2500</v>
      </c>
      <c r="H27" s="35">
        <v>498</v>
      </c>
      <c r="I27" s="43">
        <f t="shared" si="0"/>
        <v>7500</v>
      </c>
    </row>
    <row r="28" spans="1:9" ht="13.8">
      <c r="A28" s="2204">
        <v>45377</v>
      </c>
      <c r="B28" s="27"/>
      <c r="C28" s="27"/>
      <c r="D28" s="27"/>
      <c r="E28" s="57">
        <v>22</v>
      </c>
      <c r="F28" s="2191">
        <v>82542</v>
      </c>
      <c r="G28" s="35">
        <v>2500</v>
      </c>
      <c r="H28" s="35">
        <v>498</v>
      </c>
      <c r="I28" s="43">
        <f t="shared" si="0"/>
        <v>5000</v>
      </c>
    </row>
    <row r="29" spans="1:9" ht="13.8">
      <c r="A29" s="2204">
        <v>45385</v>
      </c>
      <c r="B29" s="27"/>
      <c r="C29" s="27"/>
      <c r="D29" s="27"/>
      <c r="E29" s="57">
        <v>23</v>
      </c>
      <c r="F29" s="2191">
        <v>33197</v>
      </c>
      <c r="G29" s="35">
        <v>5000</v>
      </c>
      <c r="H29" s="39"/>
      <c r="I29" s="43">
        <f t="shared" si="0"/>
        <v>0</v>
      </c>
    </row>
    <row r="30" spans="1:9">
      <c r="A30" s="2223"/>
      <c r="B30" s="27"/>
      <c r="C30" s="27"/>
      <c r="D30" s="27"/>
      <c r="E30" s="57">
        <v>24</v>
      </c>
      <c r="F30" s="2300"/>
      <c r="G30" s="39"/>
      <c r="H30" s="39"/>
      <c r="I30" s="43">
        <f t="shared" si="0"/>
        <v>0</v>
      </c>
    </row>
    <row r="33" spans="1:18" ht="15">
      <c r="A33" s="3585" t="s">
        <v>1</v>
      </c>
      <c r="B33" s="3585"/>
      <c r="C33" s="3585"/>
      <c r="D33" s="3585"/>
      <c r="E33" s="3585"/>
      <c r="F33" s="3585"/>
      <c r="G33" s="3585"/>
      <c r="H33" s="3585"/>
      <c r="I33" s="3586"/>
    </row>
    <row r="34" spans="1:18" ht="25.2">
      <c r="A34" s="2439" t="s">
        <v>2</v>
      </c>
      <c r="B34" s="68" t="s">
        <v>96</v>
      </c>
      <c r="C34" s="68" t="s">
        <v>4</v>
      </c>
      <c r="D34" s="232" t="s">
        <v>5</v>
      </c>
      <c r="E34" s="232" t="s">
        <v>6</v>
      </c>
      <c r="F34" s="2426" t="s">
        <v>36</v>
      </c>
      <c r="G34" s="186" t="s">
        <v>2018</v>
      </c>
      <c r="H34" s="186" t="s">
        <v>2019</v>
      </c>
      <c r="I34" s="186" t="s">
        <v>87</v>
      </c>
    </row>
    <row r="35" spans="1:18">
      <c r="A35" s="2303">
        <v>45385</v>
      </c>
      <c r="B35" s="55">
        <v>80000</v>
      </c>
      <c r="C35" s="55">
        <f>B35*0.02</f>
        <v>1600</v>
      </c>
      <c r="D35" s="25"/>
      <c r="E35" s="25">
        <v>24</v>
      </c>
      <c r="F35" s="2193">
        <v>33197</v>
      </c>
      <c r="G35" s="55">
        <f>B35/E35</f>
        <v>3333.3333333333298</v>
      </c>
      <c r="H35" s="55">
        <f>B35*0.83%</f>
        <v>664</v>
      </c>
      <c r="I35" s="55">
        <f>B35</f>
        <v>80000</v>
      </c>
      <c r="J35" s="162"/>
    </row>
    <row r="36" spans="1:18">
      <c r="A36" s="2304">
        <v>45436</v>
      </c>
      <c r="B36" s="57"/>
      <c r="C36" s="57"/>
      <c r="D36" s="57"/>
      <c r="E36" s="57">
        <v>1</v>
      </c>
      <c r="F36" s="2192">
        <v>83316</v>
      </c>
      <c r="G36" s="59">
        <v>3333.33</v>
      </c>
      <c r="H36" s="59">
        <v>664</v>
      </c>
      <c r="I36" s="62">
        <f>I35-G36</f>
        <v>76666.67</v>
      </c>
      <c r="J36" s="162"/>
    </row>
    <row r="37" spans="1:18">
      <c r="A37" s="2304">
        <v>45471</v>
      </c>
      <c r="B37" s="57"/>
      <c r="C37" s="57"/>
      <c r="D37" s="57"/>
      <c r="E37" s="57">
        <v>2</v>
      </c>
      <c r="F37" s="2192">
        <v>83724</v>
      </c>
      <c r="G37" s="62">
        <v>3333.33</v>
      </c>
      <c r="H37" s="62">
        <v>664</v>
      </c>
      <c r="I37" s="62">
        <f t="shared" ref="I37:I51" si="1">I36-G37</f>
        <v>73333.34</v>
      </c>
      <c r="J37" s="162"/>
    </row>
    <row r="38" spans="1:18">
      <c r="A38" s="2304">
        <v>45503</v>
      </c>
      <c r="B38" s="57"/>
      <c r="C38" s="57"/>
      <c r="D38" s="57"/>
      <c r="E38" s="57">
        <v>3</v>
      </c>
      <c r="F38" s="2192">
        <v>84070</v>
      </c>
      <c r="G38" s="59">
        <v>3333.33</v>
      </c>
      <c r="H38" s="59">
        <v>664</v>
      </c>
      <c r="I38" s="62">
        <f t="shared" si="1"/>
        <v>70000.009999999995</v>
      </c>
      <c r="J38" s="162"/>
    </row>
    <row r="39" spans="1:18">
      <c r="A39" s="2304">
        <v>45531</v>
      </c>
      <c r="B39" s="57"/>
      <c r="C39" s="57"/>
      <c r="D39" s="57"/>
      <c r="E39" s="57">
        <v>4</v>
      </c>
      <c r="F39" s="2192">
        <v>84357</v>
      </c>
      <c r="G39" s="59">
        <v>3333.33</v>
      </c>
      <c r="H39" s="59">
        <v>664</v>
      </c>
      <c r="I39" s="62">
        <f t="shared" si="1"/>
        <v>66666.679999999993</v>
      </c>
      <c r="J39" s="162"/>
    </row>
    <row r="40" spans="1:18">
      <c r="A40" s="2304">
        <v>45563</v>
      </c>
      <c r="B40" s="57"/>
      <c r="C40" s="57"/>
      <c r="D40" s="57"/>
      <c r="E40" s="57">
        <v>5</v>
      </c>
      <c r="F40" s="2192">
        <v>84805</v>
      </c>
      <c r="G40" s="59">
        <v>3333.33</v>
      </c>
      <c r="H40" s="59">
        <v>664</v>
      </c>
      <c r="I40" s="62">
        <f t="shared" si="1"/>
        <v>63333.35</v>
      </c>
      <c r="J40" s="162"/>
    </row>
    <row r="41" spans="1:18">
      <c r="A41" s="2304">
        <v>45591</v>
      </c>
      <c r="B41" s="57"/>
      <c r="C41" s="57"/>
      <c r="D41" s="57"/>
      <c r="E41" s="57">
        <v>6</v>
      </c>
      <c r="F41" s="2192">
        <v>85146</v>
      </c>
      <c r="G41" s="59">
        <v>3333.33</v>
      </c>
      <c r="H41" s="59">
        <v>664</v>
      </c>
      <c r="I41" s="62">
        <f t="shared" si="1"/>
        <v>60000.02</v>
      </c>
      <c r="J41" s="162"/>
    </row>
    <row r="42" spans="1:18">
      <c r="A42" s="2304">
        <v>45629</v>
      </c>
      <c r="B42" s="57"/>
      <c r="C42" s="57"/>
      <c r="D42" s="57"/>
      <c r="E42" s="57">
        <v>7</v>
      </c>
      <c r="F42" s="2192">
        <v>85703</v>
      </c>
      <c r="G42" s="59">
        <v>3333.33</v>
      </c>
      <c r="H42" s="59">
        <v>664</v>
      </c>
      <c r="I42" s="62">
        <f t="shared" si="1"/>
        <v>56666.69</v>
      </c>
      <c r="J42" s="162"/>
    </row>
    <row r="43" spans="1:18">
      <c r="A43" s="2304">
        <v>45686</v>
      </c>
      <c r="B43" s="57"/>
      <c r="C43" s="57"/>
      <c r="D43" s="57"/>
      <c r="E43" s="57">
        <v>8</v>
      </c>
      <c r="F43" s="2192">
        <v>86327</v>
      </c>
      <c r="G43" s="59">
        <v>3333.33</v>
      </c>
      <c r="H43" s="59">
        <v>664</v>
      </c>
      <c r="I43" s="62">
        <f t="shared" si="1"/>
        <v>53333.36</v>
      </c>
      <c r="J43" s="162"/>
      <c r="K43" s="462"/>
      <c r="L43" s="463"/>
      <c r="M43" s="464"/>
      <c r="N43" s="465"/>
      <c r="O43" s="465"/>
      <c r="P43" s="465"/>
      <c r="Q43" s="469"/>
      <c r="R43" s="469"/>
    </row>
    <row r="44" spans="1:18">
      <c r="A44" s="2304">
        <v>45720</v>
      </c>
      <c r="B44" s="57"/>
      <c r="C44" s="57"/>
      <c r="D44" s="57"/>
      <c r="E44" s="57">
        <v>9</v>
      </c>
      <c r="F44" s="2192">
        <v>86735</v>
      </c>
      <c r="G44" s="62">
        <v>3333.33</v>
      </c>
      <c r="H44" s="62">
        <v>664</v>
      </c>
      <c r="I44" s="62">
        <f t="shared" si="1"/>
        <v>50000.03</v>
      </c>
      <c r="J44" s="162"/>
      <c r="K44" s="462"/>
      <c r="L44" s="463"/>
      <c r="M44" s="464"/>
      <c r="N44" s="468"/>
      <c r="O44" s="468"/>
      <c r="P44" s="468"/>
      <c r="Q44" s="469"/>
      <c r="R44" s="469"/>
    </row>
    <row r="45" spans="1:18">
      <c r="A45" s="2304">
        <v>45750</v>
      </c>
      <c r="B45" s="57"/>
      <c r="C45" s="57"/>
      <c r="D45" s="57"/>
      <c r="E45" s="57">
        <v>10</v>
      </c>
      <c r="F45" s="2192">
        <v>87117</v>
      </c>
      <c r="G45" s="62">
        <v>3333.33</v>
      </c>
      <c r="H45" s="62">
        <v>664</v>
      </c>
      <c r="I45" s="62">
        <f t="shared" si="1"/>
        <v>46666.7</v>
      </c>
      <c r="J45" s="162"/>
      <c r="K45" s="462"/>
      <c r="L45" s="463"/>
      <c r="M45" s="464"/>
      <c r="N45" s="468"/>
      <c r="O45" s="468"/>
      <c r="P45" s="468"/>
      <c r="Q45" s="469"/>
      <c r="R45" s="469"/>
    </row>
    <row r="46" spans="1:18">
      <c r="A46" s="2304">
        <v>45777</v>
      </c>
      <c r="B46" s="57"/>
      <c r="C46" s="57"/>
      <c r="D46" s="57"/>
      <c r="E46" s="57">
        <v>11</v>
      </c>
      <c r="F46" s="2192">
        <v>87406</v>
      </c>
      <c r="G46" s="62">
        <v>3333.33</v>
      </c>
      <c r="H46" s="62">
        <v>664</v>
      </c>
      <c r="I46" s="62">
        <f t="shared" si="1"/>
        <v>43333.37</v>
      </c>
      <c r="J46" s="162"/>
      <c r="K46" s="462"/>
      <c r="L46" s="463"/>
      <c r="M46" s="464"/>
      <c r="N46" s="465"/>
      <c r="O46" s="465"/>
      <c r="P46" s="465"/>
      <c r="Q46" s="469"/>
      <c r="R46" s="469"/>
    </row>
    <row r="47" spans="1:18">
      <c r="A47" s="2304">
        <v>45811</v>
      </c>
      <c r="B47" s="57"/>
      <c r="C47" s="57"/>
      <c r="D47" s="57"/>
      <c r="E47" s="57">
        <v>12</v>
      </c>
      <c r="F47" s="2229" t="s">
        <v>2020</v>
      </c>
      <c r="G47" s="62">
        <v>3333.33</v>
      </c>
      <c r="H47" s="62">
        <v>664</v>
      </c>
      <c r="I47" s="62">
        <f t="shared" si="1"/>
        <v>40000.04</v>
      </c>
      <c r="J47" s="162"/>
      <c r="K47" s="462"/>
      <c r="L47" s="463"/>
      <c r="M47" s="340"/>
      <c r="N47" s="468"/>
      <c r="O47" s="468"/>
      <c r="P47" s="468"/>
      <c r="Q47" s="469"/>
      <c r="R47" s="469"/>
    </row>
    <row r="48" spans="1:18">
      <c r="A48" s="2304">
        <v>45836</v>
      </c>
      <c r="B48" s="57"/>
      <c r="C48" s="57"/>
      <c r="D48" s="57"/>
      <c r="E48" s="57">
        <v>13</v>
      </c>
      <c r="F48" s="2253" t="s">
        <v>2021</v>
      </c>
      <c r="G48" s="62">
        <v>3333.33</v>
      </c>
      <c r="H48" s="62">
        <v>664</v>
      </c>
      <c r="I48" s="62">
        <f t="shared" si="1"/>
        <v>36666.71</v>
      </c>
      <c r="J48" s="162"/>
      <c r="K48" s="462"/>
      <c r="L48" s="463"/>
      <c r="M48" s="340"/>
      <c r="N48" s="465"/>
      <c r="O48" s="465"/>
      <c r="P48" s="465"/>
      <c r="Q48" s="469"/>
      <c r="R48" s="469"/>
    </row>
    <row r="49" spans="1:18">
      <c r="A49" s="2304">
        <v>45867</v>
      </c>
      <c r="B49" s="57"/>
      <c r="C49" s="57"/>
      <c r="D49" s="57"/>
      <c r="E49" s="57">
        <v>14</v>
      </c>
      <c r="F49" s="2192">
        <v>1082</v>
      </c>
      <c r="G49" s="62">
        <v>3333.33</v>
      </c>
      <c r="H49" s="62">
        <v>664</v>
      </c>
      <c r="I49" s="62">
        <f t="shared" si="1"/>
        <v>33333.379999999997</v>
      </c>
      <c r="J49" s="162"/>
      <c r="K49" s="462"/>
      <c r="L49" s="463"/>
      <c r="M49" s="340"/>
      <c r="N49" s="465"/>
      <c r="O49" s="465"/>
      <c r="P49" s="465"/>
      <c r="Q49" s="469"/>
      <c r="R49" s="469"/>
    </row>
    <row r="50" spans="1:18" ht="13.8">
      <c r="A50" s="2221">
        <v>45895</v>
      </c>
      <c r="E50" s="57">
        <v>15</v>
      </c>
      <c r="F50" s="2196" t="s">
        <v>2022</v>
      </c>
      <c r="G50" s="555">
        <v>3333.33</v>
      </c>
      <c r="H50" s="555">
        <v>664</v>
      </c>
      <c r="I50" s="62">
        <f t="shared" si="1"/>
        <v>30000.05</v>
      </c>
      <c r="J50" s="162"/>
      <c r="K50" s="462"/>
      <c r="L50" s="463"/>
      <c r="M50" s="464"/>
      <c r="N50" s="465"/>
      <c r="O50" s="465"/>
      <c r="P50" s="465"/>
      <c r="Q50" s="469"/>
      <c r="R50" s="469"/>
    </row>
    <row r="51" spans="1:18">
      <c r="A51" s="3011">
        <v>45917</v>
      </c>
      <c r="D51" s="57"/>
      <c r="E51" s="57">
        <v>16</v>
      </c>
      <c r="F51" s="2861">
        <v>36416</v>
      </c>
      <c r="G51" s="359">
        <v>30000.05</v>
      </c>
      <c r="H51" s="62"/>
      <c r="I51" s="62">
        <f t="shared" si="1"/>
        <v>0</v>
      </c>
      <c r="K51" s="462"/>
      <c r="L51" s="463"/>
      <c r="M51" s="340"/>
      <c r="N51" s="465"/>
      <c r="O51" s="465"/>
      <c r="P51" s="465"/>
      <c r="Q51" s="469"/>
      <c r="R51" s="469"/>
    </row>
    <row r="52" spans="1:18">
      <c r="A52" s="3011"/>
      <c r="B52" s="57"/>
      <c r="C52" s="57"/>
      <c r="D52" s="57"/>
      <c r="E52" s="57">
        <v>17</v>
      </c>
      <c r="F52" s="2192"/>
      <c r="G52" s="62"/>
      <c r="H52" s="62"/>
      <c r="I52" s="62"/>
      <c r="K52" s="462"/>
      <c r="L52" s="466"/>
      <c r="M52" s="467"/>
      <c r="N52" s="465"/>
      <c r="O52" s="465"/>
      <c r="P52" s="465"/>
      <c r="Q52" s="359"/>
      <c r="R52" s="359"/>
    </row>
    <row r="53" spans="1:18">
      <c r="A53" s="3011"/>
      <c r="B53" s="57"/>
      <c r="C53" s="57"/>
      <c r="D53" s="57"/>
      <c r="E53" s="57">
        <v>18</v>
      </c>
      <c r="F53" s="2192"/>
      <c r="G53" s="62"/>
      <c r="H53" s="62"/>
      <c r="I53" s="62"/>
      <c r="K53" s="462"/>
      <c r="L53" s="463"/>
      <c r="M53" s="340"/>
      <c r="N53" s="465"/>
      <c r="O53" s="465"/>
      <c r="P53" s="465"/>
      <c r="Q53" s="469"/>
      <c r="R53" s="469"/>
    </row>
    <row r="54" spans="1:18" ht="15">
      <c r="A54" s="3585" t="s">
        <v>1</v>
      </c>
      <c r="B54" s="3585"/>
      <c r="C54" s="3585"/>
      <c r="D54" s="3585"/>
      <c r="E54" s="3585"/>
      <c r="F54" s="3585"/>
      <c r="G54" s="3585"/>
      <c r="H54" s="3585"/>
      <c r="I54" s="3586"/>
      <c r="K54" s="462"/>
      <c r="L54" s="463"/>
      <c r="M54" s="340"/>
      <c r="N54" s="465"/>
      <c r="O54" s="465"/>
      <c r="P54" s="465"/>
      <c r="Q54" s="469"/>
      <c r="R54" s="469"/>
    </row>
    <row r="55" spans="1:18" ht="25.2">
      <c r="A55" s="2439" t="s">
        <v>2</v>
      </c>
      <c r="B55" s="68" t="s">
        <v>96</v>
      </c>
      <c r="C55" s="68" t="s">
        <v>4</v>
      </c>
      <c r="D55" s="232" t="s">
        <v>5</v>
      </c>
      <c r="E55" s="232" t="s">
        <v>6</v>
      </c>
      <c r="F55" s="2426" t="s">
        <v>36</v>
      </c>
      <c r="G55" s="186" t="s">
        <v>2018</v>
      </c>
      <c r="H55" s="186" t="s">
        <v>2019</v>
      </c>
      <c r="I55" s="186" t="s">
        <v>87</v>
      </c>
      <c r="K55" s="119"/>
      <c r="L55" s="124"/>
      <c r="M55" s="120"/>
      <c r="N55" s="121"/>
      <c r="O55" s="121"/>
      <c r="P55" s="121"/>
      <c r="Q55" s="129"/>
      <c r="R55" s="129"/>
    </row>
    <row r="56" spans="1:18">
      <c r="A56" s="2303">
        <v>45917</v>
      </c>
      <c r="B56" s="55">
        <v>80000</v>
      </c>
      <c r="C56" s="55">
        <f>B56*0.02</f>
        <v>1600</v>
      </c>
      <c r="D56" s="25"/>
      <c r="E56" s="25">
        <v>24</v>
      </c>
      <c r="F56" s="2193">
        <v>36416</v>
      </c>
      <c r="G56" s="55">
        <f>B56/E56</f>
        <v>3333.3333333333298</v>
      </c>
      <c r="H56" s="55">
        <f>B56*0.83%</f>
        <v>664</v>
      </c>
      <c r="I56" s="55">
        <f>B56</f>
        <v>80000</v>
      </c>
    </row>
    <row r="57" spans="1:18" ht="18.75" customHeight="1">
      <c r="A57" s="3012">
        <v>45959</v>
      </c>
      <c r="B57" s="270"/>
      <c r="C57" s="27"/>
      <c r="D57" s="27"/>
      <c r="E57" s="27"/>
      <c r="F57" s="2313" t="s">
        <v>2023</v>
      </c>
      <c r="G57" s="456">
        <v>3333.33</v>
      </c>
      <c r="H57" s="456">
        <v>664</v>
      </c>
      <c r="I57" s="62">
        <f t="shared" ref="I57:I62" si="2">I56-G57</f>
        <v>76666.67</v>
      </c>
    </row>
    <row r="58" spans="1:18" ht="18.75" customHeight="1">
      <c r="A58" s="3012">
        <v>45990</v>
      </c>
      <c r="B58" s="270"/>
      <c r="C58" s="27"/>
      <c r="D58" s="27"/>
      <c r="E58" s="27"/>
      <c r="F58" s="2313" t="s">
        <v>2024</v>
      </c>
      <c r="G58" s="456">
        <v>3333.33</v>
      </c>
      <c r="H58" s="456">
        <v>664</v>
      </c>
      <c r="I58" s="62">
        <f t="shared" si="2"/>
        <v>73333.34</v>
      </c>
    </row>
    <row r="59" spans="1:18" ht="18.75" customHeight="1">
      <c r="A59" s="2244">
        <v>46018</v>
      </c>
      <c r="B59" s="481"/>
      <c r="C59" s="27"/>
      <c r="D59" s="27"/>
      <c r="E59" s="27"/>
      <c r="F59" s="2195" t="s">
        <v>2025</v>
      </c>
      <c r="G59" s="456">
        <v>3333.33</v>
      </c>
      <c r="H59" s="456">
        <v>664</v>
      </c>
      <c r="I59" s="62">
        <f t="shared" si="2"/>
        <v>70000.009999999995</v>
      </c>
    </row>
    <row r="60" spans="1:18">
      <c r="A60" s="2224"/>
      <c r="B60" s="27"/>
      <c r="C60" s="27"/>
      <c r="D60" s="27"/>
      <c r="E60" s="27"/>
      <c r="F60" s="2300"/>
      <c r="G60" s="39"/>
      <c r="H60" s="39"/>
      <c r="I60" s="62">
        <f t="shared" si="2"/>
        <v>70000.009999999995</v>
      </c>
    </row>
    <row r="61" spans="1:18">
      <c r="A61" s="2223"/>
      <c r="B61" s="27"/>
      <c r="C61" s="27"/>
      <c r="D61" s="27"/>
      <c r="E61" s="27"/>
      <c r="F61" s="2300"/>
      <c r="G61" s="39"/>
      <c r="H61" s="39"/>
      <c r="I61" s="62">
        <f t="shared" si="2"/>
        <v>70000.009999999995</v>
      </c>
    </row>
    <row r="62" spans="1:18">
      <c r="A62" s="2223"/>
      <c r="B62" s="27"/>
      <c r="C62" s="27"/>
      <c r="D62" s="27"/>
      <c r="E62" s="27"/>
      <c r="F62" s="2300"/>
      <c r="G62" s="39"/>
      <c r="H62" s="39"/>
      <c r="I62" s="62">
        <f t="shared" si="2"/>
        <v>70000.009999999995</v>
      </c>
    </row>
  </sheetData>
  <mergeCells count="3">
    <mergeCell ref="A4:I4"/>
    <mergeCell ref="A33:I33"/>
    <mergeCell ref="A54:I54"/>
  </mergeCells>
  <pageMargins left="0.7" right="0.7" top="0.75" bottom="0.75" header="0.3" footer="0.3"/>
  <pageSetup orientation="portrait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P22"/>
  <sheetViews>
    <sheetView zoomScale="130" zoomScaleNormal="130" workbookViewId="0">
      <selection activeCell="G26" sqref="G26"/>
    </sheetView>
  </sheetViews>
  <sheetFormatPr defaultColWidth="9" defaultRowHeight="13.2"/>
  <cols>
    <col min="1" max="1" width="12.109375" customWidth="1"/>
    <col min="2" max="2" width="18.88671875" style="542" customWidth="1"/>
    <col min="3" max="6" width="14.44140625" customWidth="1"/>
    <col min="7" max="7" width="14.44140625" style="2362" customWidth="1"/>
    <col min="8" max="10" width="14.44140625" customWidth="1"/>
  </cols>
  <sheetData>
    <row r="1" spans="1:16" ht="27.6">
      <c r="B1" s="544" t="s">
        <v>2026</v>
      </c>
      <c r="C1" s="6"/>
      <c r="D1" s="6"/>
      <c r="E1" s="3"/>
      <c r="F1" s="133"/>
      <c r="G1" s="2308"/>
      <c r="H1" s="7"/>
      <c r="I1" s="7"/>
      <c r="J1" s="7"/>
    </row>
    <row r="2" spans="1:16">
      <c r="B2" s="545"/>
      <c r="C2" s="6"/>
      <c r="D2" s="6"/>
      <c r="E2" s="3"/>
      <c r="F2" s="133"/>
      <c r="G2" s="2308"/>
      <c r="H2" s="7"/>
      <c r="I2" s="7"/>
      <c r="J2" s="7"/>
    </row>
    <row r="3" spans="1:16">
      <c r="B3" s="545"/>
      <c r="C3" s="6"/>
      <c r="D3" s="6"/>
      <c r="E3" s="3"/>
      <c r="F3" s="133"/>
      <c r="G3" s="2308"/>
      <c r="H3" s="7"/>
      <c r="I3" s="7"/>
      <c r="J3" s="7"/>
    </row>
    <row r="4" spans="1:16" ht="15">
      <c r="B4" s="3585" t="s">
        <v>1</v>
      </c>
      <c r="C4" s="3585"/>
      <c r="D4" s="3585"/>
      <c r="E4" s="3585"/>
      <c r="F4" s="3585"/>
      <c r="G4" s="3585"/>
      <c r="H4" s="3585"/>
      <c r="I4" s="3585"/>
      <c r="J4" s="3586"/>
    </row>
    <row r="5" spans="1:16" ht="25.2">
      <c r="B5" s="546" t="s">
        <v>2</v>
      </c>
      <c r="C5" s="68" t="s">
        <v>96</v>
      </c>
      <c r="D5" s="68" t="s">
        <v>4</v>
      </c>
      <c r="E5" s="232" t="s">
        <v>5</v>
      </c>
      <c r="F5" s="232" t="s">
        <v>6</v>
      </c>
      <c r="G5" s="2247" t="s">
        <v>36</v>
      </c>
      <c r="H5" s="186" t="s">
        <v>2018</v>
      </c>
      <c r="I5" s="186" t="s">
        <v>2019</v>
      </c>
      <c r="J5" s="186" t="s">
        <v>87</v>
      </c>
    </row>
    <row r="6" spans="1:16">
      <c r="A6" s="88"/>
      <c r="B6" s="547">
        <v>45605</v>
      </c>
      <c r="C6" s="21">
        <v>100000</v>
      </c>
      <c r="D6" s="21">
        <f>C6*0.02</f>
        <v>2000</v>
      </c>
      <c r="E6" s="23"/>
      <c r="F6" s="25">
        <v>24</v>
      </c>
      <c r="G6" s="2248">
        <v>34497</v>
      </c>
      <c r="H6" s="21">
        <f>C6/F6</f>
        <v>4166.6666666666697</v>
      </c>
      <c r="I6" s="21">
        <f>C6*0.83%</f>
        <v>830</v>
      </c>
      <c r="J6" s="21">
        <f>C6</f>
        <v>100000</v>
      </c>
    </row>
    <row r="7" spans="1:16">
      <c r="A7" s="88"/>
      <c r="B7" s="60">
        <v>45636</v>
      </c>
      <c r="C7" s="57"/>
      <c r="D7" s="57"/>
      <c r="E7" s="57"/>
      <c r="F7" s="57">
        <v>1</v>
      </c>
      <c r="G7" s="2229">
        <v>85767</v>
      </c>
      <c r="H7" s="59">
        <v>4166.67</v>
      </c>
      <c r="I7" s="59">
        <v>830</v>
      </c>
      <c r="J7" s="62">
        <f>J6-H7</f>
        <v>95833.33</v>
      </c>
    </row>
    <row r="8" spans="1:16">
      <c r="A8" s="88"/>
      <c r="B8" s="60">
        <v>45672</v>
      </c>
      <c r="C8" s="57"/>
      <c r="D8" s="57"/>
      <c r="E8" s="57"/>
      <c r="F8" s="57">
        <v>2</v>
      </c>
      <c r="G8" s="2229">
        <v>86179</v>
      </c>
      <c r="H8" s="59">
        <v>4166.67</v>
      </c>
      <c r="I8" s="59">
        <v>830</v>
      </c>
      <c r="J8" s="62">
        <f t="shared" ref="J8:J20" si="0">J7-H8</f>
        <v>91666.66</v>
      </c>
      <c r="L8" s="462"/>
      <c r="M8" s="463"/>
      <c r="N8" s="464"/>
      <c r="O8" s="465"/>
      <c r="P8" s="465"/>
    </row>
    <row r="9" spans="1:16">
      <c r="A9" s="88"/>
      <c r="B9" s="2587">
        <v>45703</v>
      </c>
      <c r="C9" s="57"/>
      <c r="D9" s="57"/>
      <c r="E9" s="57"/>
      <c r="F9" s="57">
        <v>3</v>
      </c>
      <c r="G9" s="2229">
        <v>86446</v>
      </c>
      <c r="H9" s="59">
        <v>4166.67</v>
      </c>
      <c r="I9" s="59">
        <v>830</v>
      </c>
      <c r="J9" s="62">
        <f t="shared" si="0"/>
        <v>87499.99</v>
      </c>
      <c r="L9" s="462"/>
      <c r="M9" s="463"/>
      <c r="N9" s="464"/>
      <c r="O9" s="465"/>
      <c r="P9" s="465"/>
    </row>
    <row r="10" spans="1:16">
      <c r="A10" s="88"/>
      <c r="B10" s="2587">
        <v>45731</v>
      </c>
      <c r="C10" s="57"/>
      <c r="D10" s="57"/>
      <c r="E10" s="57"/>
      <c r="F10" s="57">
        <v>4</v>
      </c>
      <c r="G10" s="2229">
        <v>86836</v>
      </c>
      <c r="H10" s="62">
        <v>4166.67</v>
      </c>
      <c r="I10" s="62">
        <v>830</v>
      </c>
      <c r="J10" s="62">
        <f t="shared" si="0"/>
        <v>83333.320000000007</v>
      </c>
      <c r="L10" s="462"/>
      <c r="M10" s="463"/>
      <c r="N10" s="464"/>
      <c r="O10" s="465"/>
      <c r="P10" s="465"/>
    </row>
    <row r="11" spans="1:16">
      <c r="A11" s="88"/>
      <c r="B11" s="2587">
        <v>45776</v>
      </c>
      <c r="C11" s="57"/>
      <c r="D11" s="57"/>
      <c r="E11" s="57"/>
      <c r="F11" s="57">
        <v>5</v>
      </c>
      <c r="G11" s="2229">
        <v>87391</v>
      </c>
      <c r="H11" s="62">
        <v>4166.67</v>
      </c>
      <c r="I11" s="62">
        <v>830</v>
      </c>
      <c r="J11" s="62">
        <f t="shared" si="0"/>
        <v>79166.649999999994</v>
      </c>
      <c r="L11" s="462"/>
      <c r="M11" s="463"/>
      <c r="N11" s="464"/>
      <c r="O11" s="465"/>
      <c r="P11" s="465"/>
    </row>
    <row r="12" spans="1:16">
      <c r="A12" s="88"/>
      <c r="B12" s="2587">
        <v>45790</v>
      </c>
      <c r="C12" s="57"/>
      <c r="D12" s="57"/>
      <c r="E12" s="57"/>
      <c r="F12" s="57">
        <v>6</v>
      </c>
      <c r="G12" s="2229" t="s">
        <v>2027</v>
      </c>
      <c r="H12" s="62">
        <v>4166.67</v>
      </c>
      <c r="I12" s="62">
        <v>830</v>
      </c>
      <c r="J12" s="62">
        <f t="shared" si="0"/>
        <v>74999.98</v>
      </c>
      <c r="L12" s="462"/>
      <c r="M12" s="463"/>
      <c r="N12" s="340"/>
      <c r="O12" s="465"/>
      <c r="P12" s="465"/>
    </row>
    <row r="13" spans="1:16" ht="13.8">
      <c r="A13" s="88"/>
      <c r="B13" s="2666">
        <v>45850</v>
      </c>
      <c r="F13" s="57">
        <v>7</v>
      </c>
      <c r="G13" s="2195" t="s">
        <v>2028</v>
      </c>
      <c r="H13" s="450">
        <v>4166.67</v>
      </c>
      <c r="I13" s="450">
        <v>830</v>
      </c>
      <c r="J13" s="62">
        <f t="shared" si="0"/>
        <v>70833.31</v>
      </c>
      <c r="L13" s="462"/>
      <c r="M13" s="463"/>
      <c r="N13" s="340"/>
      <c r="O13" s="465"/>
      <c r="P13" s="465"/>
    </row>
    <row r="14" spans="1:16">
      <c r="A14" s="88"/>
      <c r="B14" s="2587">
        <v>45869</v>
      </c>
      <c r="C14" s="57"/>
      <c r="D14" s="57"/>
      <c r="E14" s="57"/>
      <c r="F14" s="57">
        <v>8</v>
      </c>
      <c r="G14" s="3013" t="s">
        <v>2029</v>
      </c>
      <c r="H14" s="450">
        <v>4870</v>
      </c>
      <c r="I14" s="450">
        <v>830</v>
      </c>
      <c r="J14" s="62">
        <f t="shared" si="0"/>
        <v>65963.31</v>
      </c>
      <c r="L14" s="462"/>
      <c r="M14" s="463"/>
      <c r="N14" s="340"/>
      <c r="O14" s="465"/>
      <c r="P14" s="465"/>
    </row>
    <row r="15" spans="1:16" ht="13.8">
      <c r="A15" s="88"/>
      <c r="B15" s="3014">
        <v>45930</v>
      </c>
      <c r="F15" s="57">
        <v>9</v>
      </c>
      <c r="G15" s="2308" t="s">
        <v>2030</v>
      </c>
      <c r="H15" s="549">
        <v>4166.67</v>
      </c>
      <c r="I15" s="549">
        <v>830</v>
      </c>
      <c r="J15" s="62">
        <f t="shared" si="0"/>
        <v>61796.639999999999</v>
      </c>
      <c r="L15" s="462"/>
      <c r="M15" s="463"/>
      <c r="N15" s="340"/>
      <c r="O15" s="465"/>
      <c r="P15" s="465"/>
    </row>
    <row r="16" spans="1:16">
      <c r="A16" s="88"/>
      <c r="B16" s="60"/>
      <c r="C16" s="57"/>
      <c r="D16" s="57"/>
      <c r="E16" s="57"/>
      <c r="F16" s="57">
        <v>10</v>
      </c>
      <c r="G16" s="2229"/>
      <c r="H16" s="62"/>
      <c r="I16" s="62"/>
      <c r="J16" s="62">
        <f t="shared" si="0"/>
        <v>61796.639999999999</v>
      </c>
    </row>
    <row r="17" spans="1:10">
      <c r="A17" s="88"/>
      <c r="B17" s="60"/>
      <c r="C17" s="57"/>
      <c r="D17" s="57"/>
      <c r="E17" s="57"/>
      <c r="F17" s="57">
        <v>11</v>
      </c>
      <c r="G17" s="2229"/>
      <c r="H17" s="62"/>
      <c r="I17" s="62"/>
      <c r="J17" s="62">
        <f t="shared" si="0"/>
        <v>61796.639999999999</v>
      </c>
    </row>
    <row r="18" spans="1:10">
      <c r="A18" s="88"/>
      <c r="J18" s="62">
        <f t="shared" si="0"/>
        <v>61796.639999999999</v>
      </c>
    </row>
    <row r="19" spans="1:10">
      <c r="A19" s="88"/>
      <c r="J19" s="62">
        <f t="shared" si="0"/>
        <v>61796.639999999999</v>
      </c>
    </row>
    <row r="20" spans="1:10">
      <c r="A20" s="88"/>
      <c r="J20" s="62">
        <f t="shared" si="0"/>
        <v>61796.639999999999</v>
      </c>
    </row>
    <row r="21" spans="1:10">
      <c r="A21" s="88"/>
    </row>
    <row r="22" spans="1:10">
      <c r="A22" s="88"/>
    </row>
  </sheetData>
  <mergeCells count="1">
    <mergeCell ref="B4:J4"/>
  </mergeCells>
  <pageMargins left="0.7" right="0.7" top="0.75" bottom="0.75" header="0.3" footer="0.3"/>
  <pageSetup orientation="portrait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255">
    <tabColor rgb="FF0070C0"/>
  </sheetPr>
  <dimension ref="A1:AA194"/>
  <sheetViews>
    <sheetView zoomScale="130" zoomScaleNormal="130" workbookViewId="0">
      <selection activeCell="W22" sqref="W22"/>
    </sheetView>
  </sheetViews>
  <sheetFormatPr defaultColWidth="9.109375" defaultRowHeight="13.2"/>
  <cols>
    <col min="1" max="1" width="11.88671875" style="3016" customWidth="1"/>
    <col min="2" max="2" width="13.88671875" style="6" customWidth="1"/>
    <col min="3" max="3" width="10.6640625" style="6" customWidth="1"/>
    <col min="4" max="4" width="9.109375" style="3"/>
    <col min="5" max="5" width="9.109375" style="133"/>
    <col min="6" max="6" width="11.109375" style="2308" customWidth="1"/>
    <col min="7" max="7" width="13.109375" style="7" customWidth="1"/>
    <col min="8" max="8" width="12" style="7" customWidth="1"/>
    <col min="9" max="9" width="13.44140625" style="7" customWidth="1"/>
    <col min="10" max="10" width="10.44140625" style="100" hidden="1" customWidth="1"/>
    <col min="11" max="11" width="11.44140625" style="6" hidden="1" customWidth="1"/>
    <col min="12" max="12" width="10.33203125" style="6" hidden="1" customWidth="1"/>
    <col min="13" max="13" width="10.44140625" style="6" hidden="1" customWidth="1"/>
    <col min="14" max="14" width="10.88671875" style="9" hidden="1" customWidth="1"/>
    <col min="15" max="15" width="6.109375" style="5" hidden="1" customWidth="1"/>
    <col min="16" max="17" width="11" style="6" hidden="1" customWidth="1"/>
    <col min="18" max="18" width="14.44140625" style="6" hidden="1" customWidth="1"/>
    <col min="19" max="19" width="9.109375" style="3"/>
    <col min="20" max="20" width="12.44140625" style="2" customWidth="1"/>
    <col min="21" max="21" width="12.44140625" style="3" customWidth="1"/>
    <col min="22" max="22" width="12.44140625" style="9" customWidth="1"/>
    <col min="23" max="23" width="12.44140625" style="442" customWidth="1"/>
    <col min="24" max="25" width="12.44140625" style="6" customWidth="1"/>
    <col min="26" max="26" width="12.44140625" style="3" customWidth="1"/>
    <col min="27" max="27" width="11.5546875" style="3" customWidth="1"/>
    <col min="28" max="16384" width="9.109375" style="3"/>
  </cols>
  <sheetData>
    <row r="1" spans="1:26" ht="15">
      <c r="A1" s="3016" t="s">
        <v>2031</v>
      </c>
      <c r="K1" s="484"/>
      <c r="L1" s="484"/>
      <c r="M1" s="484"/>
      <c r="N1" s="530"/>
      <c r="O1" s="460"/>
      <c r="P1" s="484"/>
      <c r="Q1" s="484"/>
      <c r="R1" s="484"/>
    </row>
    <row r="2" spans="1:26">
      <c r="L2" s="3161"/>
      <c r="M2" s="3161"/>
      <c r="Q2" s="502"/>
      <c r="R2" s="502"/>
    </row>
    <row r="4" spans="1:26" ht="20.399999999999999">
      <c r="A4" s="3590" t="s">
        <v>1</v>
      </c>
      <c r="B4" s="3590"/>
      <c r="C4" s="3590"/>
      <c r="D4" s="3590"/>
      <c r="E4" s="3590"/>
      <c r="F4" s="3590"/>
      <c r="G4" s="3590"/>
      <c r="H4" s="3590"/>
      <c r="I4" s="3590"/>
      <c r="J4" s="3146" t="s">
        <v>103</v>
      </c>
      <c r="K4" s="3147"/>
      <c r="L4" s="3147"/>
      <c r="M4" s="3147"/>
      <c r="N4" s="3147"/>
      <c r="O4" s="3147"/>
      <c r="P4" s="3147"/>
      <c r="Q4" s="3147"/>
      <c r="R4" s="3148"/>
      <c r="T4" s="3587" t="s">
        <v>20</v>
      </c>
      <c r="U4" s="3588"/>
      <c r="V4" s="3588"/>
      <c r="W4" s="3588"/>
      <c r="X4" s="3588"/>
      <c r="Y4" s="3588"/>
      <c r="Z4" s="3589"/>
    </row>
    <row r="5" spans="1:26" ht="29.1" customHeight="1">
      <c r="A5" s="3017" t="s">
        <v>2</v>
      </c>
      <c r="B5" s="68" t="s">
        <v>96</v>
      </c>
      <c r="C5" s="68" t="s">
        <v>4</v>
      </c>
      <c r="D5" s="232" t="s">
        <v>5</v>
      </c>
      <c r="E5" s="232" t="s">
        <v>6</v>
      </c>
      <c r="F5" s="2247" t="s">
        <v>36</v>
      </c>
      <c r="G5" s="186" t="s">
        <v>2018</v>
      </c>
      <c r="H5" s="186" t="s">
        <v>2019</v>
      </c>
      <c r="I5" s="186" t="s">
        <v>87</v>
      </c>
      <c r="J5" s="343" t="s">
        <v>2</v>
      </c>
      <c r="K5" s="344" t="s">
        <v>240</v>
      </c>
      <c r="L5" s="353" t="s">
        <v>4</v>
      </c>
      <c r="M5" s="344" t="s">
        <v>261</v>
      </c>
      <c r="N5" s="354" t="s">
        <v>5</v>
      </c>
      <c r="O5" s="354" t="s">
        <v>6</v>
      </c>
      <c r="P5" s="344" t="s">
        <v>241</v>
      </c>
      <c r="Q5" s="344" t="s">
        <v>242</v>
      </c>
      <c r="R5" s="536" t="s">
        <v>243</v>
      </c>
      <c r="T5" s="244" t="s">
        <v>21</v>
      </c>
      <c r="U5" s="174" t="s">
        <v>22</v>
      </c>
      <c r="V5" s="174" t="s">
        <v>187</v>
      </c>
      <c r="W5" s="258" t="s">
        <v>211</v>
      </c>
      <c r="X5" s="176" t="s">
        <v>24</v>
      </c>
      <c r="Y5" s="176" t="s">
        <v>25</v>
      </c>
      <c r="Z5" s="202" t="s">
        <v>26</v>
      </c>
    </row>
    <row r="6" spans="1:26" ht="15" customHeight="1">
      <c r="A6" s="3018">
        <v>44597</v>
      </c>
      <c r="B6" s="21">
        <v>150000</v>
      </c>
      <c r="C6" s="21">
        <f>B6*0.02</f>
        <v>3000</v>
      </c>
      <c r="D6" s="23"/>
      <c r="E6" s="25">
        <v>48</v>
      </c>
      <c r="F6" s="2248">
        <v>28317</v>
      </c>
      <c r="G6" s="21">
        <f>B6/E6</f>
        <v>3125</v>
      </c>
      <c r="H6" s="21">
        <f>B6*0.83%</f>
        <v>1245</v>
      </c>
      <c r="I6" s="21">
        <v>150000</v>
      </c>
      <c r="J6" s="531">
        <v>42377</v>
      </c>
      <c r="K6" s="532">
        <v>60000</v>
      </c>
      <c r="L6" s="532"/>
      <c r="M6" s="532"/>
      <c r="N6" s="533"/>
      <c r="O6" s="534">
        <v>24</v>
      </c>
      <c r="P6" s="532">
        <f>+K6/O6</f>
        <v>2500</v>
      </c>
      <c r="Q6" s="532">
        <v>900</v>
      </c>
      <c r="R6" s="537">
        <f>K6</f>
        <v>60000</v>
      </c>
      <c r="T6" s="259">
        <v>45520</v>
      </c>
      <c r="U6" s="260">
        <v>10000</v>
      </c>
      <c r="V6" s="57">
        <v>12</v>
      </c>
      <c r="W6" s="261">
        <v>34019</v>
      </c>
      <c r="X6" s="260">
        <v>833.33</v>
      </c>
      <c r="Y6" s="260">
        <v>200</v>
      </c>
      <c r="Z6" s="262">
        <v>10000</v>
      </c>
    </row>
    <row r="7" spans="1:26" ht="15" customHeight="1">
      <c r="A7" s="2891">
        <v>44617</v>
      </c>
      <c r="B7" s="39"/>
      <c r="C7" s="39"/>
      <c r="D7" s="27"/>
      <c r="E7" s="57">
        <v>1</v>
      </c>
      <c r="F7" s="2229">
        <v>73749</v>
      </c>
      <c r="G7" s="43">
        <v>3125</v>
      </c>
      <c r="H7" s="43">
        <v>1245</v>
      </c>
      <c r="I7" s="43">
        <f>I6-G7</f>
        <v>146875</v>
      </c>
      <c r="J7" s="100">
        <v>42377</v>
      </c>
      <c r="K7" s="39"/>
      <c r="L7" s="39"/>
      <c r="M7" s="39"/>
      <c r="N7" s="80"/>
      <c r="O7" s="29">
        <v>1</v>
      </c>
      <c r="P7" s="39">
        <v>2500</v>
      </c>
      <c r="Q7" s="39">
        <v>900</v>
      </c>
      <c r="R7" s="537">
        <f>R6-P7</f>
        <v>57500</v>
      </c>
      <c r="T7" s="50">
        <v>45535</v>
      </c>
      <c r="U7" s="57"/>
      <c r="V7" s="538">
        <v>1</v>
      </c>
      <c r="W7" s="58">
        <v>84476</v>
      </c>
      <c r="X7" s="59">
        <v>833.33</v>
      </c>
      <c r="Y7" s="59">
        <v>183.33</v>
      </c>
      <c r="Z7" s="331">
        <f>Z6-X7</f>
        <v>9166.67</v>
      </c>
    </row>
    <row r="8" spans="1:26" ht="15" customHeight="1">
      <c r="A8" s="2221">
        <v>44651</v>
      </c>
      <c r="B8" s="27"/>
      <c r="C8" s="39"/>
      <c r="D8" s="27"/>
      <c r="E8" s="57">
        <v>2</v>
      </c>
      <c r="F8" s="2229">
        <v>74095</v>
      </c>
      <c r="G8" s="43">
        <v>3125</v>
      </c>
      <c r="H8" s="43">
        <v>1245</v>
      </c>
      <c r="I8" s="43">
        <f t="shared" ref="I8:I20" si="0">I7-G8</f>
        <v>143750</v>
      </c>
      <c r="J8" s="535">
        <v>42416</v>
      </c>
      <c r="K8" s="43"/>
      <c r="L8" s="39"/>
      <c r="M8" s="39"/>
      <c r="N8" s="80"/>
      <c r="O8" s="29">
        <v>2</v>
      </c>
      <c r="P8" s="39">
        <v>2000</v>
      </c>
      <c r="Q8" s="39"/>
      <c r="R8" s="537">
        <f t="shared" ref="R8:R34" si="1">R7-P8</f>
        <v>55500</v>
      </c>
      <c r="T8" s="50">
        <v>45563</v>
      </c>
      <c r="U8" s="57"/>
      <c r="V8" s="538">
        <v>2</v>
      </c>
      <c r="W8" s="58">
        <v>84825</v>
      </c>
      <c r="X8" s="59">
        <v>833.33</v>
      </c>
      <c r="Y8" s="59">
        <v>166.67</v>
      </c>
      <c r="Z8" s="331">
        <f t="shared" ref="Z8:Z18" si="2">Z7-X8</f>
        <v>8333.34</v>
      </c>
    </row>
    <row r="9" spans="1:26" ht="15" customHeight="1">
      <c r="A9" s="2221">
        <v>44681</v>
      </c>
      <c r="B9" s="27"/>
      <c r="C9" s="39"/>
      <c r="D9" s="27"/>
      <c r="E9" s="57">
        <v>3</v>
      </c>
      <c r="F9" s="2229">
        <v>74437</v>
      </c>
      <c r="G9" s="43">
        <v>3125</v>
      </c>
      <c r="H9" s="43">
        <v>1245</v>
      </c>
      <c r="I9" s="43">
        <f t="shared" si="0"/>
        <v>140625</v>
      </c>
      <c r="J9" s="535">
        <v>42431</v>
      </c>
      <c r="K9" s="39"/>
      <c r="L9" s="39"/>
      <c r="M9" s="39"/>
      <c r="N9" s="80"/>
      <c r="O9" s="29">
        <v>3</v>
      </c>
      <c r="P9" s="39">
        <v>500</v>
      </c>
      <c r="Q9" s="39">
        <v>900</v>
      </c>
      <c r="R9" s="537">
        <f t="shared" si="1"/>
        <v>55000</v>
      </c>
      <c r="T9" s="50">
        <v>45596</v>
      </c>
      <c r="U9" s="57"/>
      <c r="V9" s="538">
        <v>3</v>
      </c>
      <c r="W9" s="58">
        <v>85233</v>
      </c>
      <c r="X9" s="59">
        <v>833.33</v>
      </c>
      <c r="Y9" s="59">
        <v>150</v>
      </c>
      <c r="Z9" s="331">
        <f t="shared" si="2"/>
        <v>7500.01</v>
      </c>
    </row>
    <row r="10" spans="1:26" ht="15" customHeight="1">
      <c r="A10" s="2221">
        <v>44712</v>
      </c>
      <c r="B10" s="27"/>
      <c r="C10" s="39"/>
      <c r="D10" s="27"/>
      <c r="E10" s="57">
        <v>4</v>
      </c>
      <c r="F10" s="2229">
        <v>74849</v>
      </c>
      <c r="G10" s="43">
        <v>3125</v>
      </c>
      <c r="H10" s="43">
        <v>1245</v>
      </c>
      <c r="I10" s="43">
        <f t="shared" si="0"/>
        <v>137500</v>
      </c>
      <c r="J10" s="535">
        <v>42567</v>
      </c>
      <c r="K10" s="39"/>
      <c r="L10" s="39"/>
      <c r="M10" s="39"/>
      <c r="N10" s="80"/>
      <c r="O10" s="29">
        <v>4</v>
      </c>
      <c r="P10" s="39"/>
      <c r="Q10" s="39">
        <v>1000</v>
      </c>
      <c r="R10" s="537">
        <f t="shared" si="1"/>
        <v>55000</v>
      </c>
      <c r="T10" s="50">
        <v>45625</v>
      </c>
      <c r="U10" s="57"/>
      <c r="V10" s="538">
        <v>4</v>
      </c>
      <c r="W10" s="58">
        <v>85686</v>
      </c>
      <c r="X10" s="59">
        <v>833.33</v>
      </c>
      <c r="Y10" s="59">
        <v>133.33000000000001</v>
      </c>
      <c r="Z10" s="331">
        <f t="shared" si="2"/>
        <v>6666.68</v>
      </c>
    </row>
    <row r="11" spans="1:26" ht="15" customHeight="1">
      <c r="A11" s="2221">
        <v>44742</v>
      </c>
      <c r="B11" s="27"/>
      <c r="C11" s="39"/>
      <c r="D11" s="27"/>
      <c r="E11" s="57">
        <v>5</v>
      </c>
      <c r="F11" s="2229">
        <v>75196</v>
      </c>
      <c r="G11" s="43">
        <v>3125</v>
      </c>
      <c r="H11" s="43">
        <v>1245</v>
      </c>
      <c r="I11" s="43">
        <f t="shared" si="0"/>
        <v>134375</v>
      </c>
      <c r="J11" s="535">
        <v>42574</v>
      </c>
      <c r="K11" s="39"/>
      <c r="L11" s="39"/>
      <c r="M11" s="39"/>
      <c r="N11" s="80"/>
      <c r="O11" s="29">
        <v>5</v>
      </c>
      <c r="P11" s="39">
        <v>1000</v>
      </c>
      <c r="Q11" s="39"/>
      <c r="R11" s="537">
        <f t="shared" si="1"/>
        <v>54000</v>
      </c>
      <c r="T11" s="50">
        <v>45654</v>
      </c>
      <c r="U11" s="133"/>
      <c r="V11" s="538">
        <v>5</v>
      </c>
      <c r="W11" s="58">
        <v>85997</v>
      </c>
      <c r="X11" s="59">
        <v>833.33</v>
      </c>
      <c r="Y11" s="59">
        <v>116.67</v>
      </c>
      <c r="Z11" s="331">
        <f t="shared" si="2"/>
        <v>5833.35</v>
      </c>
    </row>
    <row r="12" spans="1:26" ht="15" customHeight="1">
      <c r="A12" s="2221">
        <v>44772</v>
      </c>
      <c r="B12" s="27"/>
      <c r="C12" s="39"/>
      <c r="D12" s="27"/>
      <c r="E12" s="57">
        <v>6</v>
      </c>
      <c r="F12" s="2229">
        <v>75556</v>
      </c>
      <c r="G12" s="43">
        <v>3125</v>
      </c>
      <c r="H12" s="43">
        <v>1245</v>
      </c>
      <c r="I12" s="43">
        <f t="shared" si="0"/>
        <v>131250</v>
      </c>
      <c r="J12" s="535">
        <v>42580</v>
      </c>
      <c r="K12" s="39"/>
      <c r="L12" s="39"/>
      <c r="M12" s="39"/>
      <c r="N12" s="80"/>
      <c r="O12" s="29">
        <v>6</v>
      </c>
      <c r="P12" s="39">
        <v>1000</v>
      </c>
      <c r="Q12" s="39"/>
      <c r="R12" s="537">
        <f t="shared" si="1"/>
        <v>53000</v>
      </c>
      <c r="T12" s="50">
        <v>45688</v>
      </c>
      <c r="U12" s="57"/>
      <c r="V12" s="538">
        <v>6</v>
      </c>
      <c r="W12" s="483">
        <v>86470</v>
      </c>
      <c r="X12" s="35">
        <v>833.33</v>
      </c>
      <c r="Y12" s="35">
        <v>100</v>
      </c>
      <c r="Z12" s="331">
        <f t="shared" si="2"/>
        <v>5000.0200000000004</v>
      </c>
    </row>
    <row r="13" spans="1:26" ht="15" customHeight="1">
      <c r="A13" s="2221">
        <v>45784</v>
      </c>
      <c r="B13" s="27"/>
      <c r="C13" s="39"/>
      <c r="D13" s="27"/>
      <c r="E13" s="57">
        <v>7</v>
      </c>
      <c r="F13" s="2229">
        <v>75875</v>
      </c>
      <c r="G13" s="43">
        <v>3125</v>
      </c>
      <c r="H13" s="43">
        <v>1245</v>
      </c>
      <c r="I13" s="43">
        <f t="shared" si="0"/>
        <v>128125</v>
      </c>
      <c r="J13" s="535">
        <v>42595</v>
      </c>
      <c r="K13" s="39"/>
      <c r="L13" s="39"/>
      <c r="M13" s="39"/>
      <c r="N13" s="80"/>
      <c r="O13" s="29">
        <v>7</v>
      </c>
      <c r="P13" s="39"/>
      <c r="Q13" s="39">
        <v>1000</v>
      </c>
      <c r="R13" s="537">
        <f t="shared" si="1"/>
        <v>53000</v>
      </c>
      <c r="T13" s="50">
        <v>45716</v>
      </c>
      <c r="U13" s="57"/>
      <c r="V13" s="538">
        <v>7</v>
      </c>
      <c r="W13" s="483">
        <v>86676</v>
      </c>
      <c r="X13" s="35">
        <v>833.33</v>
      </c>
      <c r="Y13" s="35">
        <v>83.33</v>
      </c>
      <c r="Z13" s="331">
        <f t="shared" si="2"/>
        <v>4166.6899999999996</v>
      </c>
    </row>
    <row r="14" spans="1:26" ht="15" customHeight="1">
      <c r="A14" s="2221">
        <v>44834</v>
      </c>
      <c r="B14" s="39"/>
      <c r="C14" s="39"/>
      <c r="D14" s="27"/>
      <c r="E14" s="57">
        <v>8</v>
      </c>
      <c r="F14" s="2195">
        <v>76204</v>
      </c>
      <c r="G14" s="35">
        <v>3125</v>
      </c>
      <c r="H14" s="35">
        <v>1245</v>
      </c>
      <c r="I14" s="43">
        <f t="shared" si="0"/>
        <v>125000</v>
      </c>
      <c r="J14" s="535">
        <v>42609</v>
      </c>
      <c r="K14" s="39"/>
      <c r="L14" s="39">
        <f>+P7*17</f>
        <v>42500</v>
      </c>
      <c r="M14" s="39"/>
      <c r="N14" s="80"/>
      <c r="O14" s="29">
        <v>8</v>
      </c>
      <c r="P14" s="39">
        <v>1000</v>
      </c>
      <c r="Q14" s="39"/>
      <c r="R14" s="537">
        <f t="shared" si="1"/>
        <v>52000</v>
      </c>
      <c r="T14" s="50">
        <v>45745</v>
      </c>
      <c r="U14" s="57"/>
      <c r="V14" s="538">
        <v>8</v>
      </c>
      <c r="W14" s="483">
        <v>87070</v>
      </c>
      <c r="X14" s="35">
        <v>833.33</v>
      </c>
      <c r="Y14" s="35">
        <v>66.67</v>
      </c>
      <c r="Z14" s="331">
        <f t="shared" si="2"/>
        <v>3333.36</v>
      </c>
    </row>
    <row r="15" spans="1:26" ht="15" customHeight="1">
      <c r="A15" s="2221">
        <v>44863</v>
      </c>
      <c r="B15" s="27"/>
      <c r="C15" s="27"/>
      <c r="D15" s="27"/>
      <c r="E15" s="57">
        <v>9</v>
      </c>
      <c r="F15" s="2195">
        <v>76481</v>
      </c>
      <c r="G15" s="35">
        <v>3125</v>
      </c>
      <c r="H15" s="35">
        <v>1245</v>
      </c>
      <c r="I15" s="43">
        <f t="shared" si="0"/>
        <v>121875</v>
      </c>
      <c r="J15" s="535">
        <v>42623</v>
      </c>
      <c r="K15" s="39"/>
      <c r="L15" s="39"/>
      <c r="M15" s="39"/>
      <c r="N15" s="80"/>
      <c r="O15" s="29">
        <v>9</v>
      </c>
      <c r="P15" s="39">
        <v>1000</v>
      </c>
      <c r="Q15" s="39"/>
      <c r="R15" s="537">
        <f t="shared" si="1"/>
        <v>51000</v>
      </c>
      <c r="T15" s="50">
        <v>45777</v>
      </c>
      <c r="U15" s="57"/>
      <c r="V15" s="538">
        <v>9</v>
      </c>
      <c r="W15" s="483">
        <v>87441</v>
      </c>
      <c r="X15" s="35">
        <v>833.33</v>
      </c>
      <c r="Y15" s="35">
        <v>50</v>
      </c>
      <c r="Z15" s="331">
        <f t="shared" si="2"/>
        <v>2500.0300000000002</v>
      </c>
    </row>
    <row r="16" spans="1:26" ht="15" customHeight="1">
      <c r="A16" s="2221">
        <v>44894</v>
      </c>
      <c r="B16" s="27"/>
      <c r="C16" s="27"/>
      <c r="D16" s="27"/>
      <c r="E16" s="57">
        <v>10</v>
      </c>
      <c r="F16" s="2195">
        <v>76919</v>
      </c>
      <c r="G16" s="35">
        <v>3125</v>
      </c>
      <c r="H16" s="35">
        <v>1245</v>
      </c>
      <c r="I16" s="43">
        <f t="shared" si="0"/>
        <v>118750</v>
      </c>
      <c r="J16" s="535">
        <v>42630</v>
      </c>
      <c r="K16" s="39"/>
      <c r="L16" s="39"/>
      <c r="M16" s="39"/>
      <c r="N16" s="80"/>
      <c r="O16" s="29">
        <v>10</v>
      </c>
      <c r="P16" s="39">
        <v>1000</v>
      </c>
      <c r="Q16" s="39"/>
      <c r="R16" s="537">
        <f t="shared" si="1"/>
        <v>50000</v>
      </c>
      <c r="T16" s="50">
        <v>45808</v>
      </c>
      <c r="U16" s="57"/>
      <c r="V16" s="538">
        <v>10</v>
      </c>
      <c r="W16" s="482" t="s">
        <v>2032</v>
      </c>
      <c r="X16" s="35">
        <v>833.33</v>
      </c>
      <c r="Y16" s="35">
        <v>33.33</v>
      </c>
      <c r="Z16" s="331">
        <f t="shared" si="2"/>
        <v>1666.7</v>
      </c>
    </row>
    <row r="17" spans="1:26" ht="15" customHeight="1">
      <c r="A17" s="2221">
        <v>44924</v>
      </c>
      <c r="B17" s="27"/>
      <c r="C17" s="27"/>
      <c r="D17" s="27"/>
      <c r="E17" s="57">
        <v>11</v>
      </c>
      <c r="F17" s="2195">
        <v>77263</v>
      </c>
      <c r="G17" s="35">
        <v>3125</v>
      </c>
      <c r="H17" s="35">
        <v>1245</v>
      </c>
      <c r="I17" s="43">
        <f t="shared" si="0"/>
        <v>115625</v>
      </c>
      <c r="J17" s="535">
        <v>42654</v>
      </c>
      <c r="K17" s="39"/>
      <c r="L17" s="39">
        <f>+L14-P27</f>
        <v>40500</v>
      </c>
      <c r="M17" s="39"/>
      <c r="N17" s="80"/>
      <c r="O17" s="29">
        <v>11</v>
      </c>
      <c r="P17" s="39">
        <v>1000</v>
      </c>
      <c r="Q17" s="39"/>
      <c r="R17" s="537">
        <f t="shared" si="1"/>
        <v>49000</v>
      </c>
      <c r="T17" s="50">
        <v>45836</v>
      </c>
      <c r="U17" s="57"/>
      <c r="V17" s="538">
        <v>11</v>
      </c>
      <c r="W17" s="482" t="s">
        <v>2033</v>
      </c>
      <c r="X17" s="35">
        <v>833.33</v>
      </c>
      <c r="Y17" s="35">
        <v>16.670000000000002</v>
      </c>
      <c r="Z17" s="331">
        <f t="shared" si="2"/>
        <v>833.37000000000103</v>
      </c>
    </row>
    <row r="18" spans="1:26" ht="15" customHeight="1">
      <c r="A18" s="2891">
        <v>44957</v>
      </c>
      <c r="B18" s="27"/>
      <c r="C18" s="27"/>
      <c r="D18" s="27"/>
      <c r="E18" s="57">
        <v>12</v>
      </c>
      <c r="F18" s="2229">
        <v>77533</v>
      </c>
      <c r="G18" s="43">
        <v>3125</v>
      </c>
      <c r="H18" s="43">
        <v>1245</v>
      </c>
      <c r="I18" s="43">
        <f t="shared" si="0"/>
        <v>112500</v>
      </c>
      <c r="J18" s="535">
        <v>42662</v>
      </c>
      <c r="K18" s="39"/>
      <c r="L18" s="39"/>
      <c r="M18" s="39"/>
      <c r="N18" s="80"/>
      <c r="O18" s="29">
        <v>12</v>
      </c>
      <c r="P18" s="39"/>
      <c r="Q18" s="39">
        <v>1000</v>
      </c>
      <c r="R18" s="537">
        <f t="shared" si="1"/>
        <v>49000</v>
      </c>
      <c r="T18" s="50">
        <v>45869</v>
      </c>
      <c r="U18" s="57"/>
      <c r="V18" s="538"/>
      <c r="W18" s="482" t="s">
        <v>2034</v>
      </c>
      <c r="X18" s="35">
        <v>833.37</v>
      </c>
      <c r="Y18" s="35"/>
      <c r="Z18" s="331">
        <f t="shared" si="2"/>
        <v>0</v>
      </c>
    </row>
    <row r="19" spans="1:26" ht="15" customHeight="1">
      <c r="A19" s="2891">
        <v>44959</v>
      </c>
      <c r="B19" s="39"/>
      <c r="C19" s="39"/>
      <c r="D19" s="27"/>
      <c r="E19" s="57">
        <v>13</v>
      </c>
      <c r="F19" s="2229">
        <v>30651</v>
      </c>
      <c r="G19" s="43">
        <v>112500</v>
      </c>
      <c r="H19" s="43"/>
      <c r="I19" s="43">
        <f t="shared" si="0"/>
        <v>0</v>
      </c>
      <c r="J19" s="349">
        <v>42676</v>
      </c>
      <c r="K19" s="39"/>
      <c r="L19" s="39"/>
      <c r="M19" s="39"/>
      <c r="N19" s="80"/>
      <c r="O19" s="29">
        <v>13</v>
      </c>
      <c r="P19" s="39">
        <v>1000</v>
      </c>
      <c r="Q19" s="39"/>
      <c r="R19" s="537">
        <f t="shared" si="1"/>
        <v>48000</v>
      </c>
    </row>
    <row r="20" spans="1:26" ht="15" customHeight="1">
      <c r="B20" s="12"/>
      <c r="C20" s="12"/>
      <c r="G20" s="67"/>
      <c r="H20" s="67"/>
      <c r="I20" s="43">
        <f t="shared" si="0"/>
        <v>0</v>
      </c>
      <c r="J20" s="349">
        <v>42679</v>
      </c>
      <c r="K20" s="39"/>
      <c r="L20" s="39"/>
      <c r="M20" s="39"/>
      <c r="N20" s="80"/>
      <c r="O20" s="29">
        <v>14</v>
      </c>
      <c r="P20" s="39"/>
      <c r="Q20" s="39">
        <v>1000</v>
      </c>
      <c r="R20" s="537">
        <f t="shared" si="1"/>
        <v>48000</v>
      </c>
      <c r="Z20" s="331"/>
    </row>
    <row r="21" spans="1:26" ht="24.75" customHeight="1">
      <c r="B21" s="12"/>
      <c r="C21" s="12"/>
      <c r="G21" s="67"/>
      <c r="H21" s="67"/>
      <c r="I21" s="67"/>
      <c r="J21" s="349">
        <v>42693</v>
      </c>
      <c r="K21" s="39"/>
      <c r="L21" s="39" t="s">
        <v>612</v>
      </c>
      <c r="M21" s="39"/>
      <c r="N21" s="80"/>
      <c r="O21" s="29">
        <v>15</v>
      </c>
      <c r="P21" s="39"/>
      <c r="Q21" s="39">
        <v>1000</v>
      </c>
      <c r="R21" s="537">
        <f t="shared" si="1"/>
        <v>48000</v>
      </c>
      <c r="Z21" s="540"/>
    </row>
    <row r="22" spans="1:26" ht="15" customHeight="1">
      <c r="A22" s="3590" t="s">
        <v>1</v>
      </c>
      <c r="B22" s="3590"/>
      <c r="C22" s="3590"/>
      <c r="D22" s="3590"/>
      <c r="E22" s="3590"/>
      <c r="F22" s="3590"/>
      <c r="G22" s="3590"/>
      <c r="H22" s="3590"/>
      <c r="I22" s="3590"/>
      <c r="J22" s="349">
        <v>42831</v>
      </c>
      <c r="K22" s="39"/>
      <c r="L22" s="39"/>
      <c r="M22" s="39"/>
      <c r="N22" s="80"/>
      <c r="O22" s="29">
        <v>16</v>
      </c>
      <c r="P22" s="39">
        <v>2100</v>
      </c>
      <c r="Q22" s="39">
        <v>900</v>
      </c>
      <c r="R22" s="537">
        <f t="shared" si="1"/>
        <v>45900</v>
      </c>
      <c r="Z22" s="540"/>
    </row>
    <row r="23" spans="1:26" ht="15" customHeight="1">
      <c r="A23" s="3017" t="s">
        <v>2</v>
      </c>
      <c r="B23" s="68" t="s">
        <v>96</v>
      </c>
      <c r="C23" s="68" t="s">
        <v>4</v>
      </c>
      <c r="D23" s="232" t="s">
        <v>5</v>
      </c>
      <c r="E23" s="232" t="s">
        <v>6</v>
      </c>
      <c r="F23" s="2247" t="s">
        <v>36</v>
      </c>
      <c r="G23" s="186" t="s">
        <v>2018</v>
      </c>
      <c r="H23" s="186" t="s">
        <v>2019</v>
      </c>
      <c r="I23" s="186" t="s">
        <v>87</v>
      </c>
      <c r="J23" s="349"/>
      <c r="K23" s="39"/>
      <c r="L23" s="39"/>
      <c r="M23" s="39"/>
      <c r="N23" s="80"/>
      <c r="O23" s="29">
        <v>17</v>
      </c>
      <c r="P23" s="39"/>
      <c r="Q23" s="39">
        <v>900</v>
      </c>
      <c r="R23" s="537">
        <f t="shared" si="1"/>
        <v>45900</v>
      </c>
    </row>
    <row r="24" spans="1:26" ht="15" customHeight="1">
      <c r="A24" s="3018">
        <v>44959</v>
      </c>
      <c r="B24" s="21">
        <v>175000</v>
      </c>
      <c r="C24" s="21">
        <f>B24*0.02</f>
        <v>3500</v>
      </c>
      <c r="D24" s="23"/>
      <c r="E24" s="25">
        <v>48</v>
      </c>
      <c r="F24" s="2248">
        <v>28317</v>
      </c>
      <c r="G24" s="21">
        <f>B24/E24</f>
        <v>3645.8333333333298</v>
      </c>
      <c r="H24" s="21">
        <f>B24*0.83%</f>
        <v>1452.5</v>
      </c>
      <c r="I24" s="21">
        <v>175000</v>
      </c>
      <c r="J24" s="349">
        <v>42887</v>
      </c>
      <c r="K24" s="39"/>
      <c r="L24" s="39"/>
      <c r="M24" s="39"/>
      <c r="N24" s="80"/>
      <c r="O24" s="29">
        <v>18</v>
      </c>
      <c r="P24" s="39">
        <v>1500</v>
      </c>
      <c r="Q24" s="39"/>
      <c r="R24" s="537">
        <f t="shared" si="1"/>
        <v>44400</v>
      </c>
    </row>
    <row r="25" spans="1:26" ht="15" customHeight="1">
      <c r="A25" s="2221">
        <v>44985</v>
      </c>
      <c r="B25" s="27"/>
      <c r="C25" s="27"/>
      <c r="D25" s="27"/>
      <c r="E25" s="57">
        <v>1</v>
      </c>
      <c r="F25" s="2229">
        <v>77772</v>
      </c>
      <c r="G25" s="35">
        <v>3645.83</v>
      </c>
      <c r="H25" s="35">
        <v>1452.5</v>
      </c>
      <c r="I25" s="43">
        <f>I24-G25</f>
        <v>171354.17</v>
      </c>
      <c r="J25" s="349">
        <v>42956</v>
      </c>
      <c r="K25" s="39"/>
      <c r="L25" s="39"/>
      <c r="M25" s="39"/>
      <c r="N25" s="80"/>
      <c r="O25" s="29">
        <v>19</v>
      </c>
      <c r="P25" s="39">
        <v>2100</v>
      </c>
      <c r="Q25" s="39">
        <v>900</v>
      </c>
      <c r="R25" s="537">
        <f t="shared" si="1"/>
        <v>42300</v>
      </c>
    </row>
    <row r="26" spans="1:26" ht="15" customHeight="1">
      <c r="A26" s="2221">
        <v>45016</v>
      </c>
      <c r="B26" s="27"/>
      <c r="C26" s="27"/>
      <c r="D26" s="27"/>
      <c r="E26" s="57">
        <v>2</v>
      </c>
      <c r="F26" s="2229">
        <v>78150</v>
      </c>
      <c r="G26" s="35">
        <v>3645.83</v>
      </c>
      <c r="H26" s="35">
        <v>1452.5</v>
      </c>
      <c r="I26" s="43">
        <f t="shared" ref="I26:I40" si="3">I25-G26</f>
        <v>167708.34</v>
      </c>
      <c r="J26" s="349">
        <v>43008</v>
      </c>
      <c r="K26" s="39"/>
      <c r="L26" s="39"/>
      <c r="M26" s="39"/>
      <c r="N26" s="80">
        <v>59295</v>
      </c>
      <c r="O26" s="29">
        <v>10</v>
      </c>
      <c r="P26" s="39">
        <v>2386.92</v>
      </c>
      <c r="Q26" s="39">
        <v>900</v>
      </c>
      <c r="R26" s="537">
        <f t="shared" si="1"/>
        <v>39913.08</v>
      </c>
    </row>
    <row r="27" spans="1:26" ht="15" customHeight="1">
      <c r="A27" s="2221">
        <v>45045</v>
      </c>
      <c r="B27" s="27"/>
      <c r="C27" s="27"/>
      <c r="D27" s="27"/>
      <c r="E27" s="57">
        <v>3</v>
      </c>
      <c r="F27" s="2229">
        <v>78510</v>
      </c>
      <c r="G27" s="35">
        <v>3645.83</v>
      </c>
      <c r="H27" s="35">
        <v>1452.5</v>
      </c>
      <c r="I27" s="43">
        <f t="shared" si="3"/>
        <v>164062.51</v>
      </c>
      <c r="J27" s="349">
        <v>43042</v>
      </c>
      <c r="K27" s="39"/>
      <c r="L27" s="39"/>
      <c r="M27" s="39"/>
      <c r="N27" s="80">
        <v>59484</v>
      </c>
      <c r="O27" s="29">
        <v>11</v>
      </c>
      <c r="P27" s="39">
        <v>2000</v>
      </c>
      <c r="Q27" s="39"/>
      <c r="R27" s="537">
        <f t="shared" si="1"/>
        <v>37913.08</v>
      </c>
    </row>
    <row r="28" spans="1:26" ht="15" customHeight="1">
      <c r="A28" s="2221">
        <v>45077</v>
      </c>
      <c r="B28" s="27"/>
      <c r="C28" s="27"/>
      <c r="D28" s="27"/>
      <c r="E28" s="57">
        <v>4</v>
      </c>
      <c r="F28" s="2229">
        <v>78944</v>
      </c>
      <c r="G28" s="35">
        <v>3645.83</v>
      </c>
      <c r="H28" s="35">
        <v>1452.5</v>
      </c>
      <c r="I28" s="43">
        <f t="shared" si="3"/>
        <v>160416.68</v>
      </c>
      <c r="J28" s="349">
        <v>43070</v>
      </c>
      <c r="K28" s="39"/>
      <c r="L28" s="39"/>
      <c r="M28" s="39"/>
      <c r="N28" s="80">
        <v>59764</v>
      </c>
      <c r="O28" s="29">
        <v>12</v>
      </c>
      <c r="P28" s="39">
        <v>2100</v>
      </c>
      <c r="Q28" s="39">
        <v>900</v>
      </c>
      <c r="R28" s="537">
        <f t="shared" si="1"/>
        <v>35813.08</v>
      </c>
      <c r="T28" s="50"/>
      <c r="U28" s="187"/>
      <c r="V28" s="539"/>
      <c r="W28" s="539"/>
    </row>
    <row r="29" spans="1:26" ht="15" customHeight="1">
      <c r="A29" s="2221">
        <v>45107</v>
      </c>
      <c r="B29" s="27"/>
      <c r="C29" s="27"/>
      <c r="D29" s="27"/>
      <c r="E29" s="57">
        <v>5</v>
      </c>
      <c r="F29" s="2229">
        <v>79359</v>
      </c>
      <c r="G29" s="35">
        <v>3645.83</v>
      </c>
      <c r="H29" s="35">
        <v>1452.5</v>
      </c>
      <c r="I29" s="43">
        <f t="shared" si="3"/>
        <v>156770.85</v>
      </c>
      <c r="J29" s="349">
        <v>43098</v>
      </c>
      <c r="K29" s="39"/>
      <c r="L29" s="39"/>
      <c r="M29" s="39"/>
      <c r="N29" s="80">
        <v>59958</v>
      </c>
      <c r="O29" s="29">
        <v>13</v>
      </c>
      <c r="P29" s="39">
        <v>2100</v>
      </c>
      <c r="Q29" s="39">
        <v>900</v>
      </c>
      <c r="R29" s="537">
        <f t="shared" si="1"/>
        <v>33713.08</v>
      </c>
      <c r="T29" s="50"/>
      <c r="U29" s="187"/>
      <c r="V29" s="539"/>
      <c r="W29" s="539"/>
    </row>
    <row r="30" spans="1:26" ht="15" customHeight="1">
      <c r="A30" s="2221">
        <v>45136</v>
      </c>
      <c r="B30" s="27"/>
      <c r="C30" s="27"/>
      <c r="D30" s="27"/>
      <c r="E30" s="57">
        <v>6</v>
      </c>
      <c r="F30" s="2229">
        <v>79683</v>
      </c>
      <c r="G30" s="35">
        <v>3645.83</v>
      </c>
      <c r="H30" s="35">
        <v>1452.5</v>
      </c>
      <c r="I30" s="43">
        <f t="shared" si="3"/>
        <v>153125.01999999999</v>
      </c>
      <c r="J30" s="349">
        <v>43137</v>
      </c>
      <c r="K30" s="39"/>
      <c r="L30" s="39"/>
      <c r="M30" s="39"/>
      <c r="N30" s="80">
        <v>60199</v>
      </c>
      <c r="O30" s="29">
        <v>14</v>
      </c>
      <c r="P30" s="39">
        <v>1250</v>
      </c>
      <c r="Q30" s="39">
        <v>900</v>
      </c>
      <c r="R30" s="537">
        <f t="shared" si="1"/>
        <v>32463.08</v>
      </c>
      <c r="T30" s="50"/>
      <c r="U30" s="187"/>
      <c r="V30" s="539"/>
      <c r="W30" s="539"/>
    </row>
    <row r="31" spans="1:26" ht="15" customHeight="1">
      <c r="A31" s="2221">
        <v>45169</v>
      </c>
      <c r="B31" s="27"/>
      <c r="C31" s="27"/>
      <c r="D31" s="27"/>
      <c r="E31" s="57">
        <v>7</v>
      </c>
      <c r="F31" s="2229">
        <v>80073</v>
      </c>
      <c r="G31" s="35">
        <v>3645.83</v>
      </c>
      <c r="H31" s="35">
        <v>1452.5</v>
      </c>
      <c r="I31" s="43">
        <f t="shared" si="3"/>
        <v>149479.19</v>
      </c>
      <c r="J31" s="349">
        <v>43187</v>
      </c>
      <c r="K31" s="39"/>
      <c r="L31" s="39"/>
      <c r="M31" s="39"/>
      <c r="N31" s="80">
        <v>60514</v>
      </c>
      <c r="O31" s="29">
        <v>15</v>
      </c>
      <c r="P31" s="39">
        <v>902.53</v>
      </c>
      <c r="Q31" s="39">
        <v>900</v>
      </c>
      <c r="R31" s="537">
        <f t="shared" si="1"/>
        <v>31560.55</v>
      </c>
      <c r="T31" s="50"/>
      <c r="U31" s="187"/>
      <c r="V31" s="539"/>
      <c r="W31" s="539"/>
    </row>
    <row r="32" spans="1:26" ht="15" customHeight="1">
      <c r="A32" s="2221">
        <v>45199</v>
      </c>
      <c r="B32" s="27"/>
      <c r="C32" s="27"/>
      <c r="D32" s="27"/>
      <c r="E32" s="57">
        <v>8</v>
      </c>
      <c r="F32" s="2229">
        <v>80437</v>
      </c>
      <c r="G32" s="35">
        <v>3645.83</v>
      </c>
      <c r="H32" s="35">
        <v>1452.5</v>
      </c>
      <c r="I32" s="43">
        <f t="shared" si="3"/>
        <v>145833.35999999999</v>
      </c>
      <c r="J32" s="349">
        <v>43252</v>
      </c>
      <c r="K32" s="39"/>
      <c r="L32" s="39"/>
      <c r="M32" s="39"/>
      <c r="N32" s="80"/>
      <c r="O32" s="29"/>
      <c r="P32" s="39">
        <v>2300</v>
      </c>
      <c r="Q32" s="39">
        <v>900</v>
      </c>
      <c r="R32" s="537">
        <f t="shared" si="1"/>
        <v>29260.55</v>
      </c>
      <c r="T32" s="50"/>
      <c r="U32" s="58"/>
      <c r="V32" s="539"/>
      <c r="W32" s="539"/>
    </row>
    <row r="33" spans="1:23" ht="15" customHeight="1">
      <c r="A33" s="2221">
        <v>45227</v>
      </c>
      <c r="B33" s="27"/>
      <c r="C33" s="27"/>
      <c r="D33" s="27"/>
      <c r="E33" s="57">
        <v>9</v>
      </c>
      <c r="F33" s="2229">
        <v>80750</v>
      </c>
      <c r="G33" s="35">
        <v>3645.83</v>
      </c>
      <c r="H33" s="35">
        <v>1452</v>
      </c>
      <c r="I33" s="43">
        <f t="shared" si="3"/>
        <v>142187.53</v>
      </c>
      <c r="J33" s="349">
        <v>43279</v>
      </c>
      <c r="K33" s="39"/>
      <c r="L33" s="39"/>
      <c r="M33" s="39"/>
      <c r="N33" s="80"/>
      <c r="O33" s="29">
        <v>16</v>
      </c>
      <c r="P33" s="39">
        <v>29260.55</v>
      </c>
      <c r="Q33" s="39"/>
      <c r="R33" s="537">
        <f t="shared" si="1"/>
        <v>0</v>
      </c>
      <c r="T33" s="50"/>
      <c r="U33" s="58"/>
      <c r="V33" s="539"/>
      <c r="W33" s="539"/>
    </row>
    <row r="34" spans="1:23" ht="15" customHeight="1">
      <c r="A34" s="2221">
        <v>45260</v>
      </c>
      <c r="B34" s="27"/>
      <c r="C34" s="27"/>
      <c r="D34" s="27"/>
      <c r="E34" s="57">
        <v>10</v>
      </c>
      <c r="F34" s="2229">
        <v>81218</v>
      </c>
      <c r="G34" s="35">
        <v>3645.83</v>
      </c>
      <c r="H34" s="35">
        <v>1452.5</v>
      </c>
      <c r="I34" s="43">
        <f t="shared" si="3"/>
        <v>138541.70000000001</v>
      </c>
      <c r="J34" s="349"/>
      <c r="K34" s="39"/>
      <c r="L34" s="39"/>
      <c r="M34" s="39"/>
      <c r="N34" s="80"/>
      <c r="O34" s="29"/>
      <c r="P34" s="39"/>
      <c r="Q34" s="39"/>
      <c r="R34" s="537">
        <f t="shared" si="1"/>
        <v>0</v>
      </c>
      <c r="T34" s="50"/>
      <c r="U34" s="58"/>
      <c r="V34" s="539"/>
      <c r="W34" s="539"/>
    </row>
    <row r="35" spans="1:23" ht="15" customHeight="1">
      <c r="A35" s="2221">
        <v>45289</v>
      </c>
      <c r="B35" s="27"/>
      <c r="C35" s="27"/>
      <c r="D35" s="27"/>
      <c r="E35" s="57">
        <v>11</v>
      </c>
      <c r="F35" s="2229">
        <v>81591</v>
      </c>
      <c r="G35" s="35">
        <v>3645.83</v>
      </c>
      <c r="H35" s="35">
        <v>1452.5</v>
      </c>
      <c r="I35" s="43">
        <f t="shared" si="3"/>
        <v>134895.87</v>
      </c>
      <c r="J35" s="349"/>
      <c r="K35" s="39"/>
      <c r="L35" s="39"/>
      <c r="M35" s="39"/>
      <c r="N35" s="80"/>
      <c r="O35" s="29"/>
      <c r="P35" s="39"/>
      <c r="Q35" s="39"/>
      <c r="R35" s="112"/>
    </row>
    <row r="36" spans="1:23" ht="15" customHeight="1">
      <c r="A36" s="2221">
        <v>45322</v>
      </c>
      <c r="B36" s="27"/>
      <c r="C36" s="39"/>
      <c r="D36" s="27"/>
      <c r="E36" s="57">
        <v>12</v>
      </c>
      <c r="F36" s="2195">
        <v>81906</v>
      </c>
      <c r="G36" s="35">
        <v>3645.83</v>
      </c>
      <c r="H36" s="35">
        <v>1452.5</v>
      </c>
      <c r="I36" s="43">
        <f t="shared" si="3"/>
        <v>131250.04</v>
      </c>
      <c r="J36" s="349"/>
      <c r="K36" s="39"/>
      <c r="L36" s="39"/>
      <c r="M36" s="39"/>
      <c r="N36" s="80"/>
      <c r="O36" s="29"/>
      <c r="P36" s="39"/>
      <c r="Q36" s="39"/>
      <c r="R36" s="112"/>
    </row>
    <row r="37" spans="1:23" ht="15" customHeight="1">
      <c r="A37" s="2221">
        <v>45351</v>
      </c>
      <c r="B37" s="27"/>
      <c r="C37" s="39"/>
      <c r="D37" s="27"/>
      <c r="E37" s="57">
        <v>13</v>
      </c>
      <c r="F37" s="2195">
        <v>82258</v>
      </c>
      <c r="G37" s="35">
        <v>3645.83</v>
      </c>
      <c r="H37" s="35">
        <v>1452.5</v>
      </c>
      <c r="I37" s="43">
        <f t="shared" si="3"/>
        <v>127604.21</v>
      </c>
      <c r="J37" s="349"/>
      <c r="K37" s="39"/>
      <c r="L37" s="39"/>
      <c r="M37" s="39"/>
      <c r="N37" s="80"/>
      <c r="O37" s="29"/>
      <c r="P37" s="39"/>
      <c r="Q37" s="39"/>
      <c r="R37" s="112"/>
    </row>
    <row r="38" spans="1:23" ht="15" customHeight="1">
      <c r="A38" s="2221">
        <v>45378</v>
      </c>
      <c r="B38" s="27"/>
      <c r="C38" s="39"/>
      <c r="D38" s="27"/>
      <c r="E38" s="57">
        <v>14</v>
      </c>
      <c r="F38" s="2195">
        <v>82609</v>
      </c>
      <c r="G38" s="35">
        <v>3645.83</v>
      </c>
      <c r="H38" s="35">
        <v>1452.5</v>
      </c>
      <c r="I38" s="43">
        <f t="shared" si="3"/>
        <v>123958.38</v>
      </c>
      <c r="J38" s="349"/>
      <c r="K38" s="39"/>
      <c r="L38" s="39"/>
      <c r="M38" s="39"/>
      <c r="N38" s="80"/>
      <c r="O38" s="29"/>
      <c r="P38" s="39"/>
      <c r="Q38" s="39"/>
      <c r="R38" s="112"/>
    </row>
    <row r="39" spans="1:23" ht="15" customHeight="1">
      <c r="A39" s="2221">
        <v>45409</v>
      </c>
      <c r="B39" s="27"/>
      <c r="C39" s="39"/>
      <c r="D39" s="27"/>
      <c r="E39" s="57">
        <v>15</v>
      </c>
      <c r="F39" s="2195">
        <v>82933</v>
      </c>
      <c r="G39" s="43">
        <v>3645.83</v>
      </c>
      <c r="H39" s="35">
        <v>1452.5</v>
      </c>
      <c r="I39" s="43">
        <f t="shared" si="3"/>
        <v>120312.55</v>
      </c>
      <c r="J39" s="349"/>
      <c r="K39" s="39"/>
      <c r="L39" s="39"/>
      <c r="M39" s="39"/>
      <c r="N39" s="80"/>
      <c r="O39" s="29"/>
      <c r="P39" s="39"/>
      <c r="Q39" s="39"/>
      <c r="R39" s="112"/>
    </row>
    <row r="40" spans="1:23" ht="15" customHeight="1">
      <c r="A40" s="2221">
        <v>45409</v>
      </c>
      <c r="B40" s="27"/>
      <c r="C40" s="27"/>
      <c r="D40" s="27"/>
      <c r="E40" s="57">
        <v>16</v>
      </c>
      <c r="F40" s="2195">
        <v>33348</v>
      </c>
      <c r="G40" s="35">
        <v>120312.55</v>
      </c>
      <c r="H40" s="43"/>
      <c r="I40" s="43">
        <f t="shared" si="3"/>
        <v>1.4551915228366901E-10</v>
      </c>
      <c r="J40" s="349"/>
      <c r="K40" s="39"/>
      <c r="L40" s="39"/>
      <c r="M40" s="39"/>
      <c r="N40" s="80"/>
      <c r="O40" s="29"/>
      <c r="P40" s="39"/>
      <c r="Q40" s="39"/>
      <c r="R40" s="112"/>
    </row>
    <row r="41" spans="1:23" ht="15" customHeight="1">
      <c r="B41" s="12"/>
      <c r="C41" s="12"/>
      <c r="G41" s="67"/>
      <c r="H41" s="67"/>
      <c r="I41" s="67"/>
      <c r="K41" s="12"/>
      <c r="L41" s="12"/>
      <c r="M41" s="12"/>
      <c r="N41" s="89"/>
      <c r="P41" s="12"/>
      <c r="Q41" s="12"/>
      <c r="R41" s="12"/>
      <c r="V41" s="89"/>
    </row>
    <row r="42" spans="1:23" ht="15" customHeight="1">
      <c r="A42" s="3590" t="s">
        <v>1</v>
      </c>
      <c r="B42" s="3590"/>
      <c r="C42" s="3590"/>
      <c r="D42" s="3590"/>
      <c r="E42" s="3590"/>
      <c r="F42" s="3590"/>
      <c r="G42" s="3590"/>
      <c r="H42" s="3590"/>
      <c r="I42" s="3590"/>
      <c r="K42" s="12"/>
      <c r="L42" s="12"/>
      <c r="M42" s="12"/>
      <c r="N42" s="89"/>
      <c r="P42" s="12"/>
      <c r="Q42" s="12"/>
      <c r="R42" s="12"/>
      <c r="V42" s="89"/>
    </row>
    <row r="43" spans="1:23" ht="15" customHeight="1">
      <c r="A43" s="3017" t="s">
        <v>2</v>
      </c>
      <c r="B43" s="68" t="s">
        <v>96</v>
      </c>
      <c r="C43" s="68" t="s">
        <v>4</v>
      </c>
      <c r="D43" s="232" t="s">
        <v>5</v>
      </c>
      <c r="E43" s="232" t="s">
        <v>6</v>
      </c>
      <c r="F43" s="2247" t="s">
        <v>36</v>
      </c>
      <c r="G43" s="186" t="s">
        <v>2018</v>
      </c>
      <c r="H43" s="186" t="s">
        <v>2019</v>
      </c>
      <c r="I43" s="186" t="s">
        <v>87</v>
      </c>
      <c r="K43" s="12"/>
      <c r="L43" s="12"/>
      <c r="M43" s="12"/>
      <c r="N43" s="89"/>
      <c r="P43" s="12"/>
      <c r="Q43" s="12"/>
      <c r="R43" s="12"/>
      <c r="V43" s="89"/>
    </row>
    <row r="44" spans="1:23" ht="15" customHeight="1">
      <c r="A44" s="2442">
        <v>45389</v>
      </c>
      <c r="B44" s="55">
        <v>200000</v>
      </c>
      <c r="C44" s="55">
        <f>B44*0.02</f>
        <v>4000</v>
      </c>
      <c r="D44" s="25"/>
      <c r="E44" s="25">
        <v>48</v>
      </c>
      <c r="F44" s="2248">
        <v>33348</v>
      </c>
      <c r="G44" s="55">
        <f>B44/E44</f>
        <v>4166.6666666666697</v>
      </c>
      <c r="H44" s="55">
        <f>B44*0.83%</f>
        <v>1660</v>
      </c>
      <c r="I44" s="55">
        <f>B44</f>
        <v>200000</v>
      </c>
      <c r="K44" s="12"/>
      <c r="L44" s="12"/>
      <c r="M44" s="12"/>
      <c r="N44" s="89"/>
      <c r="P44" s="12"/>
      <c r="Q44" s="12"/>
      <c r="R44" s="12"/>
      <c r="V44" s="89"/>
    </row>
    <row r="45" spans="1:23" ht="15" customHeight="1">
      <c r="A45" s="2221">
        <v>45443</v>
      </c>
      <c r="B45" s="57"/>
      <c r="C45" s="57"/>
      <c r="D45" s="57"/>
      <c r="E45" s="57">
        <v>1</v>
      </c>
      <c r="F45" s="2229">
        <v>83433</v>
      </c>
      <c r="G45" s="59">
        <v>4166.67</v>
      </c>
      <c r="H45" s="59">
        <v>1660</v>
      </c>
      <c r="I45" s="62">
        <f>I44-G45</f>
        <v>195833.33</v>
      </c>
      <c r="K45" s="12"/>
      <c r="L45" s="12"/>
      <c r="M45" s="12"/>
      <c r="N45" s="89"/>
      <c r="P45" s="12"/>
      <c r="Q45" s="12"/>
      <c r="R45" s="12"/>
      <c r="V45" s="89"/>
    </row>
    <row r="46" spans="1:23" ht="15" customHeight="1">
      <c r="A46" s="2221">
        <v>45472</v>
      </c>
      <c r="B46" s="62"/>
      <c r="C46" s="62"/>
      <c r="D46" s="57"/>
      <c r="E46" s="57">
        <v>2</v>
      </c>
      <c r="F46" s="2229">
        <v>83774</v>
      </c>
      <c r="G46" s="62">
        <v>4166.67</v>
      </c>
      <c r="H46" s="62">
        <v>1660</v>
      </c>
      <c r="I46" s="62">
        <f t="shared" ref="I46:I57" si="4">I45-G46</f>
        <v>191666.66</v>
      </c>
      <c r="K46" s="12"/>
      <c r="L46" s="12"/>
      <c r="M46" s="12"/>
      <c r="N46" s="89"/>
      <c r="P46" s="12"/>
      <c r="Q46" s="12"/>
      <c r="R46" s="12"/>
      <c r="V46" s="89"/>
    </row>
    <row r="47" spans="1:23" ht="15" customHeight="1">
      <c r="A47" s="2221">
        <v>45504</v>
      </c>
      <c r="B47" s="57"/>
      <c r="C47" s="57"/>
      <c r="D47" s="57"/>
      <c r="E47" s="57">
        <v>3</v>
      </c>
      <c r="F47" s="2229">
        <v>84117</v>
      </c>
      <c r="G47" s="59">
        <v>4166.67</v>
      </c>
      <c r="H47" s="59">
        <v>1660</v>
      </c>
      <c r="I47" s="62">
        <f t="shared" si="4"/>
        <v>187499.99</v>
      </c>
      <c r="K47" s="12"/>
      <c r="L47" s="12"/>
      <c r="M47" s="12"/>
      <c r="N47" s="89"/>
      <c r="P47" s="12"/>
      <c r="Q47" s="12"/>
      <c r="R47" s="12"/>
      <c r="V47" s="89"/>
    </row>
    <row r="48" spans="1:23" ht="15" customHeight="1">
      <c r="A48" s="2221">
        <v>45535</v>
      </c>
      <c r="B48" s="57"/>
      <c r="C48" s="57"/>
      <c r="D48" s="57"/>
      <c r="E48" s="57">
        <v>4</v>
      </c>
      <c r="F48" s="2229">
        <v>84476</v>
      </c>
      <c r="G48" s="59">
        <v>4166.67</v>
      </c>
      <c r="H48" s="59">
        <v>1660</v>
      </c>
      <c r="I48" s="62">
        <f t="shared" si="4"/>
        <v>183333.32</v>
      </c>
      <c r="K48" s="12"/>
      <c r="L48" s="12"/>
      <c r="M48" s="12"/>
      <c r="N48" s="89"/>
      <c r="P48" s="12"/>
      <c r="Q48" s="12"/>
      <c r="R48" s="12"/>
      <c r="V48" s="89"/>
    </row>
    <row r="49" spans="1:27" ht="15" customHeight="1">
      <c r="A49" s="2221">
        <v>45563</v>
      </c>
      <c r="B49" s="57"/>
      <c r="C49" s="57"/>
      <c r="D49" s="57"/>
      <c r="E49" s="57">
        <v>5</v>
      </c>
      <c r="F49" s="2229">
        <v>84825</v>
      </c>
      <c r="G49" s="59">
        <v>4166.67</v>
      </c>
      <c r="H49" s="59">
        <v>1660</v>
      </c>
      <c r="I49" s="62">
        <f t="shared" si="4"/>
        <v>179166.65</v>
      </c>
      <c r="K49" s="12"/>
      <c r="L49" s="12"/>
      <c r="M49" s="12"/>
      <c r="N49" s="89"/>
      <c r="P49" s="12"/>
      <c r="Q49" s="12"/>
      <c r="R49" s="12"/>
      <c r="V49" s="89"/>
    </row>
    <row r="50" spans="1:27" ht="15" customHeight="1">
      <c r="A50" s="2221">
        <v>45596</v>
      </c>
      <c r="B50" s="57"/>
      <c r="C50" s="57"/>
      <c r="D50" s="57"/>
      <c r="E50" s="57">
        <v>6</v>
      </c>
      <c r="F50" s="2229">
        <v>85233</v>
      </c>
      <c r="G50" s="59">
        <v>4166.67</v>
      </c>
      <c r="H50" s="59">
        <v>1660</v>
      </c>
      <c r="I50" s="62">
        <f t="shared" si="4"/>
        <v>174999.98</v>
      </c>
      <c r="K50" s="12"/>
      <c r="L50" s="12"/>
      <c r="M50" s="12"/>
      <c r="N50" s="89"/>
      <c r="P50" s="12"/>
      <c r="Q50" s="12"/>
      <c r="R50" s="12"/>
      <c r="V50" s="89"/>
    </row>
    <row r="51" spans="1:27" ht="15" customHeight="1">
      <c r="A51" s="2221">
        <v>45625</v>
      </c>
      <c r="B51" s="62"/>
      <c r="C51" s="62"/>
      <c r="D51" s="57"/>
      <c r="E51" s="57">
        <v>7</v>
      </c>
      <c r="F51" s="2229">
        <v>85686</v>
      </c>
      <c r="G51" s="59">
        <v>4166.67</v>
      </c>
      <c r="H51" s="59">
        <v>1660</v>
      </c>
      <c r="I51" s="62">
        <f t="shared" si="4"/>
        <v>170833.31</v>
      </c>
      <c r="K51" s="12"/>
      <c r="L51" s="12"/>
      <c r="M51" s="12"/>
      <c r="N51" s="89"/>
      <c r="P51" s="12"/>
      <c r="Q51" s="12"/>
      <c r="R51" s="12"/>
      <c r="V51" s="89"/>
    </row>
    <row r="52" spans="1:27" ht="15" customHeight="1">
      <c r="A52" s="2844">
        <v>45654</v>
      </c>
      <c r="B52" s="57"/>
      <c r="C52" s="57"/>
      <c r="D52" s="57"/>
      <c r="E52" s="57">
        <v>8</v>
      </c>
      <c r="F52" s="2229">
        <v>85997</v>
      </c>
      <c r="G52" s="59">
        <v>4166.67</v>
      </c>
      <c r="H52" s="59">
        <v>1660</v>
      </c>
      <c r="I52" s="62">
        <f t="shared" si="4"/>
        <v>166666.64000000001</v>
      </c>
      <c r="K52" s="12"/>
      <c r="L52" s="12"/>
      <c r="M52" s="12"/>
      <c r="N52" s="89"/>
      <c r="P52" s="12"/>
      <c r="Q52" s="12"/>
      <c r="R52" s="12"/>
      <c r="V52" s="89"/>
    </row>
    <row r="53" spans="1:27" ht="15" customHeight="1">
      <c r="A53" s="2221">
        <v>45688</v>
      </c>
      <c r="B53" s="62"/>
      <c r="C53" s="62"/>
      <c r="D53" s="57"/>
      <c r="E53" s="57">
        <v>9</v>
      </c>
      <c r="F53" s="2229">
        <v>86470</v>
      </c>
      <c r="G53" s="59">
        <v>4166.67</v>
      </c>
      <c r="H53" s="59">
        <v>1660</v>
      </c>
      <c r="I53" s="62">
        <f t="shared" si="4"/>
        <v>162499.97</v>
      </c>
      <c r="K53" s="12"/>
      <c r="L53" s="12"/>
      <c r="M53" s="12"/>
      <c r="N53" s="89"/>
      <c r="P53" s="12"/>
      <c r="Q53" s="12"/>
      <c r="R53" s="12"/>
      <c r="T53" s="119"/>
      <c r="U53" s="124"/>
      <c r="V53" s="125"/>
      <c r="W53" s="121"/>
      <c r="X53" s="121"/>
      <c r="Y53" s="121"/>
      <c r="Z53" s="129"/>
      <c r="AA53" s="129"/>
    </row>
    <row r="54" spans="1:27" ht="15" customHeight="1">
      <c r="A54" s="2221">
        <v>45716</v>
      </c>
      <c r="B54" s="62"/>
      <c r="C54" s="62"/>
      <c r="D54" s="57"/>
      <c r="E54" s="57">
        <v>10</v>
      </c>
      <c r="F54" s="2229">
        <v>86676</v>
      </c>
      <c r="G54" s="62">
        <v>4166.67</v>
      </c>
      <c r="H54" s="62">
        <v>1660</v>
      </c>
      <c r="I54" s="62">
        <f t="shared" si="4"/>
        <v>158333.29999999999</v>
      </c>
      <c r="K54" s="12"/>
      <c r="L54" s="12"/>
      <c r="M54" s="12"/>
      <c r="N54" s="89"/>
      <c r="P54" s="12"/>
      <c r="Q54" s="12"/>
      <c r="R54" s="12"/>
      <c r="T54" s="119"/>
      <c r="U54" s="124"/>
      <c r="V54" s="125"/>
      <c r="W54" s="121"/>
      <c r="X54" s="121"/>
      <c r="Y54" s="121"/>
      <c r="Z54" s="129"/>
      <c r="AA54" s="129"/>
    </row>
    <row r="55" spans="1:27" ht="15" customHeight="1">
      <c r="A55" s="2221">
        <v>45745</v>
      </c>
      <c r="B55" s="62"/>
      <c r="C55" s="62"/>
      <c r="D55" s="57"/>
      <c r="E55" s="57">
        <v>11</v>
      </c>
      <c r="F55" s="2229">
        <v>87070</v>
      </c>
      <c r="G55" s="62">
        <v>4166.67</v>
      </c>
      <c r="H55" s="62">
        <v>1660</v>
      </c>
      <c r="I55" s="62">
        <f t="shared" si="4"/>
        <v>154166.63</v>
      </c>
      <c r="K55" s="12"/>
      <c r="L55" s="12"/>
      <c r="M55" s="12"/>
      <c r="N55" s="89"/>
      <c r="P55" s="12"/>
      <c r="Q55" s="12"/>
      <c r="R55" s="12"/>
      <c r="T55" s="119"/>
      <c r="U55" s="124"/>
      <c r="V55" s="126"/>
      <c r="W55" s="121"/>
      <c r="X55" s="121"/>
      <c r="Y55" s="121"/>
      <c r="Z55" s="129"/>
      <c r="AA55" s="129"/>
    </row>
    <row r="56" spans="1:27" ht="15" customHeight="1">
      <c r="A56" s="2221">
        <v>45777</v>
      </c>
      <c r="B56" s="62"/>
      <c r="C56" s="62"/>
      <c r="D56" s="57"/>
      <c r="E56" s="57">
        <v>12</v>
      </c>
      <c r="F56" s="2229">
        <v>87441</v>
      </c>
      <c r="G56" s="62">
        <v>4166.67</v>
      </c>
      <c r="H56" s="62">
        <v>1660</v>
      </c>
      <c r="I56" s="62">
        <f t="shared" si="4"/>
        <v>149999.96</v>
      </c>
      <c r="K56" s="12"/>
      <c r="L56" s="12"/>
      <c r="M56" s="12"/>
      <c r="N56" s="89"/>
      <c r="P56" s="12"/>
      <c r="Q56" s="12"/>
      <c r="R56" s="12"/>
      <c r="T56" s="119"/>
      <c r="U56" s="124"/>
      <c r="V56" s="126"/>
      <c r="W56" s="121"/>
      <c r="X56" s="121"/>
      <c r="Y56" s="121"/>
      <c r="Z56" s="129"/>
      <c r="AA56" s="129"/>
    </row>
    <row r="57" spans="1:27" ht="15" customHeight="1">
      <c r="A57" s="3016">
        <v>45784</v>
      </c>
      <c r="B57" s="62"/>
      <c r="C57" s="62"/>
      <c r="D57" s="57"/>
      <c r="E57" s="57">
        <v>13</v>
      </c>
      <c r="F57" s="2229">
        <v>35571</v>
      </c>
      <c r="G57" s="62">
        <v>149999.96</v>
      </c>
      <c r="H57" s="62"/>
      <c r="I57" s="62">
        <f t="shared" si="4"/>
        <v>0</v>
      </c>
      <c r="K57" s="12"/>
      <c r="L57" s="12"/>
      <c r="M57" s="12"/>
      <c r="N57" s="89"/>
      <c r="P57" s="12"/>
      <c r="Q57" s="12"/>
      <c r="R57" s="12"/>
      <c r="T57" s="119"/>
      <c r="U57" s="124"/>
      <c r="V57" s="161"/>
      <c r="W57" s="121"/>
      <c r="X57" s="121"/>
      <c r="Y57" s="121"/>
      <c r="Z57" s="541"/>
      <c r="AA57" s="130"/>
    </row>
    <row r="58" spans="1:27" ht="15" customHeight="1">
      <c r="B58" s="12"/>
      <c r="C58" s="12"/>
      <c r="G58" s="67"/>
      <c r="H58" s="67"/>
      <c r="I58" s="67"/>
      <c r="K58" s="12"/>
      <c r="L58" s="12"/>
      <c r="M58" s="12"/>
      <c r="N58" s="89"/>
      <c r="P58" s="12"/>
      <c r="Q58" s="12"/>
      <c r="R58" s="12"/>
      <c r="T58" s="119"/>
      <c r="U58" s="124"/>
      <c r="V58" s="120"/>
      <c r="W58" s="121"/>
      <c r="X58" s="121"/>
      <c r="Y58" s="121"/>
      <c r="Z58" s="129"/>
      <c r="AA58" s="129"/>
    </row>
    <row r="59" spans="1:27" ht="15" customHeight="1">
      <c r="A59" s="3590" t="s">
        <v>1</v>
      </c>
      <c r="B59" s="3590"/>
      <c r="C59" s="3590"/>
      <c r="D59" s="3590"/>
      <c r="E59" s="3590"/>
      <c r="F59" s="3590"/>
      <c r="G59" s="3590"/>
      <c r="H59" s="3590"/>
      <c r="I59" s="3590"/>
      <c r="K59" s="12"/>
      <c r="L59" s="12"/>
      <c r="M59" s="12"/>
      <c r="N59" s="89"/>
      <c r="P59" s="12"/>
      <c r="Q59" s="12"/>
      <c r="R59" s="12"/>
      <c r="T59" s="119"/>
      <c r="U59" s="124"/>
      <c r="V59" s="120"/>
      <c r="W59" s="121"/>
      <c r="X59" s="121"/>
      <c r="Y59" s="121"/>
      <c r="Z59" s="129"/>
      <c r="AA59" s="129"/>
    </row>
    <row r="60" spans="1:27" ht="15" customHeight="1">
      <c r="A60" s="3017" t="s">
        <v>2</v>
      </c>
      <c r="B60" s="68" t="s">
        <v>96</v>
      </c>
      <c r="C60" s="68" t="s">
        <v>4</v>
      </c>
      <c r="D60" s="232" t="s">
        <v>5</v>
      </c>
      <c r="E60" s="232" t="s">
        <v>6</v>
      </c>
      <c r="F60" s="2247" t="s">
        <v>36</v>
      </c>
      <c r="G60" s="186" t="s">
        <v>2018</v>
      </c>
      <c r="H60" s="186" t="s">
        <v>2019</v>
      </c>
      <c r="I60" s="186" t="s">
        <v>87</v>
      </c>
      <c r="K60" s="12"/>
      <c r="L60" s="12"/>
      <c r="M60" s="12"/>
      <c r="N60" s="89"/>
      <c r="P60" s="12"/>
      <c r="Q60" s="12"/>
      <c r="R60" s="12"/>
      <c r="T60" s="119"/>
      <c r="U60" s="124"/>
      <c r="V60" s="120"/>
      <c r="W60" s="121"/>
      <c r="X60" s="121"/>
      <c r="Y60" s="121"/>
      <c r="Z60" s="129"/>
      <c r="AA60" s="129"/>
    </row>
    <row r="61" spans="1:27" ht="15" customHeight="1">
      <c r="A61" s="2442">
        <v>45784</v>
      </c>
      <c r="B61" s="55">
        <v>200000</v>
      </c>
      <c r="C61" s="55">
        <f>B61*0.02</f>
        <v>4000</v>
      </c>
      <c r="D61" s="25"/>
      <c r="E61" s="25">
        <v>36</v>
      </c>
      <c r="F61" s="2248">
        <v>35571</v>
      </c>
      <c r="G61" s="55">
        <f>B61/E61</f>
        <v>5555.5555555555602</v>
      </c>
      <c r="H61" s="55">
        <f>B61*0.83%</f>
        <v>1660</v>
      </c>
      <c r="I61" s="55">
        <f>B61</f>
        <v>200000</v>
      </c>
      <c r="K61" s="12"/>
      <c r="L61" s="12"/>
      <c r="M61" s="12"/>
      <c r="N61" s="89"/>
      <c r="P61" s="12"/>
      <c r="Q61" s="12"/>
      <c r="R61" s="12"/>
      <c r="T61" s="119"/>
      <c r="U61" s="124"/>
      <c r="V61" s="126"/>
      <c r="W61" s="121"/>
      <c r="X61" s="121"/>
      <c r="Y61" s="121"/>
      <c r="Z61" s="129"/>
      <c r="AA61" s="129"/>
    </row>
    <row r="62" spans="1:27" ht="15" customHeight="1">
      <c r="A62" s="3015">
        <v>45808</v>
      </c>
      <c r="B62" s="2225"/>
      <c r="C62" s="2225"/>
      <c r="D62" s="2225"/>
      <c r="E62" s="2225">
        <v>1</v>
      </c>
      <c r="F62" s="2195" t="s">
        <v>2032</v>
      </c>
      <c r="G62" s="2246">
        <v>5555.56</v>
      </c>
      <c r="H62" s="2246">
        <v>1660</v>
      </c>
      <c r="I62" s="2226">
        <f>I61-G62</f>
        <v>194444.44</v>
      </c>
      <c r="K62" s="12"/>
      <c r="L62" s="12"/>
      <c r="M62" s="12"/>
      <c r="N62" s="89"/>
      <c r="P62" s="12"/>
      <c r="Q62" s="12"/>
      <c r="R62" s="12"/>
      <c r="T62" s="119"/>
      <c r="U62" s="124"/>
      <c r="V62" s="120"/>
      <c r="W62" s="121"/>
      <c r="X62" s="121"/>
      <c r="Y62" s="121"/>
      <c r="Z62" s="129"/>
      <c r="AA62" s="129"/>
    </row>
    <row r="63" spans="1:27" ht="15" customHeight="1">
      <c r="A63" s="3015">
        <v>45836</v>
      </c>
      <c r="B63" s="2226"/>
      <c r="C63" s="2226"/>
      <c r="D63" s="2225"/>
      <c r="E63" s="2225">
        <v>2</v>
      </c>
      <c r="F63" s="2195" t="s">
        <v>2033</v>
      </c>
      <c r="G63" s="2246">
        <v>5555.56</v>
      </c>
      <c r="H63" s="2246">
        <v>1660</v>
      </c>
      <c r="I63" s="2226">
        <f t="shared" ref="I63:I74" si="5">I62-G63</f>
        <v>188888.88</v>
      </c>
      <c r="K63" s="12"/>
      <c r="L63" s="12"/>
      <c r="M63" s="12"/>
      <c r="N63" s="89"/>
      <c r="P63" s="12"/>
      <c r="Q63" s="12"/>
      <c r="R63" s="12"/>
      <c r="T63" s="119"/>
      <c r="U63" s="124"/>
      <c r="V63" s="120"/>
      <c r="W63" s="121"/>
      <c r="X63" s="121"/>
      <c r="Y63" s="121"/>
      <c r="Z63" s="129"/>
      <c r="AA63" s="129"/>
    </row>
    <row r="64" spans="1:27" ht="15" customHeight="1">
      <c r="A64" s="3015">
        <v>45869</v>
      </c>
      <c r="B64" s="2225"/>
      <c r="C64" s="2225"/>
      <c r="D64" s="2225"/>
      <c r="E64" s="2225">
        <v>3</v>
      </c>
      <c r="F64" s="2195" t="s">
        <v>2034</v>
      </c>
      <c r="G64" s="2246">
        <v>5555.56</v>
      </c>
      <c r="H64" s="2246">
        <v>1660</v>
      </c>
      <c r="I64" s="2226">
        <f t="shared" si="5"/>
        <v>183333.32</v>
      </c>
      <c r="K64" s="12"/>
      <c r="L64" s="12"/>
      <c r="M64" s="12"/>
      <c r="N64" s="89"/>
      <c r="P64" s="12"/>
      <c r="Q64" s="12"/>
      <c r="R64" s="12"/>
      <c r="T64" s="119"/>
      <c r="U64" s="124"/>
      <c r="V64" s="120"/>
      <c r="W64" s="121"/>
      <c r="X64" s="121"/>
      <c r="Y64" s="121"/>
      <c r="Z64" s="129"/>
      <c r="AA64" s="129"/>
    </row>
    <row r="65" spans="1:27" ht="15" customHeight="1">
      <c r="A65" s="3015">
        <v>45899</v>
      </c>
      <c r="B65" s="2225"/>
      <c r="C65" s="2225"/>
      <c r="D65" s="2225"/>
      <c r="E65" s="2225">
        <v>4</v>
      </c>
      <c r="F65" s="2191" t="s">
        <v>2035</v>
      </c>
      <c r="G65" s="2246">
        <v>5555.56</v>
      </c>
      <c r="H65" s="2246">
        <v>1660</v>
      </c>
      <c r="I65" s="2226">
        <f t="shared" si="5"/>
        <v>177777.76</v>
      </c>
      <c r="K65" s="12"/>
      <c r="L65" s="12"/>
      <c r="M65" s="12"/>
      <c r="N65" s="89"/>
      <c r="P65" s="12"/>
      <c r="Q65" s="12"/>
      <c r="R65" s="12"/>
      <c r="T65" s="119"/>
      <c r="U65" s="124"/>
      <c r="V65" s="120"/>
      <c r="W65" s="121"/>
      <c r="X65" s="121"/>
      <c r="Y65" s="121"/>
      <c r="Z65" s="129"/>
      <c r="AA65" s="129"/>
    </row>
    <row r="66" spans="1:27" ht="15" customHeight="1">
      <c r="A66" s="3015">
        <v>45930</v>
      </c>
      <c r="B66" s="2225"/>
      <c r="C66" s="2225"/>
      <c r="D66" s="2225"/>
      <c r="E66" s="2225">
        <v>5</v>
      </c>
      <c r="F66" s="2195" t="s">
        <v>2036</v>
      </c>
      <c r="G66" s="2246">
        <v>5555.56</v>
      </c>
      <c r="H66" s="2246">
        <v>1660</v>
      </c>
      <c r="I66" s="2226">
        <f t="shared" si="5"/>
        <v>172222.2</v>
      </c>
      <c r="K66" s="12"/>
      <c r="L66" s="12"/>
      <c r="M66" s="12"/>
      <c r="N66" s="89"/>
      <c r="P66" s="12"/>
      <c r="Q66" s="12"/>
      <c r="R66" s="12"/>
      <c r="V66" s="89"/>
    </row>
    <row r="67" spans="1:27" ht="15.75" customHeight="1">
      <c r="A67" s="3015">
        <v>45960</v>
      </c>
      <c r="B67" s="2225"/>
      <c r="C67" s="2225"/>
      <c r="D67" s="2225"/>
      <c r="E67" s="2225">
        <v>6</v>
      </c>
      <c r="F67" s="2195" t="s">
        <v>2037</v>
      </c>
      <c r="G67" s="2246">
        <v>5555.56</v>
      </c>
      <c r="H67" s="2246">
        <v>1660</v>
      </c>
      <c r="I67" s="2226">
        <f t="shared" si="5"/>
        <v>166666.64000000001</v>
      </c>
      <c r="K67" s="12"/>
      <c r="L67" s="12"/>
      <c r="M67" s="12"/>
      <c r="N67" s="89"/>
      <c r="P67" s="12"/>
      <c r="Q67" s="12"/>
      <c r="R67" s="12"/>
      <c r="V67" s="89"/>
    </row>
    <row r="68" spans="1:27" ht="15" customHeight="1">
      <c r="A68" s="3015">
        <v>45990</v>
      </c>
      <c r="B68" s="2226"/>
      <c r="C68" s="2226"/>
      <c r="D68" s="2225"/>
      <c r="E68" s="2225">
        <v>7</v>
      </c>
      <c r="F68" s="2195" t="s">
        <v>2038</v>
      </c>
      <c r="G68" s="2246">
        <v>5555.56</v>
      </c>
      <c r="H68" s="2246">
        <v>1660</v>
      </c>
      <c r="I68" s="2226">
        <f t="shared" si="5"/>
        <v>161111.07999999999</v>
      </c>
      <c r="K68" s="12"/>
      <c r="L68" s="12"/>
      <c r="M68" s="12"/>
      <c r="N68" s="89"/>
      <c r="P68" s="12"/>
      <c r="Q68" s="12"/>
      <c r="R68" s="12"/>
      <c r="V68" s="89"/>
    </row>
    <row r="69" spans="1:27" ht="15" customHeight="1">
      <c r="A69" s="3015">
        <v>46018</v>
      </c>
      <c r="B69" s="2225"/>
      <c r="C69" s="2225"/>
      <c r="D69" s="2225"/>
      <c r="E69" s="2225">
        <v>8</v>
      </c>
      <c r="F69" s="2195" t="s">
        <v>2039</v>
      </c>
      <c r="G69" s="2246">
        <v>5555.56</v>
      </c>
      <c r="H69" s="2246">
        <v>1660</v>
      </c>
      <c r="I69" s="2226">
        <f t="shared" si="5"/>
        <v>155555.51999999999</v>
      </c>
      <c r="K69" s="12"/>
      <c r="L69" s="12"/>
      <c r="M69" s="12"/>
      <c r="N69" s="89"/>
      <c r="P69" s="12"/>
      <c r="Q69" s="12"/>
      <c r="R69" s="12"/>
      <c r="V69" s="89"/>
    </row>
    <row r="70" spans="1:27" ht="15" customHeight="1">
      <c r="A70" s="2221"/>
      <c r="B70" s="62"/>
      <c r="C70" s="62"/>
      <c r="D70" s="57"/>
      <c r="E70" s="57">
        <v>9</v>
      </c>
      <c r="F70" s="2229"/>
      <c r="G70" s="59"/>
      <c r="H70" s="59"/>
      <c r="I70" s="62">
        <f t="shared" si="5"/>
        <v>155555.51999999999</v>
      </c>
      <c r="K70" s="12"/>
      <c r="L70" s="12"/>
      <c r="M70" s="12"/>
      <c r="N70" s="89"/>
      <c r="P70" s="12"/>
      <c r="Q70" s="12"/>
      <c r="R70" s="12"/>
      <c r="V70" s="89"/>
    </row>
    <row r="71" spans="1:27" ht="15" customHeight="1">
      <c r="A71" s="2221"/>
      <c r="B71" s="62"/>
      <c r="C71" s="62"/>
      <c r="D71" s="57"/>
      <c r="E71" s="57">
        <v>10</v>
      </c>
      <c r="F71" s="2229"/>
      <c r="G71" s="62"/>
      <c r="H71" s="62"/>
      <c r="I71" s="62">
        <f t="shared" si="5"/>
        <v>155555.51999999999</v>
      </c>
      <c r="K71" s="12"/>
      <c r="L71" s="12"/>
      <c r="M71" s="12"/>
      <c r="N71" s="89"/>
      <c r="P71" s="12"/>
      <c r="Q71" s="12"/>
      <c r="R71" s="12"/>
      <c r="V71" s="89"/>
    </row>
    <row r="72" spans="1:27" ht="15" customHeight="1">
      <c r="A72" s="2221"/>
      <c r="B72" s="62"/>
      <c r="C72" s="62"/>
      <c r="D72" s="57"/>
      <c r="E72" s="57">
        <v>11</v>
      </c>
      <c r="F72" s="2229"/>
      <c r="G72" s="62"/>
      <c r="H72" s="62"/>
      <c r="I72" s="62">
        <f t="shared" si="5"/>
        <v>155555.51999999999</v>
      </c>
      <c r="K72" s="12"/>
      <c r="L72" s="12"/>
      <c r="M72" s="12"/>
      <c r="N72" s="89"/>
      <c r="P72" s="12"/>
      <c r="Q72" s="12"/>
      <c r="R72" s="12"/>
      <c r="V72" s="89"/>
    </row>
    <row r="73" spans="1:27" ht="15" customHeight="1">
      <c r="A73" s="2221"/>
      <c r="B73" s="62"/>
      <c r="C73" s="62"/>
      <c r="D73" s="57"/>
      <c r="E73" s="57">
        <v>12</v>
      </c>
      <c r="F73" s="2229"/>
      <c r="G73" s="62"/>
      <c r="H73" s="62"/>
      <c r="I73" s="62">
        <f t="shared" si="5"/>
        <v>155555.51999999999</v>
      </c>
      <c r="K73" s="12"/>
      <c r="L73" s="12"/>
      <c r="M73" s="12"/>
      <c r="N73" s="89"/>
      <c r="P73" s="12"/>
      <c r="Q73" s="12"/>
      <c r="R73" s="12"/>
      <c r="V73" s="89"/>
    </row>
    <row r="74" spans="1:27" ht="15" customHeight="1">
      <c r="A74" s="2891"/>
      <c r="B74" s="62"/>
      <c r="C74" s="62"/>
      <c r="D74" s="57"/>
      <c r="E74" s="57">
        <v>13</v>
      </c>
      <c r="F74" s="2229"/>
      <c r="G74" s="62"/>
      <c r="H74" s="62"/>
      <c r="I74" s="62">
        <f t="shared" si="5"/>
        <v>155555.51999999999</v>
      </c>
      <c r="K74" s="12"/>
      <c r="L74" s="12"/>
      <c r="M74" s="12"/>
      <c r="N74" s="89"/>
      <c r="P74" s="12"/>
      <c r="Q74" s="12"/>
      <c r="R74" s="12"/>
      <c r="V74" s="89"/>
    </row>
    <row r="75" spans="1:27" ht="15" customHeight="1">
      <c r="B75" s="12"/>
      <c r="C75" s="12"/>
      <c r="G75" s="67"/>
      <c r="H75" s="67"/>
      <c r="I75" s="67"/>
      <c r="K75" s="12"/>
      <c r="L75" s="12"/>
      <c r="M75" s="12"/>
      <c r="N75" s="89"/>
      <c r="P75" s="12"/>
      <c r="Q75" s="12"/>
      <c r="R75" s="12"/>
      <c r="V75" s="89"/>
    </row>
    <row r="76" spans="1:27" ht="15" customHeight="1">
      <c r="B76" s="12"/>
      <c r="C76" s="12"/>
      <c r="G76" s="67"/>
      <c r="H76" s="67"/>
      <c r="I76" s="67"/>
      <c r="K76" s="12"/>
      <c r="L76" s="12"/>
      <c r="M76" s="12"/>
      <c r="N76" s="89"/>
      <c r="P76" s="12"/>
      <c r="Q76" s="12"/>
      <c r="R76" s="12"/>
      <c r="V76" s="89"/>
    </row>
    <row r="77" spans="1:27" ht="15" customHeight="1">
      <c r="B77" s="12"/>
      <c r="C77" s="12"/>
      <c r="G77" s="67"/>
      <c r="H77" s="67"/>
      <c r="I77" s="67"/>
      <c r="K77" s="12"/>
      <c r="L77" s="12"/>
      <c r="M77" s="12"/>
      <c r="N77" s="89"/>
      <c r="P77" s="12"/>
      <c r="Q77" s="12"/>
      <c r="R77" s="12"/>
      <c r="V77" s="89"/>
    </row>
    <row r="78" spans="1:27" ht="15" customHeight="1">
      <c r="B78" s="12"/>
      <c r="C78" s="12"/>
      <c r="G78" s="67"/>
      <c r="H78" s="67"/>
      <c r="I78" s="67"/>
      <c r="K78" s="12"/>
      <c r="L78" s="12"/>
      <c r="M78" s="12"/>
      <c r="N78" s="89"/>
      <c r="P78" s="12"/>
      <c r="Q78" s="12"/>
      <c r="R78" s="12"/>
      <c r="V78" s="89"/>
    </row>
    <row r="79" spans="1:27" ht="15" customHeight="1">
      <c r="B79" s="12"/>
      <c r="C79" s="12"/>
      <c r="G79" s="67"/>
      <c r="H79" s="67"/>
      <c r="I79" s="67"/>
      <c r="K79" s="12"/>
      <c r="L79" s="12"/>
      <c r="M79" s="12"/>
      <c r="N79" s="89"/>
      <c r="P79" s="12"/>
      <c r="Q79" s="12"/>
      <c r="R79" s="12"/>
      <c r="V79" s="89"/>
    </row>
    <row r="80" spans="1:27" ht="15" customHeight="1">
      <c r="B80" s="12"/>
      <c r="C80" s="12"/>
      <c r="G80" s="67"/>
      <c r="H80" s="67"/>
      <c r="I80" s="67"/>
      <c r="K80" s="12"/>
      <c r="L80" s="12"/>
      <c r="M80" s="12"/>
      <c r="N80" s="89"/>
      <c r="P80" s="12"/>
      <c r="Q80" s="12"/>
      <c r="R80" s="12"/>
      <c r="V80" s="89"/>
    </row>
    <row r="81" spans="2:22" ht="15" customHeight="1">
      <c r="B81" s="12"/>
      <c r="C81" s="12"/>
      <c r="G81" s="67"/>
      <c r="H81" s="67"/>
      <c r="I81" s="67"/>
      <c r="K81" s="12"/>
      <c r="L81" s="12"/>
      <c r="M81" s="12"/>
      <c r="N81" s="89"/>
      <c r="P81" s="12"/>
      <c r="Q81" s="12"/>
      <c r="R81" s="12"/>
      <c r="V81" s="89"/>
    </row>
    <row r="82" spans="2:22" ht="15" customHeight="1">
      <c r="B82" s="12"/>
      <c r="C82" s="12"/>
      <c r="G82" s="67"/>
      <c r="H82" s="67"/>
      <c r="I82" s="67"/>
      <c r="K82" s="12"/>
      <c r="L82" s="12"/>
      <c r="M82" s="12"/>
      <c r="N82" s="89"/>
      <c r="P82" s="12"/>
      <c r="Q82" s="12"/>
      <c r="R82" s="12"/>
      <c r="V82" s="89"/>
    </row>
    <row r="83" spans="2:22" ht="15" customHeight="1">
      <c r="B83" s="12"/>
      <c r="C83" s="12"/>
      <c r="G83" s="67"/>
      <c r="H83" s="67"/>
      <c r="I83" s="67"/>
      <c r="K83" s="12"/>
      <c r="L83" s="12"/>
      <c r="M83" s="12"/>
      <c r="N83" s="89"/>
      <c r="P83" s="12"/>
      <c r="Q83" s="12"/>
      <c r="R83" s="12"/>
      <c r="V83" s="89"/>
    </row>
    <row r="84" spans="2:22" ht="15" customHeight="1">
      <c r="B84" s="12"/>
      <c r="C84" s="12"/>
      <c r="G84" s="67"/>
      <c r="H84" s="67"/>
      <c r="I84" s="67"/>
      <c r="K84" s="12"/>
      <c r="L84" s="12"/>
      <c r="M84" s="12"/>
      <c r="N84" s="89"/>
      <c r="P84" s="12"/>
      <c r="Q84" s="12"/>
      <c r="R84" s="12"/>
      <c r="V84" s="89"/>
    </row>
    <row r="85" spans="2:22" ht="15" customHeight="1">
      <c r="B85" s="12"/>
      <c r="C85" s="12"/>
      <c r="G85" s="67"/>
      <c r="H85" s="67"/>
      <c r="I85" s="67"/>
      <c r="K85" s="12"/>
      <c r="L85" s="12"/>
      <c r="M85" s="12"/>
      <c r="N85" s="89"/>
      <c r="P85" s="12"/>
      <c r="Q85" s="12"/>
      <c r="R85" s="12"/>
      <c r="V85" s="89"/>
    </row>
    <row r="86" spans="2:22" ht="15" customHeight="1">
      <c r="B86" s="12"/>
      <c r="C86" s="12"/>
      <c r="G86" s="67"/>
      <c r="H86" s="67"/>
      <c r="I86" s="67"/>
      <c r="K86" s="12"/>
      <c r="L86" s="12"/>
      <c r="M86" s="12"/>
      <c r="N86" s="89"/>
      <c r="P86" s="12"/>
      <c r="Q86" s="12"/>
      <c r="R86" s="12"/>
      <c r="V86" s="89"/>
    </row>
    <row r="87" spans="2:22" ht="15" customHeight="1">
      <c r="B87" s="12"/>
      <c r="C87" s="12"/>
      <c r="G87" s="67"/>
      <c r="H87" s="67"/>
      <c r="I87" s="67"/>
      <c r="K87" s="12"/>
      <c r="L87" s="12"/>
      <c r="M87" s="12"/>
      <c r="N87" s="89"/>
      <c r="P87" s="12"/>
      <c r="Q87" s="12"/>
      <c r="R87" s="12"/>
      <c r="V87" s="89"/>
    </row>
    <row r="88" spans="2:22" ht="15" customHeight="1">
      <c r="B88" s="12"/>
      <c r="C88" s="12"/>
      <c r="G88" s="67"/>
      <c r="H88" s="67"/>
      <c r="I88" s="67"/>
      <c r="K88" s="12"/>
      <c r="L88" s="12"/>
      <c r="M88" s="12"/>
      <c r="N88" s="89"/>
      <c r="P88" s="12"/>
      <c r="Q88" s="12"/>
      <c r="R88" s="12"/>
      <c r="V88" s="89"/>
    </row>
    <row r="89" spans="2:22" ht="15" customHeight="1">
      <c r="B89" s="12"/>
      <c r="C89" s="12"/>
      <c r="G89" s="67"/>
      <c r="H89" s="67"/>
      <c r="I89" s="67"/>
      <c r="K89" s="12"/>
      <c r="L89" s="12"/>
      <c r="M89" s="12"/>
      <c r="N89" s="89"/>
      <c r="P89" s="12"/>
      <c r="Q89" s="12"/>
      <c r="R89" s="12"/>
      <c r="V89" s="89"/>
    </row>
    <row r="90" spans="2:22" ht="15" customHeight="1">
      <c r="B90" s="12"/>
      <c r="C90" s="12"/>
      <c r="G90" s="67"/>
      <c r="H90" s="67"/>
      <c r="I90" s="67"/>
      <c r="K90" s="12"/>
      <c r="L90" s="12"/>
      <c r="M90" s="12"/>
      <c r="N90" s="89"/>
      <c r="P90" s="12"/>
      <c r="Q90" s="12"/>
      <c r="R90" s="12"/>
      <c r="V90" s="89"/>
    </row>
    <row r="91" spans="2:22" ht="15" customHeight="1">
      <c r="B91" s="12"/>
      <c r="C91" s="12"/>
      <c r="G91" s="67"/>
      <c r="H91" s="67"/>
      <c r="I91" s="67"/>
      <c r="K91" s="12"/>
      <c r="L91" s="12"/>
      <c r="M91" s="12"/>
      <c r="N91" s="89"/>
      <c r="P91" s="12"/>
      <c r="Q91" s="12"/>
      <c r="R91" s="12"/>
      <c r="V91" s="89"/>
    </row>
    <row r="92" spans="2:22" ht="15" customHeight="1">
      <c r="B92" s="12"/>
      <c r="C92" s="12"/>
      <c r="G92" s="67"/>
      <c r="H92" s="67"/>
      <c r="I92" s="67"/>
      <c r="K92" s="12"/>
      <c r="L92" s="12"/>
      <c r="M92" s="12"/>
      <c r="N92" s="89"/>
      <c r="P92" s="12"/>
      <c r="Q92" s="12"/>
      <c r="R92" s="12"/>
      <c r="V92" s="89"/>
    </row>
    <row r="93" spans="2:22" ht="15" customHeight="1">
      <c r="B93" s="12"/>
      <c r="C93" s="12"/>
      <c r="G93" s="67"/>
      <c r="H93" s="67"/>
      <c r="I93" s="67"/>
      <c r="K93" s="12"/>
      <c r="L93" s="12"/>
      <c r="M93" s="12"/>
      <c r="N93" s="89"/>
      <c r="P93" s="12"/>
      <c r="Q93" s="12"/>
      <c r="R93" s="12"/>
      <c r="V93" s="89"/>
    </row>
    <row r="94" spans="2:22" ht="15" customHeight="1">
      <c r="B94" s="12"/>
      <c r="C94" s="12"/>
      <c r="G94" s="67"/>
      <c r="H94" s="67"/>
      <c r="I94" s="67"/>
      <c r="K94" s="12"/>
      <c r="L94" s="12"/>
      <c r="M94" s="12"/>
      <c r="N94" s="89"/>
      <c r="P94" s="12"/>
      <c r="Q94" s="12"/>
      <c r="R94" s="12"/>
      <c r="V94" s="89"/>
    </row>
    <row r="95" spans="2:22" ht="15" customHeight="1">
      <c r="B95" s="12"/>
      <c r="C95" s="12"/>
      <c r="G95" s="67"/>
      <c r="H95" s="67"/>
      <c r="I95" s="67"/>
      <c r="K95" s="12"/>
      <c r="L95" s="12"/>
      <c r="M95" s="12"/>
      <c r="N95" s="89"/>
      <c r="P95" s="12"/>
      <c r="Q95" s="12"/>
      <c r="R95" s="12"/>
      <c r="V95" s="89"/>
    </row>
    <row r="96" spans="2:22" ht="15" customHeight="1">
      <c r="B96" s="12"/>
      <c r="C96" s="12"/>
      <c r="G96" s="67"/>
      <c r="H96" s="67"/>
      <c r="I96" s="67"/>
      <c r="K96" s="12"/>
      <c r="L96" s="12"/>
      <c r="M96" s="12"/>
      <c r="N96" s="89"/>
      <c r="P96" s="12"/>
      <c r="Q96" s="12"/>
      <c r="R96" s="12"/>
      <c r="V96" s="89"/>
    </row>
    <row r="97" spans="2:22" ht="15" customHeight="1">
      <c r="B97" s="12"/>
      <c r="C97" s="12"/>
      <c r="G97" s="67"/>
      <c r="H97" s="67"/>
      <c r="I97" s="67"/>
      <c r="K97" s="12"/>
      <c r="L97" s="12"/>
      <c r="M97" s="12"/>
      <c r="N97" s="89"/>
      <c r="P97" s="12"/>
      <c r="Q97" s="12"/>
      <c r="R97" s="12"/>
      <c r="V97" s="89"/>
    </row>
    <row r="98" spans="2:22" ht="15" customHeight="1">
      <c r="B98" s="12"/>
      <c r="C98" s="12"/>
      <c r="G98" s="67"/>
      <c r="H98" s="67"/>
      <c r="I98" s="67"/>
      <c r="K98" s="12"/>
      <c r="L98" s="12"/>
      <c r="M98" s="12"/>
      <c r="N98" s="89"/>
      <c r="P98" s="12"/>
      <c r="Q98" s="12"/>
      <c r="R98" s="12"/>
      <c r="V98" s="89"/>
    </row>
    <row r="99" spans="2:22" ht="15" customHeight="1">
      <c r="B99" s="12"/>
      <c r="C99" s="12"/>
      <c r="G99" s="67"/>
      <c r="H99" s="67"/>
      <c r="I99" s="67"/>
      <c r="K99" s="12"/>
      <c r="L99" s="12"/>
      <c r="M99" s="12"/>
      <c r="N99" s="89"/>
      <c r="P99" s="12"/>
      <c r="Q99" s="12"/>
      <c r="R99" s="12"/>
      <c r="V99" s="89"/>
    </row>
    <row r="100" spans="2:22" ht="15" customHeight="1">
      <c r="B100" s="12"/>
      <c r="C100" s="12"/>
      <c r="G100" s="67"/>
      <c r="H100" s="67"/>
      <c r="I100" s="67"/>
      <c r="K100" s="12"/>
      <c r="L100" s="12"/>
      <c r="M100" s="12"/>
      <c r="N100" s="89"/>
      <c r="P100" s="12"/>
      <c r="Q100" s="12"/>
      <c r="R100" s="12"/>
      <c r="V100" s="89"/>
    </row>
    <row r="101" spans="2:22" ht="15" customHeight="1">
      <c r="B101" s="12"/>
      <c r="C101" s="12"/>
      <c r="G101" s="67"/>
      <c r="H101" s="67"/>
      <c r="I101" s="67"/>
      <c r="K101" s="12"/>
      <c r="L101" s="12"/>
      <c r="M101" s="12"/>
      <c r="N101" s="89"/>
      <c r="P101" s="12"/>
      <c r="Q101" s="12"/>
      <c r="R101" s="12"/>
      <c r="V101" s="89"/>
    </row>
    <row r="102" spans="2:22" ht="15" customHeight="1">
      <c r="B102" s="12"/>
      <c r="C102" s="12"/>
      <c r="G102" s="67"/>
      <c r="H102" s="67"/>
      <c r="I102" s="67"/>
      <c r="K102" s="12"/>
      <c r="L102" s="12"/>
      <c r="M102" s="12"/>
      <c r="N102" s="89"/>
      <c r="P102" s="12"/>
      <c r="Q102" s="12"/>
      <c r="R102" s="12"/>
      <c r="V102" s="89"/>
    </row>
    <row r="103" spans="2:22" ht="15" customHeight="1">
      <c r="B103" s="12"/>
      <c r="C103" s="12"/>
      <c r="G103" s="67"/>
      <c r="H103" s="67"/>
      <c r="I103" s="67"/>
      <c r="K103" s="12"/>
      <c r="L103" s="12"/>
      <c r="M103" s="12"/>
      <c r="N103" s="89"/>
      <c r="P103" s="12"/>
      <c r="Q103" s="12"/>
      <c r="R103" s="12"/>
      <c r="V103" s="89"/>
    </row>
    <row r="104" spans="2:22" ht="15" customHeight="1">
      <c r="B104" s="12"/>
      <c r="C104" s="12"/>
      <c r="G104" s="67"/>
      <c r="H104" s="67"/>
      <c r="I104" s="67"/>
      <c r="K104" s="12"/>
      <c r="L104" s="12"/>
      <c r="M104" s="12"/>
      <c r="N104" s="89"/>
      <c r="P104" s="12"/>
      <c r="Q104" s="12"/>
      <c r="R104" s="12"/>
      <c r="V104" s="89"/>
    </row>
    <row r="105" spans="2:22" ht="26.25" customHeight="1">
      <c r="B105" s="12"/>
      <c r="C105" s="12"/>
      <c r="G105" s="67"/>
      <c r="H105" s="67"/>
      <c r="I105" s="67"/>
      <c r="K105" s="12"/>
      <c r="L105" s="12"/>
      <c r="M105" s="12"/>
      <c r="N105" s="89"/>
      <c r="P105" s="12"/>
      <c r="Q105" s="12"/>
      <c r="R105" s="12"/>
      <c r="V105" s="89"/>
    </row>
    <row r="106" spans="2:22" ht="15" customHeight="1">
      <c r="B106" s="12"/>
      <c r="C106" s="12"/>
      <c r="G106" s="67"/>
      <c r="H106" s="67"/>
      <c r="I106" s="67"/>
      <c r="K106" s="12"/>
      <c r="L106" s="12"/>
      <c r="M106" s="12"/>
      <c r="N106" s="89"/>
      <c r="P106" s="12"/>
      <c r="Q106" s="12"/>
      <c r="R106" s="12"/>
      <c r="V106" s="89"/>
    </row>
    <row r="107" spans="2:22" ht="15" customHeight="1">
      <c r="B107" s="12"/>
      <c r="C107" s="12"/>
      <c r="G107" s="67"/>
      <c r="H107" s="67"/>
      <c r="I107" s="67"/>
      <c r="K107" s="12"/>
      <c r="L107" s="12"/>
      <c r="M107" s="12"/>
      <c r="N107" s="89"/>
      <c r="P107" s="12"/>
      <c r="Q107" s="12"/>
      <c r="R107" s="12"/>
      <c r="V107" s="89"/>
    </row>
    <row r="108" spans="2:22" ht="15" customHeight="1">
      <c r="B108" s="12"/>
      <c r="C108" s="12"/>
      <c r="G108" s="67"/>
      <c r="H108" s="67"/>
      <c r="I108" s="67"/>
      <c r="K108" s="12"/>
      <c r="L108" s="12"/>
      <c r="M108" s="12"/>
      <c r="N108" s="89"/>
      <c r="P108" s="12"/>
      <c r="Q108" s="12"/>
      <c r="R108" s="12"/>
      <c r="V108" s="89"/>
    </row>
    <row r="109" spans="2:22" ht="15" customHeight="1">
      <c r="B109" s="12"/>
      <c r="C109" s="12"/>
      <c r="G109" s="67"/>
      <c r="H109" s="67"/>
      <c r="I109" s="67"/>
      <c r="K109" s="12"/>
      <c r="L109" s="12"/>
      <c r="M109" s="12"/>
      <c r="N109" s="89"/>
      <c r="P109" s="12"/>
      <c r="Q109" s="12"/>
      <c r="R109" s="12"/>
      <c r="V109" s="89"/>
    </row>
    <row r="110" spans="2:22" ht="15" customHeight="1">
      <c r="B110" s="12"/>
      <c r="C110" s="12"/>
      <c r="G110" s="67"/>
      <c r="H110" s="67"/>
      <c r="I110" s="67"/>
      <c r="K110" s="12"/>
      <c r="L110" s="12"/>
      <c r="M110" s="12"/>
      <c r="N110" s="89"/>
      <c r="P110" s="12"/>
      <c r="Q110" s="12"/>
      <c r="R110" s="12"/>
      <c r="V110" s="89"/>
    </row>
    <row r="111" spans="2:22" ht="15" customHeight="1">
      <c r="B111" s="12"/>
      <c r="C111" s="12"/>
      <c r="G111" s="67"/>
      <c r="H111" s="67"/>
      <c r="I111" s="67"/>
      <c r="K111" s="12"/>
      <c r="L111" s="12"/>
      <c r="M111" s="12"/>
      <c r="N111" s="89"/>
      <c r="P111" s="12"/>
      <c r="Q111" s="12"/>
      <c r="R111" s="12"/>
      <c r="V111" s="89"/>
    </row>
    <row r="112" spans="2:22" ht="15" customHeight="1">
      <c r="B112" s="12"/>
      <c r="C112" s="12"/>
      <c r="G112" s="67"/>
      <c r="H112" s="67"/>
      <c r="I112" s="67"/>
      <c r="K112" s="12"/>
      <c r="L112" s="12"/>
      <c r="M112" s="12"/>
      <c r="N112" s="89"/>
      <c r="P112" s="12"/>
      <c r="Q112" s="12"/>
      <c r="R112" s="12"/>
      <c r="V112" s="89"/>
    </row>
    <row r="113" spans="2:22" ht="15" customHeight="1">
      <c r="B113" s="12"/>
      <c r="C113" s="12"/>
      <c r="G113" s="67"/>
      <c r="H113" s="67"/>
      <c r="I113" s="67"/>
      <c r="K113" s="12"/>
      <c r="L113" s="12"/>
      <c r="M113" s="12"/>
      <c r="N113" s="89"/>
      <c r="P113" s="12"/>
      <c r="Q113" s="12"/>
      <c r="R113" s="12"/>
      <c r="V113" s="89"/>
    </row>
    <row r="114" spans="2:22" ht="15" customHeight="1">
      <c r="B114" s="12"/>
      <c r="C114" s="12"/>
      <c r="G114" s="67"/>
      <c r="H114" s="67"/>
      <c r="I114" s="67"/>
      <c r="K114" s="12"/>
      <c r="L114" s="12"/>
      <c r="M114" s="12"/>
      <c r="N114" s="89"/>
      <c r="P114" s="12"/>
      <c r="Q114" s="12"/>
      <c r="R114" s="12"/>
      <c r="V114" s="89"/>
    </row>
    <row r="115" spans="2:22" ht="15" customHeight="1">
      <c r="B115" s="12"/>
      <c r="C115" s="12"/>
      <c r="G115" s="67"/>
      <c r="H115" s="67"/>
      <c r="I115" s="67"/>
      <c r="K115" s="12"/>
      <c r="L115" s="12"/>
      <c r="M115" s="12"/>
      <c r="N115" s="89"/>
      <c r="P115" s="12"/>
      <c r="Q115" s="12"/>
      <c r="R115" s="12"/>
      <c r="V115" s="89"/>
    </row>
    <row r="116" spans="2:22" ht="15" customHeight="1">
      <c r="B116" s="12"/>
      <c r="C116" s="12"/>
      <c r="G116" s="67"/>
      <c r="H116" s="67"/>
      <c r="I116" s="67"/>
      <c r="K116" s="12"/>
      <c r="L116" s="12"/>
      <c r="M116" s="12"/>
      <c r="N116" s="89"/>
      <c r="P116" s="12"/>
      <c r="Q116" s="12"/>
      <c r="R116" s="12"/>
      <c r="V116" s="89"/>
    </row>
    <row r="117" spans="2:22" ht="15" customHeight="1">
      <c r="B117" s="12"/>
      <c r="C117" s="12"/>
      <c r="G117" s="67"/>
      <c r="H117" s="67"/>
      <c r="I117" s="67"/>
      <c r="K117" s="12"/>
      <c r="L117" s="12"/>
      <c r="M117" s="12"/>
      <c r="N117" s="89"/>
      <c r="P117" s="12"/>
      <c r="Q117" s="12"/>
      <c r="R117" s="12"/>
      <c r="V117" s="89"/>
    </row>
    <row r="118" spans="2:22" ht="15" customHeight="1">
      <c r="B118" s="12"/>
      <c r="C118" s="12"/>
      <c r="G118" s="67"/>
      <c r="H118" s="67"/>
      <c r="I118" s="67"/>
      <c r="K118" s="12"/>
      <c r="L118" s="12"/>
      <c r="M118" s="12"/>
      <c r="N118" s="89"/>
      <c r="P118" s="12"/>
      <c r="Q118" s="12"/>
      <c r="R118" s="12"/>
      <c r="V118" s="89"/>
    </row>
    <row r="119" spans="2:22" ht="15" customHeight="1">
      <c r="B119" s="12"/>
      <c r="C119" s="12"/>
      <c r="G119" s="67"/>
      <c r="H119" s="67"/>
      <c r="I119" s="67"/>
      <c r="K119" s="12"/>
      <c r="L119" s="12"/>
      <c r="M119" s="12"/>
      <c r="N119" s="89"/>
      <c r="P119" s="12"/>
      <c r="Q119" s="12"/>
      <c r="R119" s="12"/>
      <c r="V119" s="89"/>
    </row>
    <row r="120" spans="2:22" ht="15" customHeight="1">
      <c r="B120" s="12"/>
      <c r="C120" s="12"/>
      <c r="G120" s="67"/>
      <c r="H120" s="67"/>
      <c r="I120" s="67"/>
      <c r="K120" s="12"/>
      <c r="L120" s="12"/>
      <c r="M120" s="12"/>
      <c r="N120" s="89"/>
      <c r="P120" s="12"/>
      <c r="Q120" s="12"/>
      <c r="R120" s="12"/>
      <c r="V120" s="89"/>
    </row>
    <row r="121" spans="2:22" ht="15" customHeight="1">
      <c r="B121" s="12"/>
      <c r="C121" s="12"/>
      <c r="G121" s="67"/>
      <c r="H121" s="67"/>
      <c r="I121" s="67"/>
      <c r="K121" s="12"/>
      <c r="L121" s="12"/>
      <c r="M121" s="12"/>
      <c r="N121" s="89"/>
      <c r="P121" s="12"/>
      <c r="Q121" s="12"/>
      <c r="R121" s="12"/>
      <c r="V121" s="89"/>
    </row>
    <row r="122" spans="2:22" ht="15" customHeight="1">
      <c r="B122" s="12"/>
      <c r="C122" s="12"/>
      <c r="G122" s="67"/>
      <c r="H122" s="67"/>
      <c r="I122" s="67"/>
      <c r="K122" s="12"/>
      <c r="L122" s="12"/>
      <c r="M122" s="12"/>
      <c r="N122" s="89"/>
      <c r="P122" s="12"/>
      <c r="Q122" s="12"/>
      <c r="R122" s="12"/>
      <c r="V122" s="89"/>
    </row>
    <row r="123" spans="2:22" ht="15" customHeight="1">
      <c r="B123" s="12"/>
      <c r="C123" s="12"/>
      <c r="G123" s="67"/>
      <c r="H123" s="67"/>
      <c r="I123" s="67"/>
      <c r="K123" s="12"/>
      <c r="L123" s="12"/>
      <c r="M123" s="12"/>
      <c r="N123" s="89"/>
      <c r="P123" s="12"/>
      <c r="Q123" s="12"/>
      <c r="R123" s="12"/>
      <c r="V123" s="89"/>
    </row>
    <row r="124" spans="2:22" ht="15" customHeight="1">
      <c r="B124" s="12"/>
      <c r="C124" s="12"/>
      <c r="G124" s="67"/>
      <c r="H124" s="67"/>
      <c r="I124" s="67"/>
      <c r="K124" s="12"/>
      <c r="L124" s="12"/>
      <c r="M124" s="12"/>
      <c r="N124" s="89"/>
      <c r="P124" s="12"/>
      <c r="Q124" s="12"/>
      <c r="R124" s="12"/>
      <c r="V124" s="89"/>
    </row>
    <row r="125" spans="2:22" ht="15" customHeight="1">
      <c r="B125" s="12"/>
      <c r="C125" s="12"/>
      <c r="G125" s="67"/>
      <c r="H125" s="67"/>
      <c r="I125" s="67"/>
      <c r="K125" s="12"/>
      <c r="L125" s="12"/>
      <c r="M125" s="12"/>
      <c r="N125" s="89"/>
      <c r="P125" s="12"/>
      <c r="Q125" s="12"/>
      <c r="R125" s="12"/>
      <c r="V125" s="89"/>
    </row>
    <row r="126" spans="2:22" ht="15" customHeight="1">
      <c r="B126" s="12"/>
      <c r="C126" s="12"/>
      <c r="G126" s="67"/>
      <c r="H126" s="67"/>
      <c r="I126" s="67"/>
      <c r="K126" s="12"/>
      <c r="L126" s="12"/>
      <c r="M126" s="12"/>
      <c r="N126" s="89"/>
      <c r="P126" s="12"/>
      <c r="Q126" s="12"/>
      <c r="R126" s="12"/>
      <c r="V126" s="89"/>
    </row>
    <row r="127" spans="2:22" ht="15" customHeight="1">
      <c r="B127" s="12"/>
      <c r="C127" s="12"/>
      <c r="G127" s="67"/>
      <c r="H127" s="67"/>
      <c r="I127" s="67"/>
      <c r="K127" s="12"/>
      <c r="L127" s="12"/>
      <c r="M127" s="12"/>
      <c r="N127" s="89"/>
      <c r="P127" s="12"/>
      <c r="Q127" s="12"/>
      <c r="R127" s="12"/>
      <c r="V127" s="89"/>
    </row>
    <row r="128" spans="2:22" ht="15" customHeight="1">
      <c r="K128" s="12"/>
      <c r="L128" s="12"/>
      <c r="M128" s="12"/>
      <c r="N128" s="89"/>
      <c r="P128" s="12"/>
      <c r="Q128" s="12"/>
      <c r="R128" s="12"/>
      <c r="V128" s="89"/>
    </row>
    <row r="129" spans="11:22" ht="15" customHeight="1">
      <c r="K129" s="12"/>
      <c r="L129" s="12"/>
      <c r="M129" s="12"/>
      <c r="N129" s="89"/>
      <c r="P129" s="12"/>
      <c r="Q129" s="12"/>
      <c r="R129" s="12"/>
      <c r="V129" s="89"/>
    </row>
    <row r="130" spans="11:22" ht="15" customHeight="1">
      <c r="K130" s="12"/>
      <c r="L130" s="12"/>
      <c r="M130" s="12"/>
      <c r="N130" s="89"/>
      <c r="P130" s="12"/>
      <c r="Q130" s="12"/>
      <c r="R130" s="12"/>
      <c r="V130" s="89"/>
    </row>
    <row r="131" spans="11:22" ht="15" customHeight="1">
      <c r="K131" s="12"/>
      <c r="L131" s="12"/>
      <c r="M131" s="12"/>
      <c r="N131" s="89"/>
      <c r="P131" s="12"/>
      <c r="Q131" s="12"/>
      <c r="R131" s="12"/>
      <c r="V131" s="89"/>
    </row>
    <row r="132" spans="11:22" ht="15" customHeight="1">
      <c r="K132" s="12"/>
      <c r="L132" s="12"/>
      <c r="M132" s="12"/>
      <c r="N132" s="89"/>
      <c r="P132" s="12"/>
      <c r="Q132" s="12"/>
      <c r="R132" s="12"/>
      <c r="V132" s="89"/>
    </row>
    <row r="133" spans="11:22" ht="15" customHeight="1">
      <c r="K133" s="12"/>
      <c r="L133" s="12"/>
      <c r="M133" s="12"/>
      <c r="N133" s="89"/>
      <c r="P133" s="12"/>
      <c r="Q133" s="12"/>
      <c r="R133" s="12"/>
      <c r="V133" s="89"/>
    </row>
    <row r="134" spans="11:22" ht="15" customHeight="1">
      <c r="K134" s="12"/>
      <c r="L134" s="12"/>
      <c r="M134" s="12"/>
      <c r="N134" s="89"/>
      <c r="P134" s="12"/>
      <c r="Q134" s="12"/>
      <c r="R134" s="12"/>
      <c r="V134" s="89"/>
    </row>
    <row r="135" spans="11:22" ht="15" customHeight="1">
      <c r="K135" s="12"/>
      <c r="L135" s="12"/>
      <c r="M135" s="12"/>
      <c r="N135" s="89"/>
      <c r="P135" s="12"/>
      <c r="Q135" s="12"/>
      <c r="R135" s="12"/>
      <c r="V135" s="89"/>
    </row>
    <row r="136" spans="11:22" ht="15" customHeight="1">
      <c r="K136" s="12"/>
      <c r="L136" s="12"/>
      <c r="M136" s="12"/>
      <c r="N136" s="89"/>
      <c r="P136" s="12"/>
      <c r="Q136" s="12"/>
      <c r="R136" s="12"/>
      <c r="V136" s="89"/>
    </row>
    <row r="137" spans="11:22" ht="15" customHeight="1">
      <c r="K137" s="12"/>
      <c r="L137" s="12"/>
      <c r="M137" s="12"/>
      <c r="N137" s="89"/>
      <c r="P137" s="12"/>
      <c r="Q137" s="12"/>
      <c r="R137" s="12"/>
      <c r="V137" s="89"/>
    </row>
    <row r="138" spans="11:22" ht="15" customHeight="1">
      <c r="K138" s="12"/>
      <c r="L138" s="12"/>
      <c r="M138" s="12"/>
      <c r="N138" s="89"/>
      <c r="P138" s="12"/>
      <c r="Q138" s="12"/>
      <c r="R138" s="12"/>
      <c r="V138" s="89"/>
    </row>
    <row r="139" spans="11:22" ht="15" customHeight="1">
      <c r="K139" s="12"/>
      <c r="L139" s="12"/>
      <c r="M139" s="12"/>
      <c r="N139" s="89"/>
      <c r="P139" s="12"/>
      <c r="Q139" s="12"/>
      <c r="R139" s="12"/>
      <c r="V139" s="89"/>
    </row>
    <row r="140" spans="11:22" ht="15" customHeight="1">
      <c r="K140" s="12"/>
      <c r="L140" s="12"/>
      <c r="M140" s="12"/>
      <c r="N140" s="89"/>
      <c r="P140" s="12"/>
      <c r="Q140" s="12"/>
      <c r="R140" s="12"/>
      <c r="V140" s="89"/>
    </row>
    <row r="141" spans="11:22" ht="15" customHeight="1">
      <c r="K141" s="12"/>
      <c r="L141" s="12"/>
      <c r="M141" s="12"/>
      <c r="N141" s="89"/>
      <c r="P141" s="12"/>
      <c r="Q141" s="12"/>
      <c r="R141" s="12"/>
      <c r="V141" s="89"/>
    </row>
    <row r="142" spans="11:22" ht="15" customHeight="1">
      <c r="K142" s="12"/>
      <c r="L142" s="12"/>
      <c r="M142" s="12"/>
      <c r="N142" s="89"/>
      <c r="P142" s="12"/>
      <c r="Q142" s="12"/>
      <c r="R142" s="12"/>
      <c r="V142" s="89"/>
    </row>
    <row r="143" spans="11:22" ht="15" customHeight="1">
      <c r="K143" s="12"/>
      <c r="L143" s="12"/>
      <c r="M143" s="12"/>
      <c r="N143" s="89"/>
      <c r="P143" s="12"/>
      <c r="Q143" s="12"/>
      <c r="R143" s="12"/>
      <c r="V143" s="89"/>
    </row>
    <row r="144" spans="11:22" ht="15" customHeight="1">
      <c r="K144" s="12"/>
      <c r="L144" s="12"/>
      <c r="M144" s="12"/>
      <c r="N144" s="89"/>
      <c r="P144" s="12"/>
      <c r="Q144" s="12"/>
      <c r="R144" s="12"/>
      <c r="V144" s="89"/>
    </row>
    <row r="145" spans="11:22" ht="15" customHeight="1">
      <c r="K145" s="12"/>
      <c r="L145" s="12"/>
      <c r="M145" s="12"/>
      <c r="N145" s="89"/>
      <c r="P145" s="12"/>
      <c r="Q145" s="12"/>
      <c r="R145" s="12"/>
      <c r="V145" s="89"/>
    </row>
    <row r="146" spans="11:22" ht="15" customHeight="1">
      <c r="K146" s="12"/>
      <c r="L146" s="12"/>
      <c r="M146" s="12"/>
      <c r="N146" s="89"/>
      <c r="P146" s="12"/>
      <c r="Q146" s="12"/>
      <c r="R146" s="12"/>
      <c r="V146" s="89"/>
    </row>
    <row r="147" spans="11:22" ht="15" customHeight="1">
      <c r="K147" s="12"/>
      <c r="L147" s="12"/>
      <c r="M147" s="12"/>
      <c r="N147" s="89"/>
      <c r="P147" s="12"/>
      <c r="Q147" s="12"/>
      <c r="R147" s="12"/>
      <c r="V147" s="89"/>
    </row>
    <row r="148" spans="11:22" ht="15" customHeight="1">
      <c r="K148" s="12"/>
      <c r="L148" s="12"/>
      <c r="M148" s="12"/>
      <c r="N148" s="89"/>
      <c r="P148" s="12"/>
      <c r="Q148" s="12"/>
      <c r="R148" s="12"/>
      <c r="V148" s="89"/>
    </row>
    <row r="149" spans="11:22" ht="15" customHeight="1">
      <c r="K149" s="12"/>
      <c r="L149" s="12"/>
      <c r="M149" s="12"/>
      <c r="N149" s="89"/>
      <c r="P149" s="12"/>
      <c r="Q149" s="12"/>
      <c r="R149" s="12"/>
      <c r="V149" s="89"/>
    </row>
    <row r="150" spans="11:22" ht="15" customHeight="1">
      <c r="K150" s="12"/>
      <c r="L150" s="12"/>
      <c r="M150" s="12"/>
      <c r="N150" s="89"/>
      <c r="P150" s="12"/>
      <c r="Q150" s="12"/>
      <c r="R150" s="12"/>
      <c r="V150" s="89"/>
    </row>
    <row r="151" spans="11:22" ht="15" customHeight="1">
      <c r="K151" s="12"/>
      <c r="L151" s="12"/>
      <c r="M151" s="12"/>
      <c r="N151" s="89"/>
      <c r="P151" s="12"/>
      <c r="Q151" s="12"/>
      <c r="R151" s="12"/>
      <c r="V151" s="89"/>
    </row>
    <row r="152" spans="11:22" ht="15" customHeight="1">
      <c r="K152" s="12"/>
      <c r="L152" s="12"/>
      <c r="M152" s="12"/>
      <c r="N152" s="89"/>
      <c r="P152" s="12"/>
      <c r="Q152" s="12"/>
      <c r="R152" s="12"/>
      <c r="V152" s="89"/>
    </row>
    <row r="153" spans="11:22" ht="15" customHeight="1">
      <c r="K153" s="12"/>
      <c r="L153" s="12"/>
      <c r="M153" s="12"/>
      <c r="N153" s="89"/>
      <c r="P153" s="12"/>
      <c r="Q153" s="12"/>
      <c r="R153" s="12"/>
      <c r="V153" s="89"/>
    </row>
    <row r="154" spans="11:22" ht="15" customHeight="1">
      <c r="K154" s="12"/>
      <c r="L154" s="12"/>
      <c r="M154" s="12"/>
      <c r="N154" s="89"/>
      <c r="P154" s="12"/>
      <c r="Q154" s="12"/>
      <c r="R154" s="12"/>
      <c r="V154" s="89"/>
    </row>
    <row r="155" spans="11:22" ht="15" customHeight="1">
      <c r="K155" s="12"/>
      <c r="L155" s="12"/>
      <c r="M155" s="12"/>
      <c r="N155" s="89"/>
      <c r="P155" s="12"/>
      <c r="Q155" s="12"/>
      <c r="R155" s="12"/>
      <c r="V155" s="89"/>
    </row>
    <row r="156" spans="11:22" ht="15" customHeight="1">
      <c r="K156" s="12"/>
      <c r="L156" s="12"/>
      <c r="M156" s="12"/>
      <c r="N156" s="89"/>
      <c r="P156" s="12"/>
      <c r="Q156" s="12"/>
      <c r="R156" s="12"/>
      <c r="V156" s="89"/>
    </row>
    <row r="157" spans="11:22" ht="15" customHeight="1">
      <c r="K157" s="12"/>
      <c r="L157" s="12"/>
      <c r="M157" s="12"/>
      <c r="N157" s="89"/>
      <c r="P157" s="12"/>
      <c r="Q157" s="12"/>
      <c r="R157" s="12"/>
      <c r="V157" s="89"/>
    </row>
    <row r="158" spans="11:22" ht="15" customHeight="1">
      <c r="K158" s="12"/>
      <c r="L158" s="12"/>
      <c r="M158" s="12"/>
      <c r="N158" s="89"/>
      <c r="P158" s="12"/>
      <c r="Q158" s="12"/>
      <c r="R158" s="12"/>
      <c r="V158" s="89"/>
    </row>
    <row r="159" spans="11:22" ht="15" customHeight="1">
      <c r="K159" s="12"/>
      <c r="L159" s="12"/>
      <c r="M159" s="12"/>
      <c r="N159" s="89"/>
      <c r="P159" s="12"/>
      <c r="Q159" s="12"/>
      <c r="R159" s="12"/>
      <c r="V159" s="89"/>
    </row>
    <row r="160" spans="11:22" ht="15" customHeight="1">
      <c r="K160" s="12"/>
      <c r="L160" s="12"/>
      <c r="M160" s="12"/>
      <c r="N160" s="89"/>
      <c r="P160" s="12"/>
      <c r="Q160" s="12"/>
      <c r="R160" s="12"/>
      <c r="V160" s="89"/>
    </row>
    <row r="161" spans="11:22" ht="15" customHeight="1">
      <c r="K161" s="12"/>
      <c r="L161" s="12"/>
      <c r="M161" s="12"/>
      <c r="N161" s="89"/>
      <c r="P161" s="12"/>
      <c r="Q161" s="12"/>
      <c r="R161" s="12"/>
      <c r="V161" s="89"/>
    </row>
    <row r="162" spans="11:22" ht="15" customHeight="1">
      <c r="K162" s="12"/>
      <c r="L162" s="12"/>
      <c r="M162" s="12"/>
      <c r="N162" s="89"/>
      <c r="P162" s="12"/>
      <c r="Q162" s="12"/>
      <c r="R162" s="12"/>
      <c r="V162" s="89"/>
    </row>
    <row r="163" spans="11:22" ht="15" customHeight="1">
      <c r="K163" s="12"/>
      <c r="L163" s="12"/>
      <c r="M163" s="12"/>
      <c r="N163" s="89"/>
      <c r="P163" s="12"/>
      <c r="Q163" s="12"/>
      <c r="R163" s="12"/>
      <c r="V163" s="89"/>
    </row>
    <row r="164" spans="11:22" ht="15" customHeight="1">
      <c r="K164" s="12"/>
      <c r="L164" s="12"/>
      <c r="M164" s="12"/>
      <c r="N164" s="89"/>
      <c r="P164" s="12"/>
      <c r="Q164" s="12"/>
      <c r="R164" s="12"/>
      <c r="V164" s="89"/>
    </row>
    <row r="165" spans="11:22" ht="15" customHeight="1">
      <c r="K165" s="12"/>
      <c r="L165" s="12"/>
      <c r="M165" s="12"/>
      <c r="N165" s="89"/>
      <c r="P165" s="12"/>
      <c r="Q165" s="12"/>
      <c r="R165" s="12"/>
      <c r="V165" s="89"/>
    </row>
    <row r="166" spans="11:22" ht="15" customHeight="1">
      <c r="K166" s="12"/>
      <c r="L166" s="12"/>
      <c r="M166" s="12"/>
      <c r="N166" s="89"/>
      <c r="P166" s="12"/>
      <c r="Q166" s="12"/>
      <c r="R166" s="12"/>
      <c r="V166" s="89"/>
    </row>
    <row r="167" spans="11:22" ht="15" customHeight="1">
      <c r="K167" s="12"/>
      <c r="L167" s="12"/>
      <c r="M167" s="12"/>
      <c r="N167" s="89"/>
      <c r="P167" s="12"/>
      <c r="Q167" s="12"/>
      <c r="R167" s="12"/>
      <c r="V167" s="89"/>
    </row>
    <row r="168" spans="11:22" ht="15" customHeight="1">
      <c r="K168" s="12"/>
      <c r="L168" s="12"/>
      <c r="M168" s="12"/>
      <c r="N168" s="89"/>
      <c r="P168" s="12"/>
      <c r="Q168" s="12"/>
      <c r="R168" s="12"/>
      <c r="V168" s="89"/>
    </row>
    <row r="169" spans="11:22" ht="15" customHeight="1">
      <c r="K169" s="12"/>
      <c r="L169" s="12"/>
      <c r="M169" s="12"/>
      <c r="N169" s="89"/>
      <c r="P169" s="12"/>
      <c r="Q169" s="12"/>
      <c r="R169" s="12"/>
      <c r="V169" s="89"/>
    </row>
    <row r="170" spans="11:22" ht="15" customHeight="1">
      <c r="K170" s="12"/>
      <c r="L170" s="12"/>
      <c r="M170" s="12"/>
      <c r="N170" s="89"/>
      <c r="P170" s="12"/>
      <c r="Q170" s="12"/>
      <c r="R170" s="12"/>
      <c r="V170" s="89"/>
    </row>
    <row r="171" spans="11:22" ht="15" customHeight="1">
      <c r="K171" s="12"/>
      <c r="L171" s="12"/>
      <c r="M171" s="12"/>
      <c r="N171" s="89"/>
      <c r="P171" s="12"/>
      <c r="Q171" s="12"/>
      <c r="R171" s="12"/>
      <c r="V171" s="89"/>
    </row>
    <row r="172" spans="11:22" ht="15" customHeight="1">
      <c r="K172" s="12"/>
      <c r="L172" s="12"/>
      <c r="M172" s="12"/>
      <c r="N172" s="89"/>
      <c r="P172" s="12"/>
      <c r="Q172" s="12"/>
      <c r="R172" s="12"/>
      <c r="V172" s="89"/>
    </row>
    <row r="173" spans="11:22" ht="15" customHeight="1">
      <c r="K173" s="12"/>
      <c r="L173" s="12"/>
      <c r="M173" s="12"/>
      <c r="N173" s="89"/>
      <c r="P173" s="12"/>
      <c r="Q173" s="12"/>
      <c r="R173" s="12"/>
      <c r="V173" s="89"/>
    </row>
    <row r="174" spans="11:22" ht="15" customHeight="1">
      <c r="K174" s="12"/>
      <c r="L174" s="12"/>
      <c r="M174" s="12"/>
      <c r="N174" s="89"/>
      <c r="P174" s="12"/>
      <c r="Q174" s="12"/>
      <c r="R174" s="12"/>
      <c r="V174" s="89"/>
    </row>
    <row r="175" spans="11:22" ht="15" customHeight="1">
      <c r="K175" s="12"/>
      <c r="L175" s="12"/>
      <c r="M175" s="12"/>
      <c r="N175" s="89"/>
      <c r="P175" s="12"/>
      <c r="Q175" s="12"/>
      <c r="R175" s="12"/>
      <c r="V175" s="89"/>
    </row>
    <row r="176" spans="11:22" ht="15" customHeight="1">
      <c r="K176" s="12"/>
      <c r="L176" s="12"/>
      <c r="M176" s="12"/>
      <c r="N176" s="89"/>
      <c r="P176" s="12"/>
      <c r="Q176" s="12"/>
      <c r="R176" s="12"/>
      <c r="V176" s="89"/>
    </row>
    <row r="177" spans="11:22" ht="15" customHeight="1">
      <c r="K177" s="12"/>
      <c r="L177" s="12"/>
      <c r="M177" s="12"/>
      <c r="N177" s="89"/>
      <c r="P177" s="12"/>
      <c r="Q177" s="12"/>
      <c r="R177" s="12"/>
      <c r="V177" s="89"/>
    </row>
    <row r="178" spans="11:22" ht="15" customHeight="1">
      <c r="K178" s="12"/>
      <c r="L178" s="12"/>
      <c r="M178" s="12"/>
      <c r="N178" s="89"/>
      <c r="P178" s="12"/>
      <c r="Q178" s="12"/>
      <c r="R178" s="12"/>
      <c r="V178" s="89"/>
    </row>
    <row r="179" spans="11:22" ht="15" customHeight="1">
      <c r="K179" s="12"/>
      <c r="L179" s="12"/>
      <c r="M179" s="12"/>
      <c r="N179" s="89"/>
      <c r="P179" s="12"/>
      <c r="Q179" s="12"/>
      <c r="R179" s="12"/>
      <c r="V179" s="89"/>
    </row>
    <row r="180" spans="11:22" ht="15" customHeight="1">
      <c r="K180" s="12"/>
      <c r="L180" s="12"/>
      <c r="M180" s="12"/>
      <c r="N180" s="89"/>
      <c r="P180" s="12"/>
      <c r="Q180" s="12"/>
      <c r="R180" s="12"/>
      <c r="V180" s="89"/>
    </row>
    <row r="181" spans="11:22" ht="15" customHeight="1">
      <c r="K181" s="12"/>
      <c r="L181" s="12"/>
      <c r="M181" s="12"/>
      <c r="N181" s="89"/>
      <c r="P181" s="12"/>
      <c r="Q181" s="12"/>
      <c r="R181" s="12"/>
      <c r="V181" s="89"/>
    </row>
    <row r="182" spans="11:22" ht="15" customHeight="1">
      <c r="K182" s="12"/>
      <c r="L182" s="12"/>
      <c r="M182" s="12"/>
      <c r="N182" s="89"/>
      <c r="P182" s="12"/>
      <c r="Q182" s="12"/>
      <c r="R182" s="12"/>
      <c r="V182" s="89"/>
    </row>
    <row r="183" spans="11:22" ht="15" customHeight="1">
      <c r="K183" s="12"/>
      <c r="L183" s="12"/>
      <c r="M183" s="12"/>
      <c r="N183" s="89"/>
      <c r="P183" s="12"/>
      <c r="Q183" s="12"/>
      <c r="R183" s="12"/>
      <c r="V183" s="89"/>
    </row>
    <row r="184" spans="11:22" ht="15" customHeight="1">
      <c r="K184" s="12"/>
      <c r="L184" s="12"/>
      <c r="M184" s="12"/>
      <c r="N184" s="89"/>
      <c r="P184" s="12"/>
      <c r="Q184" s="12"/>
      <c r="R184" s="12"/>
      <c r="V184" s="89"/>
    </row>
    <row r="185" spans="11:22" ht="15" customHeight="1">
      <c r="K185" s="12"/>
      <c r="L185" s="12"/>
      <c r="M185" s="12"/>
      <c r="N185" s="89"/>
      <c r="P185" s="12"/>
      <c r="Q185" s="12"/>
      <c r="R185" s="12"/>
      <c r="V185" s="89"/>
    </row>
    <row r="186" spans="11:22" ht="15" customHeight="1">
      <c r="K186" s="12"/>
      <c r="L186" s="12"/>
      <c r="M186" s="12"/>
      <c r="N186" s="89"/>
      <c r="P186" s="12"/>
      <c r="Q186" s="12"/>
      <c r="R186" s="12"/>
      <c r="V186" s="89"/>
    </row>
    <row r="187" spans="11:22" ht="15" customHeight="1">
      <c r="K187" s="12"/>
      <c r="L187" s="12"/>
      <c r="M187" s="12"/>
      <c r="N187" s="89"/>
      <c r="P187" s="12"/>
      <c r="Q187" s="12"/>
      <c r="R187" s="12"/>
      <c r="V187" s="89"/>
    </row>
    <row r="188" spans="11:22" ht="15" customHeight="1">
      <c r="K188" s="12"/>
      <c r="L188" s="12"/>
      <c r="M188" s="12"/>
      <c r="N188" s="89"/>
      <c r="P188" s="12"/>
      <c r="Q188" s="12"/>
      <c r="R188" s="12"/>
      <c r="V188" s="89"/>
    </row>
    <row r="189" spans="11:22" ht="15" customHeight="1">
      <c r="K189" s="12"/>
      <c r="L189" s="12"/>
      <c r="M189" s="12"/>
      <c r="N189" s="89"/>
      <c r="P189" s="12"/>
      <c r="Q189" s="12"/>
      <c r="R189" s="12"/>
      <c r="V189" s="89"/>
    </row>
    <row r="190" spans="11:22" ht="15" customHeight="1">
      <c r="K190" s="12"/>
      <c r="L190" s="12"/>
      <c r="M190" s="12"/>
      <c r="N190" s="89"/>
      <c r="P190" s="12"/>
      <c r="Q190" s="12"/>
      <c r="R190" s="12"/>
      <c r="V190" s="89"/>
    </row>
    <row r="191" spans="11:22" ht="15" customHeight="1"/>
    <row r="192" spans="11:22" ht="15" customHeight="1"/>
    <row r="193" ht="15" customHeight="1"/>
    <row r="194" ht="15" customHeight="1"/>
  </sheetData>
  <mergeCells count="7">
    <mergeCell ref="T4:Z4"/>
    <mergeCell ref="A22:I22"/>
    <mergeCell ref="A42:I42"/>
    <mergeCell ref="A59:I59"/>
    <mergeCell ref="L2:M2"/>
    <mergeCell ref="A4:I4"/>
    <mergeCell ref="J4:R4"/>
  </mergeCells>
  <pageMargins left="0.5" right="0.5" top="1" bottom="1" header="0.5" footer="0.5"/>
  <pageSetup paperSize="5" orientation="landscape"/>
  <headerFooter alignWithMargins="0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256">
    <tabColor rgb="FFFFFF00"/>
  </sheetPr>
  <dimension ref="A1:M41"/>
  <sheetViews>
    <sheetView zoomScale="130" zoomScaleNormal="130" workbookViewId="0">
      <selection activeCell="I19" sqref="I19"/>
    </sheetView>
  </sheetViews>
  <sheetFormatPr defaultColWidth="9.109375" defaultRowHeight="13.2"/>
  <cols>
    <col min="1" max="1" width="13.33203125" style="3023" customWidth="1"/>
    <col min="2" max="2" width="18" style="3" customWidth="1"/>
    <col min="3" max="3" width="9.6640625" style="3" customWidth="1"/>
    <col min="4" max="4" width="13.44140625" style="5" customWidth="1"/>
    <col min="5" max="5" width="14.109375" style="2308" customWidth="1"/>
    <col min="6" max="6" width="13.44140625" style="6" customWidth="1"/>
    <col min="7" max="7" width="14.44140625" style="6" customWidth="1"/>
    <col min="8" max="8" width="14.5546875" style="3" customWidth="1"/>
    <col min="9" max="9" width="9.109375" style="3"/>
    <col min="10" max="10" width="11.44140625" style="6" customWidth="1"/>
    <col min="11" max="16384" width="9.109375" style="3"/>
  </cols>
  <sheetData>
    <row r="1" spans="1:8" ht="24">
      <c r="A1" s="3591" t="s">
        <v>2040</v>
      </c>
      <c r="B1" s="3591"/>
      <c r="C1" s="3591"/>
      <c r="D1" s="3591"/>
    </row>
    <row r="4" spans="1:8" ht="39.75" customHeight="1">
      <c r="A4" s="3186" t="s">
        <v>1</v>
      </c>
      <c r="B4" s="3186"/>
      <c r="C4" s="3186"/>
      <c r="D4" s="3186"/>
      <c r="E4" s="3186"/>
      <c r="F4" s="3186"/>
      <c r="G4" s="3186"/>
      <c r="H4" s="3186"/>
    </row>
    <row r="5" spans="1:8">
      <c r="A5" s="3019" t="s">
        <v>49</v>
      </c>
      <c r="B5" s="515" t="s">
        <v>50</v>
      </c>
      <c r="C5" s="515" t="s">
        <v>51</v>
      </c>
      <c r="D5" s="515" t="s">
        <v>52</v>
      </c>
      <c r="E5" s="2530" t="s">
        <v>265</v>
      </c>
      <c r="F5" s="516" t="s">
        <v>53</v>
      </c>
      <c r="G5" s="516" t="s">
        <v>54</v>
      </c>
      <c r="H5" s="525" t="s">
        <v>55</v>
      </c>
    </row>
    <row r="6" spans="1:8" ht="17.25" customHeight="1">
      <c r="A6" s="3020">
        <v>44811</v>
      </c>
      <c r="B6" s="21">
        <v>160000</v>
      </c>
      <c r="C6" s="23"/>
      <c r="D6" s="25">
        <v>36</v>
      </c>
      <c r="E6" s="2248">
        <v>29781</v>
      </c>
      <c r="F6" s="21">
        <f>B6/D6</f>
        <v>4444.4444444444443</v>
      </c>
      <c r="G6" s="21">
        <f>B6*0.83%</f>
        <v>1328</v>
      </c>
      <c r="H6" s="526">
        <v>160000</v>
      </c>
    </row>
    <row r="7" spans="1:8" ht="17.25" customHeight="1">
      <c r="A7" s="3021">
        <v>44833</v>
      </c>
      <c r="B7" s="32"/>
      <c r="C7" s="33"/>
      <c r="D7" s="33"/>
      <c r="E7" s="2229">
        <v>76174</v>
      </c>
      <c r="F7" s="33">
        <v>4444.4399999999996</v>
      </c>
      <c r="G7" s="33">
        <v>830</v>
      </c>
      <c r="H7" s="43">
        <f>H6-F7</f>
        <v>155555.56</v>
      </c>
    </row>
    <row r="8" spans="1:8" ht="17.25" customHeight="1">
      <c r="A8" s="3021">
        <v>44868</v>
      </c>
      <c r="B8" s="32"/>
      <c r="C8" s="284"/>
      <c r="D8" s="284"/>
      <c r="E8" s="2229">
        <v>76554</v>
      </c>
      <c r="F8" s="284">
        <v>4372</v>
      </c>
      <c r="G8" s="284">
        <v>1328</v>
      </c>
      <c r="H8" s="43">
        <f t="shared" ref="H8:H13" si="0">H7-F8</f>
        <v>151183.56</v>
      </c>
    </row>
    <row r="9" spans="1:8" ht="17.25" customHeight="1">
      <c r="A9" s="3021">
        <v>44897</v>
      </c>
      <c r="B9" s="32"/>
      <c r="C9" s="284"/>
      <c r="D9" s="284"/>
      <c r="E9" s="2229">
        <v>76952</v>
      </c>
      <c r="F9" s="284">
        <v>4444.4399999999996</v>
      </c>
      <c r="G9" s="284">
        <v>1328</v>
      </c>
      <c r="H9" s="43">
        <f t="shared" si="0"/>
        <v>146739.12</v>
      </c>
    </row>
    <row r="10" spans="1:8" ht="17.25" customHeight="1">
      <c r="A10" s="3021">
        <v>44931</v>
      </c>
      <c r="B10" s="27"/>
      <c r="C10" s="27"/>
      <c r="D10" s="29"/>
      <c r="E10" s="2229">
        <v>77307</v>
      </c>
      <c r="F10" s="284">
        <v>4444.4399999999996</v>
      </c>
      <c r="G10" s="284">
        <v>1328</v>
      </c>
      <c r="H10" s="43">
        <f t="shared" si="0"/>
        <v>142294.68</v>
      </c>
    </row>
    <row r="11" spans="1:8" ht="17.25" customHeight="1">
      <c r="A11" s="3021">
        <v>44958</v>
      </c>
      <c r="B11" s="27"/>
      <c r="C11" s="27"/>
      <c r="D11" s="29"/>
      <c r="E11" s="2229">
        <v>77560</v>
      </c>
      <c r="F11" s="39">
        <v>4444.4399999999996</v>
      </c>
      <c r="G11" s="284">
        <v>1328</v>
      </c>
      <c r="H11" s="43">
        <f t="shared" si="0"/>
        <v>137850.23999999999</v>
      </c>
    </row>
    <row r="12" spans="1:8" ht="17.25" customHeight="1">
      <c r="A12" s="3021">
        <v>44985</v>
      </c>
      <c r="B12" s="27"/>
      <c r="C12" s="27"/>
      <c r="D12" s="29"/>
      <c r="E12" s="2229">
        <v>77891</v>
      </c>
      <c r="F12" s="39">
        <v>4444.4399999999996</v>
      </c>
      <c r="G12" s="284">
        <v>1328</v>
      </c>
      <c r="H12" s="43">
        <f t="shared" si="0"/>
        <v>133405.79999999999</v>
      </c>
    </row>
    <row r="13" spans="1:8" ht="17.25" customHeight="1">
      <c r="A13" s="3021">
        <v>44988</v>
      </c>
      <c r="C13" s="30"/>
      <c r="D13" s="29"/>
      <c r="E13" s="2229">
        <v>30829</v>
      </c>
      <c r="F13" s="30">
        <v>133405.79999999999</v>
      </c>
      <c r="G13" s="39"/>
      <c r="H13" s="39">
        <f t="shared" si="0"/>
        <v>0</v>
      </c>
    </row>
    <row r="14" spans="1:8" ht="17.25" customHeight="1">
      <c r="A14" s="3022"/>
      <c r="B14" s="27"/>
      <c r="C14" s="27"/>
      <c r="D14" s="29"/>
      <c r="E14" s="2229"/>
      <c r="F14" s="39"/>
      <c r="G14" s="39"/>
      <c r="H14" s="39"/>
    </row>
    <row r="15" spans="1:8" ht="17.25" customHeight="1"/>
    <row r="16" spans="1:8" ht="17.25" customHeight="1">
      <c r="A16" s="3186" t="s">
        <v>1</v>
      </c>
      <c r="B16" s="3186"/>
      <c r="C16" s="3186"/>
      <c r="D16" s="3186"/>
      <c r="E16" s="3186"/>
      <c r="F16" s="3186"/>
      <c r="G16" s="3186"/>
      <c r="H16" s="3186"/>
    </row>
    <row r="17" spans="1:13">
      <c r="A17" s="3019" t="s">
        <v>49</v>
      </c>
      <c r="B17" s="515" t="s">
        <v>50</v>
      </c>
      <c r="C17" s="515" t="s">
        <v>51</v>
      </c>
      <c r="D17" s="515" t="s">
        <v>52</v>
      </c>
      <c r="E17" s="2530" t="s">
        <v>265</v>
      </c>
      <c r="F17" s="516" t="s">
        <v>53</v>
      </c>
      <c r="G17" s="516" t="s">
        <v>54</v>
      </c>
      <c r="H17" s="525" t="s">
        <v>55</v>
      </c>
    </row>
    <row r="18" spans="1:13" ht="12.9" customHeight="1">
      <c r="A18" s="3020">
        <v>44988</v>
      </c>
      <c r="B18" s="55">
        <v>190000</v>
      </c>
      <c r="C18" s="25"/>
      <c r="D18" s="25">
        <v>36</v>
      </c>
      <c r="E18" s="2248">
        <v>30829</v>
      </c>
      <c r="F18" s="55">
        <f>B18/D18</f>
        <v>5277.7777777777774</v>
      </c>
      <c r="G18" s="55">
        <f>B18*0.83%</f>
        <v>1577</v>
      </c>
      <c r="H18" s="527">
        <v>190000</v>
      </c>
    </row>
    <row r="19" spans="1:13" ht="12.9" customHeight="1">
      <c r="A19" s="3021">
        <v>45014</v>
      </c>
      <c r="B19" s="57"/>
      <c r="C19" s="57"/>
      <c r="D19" s="57">
        <v>1</v>
      </c>
      <c r="E19" s="2229">
        <v>78089</v>
      </c>
      <c r="F19" s="2208">
        <v>5277.78</v>
      </c>
      <c r="G19" s="2208">
        <v>1577</v>
      </c>
      <c r="H19" s="62">
        <f>H18-F19</f>
        <v>184722.22</v>
      </c>
    </row>
    <row r="20" spans="1:13" ht="12.9" customHeight="1">
      <c r="A20" s="3021">
        <v>45083</v>
      </c>
      <c r="B20" s="57"/>
      <c r="C20" s="57"/>
      <c r="D20" s="57">
        <v>2</v>
      </c>
      <c r="E20" s="2229">
        <v>79033</v>
      </c>
      <c r="F20" s="2208">
        <v>5277.78</v>
      </c>
      <c r="G20" s="2208">
        <v>1577</v>
      </c>
      <c r="H20" s="62">
        <f t="shared" ref="H20:H35" si="1">H19-F20</f>
        <v>179444.44</v>
      </c>
    </row>
    <row r="21" spans="1:13" ht="12.9" customHeight="1">
      <c r="A21" s="3021">
        <v>45198</v>
      </c>
      <c r="B21" s="57"/>
      <c r="C21" s="57"/>
      <c r="D21" s="57">
        <v>3</v>
      </c>
      <c r="E21" s="2229">
        <v>80407</v>
      </c>
      <c r="F21" s="2212">
        <v>8273.67</v>
      </c>
      <c r="G21" s="2212">
        <v>1577</v>
      </c>
      <c r="H21" s="62">
        <f t="shared" si="1"/>
        <v>171170.77</v>
      </c>
    </row>
    <row r="22" spans="1:13" ht="12.9" customHeight="1">
      <c r="A22" s="3021">
        <v>45237</v>
      </c>
      <c r="B22" s="57"/>
      <c r="C22" s="57"/>
      <c r="D22" s="57">
        <v>4</v>
      </c>
      <c r="E22" s="2229">
        <v>80842</v>
      </c>
      <c r="F22" s="2212">
        <v>6546</v>
      </c>
      <c r="G22" s="2212">
        <v>3154</v>
      </c>
      <c r="H22" s="62">
        <f t="shared" si="1"/>
        <v>164624.76999999999</v>
      </c>
    </row>
    <row r="23" spans="1:13" ht="12.9" customHeight="1">
      <c r="A23" s="3021">
        <v>45368</v>
      </c>
      <c r="B23" s="57"/>
      <c r="C23" s="57"/>
      <c r="D23" s="57">
        <v>5</v>
      </c>
      <c r="E23" s="2229">
        <v>82451</v>
      </c>
      <c r="F23" s="2208">
        <v>2345.81</v>
      </c>
      <c r="G23" s="2208">
        <v>1577</v>
      </c>
      <c r="H23" s="62">
        <f t="shared" si="1"/>
        <v>162278.96</v>
      </c>
    </row>
    <row r="24" spans="1:13" ht="12.9" customHeight="1">
      <c r="A24" s="3021">
        <v>45429</v>
      </c>
      <c r="B24" s="57"/>
      <c r="C24" s="57"/>
      <c r="D24" s="57">
        <v>6</v>
      </c>
      <c r="E24" s="2229">
        <v>83182</v>
      </c>
      <c r="F24" s="2208">
        <v>6546</v>
      </c>
      <c r="G24" s="2208">
        <v>3154</v>
      </c>
      <c r="H24" s="62">
        <f t="shared" si="1"/>
        <v>155732.96</v>
      </c>
    </row>
    <row r="25" spans="1:13" ht="12.9" customHeight="1">
      <c r="A25" s="3021">
        <v>45549</v>
      </c>
      <c r="B25" s="57"/>
      <c r="C25" s="57"/>
      <c r="D25" s="57">
        <v>7</v>
      </c>
      <c r="E25" s="2229"/>
      <c r="F25" s="2212">
        <v>5000</v>
      </c>
      <c r="G25" s="2212"/>
      <c r="H25" s="62">
        <f t="shared" si="1"/>
        <v>150732.96</v>
      </c>
    </row>
    <row r="26" spans="1:13" ht="12.9" customHeight="1">
      <c r="A26" s="3021">
        <v>45577</v>
      </c>
      <c r="B26" s="57"/>
      <c r="C26" s="57"/>
      <c r="D26" s="57">
        <v>8</v>
      </c>
      <c r="E26" s="2229">
        <v>84977</v>
      </c>
      <c r="F26" s="3025">
        <v>5000</v>
      </c>
      <c r="G26" s="2212"/>
      <c r="H26" s="62">
        <f t="shared" si="1"/>
        <v>145732.96</v>
      </c>
    </row>
    <row r="27" spans="1:13" ht="12.9" customHeight="1">
      <c r="A27" s="3021">
        <v>45611</v>
      </c>
      <c r="B27" s="57"/>
      <c r="C27" s="57"/>
      <c r="D27" s="57">
        <v>9</v>
      </c>
      <c r="E27" s="2229">
        <v>85462</v>
      </c>
      <c r="F27" s="2208">
        <v>6846</v>
      </c>
      <c r="G27" s="2208">
        <v>3154</v>
      </c>
      <c r="H27" s="62">
        <f t="shared" si="1"/>
        <v>138886.96</v>
      </c>
    </row>
    <row r="28" spans="1:13" ht="12.9" customHeight="1">
      <c r="A28" s="3021">
        <v>45653</v>
      </c>
      <c r="B28" s="57"/>
      <c r="C28" s="57"/>
      <c r="D28" s="57">
        <v>10</v>
      </c>
      <c r="E28" s="2229">
        <v>85966</v>
      </c>
      <c r="F28" s="2208">
        <v>8123</v>
      </c>
      <c r="G28" s="2208">
        <v>1577</v>
      </c>
      <c r="H28" s="62">
        <f t="shared" si="1"/>
        <v>130763.95999999999</v>
      </c>
    </row>
    <row r="29" spans="1:13" ht="12.9" customHeight="1">
      <c r="A29" s="3024">
        <v>45696</v>
      </c>
      <c r="B29" s="522"/>
      <c r="C29" s="57"/>
      <c r="D29" s="57">
        <v>11</v>
      </c>
      <c r="E29" s="2465">
        <v>86392</v>
      </c>
      <c r="F29" s="3026">
        <v>8123</v>
      </c>
      <c r="G29" s="3026">
        <v>1577</v>
      </c>
      <c r="H29" s="62">
        <f t="shared" si="1"/>
        <v>122640.95999999999</v>
      </c>
      <c r="J29" s="119"/>
      <c r="K29" s="125"/>
      <c r="L29" s="123"/>
      <c r="M29" s="123"/>
    </row>
    <row r="30" spans="1:13" ht="12.9" customHeight="1">
      <c r="A30" s="3024">
        <v>45734</v>
      </c>
      <c r="B30" s="522"/>
      <c r="C30" s="57"/>
      <c r="D30" s="57">
        <v>12</v>
      </c>
      <c r="E30" s="2188">
        <v>86846</v>
      </c>
      <c r="F30" s="3027">
        <v>3250.62</v>
      </c>
      <c r="G30" s="3027"/>
      <c r="H30" s="62">
        <f t="shared" si="1"/>
        <v>119390.34</v>
      </c>
      <c r="J30" s="119"/>
      <c r="K30" s="126"/>
      <c r="L30" s="121"/>
      <c r="M30" s="121"/>
    </row>
    <row r="31" spans="1:13" ht="12.9" customHeight="1">
      <c r="A31" s="3024">
        <v>45738</v>
      </c>
      <c r="B31" s="522"/>
      <c r="C31" s="57"/>
      <c r="D31" s="57">
        <v>13</v>
      </c>
      <c r="E31" s="2188">
        <v>86899</v>
      </c>
      <c r="F31" s="3027">
        <v>8123</v>
      </c>
      <c r="G31" s="3027">
        <v>1577</v>
      </c>
      <c r="H31" s="62">
        <f t="shared" si="1"/>
        <v>111267.34</v>
      </c>
      <c r="J31" s="119"/>
      <c r="K31" s="126"/>
      <c r="L31" s="121"/>
      <c r="M31" s="121"/>
    </row>
    <row r="32" spans="1:13" ht="14.25" customHeight="1">
      <c r="A32" s="3024">
        <v>45819</v>
      </c>
      <c r="B32" s="522"/>
      <c r="C32" s="57"/>
      <c r="D32" s="57">
        <v>14</v>
      </c>
      <c r="E32" s="2466" t="s">
        <v>2041</v>
      </c>
      <c r="F32" s="3026">
        <v>8123</v>
      </c>
      <c r="G32" s="3026">
        <v>1577</v>
      </c>
      <c r="H32" s="62">
        <f t="shared" si="1"/>
        <v>103144.34</v>
      </c>
      <c r="J32" s="119"/>
      <c r="K32" s="120"/>
      <c r="L32" s="123"/>
      <c r="M32" s="123"/>
    </row>
    <row r="33" spans="1:13" ht="14.25" customHeight="1">
      <c r="A33" s="3024">
        <v>45843</v>
      </c>
      <c r="E33" s="2466" t="s">
        <v>2042</v>
      </c>
      <c r="F33" s="3026">
        <v>8123</v>
      </c>
      <c r="G33" s="3026">
        <v>1577</v>
      </c>
      <c r="H33" s="62">
        <f t="shared" si="1"/>
        <v>95021.34</v>
      </c>
      <c r="J33" s="119"/>
      <c r="K33" s="120"/>
      <c r="L33" s="123"/>
      <c r="M33" s="123"/>
    </row>
    <row r="34" spans="1:13" ht="14.25" customHeight="1">
      <c r="A34" s="3024">
        <v>45975</v>
      </c>
      <c r="B34" s="522"/>
      <c r="C34" s="57"/>
      <c r="D34" s="57">
        <v>16</v>
      </c>
      <c r="E34" s="2466" t="s">
        <v>2043</v>
      </c>
      <c r="F34" s="3027">
        <v>8123</v>
      </c>
      <c r="G34" s="3027">
        <v>1577</v>
      </c>
      <c r="H34" s="62">
        <f t="shared" si="1"/>
        <v>86898.34</v>
      </c>
      <c r="J34" s="119"/>
      <c r="K34" s="120"/>
      <c r="L34" s="121"/>
      <c r="M34" s="121"/>
    </row>
    <row r="35" spans="1:13" ht="14.25" customHeight="1">
      <c r="A35" s="3021"/>
      <c r="B35" s="57"/>
      <c r="C35" s="57"/>
      <c r="D35" s="57">
        <v>17</v>
      </c>
      <c r="E35" s="2229"/>
      <c r="F35" s="62"/>
      <c r="G35" s="62"/>
      <c r="H35" s="62">
        <f t="shared" si="1"/>
        <v>86898.34</v>
      </c>
    </row>
    <row r="36" spans="1:13" ht="23.25" customHeight="1">
      <c r="F36" s="523"/>
      <c r="G36" s="523"/>
    </row>
    <row r="37" spans="1:13" ht="23.25" customHeight="1">
      <c r="B37" s="524"/>
      <c r="D37" s="135"/>
      <c r="F37" s="7"/>
    </row>
    <row r="38" spans="1:13" ht="23.25" customHeight="1">
      <c r="D38" s="135"/>
      <c r="F38" s="7"/>
    </row>
    <row r="39" spans="1:13" ht="23.25" customHeight="1"/>
    <row r="40" spans="1:13" ht="21" customHeight="1"/>
    <row r="41" spans="1:13" ht="27.75" customHeight="1"/>
  </sheetData>
  <mergeCells count="3">
    <mergeCell ref="A4:H4"/>
    <mergeCell ref="A16:H16"/>
    <mergeCell ref="A1:D1"/>
  </mergeCells>
  <pageMargins left="0.23" right="0.21" top="0.75" bottom="0.75" header="0.3" footer="0.3"/>
  <pageSetup paperSize="256" orientation="portrait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257">
    <tabColor rgb="FFFFFF00"/>
  </sheetPr>
  <dimension ref="A1:R56"/>
  <sheetViews>
    <sheetView zoomScale="130" zoomScaleNormal="130" workbookViewId="0"/>
  </sheetViews>
  <sheetFormatPr defaultColWidth="9.109375" defaultRowHeight="13.2"/>
  <cols>
    <col min="1" max="1" width="12.109375" style="2301" customWidth="1"/>
    <col min="2" max="2" width="12.109375" style="3" customWidth="1"/>
    <col min="3" max="3" width="10" style="3" customWidth="1"/>
    <col min="4" max="5" width="9.109375" style="3"/>
    <col min="6" max="6" width="9.109375" style="2289"/>
    <col min="7" max="7" width="13.6640625" style="6" customWidth="1"/>
    <col min="8" max="8" width="13.44140625" style="6" customWidth="1"/>
    <col min="9" max="9" width="13.88671875" style="6" customWidth="1"/>
    <col min="10" max="10" width="9.109375" style="3"/>
    <col min="11" max="11" width="9.33203125" style="3" customWidth="1"/>
    <col min="12" max="12" width="9.109375" style="3"/>
    <col min="13" max="15" width="9.33203125" style="3" customWidth="1"/>
    <col min="16" max="16" width="9.109375" style="3"/>
    <col min="17" max="18" width="9.88671875" style="3" customWidth="1"/>
    <col min="19" max="16384" width="9.109375" style="3"/>
  </cols>
  <sheetData>
    <row r="1" spans="1:9" ht="27.6">
      <c r="A1" s="2410" t="s">
        <v>2044</v>
      </c>
      <c r="E1" s="5"/>
      <c r="F1" s="2281"/>
      <c r="G1" s="502"/>
      <c r="H1" s="502"/>
    </row>
    <row r="2" spans="1:9">
      <c r="E2" s="5"/>
      <c r="F2" s="2281"/>
      <c r="G2" s="502"/>
      <c r="H2" s="502"/>
    </row>
    <row r="3" spans="1:9" ht="20.399999999999999">
      <c r="A3" s="3239" t="s">
        <v>1</v>
      </c>
      <c r="B3" s="3240"/>
      <c r="C3" s="3240"/>
      <c r="D3" s="3240"/>
      <c r="E3" s="3240"/>
      <c r="F3" s="3240"/>
      <c r="G3" s="3240"/>
      <c r="H3" s="3240"/>
      <c r="I3" s="3241"/>
    </row>
    <row r="4" spans="1:9" ht="37.799999999999997">
      <c r="A4" s="2782" t="s">
        <v>2</v>
      </c>
      <c r="B4" s="495" t="s">
        <v>35</v>
      </c>
      <c r="C4" s="503" t="s">
        <v>4</v>
      </c>
      <c r="D4" s="497" t="s">
        <v>5</v>
      </c>
      <c r="E4" s="497" t="s">
        <v>6</v>
      </c>
      <c r="F4" s="3028" t="s">
        <v>36</v>
      </c>
      <c r="G4" s="504" t="s">
        <v>37</v>
      </c>
      <c r="H4" s="504" t="s">
        <v>38</v>
      </c>
      <c r="I4" s="512" t="s">
        <v>39</v>
      </c>
    </row>
    <row r="5" spans="1:9">
      <c r="A5" s="3035">
        <v>45031</v>
      </c>
      <c r="B5" s="505">
        <v>50000</v>
      </c>
      <c r="C5" s="505">
        <v>600</v>
      </c>
      <c r="D5" s="506"/>
      <c r="E5" s="507">
        <v>12</v>
      </c>
      <c r="F5" s="2192">
        <v>31055</v>
      </c>
      <c r="G5" s="508">
        <f>B5/E5</f>
        <v>4166.6666666666697</v>
      </c>
      <c r="H5" s="508">
        <f>B5*0.83%</f>
        <v>415</v>
      </c>
      <c r="I5" s="513">
        <f>B5</f>
        <v>50000</v>
      </c>
    </row>
    <row r="6" spans="1:9">
      <c r="A6" s="2304">
        <v>45058</v>
      </c>
      <c r="B6" s="57"/>
      <c r="C6" s="57"/>
      <c r="D6" s="57"/>
      <c r="E6" s="57"/>
      <c r="F6" s="2192">
        <v>78626</v>
      </c>
      <c r="G6" s="59">
        <v>4166.67</v>
      </c>
      <c r="H6" s="59">
        <v>415</v>
      </c>
      <c r="I6" s="62">
        <f>I5-G6</f>
        <v>45833.33</v>
      </c>
    </row>
    <row r="7" spans="1:9">
      <c r="A7" s="2304">
        <v>45090</v>
      </c>
      <c r="B7" s="57"/>
      <c r="C7" s="57"/>
      <c r="D7" s="57"/>
      <c r="E7" s="57"/>
      <c r="F7" s="2192">
        <v>79111</v>
      </c>
      <c r="G7" s="59">
        <v>4166.67</v>
      </c>
      <c r="H7" s="59">
        <v>415</v>
      </c>
      <c r="I7" s="62">
        <f t="shared" ref="I7:I13" si="0">I6-G7</f>
        <v>41666.660000000003</v>
      </c>
    </row>
    <row r="8" spans="1:9">
      <c r="A8" s="2304">
        <v>45126</v>
      </c>
      <c r="B8" s="57"/>
      <c r="C8" s="57"/>
      <c r="D8" s="57"/>
      <c r="E8" s="57"/>
      <c r="F8" s="2192">
        <v>79533</v>
      </c>
      <c r="G8" s="59">
        <v>4166.67</v>
      </c>
      <c r="H8" s="59">
        <v>415</v>
      </c>
      <c r="I8" s="62">
        <f t="shared" si="0"/>
        <v>37499.99</v>
      </c>
    </row>
    <row r="9" spans="1:9">
      <c r="A9" s="2304">
        <v>45195</v>
      </c>
      <c r="B9" s="57"/>
      <c r="C9" s="57"/>
      <c r="D9" s="57"/>
      <c r="E9" s="57"/>
      <c r="F9" s="2192">
        <v>80322</v>
      </c>
      <c r="G9" s="59">
        <v>8333.34</v>
      </c>
      <c r="H9" s="59">
        <v>830</v>
      </c>
      <c r="I9" s="62">
        <f t="shared" si="0"/>
        <v>29166.65</v>
      </c>
    </row>
    <row r="10" spans="1:9">
      <c r="A10" s="2304">
        <v>45223</v>
      </c>
      <c r="B10" s="57"/>
      <c r="C10" s="57"/>
      <c r="D10" s="57"/>
      <c r="E10" s="57"/>
      <c r="F10" s="2192">
        <v>80644</v>
      </c>
      <c r="G10" s="59">
        <v>4166.67</v>
      </c>
      <c r="H10" s="59">
        <v>415</v>
      </c>
      <c r="I10" s="62">
        <f t="shared" si="0"/>
        <v>24999.98</v>
      </c>
    </row>
    <row r="11" spans="1:9">
      <c r="A11" s="2304">
        <v>45269</v>
      </c>
      <c r="B11" s="57"/>
      <c r="C11" s="57"/>
      <c r="D11" s="57"/>
      <c r="E11" s="57"/>
      <c r="F11" s="2192">
        <v>81316</v>
      </c>
      <c r="G11" s="62">
        <v>4166.67</v>
      </c>
      <c r="H11" s="62">
        <v>415</v>
      </c>
      <c r="I11" s="62">
        <f t="shared" si="0"/>
        <v>20833.310000000001</v>
      </c>
    </row>
    <row r="12" spans="1:9">
      <c r="A12" s="2304">
        <v>45281</v>
      </c>
      <c r="B12" s="57"/>
      <c r="C12" s="57"/>
      <c r="D12" s="57"/>
      <c r="E12" s="57"/>
      <c r="F12" s="2192">
        <v>81454</v>
      </c>
      <c r="G12" s="62"/>
      <c r="H12" s="62">
        <v>415</v>
      </c>
      <c r="I12" s="62">
        <f t="shared" si="0"/>
        <v>20833.310000000001</v>
      </c>
    </row>
    <row r="13" spans="1:9">
      <c r="A13" s="2304">
        <v>45281</v>
      </c>
      <c r="B13" s="57"/>
      <c r="C13" s="57"/>
      <c r="D13" s="57"/>
      <c r="E13" s="57"/>
      <c r="F13" s="2192">
        <v>32578</v>
      </c>
      <c r="G13" s="62">
        <v>20833.310000000001</v>
      </c>
      <c r="H13" s="62"/>
      <c r="I13" s="62">
        <f t="shared" si="0"/>
        <v>0</v>
      </c>
    </row>
    <row r="14" spans="1:9">
      <c r="A14" s="2304"/>
      <c r="B14" s="57"/>
      <c r="C14" s="57"/>
      <c r="D14" s="57"/>
      <c r="E14" s="57"/>
      <c r="F14" s="2192"/>
      <c r="G14" s="62"/>
      <c r="H14" s="62"/>
      <c r="I14" s="62"/>
    </row>
    <row r="15" spans="1:9">
      <c r="A15" s="2304"/>
      <c r="B15" s="57"/>
      <c r="C15" s="57"/>
      <c r="D15" s="57"/>
      <c r="E15" s="57"/>
      <c r="F15" s="2192"/>
      <c r="G15" s="62"/>
      <c r="H15" s="62"/>
      <c r="I15" s="62"/>
    </row>
    <row r="16" spans="1:9" ht="20.399999999999999">
      <c r="A16" s="3119" t="s">
        <v>1</v>
      </c>
      <c r="B16" s="3119"/>
      <c r="C16" s="3119"/>
      <c r="D16" s="3119"/>
      <c r="E16" s="3119"/>
      <c r="F16" s="3119"/>
      <c r="G16" s="3119"/>
      <c r="H16" s="3119"/>
      <c r="I16" s="3119"/>
    </row>
    <row r="17" spans="1:18" ht="37.799999999999997">
      <c r="A17" s="2439" t="s">
        <v>2</v>
      </c>
      <c r="B17" s="509" t="s">
        <v>35</v>
      </c>
      <c r="C17" s="231" t="s">
        <v>4</v>
      </c>
      <c r="D17" s="232" t="s">
        <v>5</v>
      </c>
      <c r="E17" s="232" t="s">
        <v>6</v>
      </c>
      <c r="F17" s="2295" t="s">
        <v>36</v>
      </c>
      <c r="G17" s="68" t="s">
        <v>37</v>
      </c>
      <c r="H17" s="68" t="s">
        <v>38</v>
      </c>
      <c r="I17" s="68" t="s">
        <v>39</v>
      </c>
    </row>
    <row r="18" spans="1:18">
      <c r="A18" s="3029">
        <v>45281</v>
      </c>
      <c r="B18" s="511">
        <v>300000</v>
      </c>
      <c r="C18" s="511">
        <v>600</v>
      </c>
      <c r="D18" s="507"/>
      <c r="E18" s="507">
        <v>36</v>
      </c>
      <c r="F18" s="2192">
        <v>32578</v>
      </c>
      <c r="G18" s="508">
        <f>B18/E18</f>
        <v>8333.3333333333303</v>
      </c>
      <c r="H18" s="508">
        <f>B18*0.83%</f>
        <v>2490</v>
      </c>
      <c r="I18" s="508">
        <f>B18</f>
        <v>300000</v>
      </c>
    </row>
    <row r="19" spans="1:18">
      <c r="A19" s="2304">
        <v>45314</v>
      </c>
      <c r="B19" s="57"/>
      <c r="C19" s="57"/>
      <c r="D19" s="57"/>
      <c r="E19" s="57">
        <v>1</v>
      </c>
      <c r="F19" s="2192">
        <v>81794</v>
      </c>
      <c r="G19" s="59">
        <v>8333.33</v>
      </c>
      <c r="H19" s="59">
        <v>2495</v>
      </c>
      <c r="I19" s="62">
        <f>I18-G19</f>
        <v>291666.67</v>
      </c>
    </row>
    <row r="20" spans="1:18">
      <c r="A20" s="2304">
        <v>45342</v>
      </c>
      <c r="B20" s="57"/>
      <c r="C20" s="57"/>
      <c r="D20" s="57"/>
      <c r="E20" s="57">
        <v>2</v>
      </c>
      <c r="F20" s="2192">
        <v>82112</v>
      </c>
      <c r="G20" s="59">
        <v>8333.33</v>
      </c>
      <c r="H20" s="59">
        <v>2495</v>
      </c>
      <c r="I20" s="62">
        <f t="shared" ref="I20:I35" si="1">I19-G20</f>
        <v>283333.34000000003</v>
      </c>
    </row>
    <row r="21" spans="1:18">
      <c r="A21" s="2304">
        <v>45373</v>
      </c>
      <c r="B21" s="57"/>
      <c r="C21" s="57"/>
      <c r="D21" s="57"/>
      <c r="E21" s="57">
        <v>3</v>
      </c>
      <c r="F21" s="2192">
        <v>82505</v>
      </c>
      <c r="G21" s="59">
        <v>8333.33</v>
      </c>
      <c r="H21" s="59">
        <v>2495</v>
      </c>
      <c r="I21" s="62">
        <f t="shared" si="1"/>
        <v>275000.01</v>
      </c>
    </row>
    <row r="22" spans="1:18">
      <c r="A22" s="2304">
        <v>45419</v>
      </c>
      <c r="B22" s="57"/>
      <c r="C22" s="57"/>
      <c r="D22" s="57"/>
      <c r="E22" s="57">
        <v>4</v>
      </c>
      <c r="F22" s="2192">
        <v>83037</v>
      </c>
      <c r="G22" s="59">
        <v>8333.33</v>
      </c>
      <c r="H22" s="59">
        <v>2495</v>
      </c>
      <c r="I22" s="62">
        <f t="shared" si="1"/>
        <v>266666.68</v>
      </c>
    </row>
    <row r="23" spans="1:18">
      <c r="A23" s="2304">
        <v>45447</v>
      </c>
      <c r="B23" s="57"/>
      <c r="C23" s="57"/>
      <c r="D23" s="57"/>
      <c r="E23" s="57">
        <v>5</v>
      </c>
      <c r="F23" s="2192">
        <v>83489</v>
      </c>
      <c r="G23" s="59">
        <v>8333.33</v>
      </c>
      <c r="H23" s="59">
        <v>2495</v>
      </c>
      <c r="I23" s="62">
        <f t="shared" si="1"/>
        <v>258333.35</v>
      </c>
    </row>
    <row r="24" spans="1:18">
      <c r="A24" s="2304">
        <v>45482</v>
      </c>
      <c r="B24" s="57"/>
      <c r="C24" s="57"/>
      <c r="D24" s="57"/>
      <c r="E24" s="57">
        <v>6</v>
      </c>
      <c r="F24" s="2192">
        <v>83856</v>
      </c>
      <c r="G24" s="62">
        <v>8333.33</v>
      </c>
      <c r="H24" s="62">
        <v>2495</v>
      </c>
      <c r="I24" s="62">
        <f t="shared" si="1"/>
        <v>250000.02</v>
      </c>
    </row>
    <row r="25" spans="1:18">
      <c r="A25" s="2304">
        <v>45513</v>
      </c>
      <c r="B25" s="57"/>
      <c r="C25" s="57"/>
      <c r="D25" s="57"/>
      <c r="E25" s="57">
        <v>7</v>
      </c>
      <c r="F25" s="2192">
        <v>84232</v>
      </c>
      <c r="G25" s="59">
        <v>8333.33</v>
      </c>
      <c r="H25" s="59">
        <v>2495</v>
      </c>
      <c r="I25" s="62">
        <f t="shared" si="1"/>
        <v>241666.69</v>
      </c>
    </row>
    <row r="26" spans="1:18">
      <c r="A26" s="2304">
        <v>45546</v>
      </c>
      <c r="B26" s="57"/>
      <c r="C26" s="57"/>
      <c r="D26" s="57"/>
      <c r="E26" s="57">
        <v>8</v>
      </c>
      <c r="F26" s="2192">
        <v>84573</v>
      </c>
      <c r="G26" s="59">
        <v>8333.33</v>
      </c>
      <c r="H26" s="59">
        <v>2495</v>
      </c>
      <c r="I26" s="62">
        <f t="shared" si="1"/>
        <v>233333.36</v>
      </c>
    </row>
    <row r="27" spans="1:18">
      <c r="A27" s="2304">
        <v>45566</v>
      </c>
      <c r="B27" s="57"/>
      <c r="C27" s="57"/>
      <c r="D27" s="57"/>
      <c r="E27" s="57">
        <v>9</v>
      </c>
      <c r="F27" s="2192">
        <v>84838</v>
      </c>
      <c r="G27" s="59">
        <v>8333.33</v>
      </c>
      <c r="H27" s="59">
        <v>2495</v>
      </c>
      <c r="I27" s="62">
        <f t="shared" si="1"/>
        <v>225000.03</v>
      </c>
    </row>
    <row r="28" spans="1:18">
      <c r="A28" s="2304">
        <v>45596</v>
      </c>
      <c r="B28" s="57"/>
      <c r="C28" s="57"/>
      <c r="D28" s="57"/>
      <c r="E28" s="57">
        <v>10</v>
      </c>
      <c r="F28" s="2192">
        <v>85224</v>
      </c>
      <c r="G28" s="59">
        <v>8333.33</v>
      </c>
      <c r="H28" s="59">
        <v>2495</v>
      </c>
      <c r="I28" s="62">
        <f t="shared" si="1"/>
        <v>216666.7</v>
      </c>
    </row>
    <row r="29" spans="1:18">
      <c r="A29" s="2304">
        <v>45625</v>
      </c>
      <c r="B29" s="57"/>
      <c r="C29" s="57"/>
      <c r="D29" s="57"/>
      <c r="E29" s="57">
        <v>11</v>
      </c>
      <c r="F29" s="2192">
        <v>85674</v>
      </c>
      <c r="G29" s="59">
        <v>8333.33</v>
      </c>
      <c r="H29" s="59">
        <v>2495</v>
      </c>
      <c r="I29" s="62">
        <f t="shared" si="1"/>
        <v>208333.37</v>
      </c>
    </row>
    <row r="30" spans="1:18">
      <c r="A30" s="2587">
        <v>45654</v>
      </c>
      <c r="B30" s="57"/>
      <c r="C30" s="57"/>
      <c r="D30" s="57"/>
      <c r="E30" s="57">
        <v>12</v>
      </c>
      <c r="F30" s="2192">
        <v>85979</v>
      </c>
      <c r="G30" s="59">
        <v>8333.33</v>
      </c>
      <c r="H30" s="59">
        <v>2495</v>
      </c>
      <c r="I30" s="62">
        <f t="shared" si="1"/>
        <v>200000.04</v>
      </c>
    </row>
    <row r="31" spans="1:18">
      <c r="A31" s="2304">
        <v>45696</v>
      </c>
      <c r="B31" s="57"/>
      <c r="C31" s="57"/>
      <c r="D31" s="57"/>
      <c r="E31" s="57">
        <v>13</v>
      </c>
      <c r="F31" s="2192">
        <v>86375</v>
      </c>
      <c r="G31" s="59">
        <v>8333.33</v>
      </c>
      <c r="H31" s="59">
        <v>2495</v>
      </c>
      <c r="I31" s="62">
        <f t="shared" si="1"/>
        <v>191666.71</v>
      </c>
      <c r="K31" s="462"/>
      <c r="L31" s="463"/>
      <c r="M31" s="464"/>
      <c r="N31" s="468"/>
      <c r="O31" s="468"/>
      <c r="P31" s="468"/>
      <c r="Q31" s="469"/>
      <c r="R31" s="469"/>
    </row>
    <row r="32" spans="1:18">
      <c r="A32" s="2304">
        <v>45723</v>
      </c>
      <c r="B32" s="57"/>
      <c r="C32" s="57"/>
      <c r="D32" s="57"/>
      <c r="E32" s="57">
        <v>14</v>
      </c>
      <c r="F32" s="2192">
        <v>86762</v>
      </c>
      <c r="G32" s="59">
        <v>8333.33</v>
      </c>
      <c r="H32" s="59">
        <v>2495</v>
      </c>
      <c r="I32" s="62">
        <f t="shared" si="1"/>
        <v>183333.38</v>
      </c>
      <c r="K32" s="462"/>
      <c r="L32" s="463"/>
      <c r="M32" s="464"/>
      <c r="N32" s="468"/>
      <c r="O32" s="468"/>
      <c r="P32" s="468"/>
      <c r="Q32" s="469"/>
      <c r="R32" s="469"/>
    </row>
    <row r="33" spans="1:18">
      <c r="A33" s="2304">
        <v>45751</v>
      </c>
      <c r="B33" s="57"/>
      <c r="C33" s="57"/>
      <c r="D33" s="57"/>
      <c r="E33" s="57">
        <v>15</v>
      </c>
      <c r="F33" s="2192">
        <v>87150</v>
      </c>
      <c r="G33" s="62">
        <v>8333.33</v>
      </c>
      <c r="H33" s="62">
        <v>2495</v>
      </c>
      <c r="I33" s="62">
        <f t="shared" si="1"/>
        <v>175000.05</v>
      </c>
      <c r="K33" s="462"/>
      <c r="L33" s="463"/>
      <c r="M33" s="464"/>
      <c r="N33" s="468"/>
      <c r="O33" s="468"/>
      <c r="P33" s="468"/>
      <c r="Q33" s="469"/>
      <c r="R33" s="469"/>
    </row>
    <row r="34" spans="1:18">
      <c r="A34" s="2304">
        <v>45779</v>
      </c>
      <c r="B34" s="57"/>
      <c r="C34" s="57"/>
      <c r="D34" s="57"/>
      <c r="E34" s="57">
        <v>16</v>
      </c>
      <c r="F34" s="2192">
        <v>87476</v>
      </c>
      <c r="G34" s="62">
        <v>8333.33</v>
      </c>
      <c r="H34" s="62">
        <v>2495</v>
      </c>
      <c r="I34" s="62">
        <f t="shared" si="1"/>
        <v>166666.72</v>
      </c>
      <c r="K34" s="462"/>
      <c r="L34" s="463"/>
      <c r="M34" s="464"/>
      <c r="N34" s="468"/>
      <c r="O34" s="468"/>
      <c r="P34" s="468"/>
      <c r="Q34" s="469"/>
      <c r="R34" s="469"/>
    </row>
    <row r="35" spans="1:18">
      <c r="A35" s="2304">
        <v>45799</v>
      </c>
      <c r="B35" s="57"/>
      <c r="C35" s="57"/>
      <c r="D35" s="57"/>
      <c r="E35" s="57">
        <v>17</v>
      </c>
      <c r="F35" s="2192">
        <v>35680</v>
      </c>
      <c r="G35" s="62">
        <v>166666.72</v>
      </c>
      <c r="H35" s="62"/>
      <c r="I35" s="62">
        <f t="shared" si="1"/>
        <v>0</v>
      </c>
      <c r="K35" s="462"/>
      <c r="L35" s="466"/>
      <c r="M35" s="467"/>
      <c r="N35" s="465"/>
      <c r="O35" s="465"/>
      <c r="P35" s="465"/>
      <c r="Q35" s="359"/>
      <c r="R35" s="359"/>
    </row>
    <row r="36" spans="1:18">
      <c r="K36" s="462"/>
      <c r="L36" s="463"/>
      <c r="M36" s="340"/>
      <c r="N36" s="465"/>
      <c r="O36" s="465"/>
      <c r="P36" s="465"/>
      <c r="Q36" s="469"/>
      <c r="R36" s="469"/>
    </row>
    <row r="37" spans="1:18" ht="20.399999999999999">
      <c r="A37" s="3119" t="s">
        <v>1</v>
      </c>
      <c r="B37" s="3119"/>
      <c r="C37" s="3119"/>
      <c r="D37" s="3119"/>
      <c r="E37" s="3119"/>
      <c r="F37" s="3119"/>
      <c r="G37" s="3119"/>
      <c r="H37" s="3119"/>
      <c r="I37" s="3119"/>
      <c r="K37" s="462"/>
      <c r="L37" s="463"/>
      <c r="M37" s="464"/>
      <c r="N37" s="465"/>
      <c r="O37" s="465"/>
      <c r="P37" s="465"/>
      <c r="Q37" s="469"/>
      <c r="R37" s="469"/>
    </row>
    <row r="38" spans="1:18" ht="37.799999999999997">
      <c r="A38" s="2439" t="s">
        <v>2</v>
      </c>
      <c r="B38" s="509" t="s">
        <v>35</v>
      </c>
      <c r="C38" s="231" t="s">
        <v>4</v>
      </c>
      <c r="D38" s="232" t="s">
        <v>5</v>
      </c>
      <c r="E38" s="232" t="s">
        <v>6</v>
      </c>
      <c r="F38" s="2295" t="s">
        <v>36</v>
      </c>
      <c r="G38" s="68" t="s">
        <v>37</v>
      </c>
      <c r="H38" s="68" t="s">
        <v>38</v>
      </c>
      <c r="I38" s="68" t="s">
        <v>39</v>
      </c>
      <c r="K38" s="462"/>
      <c r="L38" s="463"/>
      <c r="M38" s="464"/>
      <c r="N38" s="465"/>
      <c r="O38" s="465"/>
      <c r="P38" s="465"/>
      <c r="Q38" s="469"/>
      <c r="R38" s="469"/>
    </row>
    <row r="39" spans="1:18">
      <c r="A39" s="3029">
        <v>45799</v>
      </c>
      <c r="B39" s="511">
        <v>190000</v>
      </c>
      <c r="C39" s="511">
        <f>B39*2%</f>
        <v>3800</v>
      </c>
      <c r="D39" s="507"/>
      <c r="E39" s="507">
        <v>24</v>
      </c>
      <c r="F39" s="2192">
        <v>35680</v>
      </c>
      <c r="G39" s="508">
        <f>B39/E39</f>
        <v>7916.6666666666697</v>
      </c>
      <c r="H39" s="508">
        <f>B39*0.83%</f>
        <v>1577</v>
      </c>
      <c r="I39" s="508">
        <f>B39</f>
        <v>190000</v>
      </c>
      <c r="K39" s="462"/>
      <c r="L39" s="463"/>
      <c r="M39" s="340"/>
      <c r="N39" s="468"/>
      <c r="O39" s="468"/>
      <c r="P39" s="468"/>
      <c r="Q39" s="469"/>
      <c r="R39" s="469"/>
    </row>
    <row r="40" spans="1:18">
      <c r="A40" s="2304">
        <v>45828</v>
      </c>
      <c r="B40" s="57"/>
      <c r="C40" s="57"/>
      <c r="D40" s="57"/>
      <c r="E40" s="57">
        <v>1</v>
      </c>
      <c r="F40" s="2253" t="s">
        <v>2045</v>
      </c>
      <c r="G40" s="59">
        <v>7916.67</v>
      </c>
      <c r="H40" s="59">
        <v>1577</v>
      </c>
      <c r="I40" s="62">
        <f>I39-G40</f>
        <v>182083.33</v>
      </c>
      <c r="K40" s="462"/>
      <c r="L40" s="463"/>
      <c r="M40" s="340"/>
      <c r="N40" s="468"/>
      <c r="O40" s="468"/>
      <c r="P40" s="468"/>
      <c r="Q40" s="469"/>
      <c r="R40" s="469"/>
    </row>
    <row r="41" spans="1:18">
      <c r="A41" s="2304">
        <v>45870</v>
      </c>
      <c r="B41" s="57"/>
      <c r="C41" s="57"/>
      <c r="D41" s="57"/>
      <c r="E41" s="57">
        <v>2</v>
      </c>
      <c r="F41" s="2229" t="s">
        <v>2046</v>
      </c>
      <c r="G41" s="59">
        <v>7916.67</v>
      </c>
      <c r="H41" s="59">
        <v>1577</v>
      </c>
      <c r="I41" s="62">
        <f t="shared" ref="I41:I56" si="2">I40-G41</f>
        <v>174166.66</v>
      </c>
      <c r="K41" s="462"/>
      <c r="L41" s="463"/>
      <c r="M41" s="340"/>
      <c r="N41" s="465"/>
      <c r="O41" s="465"/>
      <c r="P41" s="465"/>
      <c r="Q41" s="469"/>
      <c r="R41" s="469"/>
    </row>
    <row r="42" spans="1:18" ht="13.8">
      <c r="A42" s="3030">
        <v>45898</v>
      </c>
      <c r="B42" s="57"/>
      <c r="C42" s="57"/>
      <c r="D42" s="57"/>
      <c r="E42" s="57">
        <v>3</v>
      </c>
      <c r="F42" s="2192" t="s">
        <v>2047</v>
      </c>
      <c r="G42" s="456">
        <v>7916.67</v>
      </c>
      <c r="H42" s="456">
        <v>1577</v>
      </c>
      <c r="I42" s="62">
        <f t="shared" si="2"/>
        <v>166249.99</v>
      </c>
    </row>
    <row r="43" spans="1:18" ht="13.8">
      <c r="A43" s="3030">
        <v>45932</v>
      </c>
      <c r="B43" s="57"/>
      <c r="C43" s="57"/>
      <c r="D43" s="57"/>
      <c r="E43" s="57">
        <v>4</v>
      </c>
      <c r="F43" s="2229" t="s">
        <v>2048</v>
      </c>
      <c r="G43" s="3033">
        <v>7916.67</v>
      </c>
      <c r="H43" s="3033">
        <v>1577</v>
      </c>
      <c r="I43" s="62">
        <f t="shared" si="2"/>
        <v>158333.32</v>
      </c>
    </row>
    <row r="44" spans="1:18" ht="13.8">
      <c r="A44" s="3031">
        <v>45968</v>
      </c>
      <c r="B44" s="57"/>
      <c r="C44" s="57"/>
      <c r="D44" s="57"/>
      <c r="E44" s="57">
        <v>5</v>
      </c>
      <c r="F44" s="2229" t="s">
        <v>2049</v>
      </c>
      <c r="G44" s="3033">
        <v>7916.67</v>
      </c>
      <c r="H44" s="3033">
        <v>1577</v>
      </c>
      <c r="I44" s="62">
        <f t="shared" si="2"/>
        <v>150416.65</v>
      </c>
    </row>
    <row r="45" spans="1:18" ht="13.8">
      <c r="A45" s="3014">
        <v>45987</v>
      </c>
      <c r="B45" s="57"/>
      <c r="C45" s="57"/>
      <c r="D45" s="57"/>
      <c r="E45" s="57">
        <v>6</v>
      </c>
      <c r="F45" s="2229" t="s">
        <v>2050</v>
      </c>
      <c r="G45" s="2246">
        <v>7916.67</v>
      </c>
      <c r="H45" s="2246">
        <v>1577</v>
      </c>
      <c r="I45" s="62">
        <f t="shared" si="2"/>
        <v>142499.98000000001</v>
      </c>
    </row>
    <row r="46" spans="1:18" ht="14.4">
      <c r="A46" s="3014">
        <v>46017</v>
      </c>
      <c r="B46" s="27"/>
      <c r="C46" s="27"/>
      <c r="D46" s="27"/>
      <c r="E46" s="57">
        <v>7</v>
      </c>
      <c r="F46" s="2466" t="s">
        <v>2051</v>
      </c>
      <c r="G46" s="3034">
        <v>7916.67</v>
      </c>
      <c r="H46" s="3034">
        <v>1577</v>
      </c>
      <c r="I46" s="62">
        <f t="shared" si="2"/>
        <v>134583.31</v>
      </c>
    </row>
    <row r="47" spans="1:18">
      <c r="A47" s="3032"/>
      <c r="B47" s="57"/>
      <c r="C47" s="57"/>
      <c r="D47" s="57"/>
      <c r="E47" s="57">
        <v>8</v>
      </c>
      <c r="F47" s="2192"/>
      <c r="G47" s="2274"/>
      <c r="H47" s="2274"/>
      <c r="I47" s="62">
        <f t="shared" si="2"/>
        <v>134583.31</v>
      </c>
    </row>
    <row r="48" spans="1:18">
      <c r="A48" s="2304"/>
      <c r="B48" s="57"/>
      <c r="C48" s="57"/>
      <c r="D48" s="57"/>
      <c r="E48" s="57">
        <v>9</v>
      </c>
      <c r="F48" s="2192"/>
      <c r="G48" s="2274"/>
      <c r="H48" s="2274"/>
      <c r="I48" s="62">
        <f t="shared" si="2"/>
        <v>134583.31</v>
      </c>
    </row>
    <row r="49" spans="1:9">
      <c r="A49" s="2304"/>
      <c r="B49" s="57"/>
      <c r="C49" s="57"/>
      <c r="D49" s="57"/>
      <c r="E49" s="57">
        <v>10</v>
      </c>
      <c r="F49" s="2192"/>
      <c r="G49" s="59"/>
      <c r="H49" s="59"/>
      <c r="I49" s="62">
        <f t="shared" si="2"/>
        <v>134583.31</v>
      </c>
    </row>
    <row r="50" spans="1:9">
      <c r="A50" s="2304"/>
      <c r="B50" s="57"/>
      <c r="C50" s="57"/>
      <c r="D50" s="57"/>
      <c r="E50" s="57">
        <v>11</v>
      </c>
      <c r="F50" s="2192"/>
      <c r="G50" s="59"/>
      <c r="H50" s="59"/>
      <c r="I50" s="62">
        <f t="shared" si="2"/>
        <v>134583.31</v>
      </c>
    </row>
    <row r="51" spans="1:9">
      <c r="A51" s="2587"/>
      <c r="B51" s="57"/>
      <c r="C51" s="57"/>
      <c r="D51" s="57"/>
      <c r="E51" s="57">
        <v>12</v>
      </c>
      <c r="F51" s="2192"/>
      <c r="G51" s="59"/>
      <c r="H51" s="59"/>
      <c r="I51" s="62">
        <f t="shared" si="2"/>
        <v>134583.31</v>
      </c>
    </row>
    <row r="52" spans="1:9">
      <c r="A52" s="2304"/>
      <c r="B52" s="57"/>
      <c r="C52" s="57"/>
      <c r="D52" s="57"/>
      <c r="E52" s="57">
        <v>13</v>
      </c>
      <c r="F52" s="2192"/>
      <c r="G52" s="59"/>
      <c r="H52" s="59"/>
      <c r="I52" s="62">
        <f t="shared" si="2"/>
        <v>134583.31</v>
      </c>
    </row>
    <row r="53" spans="1:9">
      <c r="A53" s="2304"/>
      <c r="B53" s="57"/>
      <c r="C53" s="57"/>
      <c r="D53" s="57"/>
      <c r="E53" s="57">
        <v>14</v>
      </c>
      <c r="F53" s="2192"/>
      <c r="G53" s="59"/>
      <c r="H53" s="59"/>
      <c r="I53" s="62">
        <f t="shared" si="2"/>
        <v>134583.31</v>
      </c>
    </row>
    <row r="54" spans="1:9">
      <c r="A54" s="2304"/>
      <c r="B54" s="57"/>
      <c r="C54" s="57"/>
      <c r="D54" s="57"/>
      <c r="E54" s="57">
        <v>15</v>
      </c>
      <c r="F54" s="2192"/>
      <c r="G54" s="62"/>
      <c r="H54" s="62"/>
      <c r="I54" s="62">
        <f t="shared" si="2"/>
        <v>134583.31</v>
      </c>
    </row>
    <row r="55" spans="1:9">
      <c r="A55" s="2304"/>
      <c r="B55" s="57"/>
      <c r="C55" s="57"/>
      <c r="D55" s="57"/>
      <c r="E55" s="57">
        <v>16</v>
      </c>
      <c r="F55" s="2192"/>
      <c r="G55" s="62"/>
      <c r="H55" s="62"/>
      <c r="I55" s="62">
        <f t="shared" si="2"/>
        <v>134583.31</v>
      </c>
    </row>
    <row r="56" spans="1:9">
      <c r="A56" s="2304"/>
      <c r="B56" s="57"/>
      <c r="C56" s="57"/>
      <c r="D56" s="57"/>
      <c r="E56" s="57">
        <v>17</v>
      </c>
      <c r="F56" s="2192"/>
      <c r="G56" s="62"/>
      <c r="H56" s="62"/>
      <c r="I56" s="62">
        <f t="shared" si="2"/>
        <v>134583.31</v>
      </c>
    </row>
  </sheetData>
  <mergeCells count="3">
    <mergeCell ref="A3:I3"/>
    <mergeCell ref="A16:I16"/>
    <mergeCell ref="A37:I37"/>
  </mergeCells>
  <pageMargins left="0.7" right="0.7" top="0.75" bottom="0.75" header="0.3" footer="0.3"/>
  <pageSetup orientation="portrait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65">
    <tabColor rgb="FFFFFF00"/>
  </sheetPr>
  <dimension ref="A1:R200"/>
  <sheetViews>
    <sheetView zoomScale="130" zoomScaleNormal="130" workbookViewId="0">
      <selection activeCell="F1" sqref="F1:F1048576"/>
    </sheetView>
  </sheetViews>
  <sheetFormatPr defaultColWidth="9.109375" defaultRowHeight="13.2"/>
  <cols>
    <col min="1" max="1" width="12.33203125" style="131" customWidth="1"/>
    <col min="2" max="2" width="13.6640625" style="6" customWidth="1"/>
    <col min="3" max="3" width="10" style="6" customWidth="1"/>
    <col min="4" max="4" width="8.6640625" style="6" customWidth="1"/>
    <col min="5" max="5" width="11.44140625" style="2661" customWidth="1"/>
    <col min="6" max="6" width="6.44140625" style="2318" customWidth="1"/>
    <col min="7" max="7" width="11.109375" style="7" customWidth="1"/>
    <col min="8" max="8" width="11" style="7" customWidth="1"/>
    <col min="9" max="9" width="12.44140625" style="7" customWidth="1"/>
    <col min="10" max="16384" width="9.109375" style="3"/>
  </cols>
  <sheetData>
    <row r="1" spans="1:9" ht="24">
      <c r="A1" s="11" t="s">
        <v>2052</v>
      </c>
      <c r="B1" s="484"/>
      <c r="C1" s="484"/>
      <c r="D1" s="484"/>
      <c r="E1" s="3036"/>
      <c r="F1" s="3039"/>
      <c r="G1" s="484"/>
      <c r="H1" s="484"/>
      <c r="I1" s="484"/>
    </row>
    <row r="2" spans="1:9" ht="17.399999999999999">
      <c r="A2" s="3592" t="s">
        <v>1</v>
      </c>
      <c r="B2" s="3593"/>
      <c r="C2" s="3593"/>
      <c r="D2" s="3593"/>
      <c r="E2" s="3593"/>
      <c r="F2" s="3593"/>
      <c r="G2" s="3593"/>
      <c r="H2" s="3593"/>
      <c r="I2" s="3594"/>
    </row>
    <row r="3" spans="1:9" ht="22.8">
      <c r="A3" s="485" t="s">
        <v>2</v>
      </c>
      <c r="B3" s="486" t="s">
        <v>3</v>
      </c>
      <c r="C3" s="487" t="s">
        <v>4</v>
      </c>
      <c r="D3" s="488" t="s">
        <v>1778</v>
      </c>
      <c r="E3" s="3037" t="s">
        <v>7</v>
      </c>
      <c r="F3" s="3040" t="s">
        <v>6</v>
      </c>
      <c r="G3" s="489" t="s">
        <v>176</v>
      </c>
      <c r="H3" s="489" t="s">
        <v>177</v>
      </c>
      <c r="I3" s="499" t="s">
        <v>39</v>
      </c>
    </row>
    <row r="4" spans="1:9" ht="29.1" customHeight="1">
      <c r="A4" s="490">
        <v>44145</v>
      </c>
      <c r="B4" s="21">
        <v>200000</v>
      </c>
      <c r="C4" s="21">
        <f>B4*0.02</f>
        <v>4000</v>
      </c>
      <c r="D4" s="21"/>
      <c r="E4" s="2193">
        <v>25675</v>
      </c>
      <c r="F4" s="2331">
        <v>36</v>
      </c>
      <c r="G4" s="21">
        <f>B4/F4</f>
        <v>5555.5555555555602</v>
      </c>
      <c r="H4" s="21">
        <v>2000</v>
      </c>
      <c r="I4" s="92">
        <v>200000</v>
      </c>
    </row>
    <row r="5" spans="1:9" ht="15" customHeight="1">
      <c r="A5" s="491">
        <v>44176</v>
      </c>
      <c r="B5" s="39"/>
      <c r="C5" s="39"/>
      <c r="D5" s="39"/>
      <c r="E5" s="2661">
        <v>69175</v>
      </c>
      <c r="F5" s="2225">
        <v>1</v>
      </c>
      <c r="G5" s="43">
        <v>5555.56</v>
      </c>
      <c r="H5" s="43">
        <v>2000</v>
      </c>
      <c r="I5" s="87">
        <f>I4-G5</f>
        <v>194444.44</v>
      </c>
    </row>
    <row r="6" spans="1:9" ht="15" customHeight="1">
      <c r="A6" s="492">
        <v>44204</v>
      </c>
      <c r="B6" s="39"/>
      <c r="C6" s="39"/>
      <c r="D6" s="39"/>
      <c r="E6" s="2475">
        <v>69445</v>
      </c>
      <c r="F6" s="2225">
        <v>2</v>
      </c>
      <c r="G6" s="43">
        <v>5555.56</v>
      </c>
      <c r="H6" s="43">
        <v>2000</v>
      </c>
      <c r="I6" s="87">
        <f t="shared" ref="I6:I39" si="0">I5-G6</f>
        <v>188888.88</v>
      </c>
    </row>
    <row r="7" spans="1:9" ht="15" customHeight="1">
      <c r="A7" s="492">
        <v>44229</v>
      </c>
      <c r="B7" s="39"/>
      <c r="C7" s="39"/>
      <c r="D7" s="39"/>
      <c r="E7" s="2475">
        <v>69691</v>
      </c>
      <c r="F7" s="2225">
        <v>3</v>
      </c>
      <c r="G7" s="43">
        <v>5555.56</v>
      </c>
      <c r="H7" s="43">
        <v>2000</v>
      </c>
      <c r="I7" s="87">
        <f t="shared" si="0"/>
        <v>183333.32</v>
      </c>
    </row>
    <row r="8" spans="1:9" ht="15" customHeight="1">
      <c r="A8" s="492">
        <v>44259</v>
      </c>
      <c r="B8" s="39"/>
      <c r="C8" s="39"/>
      <c r="D8" s="39"/>
      <c r="E8" s="2475">
        <v>69978</v>
      </c>
      <c r="F8" s="2225">
        <v>4</v>
      </c>
      <c r="G8" s="43">
        <v>5555.56</v>
      </c>
      <c r="H8" s="43">
        <v>2000</v>
      </c>
      <c r="I8" s="87">
        <f t="shared" si="0"/>
        <v>177777.76</v>
      </c>
    </row>
    <row r="9" spans="1:9" ht="15" customHeight="1">
      <c r="A9" s="492">
        <v>44281</v>
      </c>
      <c r="B9" s="39"/>
      <c r="C9" s="39"/>
      <c r="D9" s="39"/>
      <c r="E9" s="2475">
        <v>70197</v>
      </c>
      <c r="F9" s="2225">
        <v>5</v>
      </c>
      <c r="G9" s="43">
        <v>5555.56</v>
      </c>
      <c r="H9" s="43">
        <v>2000</v>
      </c>
      <c r="I9" s="87">
        <f t="shared" si="0"/>
        <v>172222.2</v>
      </c>
    </row>
    <row r="10" spans="1:9" ht="15" customHeight="1">
      <c r="A10" s="492">
        <v>44313</v>
      </c>
      <c r="B10" s="39"/>
      <c r="C10" s="39"/>
      <c r="D10" s="39"/>
      <c r="E10" s="2475">
        <v>70446</v>
      </c>
      <c r="F10" s="2225">
        <v>6</v>
      </c>
      <c r="G10" s="43">
        <v>5555.56</v>
      </c>
      <c r="H10" s="43">
        <v>2000</v>
      </c>
      <c r="I10" s="87">
        <f t="shared" si="0"/>
        <v>166666.64000000001</v>
      </c>
    </row>
    <row r="11" spans="1:9" ht="15" customHeight="1">
      <c r="A11" s="492">
        <v>44328</v>
      </c>
      <c r="B11" s="39"/>
      <c r="C11" s="39"/>
      <c r="D11" s="39"/>
      <c r="E11" s="2475">
        <v>70843</v>
      </c>
      <c r="F11" s="2225">
        <v>7</v>
      </c>
      <c r="G11" s="43">
        <v>5555.56</v>
      </c>
      <c r="H11" s="43">
        <v>2000</v>
      </c>
      <c r="I11" s="87">
        <f t="shared" si="0"/>
        <v>161111.07999999999</v>
      </c>
    </row>
    <row r="12" spans="1:9" ht="15" customHeight="1">
      <c r="A12" s="492">
        <v>44377</v>
      </c>
      <c r="B12" s="39"/>
      <c r="C12" s="39"/>
      <c r="D12" s="39"/>
      <c r="E12" s="2475">
        <v>71249</v>
      </c>
      <c r="F12" s="2225">
        <v>8</v>
      </c>
      <c r="G12" s="43">
        <v>5555.56</v>
      </c>
      <c r="H12" s="43">
        <v>2000</v>
      </c>
      <c r="I12" s="87">
        <f t="shared" si="0"/>
        <v>155555.51999999999</v>
      </c>
    </row>
    <row r="13" spans="1:9" ht="15" customHeight="1">
      <c r="A13" s="492">
        <v>44400</v>
      </c>
      <c r="B13" s="39"/>
      <c r="C13" s="39"/>
      <c r="D13" s="39"/>
      <c r="E13" s="2475">
        <v>71464</v>
      </c>
      <c r="F13" s="2225">
        <v>9</v>
      </c>
      <c r="G13" s="43">
        <v>5555.56</v>
      </c>
      <c r="H13" s="43">
        <v>2000</v>
      </c>
      <c r="I13" s="87">
        <f t="shared" si="0"/>
        <v>149999.96</v>
      </c>
    </row>
    <row r="14" spans="1:9" ht="15" customHeight="1">
      <c r="A14" s="492">
        <v>44440</v>
      </c>
      <c r="B14" s="39"/>
      <c r="C14" s="39"/>
      <c r="D14" s="39"/>
      <c r="E14" s="2475">
        <v>71835</v>
      </c>
      <c r="F14" s="2225">
        <v>10</v>
      </c>
      <c r="G14" s="43">
        <v>5555.55</v>
      </c>
      <c r="H14" s="43">
        <v>2000</v>
      </c>
      <c r="I14" s="87">
        <f t="shared" si="0"/>
        <v>144444.41</v>
      </c>
    </row>
    <row r="15" spans="1:9" ht="15" customHeight="1">
      <c r="A15" s="492">
        <v>44467</v>
      </c>
      <c r="B15" s="39"/>
      <c r="C15" s="39"/>
      <c r="D15" s="39"/>
      <c r="E15" s="2475">
        <v>72063</v>
      </c>
      <c r="F15" s="2225">
        <v>11</v>
      </c>
      <c r="G15" s="43">
        <v>5555.56</v>
      </c>
      <c r="H15" s="43">
        <v>2000</v>
      </c>
      <c r="I15" s="87">
        <f t="shared" si="0"/>
        <v>138888.85</v>
      </c>
    </row>
    <row r="16" spans="1:9" ht="15" customHeight="1">
      <c r="A16" s="492">
        <v>44503</v>
      </c>
      <c r="B16" s="39"/>
      <c r="C16" s="39"/>
      <c r="D16" s="39"/>
      <c r="E16" s="2475">
        <v>72403</v>
      </c>
      <c r="F16" s="2225">
        <v>12</v>
      </c>
      <c r="G16" s="43">
        <v>5555.56</v>
      </c>
      <c r="H16" s="43">
        <v>2000</v>
      </c>
      <c r="I16" s="87">
        <f t="shared" si="0"/>
        <v>133333.29</v>
      </c>
    </row>
    <row r="17" spans="1:9" ht="15" customHeight="1">
      <c r="A17" s="131">
        <v>44533</v>
      </c>
      <c r="B17" s="39"/>
      <c r="C17" s="39"/>
      <c r="D17" s="39"/>
      <c r="E17" s="2192">
        <v>72806</v>
      </c>
      <c r="F17" s="2225">
        <v>13</v>
      </c>
      <c r="G17" s="43">
        <v>5555.56</v>
      </c>
      <c r="H17" s="43">
        <v>2000</v>
      </c>
      <c r="I17" s="87">
        <f t="shared" si="0"/>
        <v>127777.73</v>
      </c>
    </row>
    <row r="18" spans="1:9" ht="15" customHeight="1">
      <c r="A18" s="492">
        <v>44548</v>
      </c>
      <c r="B18" s="39"/>
      <c r="C18" s="39"/>
      <c r="D18" s="39"/>
      <c r="E18" s="2475">
        <v>72905</v>
      </c>
      <c r="F18" s="2225">
        <v>14</v>
      </c>
      <c r="G18" s="43">
        <v>5555.56</v>
      </c>
      <c r="H18" s="43">
        <v>2000</v>
      </c>
      <c r="I18" s="87">
        <f t="shared" si="0"/>
        <v>122222.17</v>
      </c>
    </row>
    <row r="19" spans="1:9" ht="15" customHeight="1">
      <c r="A19" s="492">
        <v>44589</v>
      </c>
      <c r="B19" s="39"/>
      <c r="C19" s="39"/>
      <c r="D19" s="39"/>
      <c r="E19" s="2475">
        <v>73437</v>
      </c>
      <c r="F19" s="2225">
        <v>15</v>
      </c>
      <c r="G19" s="43">
        <v>5555.55</v>
      </c>
      <c r="H19" s="43">
        <v>2000</v>
      </c>
      <c r="I19" s="87">
        <f t="shared" si="0"/>
        <v>116666.62</v>
      </c>
    </row>
    <row r="20" spans="1:9" ht="15" customHeight="1">
      <c r="A20" s="492">
        <v>44623</v>
      </c>
      <c r="B20" s="39"/>
      <c r="C20" s="39"/>
      <c r="D20" s="39"/>
      <c r="E20" s="2475">
        <v>73831</v>
      </c>
      <c r="F20" s="2225">
        <v>16</v>
      </c>
      <c r="G20" s="43">
        <v>5555.55</v>
      </c>
      <c r="H20" s="43">
        <v>2000</v>
      </c>
      <c r="I20" s="87">
        <f t="shared" si="0"/>
        <v>111111.07</v>
      </c>
    </row>
    <row r="21" spans="1:9" ht="15" customHeight="1">
      <c r="A21" s="50">
        <v>44650</v>
      </c>
      <c r="B21" s="39"/>
      <c r="C21" s="39"/>
      <c r="D21" s="39"/>
      <c r="E21" s="2192">
        <v>74071</v>
      </c>
      <c r="F21" s="2225">
        <v>17</v>
      </c>
      <c r="G21" s="30">
        <v>5555.56</v>
      </c>
      <c r="H21" s="43">
        <v>2000</v>
      </c>
      <c r="I21" s="87">
        <f t="shared" si="0"/>
        <v>105555.51</v>
      </c>
    </row>
    <row r="22" spans="1:9" ht="15" customHeight="1">
      <c r="A22" s="50">
        <v>44685</v>
      </c>
      <c r="B22" s="39"/>
      <c r="C22" s="39"/>
      <c r="D22" s="39"/>
      <c r="E22" s="2192">
        <v>74445</v>
      </c>
      <c r="F22" s="2225">
        <v>18</v>
      </c>
      <c r="G22" s="59">
        <v>5555.56</v>
      </c>
      <c r="H22" s="43">
        <v>2000</v>
      </c>
      <c r="I22" s="87">
        <f t="shared" si="0"/>
        <v>99999.95</v>
      </c>
    </row>
    <row r="23" spans="1:9" ht="15" customHeight="1">
      <c r="A23" s="50">
        <v>44713</v>
      </c>
      <c r="B23" s="39"/>
      <c r="C23" s="39"/>
      <c r="D23" s="39"/>
      <c r="E23" s="2192">
        <v>74864</v>
      </c>
      <c r="F23" s="2225">
        <v>19</v>
      </c>
      <c r="G23" s="59">
        <v>5555.56</v>
      </c>
      <c r="H23" s="43">
        <v>2000</v>
      </c>
      <c r="I23" s="87">
        <f t="shared" si="0"/>
        <v>94444.39</v>
      </c>
    </row>
    <row r="24" spans="1:9" ht="15" customHeight="1">
      <c r="A24" s="50">
        <v>44744</v>
      </c>
      <c r="B24" s="39"/>
      <c r="C24" s="39"/>
      <c r="D24" s="39"/>
      <c r="E24" s="2192">
        <v>75231</v>
      </c>
      <c r="F24" s="2225">
        <v>20</v>
      </c>
      <c r="G24" s="59">
        <v>5555.56</v>
      </c>
      <c r="H24" s="43">
        <v>2000</v>
      </c>
      <c r="I24" s="87">
        <f t="shared" si="0"/>
        <v>88888.83</v>
      </c>
    </row>
    <row r="25" spans="1:9" ht="15" customHeight="1">
      <c r="A25" s="50">
        <v>44778</v>
      </c>
      <c r="B25" s="39"/>
      <c r="C25" s="39"/>
      <c r="D25" s="39"/>
      <c r="E25" s="2192">
        <v>75603</v>
      </c>
      <c r="F25" s="2225">
        <v>21</v>
      </c>
      <c r="G25" s="59">
        <v>5555.56</v>
      </c>
      <c r="H25" s="43">
        <v>2000</v>
      </c>
      <c r="I25" s="87">
        <f t="shared" si="0"/>
        <v>83333.27</v>
      </c>
    </row>
    <row r="26" spans="1:9" ht="21" customHeight="1">
      <c r="A26" s="50">
        <v>44804</v>
      </c>
      <c r="B26" s="39"/>
      <c r="C26" s="39"/>
      <c r="D26" s="39"/>
      <c r="E26" s="2192">
        <v>75880</v>
      </c>
      <c r="F26" s="2225">
        <v>22</v>
      </c>
      <c r="G26" s="30">
        <v>5555.56</v>
      </c>
      <c r="H26" s="43">
        <v>2000</v>
      </c>
      <c r="I26" s="87">
        <f t="shared" si="0"/>
        <v>77777.710000000094</v>
      </c>
    </row>
    <row r="27" spans="1:9" ht="22.5" customHeight="1">
      <c r="A27" s="50">
        <v>44835</v>
      </c>
      <c r="B27" s="148"/>
      <c r="C27" s="329"/>
      <c r="D27" s="329"/>
      <c r="E27" s="2192">
        <v>76223</v>
      </c>
      <c r="F27" s="2225">
        <v>23</v>
      </c>
      <c r="G27" s="59">
        <v>5555.56</v>
      </c>
      <c r="H27" s="59">
        <v>2000</v>
      </c>
      <c r="I27" s="87">
        <f t="shared" si="0"/>
        <v>72222.150000000096</v>
      </c>
    </row>
    <row r="28" spans="1:9" ht="15" customHeight="1">
      <c r="A28" s="50">
        <v>44863</v>
      </c>
      <c r="B28" s="148"/>
      <c r="C28" s="149"/>
      <c r="D28" s="149"/>
      <c r="E28" s="2192">
        <v>76488</v>
      </c>
      <c r="F28" s="2225">
        <v>24</v>
      </c>
      <c r="G28" s="30">
        <v>5555.56</v>
      </c>
      <c r="H28" s="30">
        <v>2000</v>
      </c>
      <c r="I28" s="87">
        <f t="shared" si="0"/>
        <v>66666.590000000098</v>
      </c>
    </row>
    <row r="29" spans="1:9" ht="15" customHeight="1">
      <c r="A29" s="50">
        <v>44896</v>
      </c>
      <c r="B29" s="148"/>
      <c r="C29" s="329"/>
      <c r="D29" s="329"/>
      <c r="E29" s="2192">
        <v>76944</v>
      </c>
      <c r="F29" s="2225">
        <v>25</v>
      </c>
      <c r="G29" s="59">
        <v>5555.56</v>
      </c>
      <c r="H29" s="59">
        <v>2000</v>
      </c>
      <c r="I29" s="87">
        <f t="shared" si="0"/>
        <v>61111.030000000101</v>
      </c>
    </row>
    <row r="30" spans="1:9" ht="15" customHeight="1">
      <c r="A30" s="50">
        <v>44922</v>
      </c>
      <c r="B30" s="148"/>
      <c r="C30" s="149"/>
      <c r="D30" s="149"/>
      <c r="E30" s="2192">
        <v>77186</v>
      </c>
      <c r="F30" s="2225">
        <v>26</v>
      </c>
      <c r="G30" s="30">
        <v>5555.56</v>
      </c>
      <c r="H30" s="30">
        <v>2000</v>
      </c>
      <c r="I30" s="87">
        <f t="shared" si="0"/>
        <v>55555.470000000103</v>
      </c>
    </row>
    <row r="31" spans="1:9" ht="15" customHeight="1">
      <c r="A31" s="285">
        <v>44958</v>
      </c>
      <c r="B31" s="39"/>
      <c r="C31" s="39"/>
      <c r="D31" s="39"/>
      <c r="E31" s="2192">
        <v>77555</v>
      </c>
      <c r="F31" s="2225">
        <v>27</v>
      </c>
      <c r="G31" s="30">
        <v>5555.56</v>
      </c>
      <c r="H31" s="30">
        <v>2000</v>
      </c>
      <c r="I31" s="87">
        <f t="shared" si="0"/>
        <v>49999.910000000098</v>
      </c>
    </row>
    <row r="32" spans="1:9" ht="15" customHeight="1">
      <c r="A32" s="285">
        <v>44985</v>
      </c>
      <c r="B32" s="39"/>
      <c r="C32" s="39"/>
      <c r="D32" s="39"/>
      <c r="E32" s="2192">
        <v>77898</v>
      </c>
      <c r="F32" s="2225">
        <v>28</v>
      </c>
      <c r="G32" s="30">
        <v>5555.56</v>
      </c>
      <c r="H32" s="30">
        <v>2000</v>
      </c>
      <c r="I32" s="87">
        <f t="shared" si="0"/>
        <v>44444.3500000001</v>
      </c>
    </row>
    <row r="33" spans="1:9" ht="15" customHeight="1">
      <c r="A33" s="285">
        <v>45017</v>
      </c>
      <c r="B33" s="39"/>
      <c r="C33" s="39"/>
      <c r="D33" s="39"/>
      <c r="E33" s="2192">
        <v>78181</v>
      </c>
      <c r="F33" s="2225">
        <v>29</v>
      </c>
      <c r="G33" s="30">
        <v>5555.56</v>
      </c>
      <c r="H33" s="30">
        <v>2000</v>
      </c>
      <c r="I33" s="87">
        <f t="shared" si="0"/>
        <v>38888.790000000103</v>
      </c>
    </row>
    <row r="34" spans="1:9" ht="15" customHeight="1">
      <c r="A34" s="285">
        <v>45043</v>
      </c>
      <c r="B34" s="39"/>
      <c r="C34" s="39"/>
      <c r="D34" s="39"/>
      <c r="E34" s="2192">
        <v>78452</v>
      </c>
      <c r="F34" s="2225">
        <v>30</v>
      </c>
      <c r="G34" s="30">
        <v>5555.56</v>
      </c>
      <c r="H34" s="30">
        <v>2000</v>
      </c>
      <c r="I34" s="87">
        <f t="shared" si="0"/>
        <v>33333.230000000098</v>
      </c>
    </row>
    <row r="35" spans="1:9" ht="15" customHeight="1">
      <c r="A35" s="492">
        <v>45080</v>
      </c>
      <c r="B35" s="39"/>
      <c r="C35" s="39"/>
      <c r="D35" s="39"/>
      <c r="E35" s="2192">
        <v>79006</v>
      </c>
      <c r="F35" s="2225">
        <v>31</v>
      </c>
      <c r="G35" s="30">
        <v>5555.56</v>
      </c>
      <c r="H35" s="30">
        <v>2000</v>
      </c>
      <c r="I35" s="87">
        <f t="shared" si="0"/>
        <v>27777.6700000001</v>
      </c>
    </row>
    <row r="36" spans="1:9" ht="15" customHeight="1">
      <c r="A36" s="492">
        <v>45104</v>
      </c>
      <c r="B36" s="39"/>
      <c r="C36" s="39"/>
      <c r="D36" s="39"/>
      <c r="E36" s="2475">
        <v>79241</v>
      </c>
      <c r="F36" s="2225">
        <v>32</v>
      </c>
      <c r="G36" s="43">
        <v>5555.56</v>
      </c>
      <c r="H36" s="43">
        <v>2000</v>
      </c>
      <c r="I36" s="87">
        <f t="shared" si="0"/>
        <v>22222.110000000099</v>
      </c>
    </row>
    <row r="37" spans="1:9" ht="15" customHeight="1">
      <c r="A37" s="492">
        <v>45104</v>
      </c>
      <c r="B37" s="39"/>
      <c r="C37" s="39"/>
      <c r="D37" s="39"/>
      <c r="E37" s="2475">
        <v>31499</v>
      </c>
      <c r="F37" s="2225">
        <v>33</v>
      </c>
      <c r="G37" s="43">
        <v>22222.11</v>
      </c>
      <c r="H37" s="43"/>
      <c r="I37" s="87">
        <f t="shared" si="0"/>
        <v>6.5483618527650794E-11</v>
      </c>
    </row>
    <row r="38" spans="1:9" ht="15" customHeight="1">
      <c r="A38" s="492"/>
      <c r="B38" s="39"/>
      <c r="C38" s="39"/>
      <c r="D38" s="39"/>
      <c r="E38" s="2475"/>
      <c r="F38" s="2225"/>
      <c r="G38" s="43"/>
      <c r="H38" s="43"/>
      <c r="I38" s="87">
        <f t="shared" si="0"/>
        <v>6.5483618527650794E-11</v>
      </c>
    </row>
    <row r="39" spans="1:9" ht="15" customHeight="1">
      <c r="A39" s="492"/>
      <c r="B39" s="39"/>
      <c r="C39" s="39"/>
      <c r="D39" s="39"/>
      <c r="E39" s="2475"/>
      <c r="F39" s="2225"/>
      <c r="G39" s="43"/>
      <c r="H39" s="43"/>
      <c r="I39" s="87">
        <f t="shared" si="0"/>
        <v>6.5483618527650794E-11</v>
      </c>
    </row>
    <row r="40" spans="1:9" ht="15" customHeight="1">
      <c r="A40" s="3476" t="s">
        <v>1</v>
      </c>
      <c r="B40" s="3477"/>
      <c r="C40" s="3477"/>
      <c r="D40" s="3477"/>
      <c r="E40" s="3477"/>
      <c r="F40" s="3477"/>
      <c r="G40" s="3477"/>
      <c r="H40" s="3477"/>
      <c r="I40" s="3479"/>
    </row>
    <row r="41" spans="1:9" ht="15" customHeight="1">
      <c r="A41" s="493" t="s">
        <v>2</v>
      </c>
      <c r="B41" s="494" t="s">
        <v>3</v>
      </c>
      <c r="C41" s="494" t="s">
        <v>4</v>
      </c>
      <c r="D41" s="495" t="s">
        <v>1778</v>
      </c>
      <c r="E41" s="2658" t="s">
        <v>7</v>
      </c>
      <c r="F41" s="2984" t="s">
        <v>6</v>
      </c>
      <c r="G41" s="498" t="s">
        <v>176</v>
      </c>
      <c r="H41" s="498" t="s">
        <v>177</v>
      </c>
      <c r="I41" s="500" t="s">
        <v>39</v>
      </c>
    </row>
    <row r="42" spans="1:9" ht="15" customHeight="1">
      <c r="A42" s="162">
        <v>45104</v>
      </c>
      <c r="B42" s="55">
        <v>150000</v>
      </c>
      <c r="C42" s="55">
        <f>B42*0.02</f>
        <v>3000</v>
      </c>
      <c r="D42" s="55"/>
      <c r="E42" s="2193">
        <v>31499</v>
      </c>
      <c r="F42" s="2331">
        <v>24</v>
      </c>
      <c r="G42" s="55">
        <f>B42/F42</f>
        <v>6250</v>
      </c>
      <c r="H42" s="55">
        <f>B42*0.83%</f>
        <v>1245</v>
      </c>
      <c r="I42" s="55">
        <f>B42</f>
        <v>150000</v>
      </c>
    </row>
    <row r="43" spans="1:9" ht="15" customHeight="1">
      <c r="A43" s="50">
        <v>45142</v>
      </c>
      <c r="B43" s="62"/>
      <c r="C43" s="62"/>
      <c r="D43" s="62"/>
      <c r="E43" s="2192">
        <v>79765</v>
      </c>
      <c r="F43" s="2225">
        <v>1</v>
      </c>
      <c r="G43" s="59">
        <v>6250</v>
      </c>
      <c r="H43" s="59">
        <v>1245</v>
      </c>
      <c r="I43" s="62">
        <f>I42-G43</f>
        <v>143750</v>
      </c>
    </row>
    <row r="44" spans="1:9" ht="15" customHeight="1">
      <c r="A44" s="50">
        <v>45170</v>
      </c>
      <c r="B44" s="62"/>
      <c r="C44" s="62"/>
      <c r="D44" s="62"/>
      <c r="E44" s="2192">
        <v>80104</v>
      </c>
      <c r="F44" s="2225">
        <v>2</v>
      </c>
      <c r="G44" s="59">
        <v>6250</v>
      </c>
      <c r="H44" s="59">
        <v>1245</v>
      </c>
      <c r="I44" s="62">
        <f t="shared" ref="I44:I66" si="1">I43-G44</f>
        <v>137500</v>
      </c>
    </row>
    <row r="45" spans="1:9" ht="15" customHeight="1">
      <c r="A45" s="50">
        <v>45198</v>
      </c>
      <c r="B45" s="62"/>
      <c r="C45" s="62"/>
      <c r="D45" s="62"/>
      <c r="E45" s="2192">
        <v>80402</v>
      </c>
      <c r="F45" s="2225">
        <v>3</v>
      </c>
      <c r="G45" s="59">
        <v>6250</v>
      </c>
      <c r="H45" s="59">
        <v>1245</v>
      </c>
      <c r="I45" s="62">
        <f t="shared" si="1"/>
        <v>131250</v>
      </c>
    </row>
    <row r="46" spans="1:9" ht="15" customHeight="1">
      <c r="A46" s="50">
        <v>45227</v>
      </c>
      <c r="B46" s="62"/>
      <c r="C46" s="62"/>
      <c r="D46" s="62"/>
      <c r="E46" s="2192">
        <v>80736</v>
      </c>
      <c r="F46" s="2225">
        <v>4</v>
      </c>
      <c r="G46" s="59">
        <v>6250</v>
      </c>
      <c r="H46" s="59">
        <v>1245</v>
      </c>
      <c r="I46" s="62">
        <f t="shared" si="1"/>
        <v>125000</v>
      </c>
    </row>
    <row r="47" spans="1:9" ht="15" customHeight="1">
      <c r="A47" s="50">
        <v>45265</v>
      </c>
      <c r="B47" s="62"/>
      <c r="C47" s="62"/>
      <c r="D47" s="62"/>
      <c r="E47" s="2192">
        <v>81270</v>
      </c>
      <c r="F47" s="2225">
        <v>5</v>
      </c>
      <c r="G47" s="59">
        <v>6250</v>
      </c>
      <c r="H47" s="59">
        <v>1245</v>
      </c>
      <c r="I47" s="62">
        <f t="shared" si="1"/>
        <v>118750</v>
      </c>
    </row>
    <row r="48" spans="1:9" ht="15" customHeight="1">
      <c r="A48" s="50">
        <v>45295</v>
      </c>
      <c r="B48" s="62"/>
      <c r="C48" s="62"/>
      <c r="D48" s="62"/>
      <c r="E48" s="2192">
        <v>81645</v>
      </c>
      <c r="F48" s="2225">
        <v>6</v>
      </c>
      <c r="G48" s="59">
        <v>6250</v>
      </c>
      <c r="H48" s="59">
        <v>1245</v>
      </c>
      <c r="I48" s="62">
        <f t="shared" si="1"/>
        <v>112500</v>
      </c>
    </row>
    <row r="49" spans="1:18" ht="15" customHeight="1">
      <c r="A49" s="50">
        <v>45323</v>
      </c>
      <c r="B49" s="62"/>
      <c r="C49" s="62"/>
      <c r="D49" s="62"/>
      <c r="E49" s="2192">
        <v>81940</v>
      </c>
      <c r="F49" s="2225">
        <v>7</v>
      </c>
      <c r="G49" s="59">
        <v>6250</v>
      </c>
      <c r="H49" s="59">
        <v>1245</v>
      </c>
      <c r="I49" s="62">
        <f t="shared" si="1"/>
        <v>106250</v>
      </c>
    </row>
    <row r="50" spans="1:18" ht="15" customHeight="1">
      <c r="A50" s="50">
        <v>45351</v>
      </c>
      <c r="B50" s="62"/>
      <c r="C50" s="62"/>
      <c r="D50" s="62"/>
      <c r="E50" s="2192">
        <v>82240</v>
      </c>
      <c r="F50" s="2225">
        <v>8</v>
      </c>
      <c r="G50" s="59">
        <v>6250</v>
      </c>
      <c r="H50" s="59">
        <v>1245</v>
      </c>
      <c r="I50" s="62">
        <f t="shared" si="1"/>
        <v>100000</v>
      </c>
    </row>
    <row r="51" spans="1:18" ht="15" customHeight="1">
      <c r="A51" s="50">
        <v>45378</v>
      </c>
      <c r="B51" s="62"/>
      <c r="C51" s="62"/>
      <c r="D51" s="62"/>
      <c r="E51" s="2192">
        <v>82596</v>
      </c>
      <c r="F51" s="2225">
        <v>9</v>
      </c>
      <c r="G51" s="59">
        <v>6250</v>
      </c>
      <c r="H51" s="59">
        <v>1245</v>
      </c>
      <c r="I51" s="62">
        <f t="shared" si="1"/>
        <v>93750</v>
      </c>
    </row>
    <row r="52" spans="1:18" ht="15" customHeight="1">
      <c r="A52" s="50">
        <v>45409</v>
      </c>
      <c r="B52" s="62"/>
      <c r="C52" s="62"/>
      <c r="D52" s="62"/>
      <c r="E52" s="2192">
        <v>82903</v>
      </c>
      <c r="F52" s="2225">
        <v>10</v>
      </c>
      <c r="G52" s="59">
        <v>6250</v>
      </c>
      <c r="H52" s="59">
        <v>1245</v>
      </c>
      <c r="I52" s="62">
        <f t="shared" si="1"/>
        <v>87500</v>
      </c>
    </row>
    <row r="53" spans="1:18" ht="15" customHeight="1">
      <c r="A53" s="50">
        <v>45444</v>
      </c>
      <c r="B53" s="62"/>
      <c r="C53" s="62"/>
      <c r="D53" s="62"/>
      <c r="E53" s="2192">
        <v>83451</v>
      </c>
      <c r="F53" s="2225">
        <v>11</v>
      </c>
      <c r="G53" s="59">
        <v>6250</v>
      </c>
      <c r="H53" s="59">
        <v>1245</v>
      </c>
      <c r="I53" s="62">
        <f t="shared" si="1"/>
        <v>81250</v>
      </c>
    </row>
    <row r="54" spans="1:18" ht="15" customHeight="1">
      <c r="A54" s="50">
        <v>45471</v>
      </c>
      <c r="B54" s="62"/>
      <c r="C54" s="62"/>
      <c r="D54" s="62"/>
      <c r="E54" s="2475">
        <v>83702</v>
      </c>
      <c r="F54" s="2225">
        <v>12</v>
      </c>
      <c r="G54" s="62">
        <v>6250</v>
      </c>
      <c r="H54" s="62">
        <v>1245</v>
      </c>
      <c r="I54" s="62">
        <f t="shared" si="1"/>
        <v>75000</v>
      </c>
    </row>
    <row r="55" spans="1:18" ht="15" customHeight="1">
      <c r="A55" s="50">
        <v>45504</v>
      </c>
      <c r="B55" s="62"/>
      <c r="C55" s="62"/>
      <c r="D55" s="62"/>
      <c r="E55" s="2192">
        <v>84085</v>
      </c>
      <c r="F55" s="2225">
        <v>13</v>
      </c>
      <c r="G55" s="59">
        <v>6250</v>
      </c>
      <c r="H55" s="59">
        <v>1245</v>
      </c>
      <c r="I55" s="62">
        <f t="shared" si="1"/>
        <v>68750</v>
      </c>
    </row>
    <row r="56" spans="1:18" ht="15" customHeight="1">
      <c r="A56" s="50">
        <v>45534</v>
      </c>
      <c r="B56" s="62"/>
      <c r="C56" s="62"/>
      <c r="D56" s="62"/>
      <c r="E56" s="2192">
        <v>84415</v>
      </c>
      <c r="F56" s="2225">
        <v>14</v>
      </c>
      <c r="G56" s="59">
        <v>6250</v>
      </c>
      <c r="H56" s="59">
        <v>1245</v>
      </c>
      <c r="I56" s="62">
        <f t="shared" si="1"/>
        <v>62500</v>
      </c>
    </row>
    <row r="57" spans="1:18" ht="15" customHeight="1">
      <c r="A57" s="50">
        <v>45562</v>
      </c>
      <c r="B57" s="62"/>
      <c r="C57" s="62"/>
      <c r="D57" s="62"/>
      <c r="E57" s="2192">
        <v>84767</v>
      </c>
      <c r="F57" s="2225">
        <v>15</v>
      </c>
      <c r="G57" s="59">
        <v>6250</v>
      </c>
      <c r="H57" s="59">
        <v>1245</v>
      </c>
      <c r="I57" s="62">
        <f t="shared" si="1"/>
        <v>56250</v>
      </c>
    </row>
    <row r="58" spans="1:18" ht="15" customHeight="1">
      <c r="A58" s="50">
        <v>45595</v>
      </c>
      <c r="B58" s="62"/>
      <c r="C58" s="62"/>
      <c r="D58" s="62"/>
      <c r="E58" s="2609">
        <v>85210</v>
      </c>
      <c r="F58" s="2225">
        <v>16</v>
      </c>
      <c r="G58" s="59">
        <v>6250</v>
      </c>
      <c r="H58" s="59">
        <v>1245</v>
      </c>
      <c r="I58" s="62">
        <f t="shared" si="1"/>
        <v>50000</v>
      </c>
    </row>
    <row r="59" spans="1:18" ht="15" customHeight="1">
      <c r="A59" s="50">
        <v>45625</v>
      </c>
      <c r="B59" s="62"/>
      <c r="C59" s="62"/>
      <c r="D59" s="62"/>
      <c r="E59" s="2609">
        <v>85665</v>
      </c>
      <c r="F59" s="2225">
        <v>17</v>
      </c>
      <c r="G59" s="59">
        <v>6250</v>
      </c>
      <c r="H59" s="59">
        <v>1245</v>
      </c>
      <c r="I59" s="62">
        <f t="shared" si="1"/>
        <v>43750</v>
      </c>
    </row>
    <row r="60" spans="1:18" ht="15" customHeight="1">
      <c r="A60" s="50">
        <v>45660</v>
      </c>
      <c r="B60" s="62"/>
      <c r="C60" s="62"/>
      <c r="D60" s="62"/>
      <c r="E60" s="2475">
        <v>86057</v>
      </c>
      <c r="F60" s="2225">
        <v>18</v>
      </c>
      <c r="G60" s="62">
        <v>6250</v>
      </c>
      <c r="H60" s="62">
        <v>1245</v>
      </c>
      <c r="I60" s="62">
        <f t="shared" si="1"/>
        <v>37500</v>
      </c>
      <c r="K60" s="462"/>
      <c r="L60" s="463"/>
      <c r="M60" s="464"/>
      <c r="N60" s="468"/>
      <c r="O60" s="468"/>
      <c r="P60" s="468"/>
      <c r="Q60" s="469"/>
      <c r="R60" s="469"/>
    </row>
    <row r="61" spans="1:18" ht="15" customHeight="1">
      <c r="A61" s="50">
        <v>45686</v>
      </c>
      <c r="B61" s="62"/>
      <c r="C61" s="62"/>
      <c r="D61" s="62"/>
      <c r="E61" s="2475">
        <v>86313</v>
      </c>
      <c r="F61" s="2225">
        <v>19</v>
      </c>
      <c r="G61" s="62">
        <v>6250</v>
      </c>
      <c r="H61" s="62">
        <v>1245</v>
      </c>
      <c r="I61" s="62">
        <f t="shared" si="1"/>
        <v>31250</v>
      </c>
      <c r="K61" s="462"/>
      <c r="L61" s="463"/>
      <c r="M61" s="464"/>
      <c r="N61" s="465"/>
      <c r="O61" s="465"/>
      <c r="P61" s="465"/>
      <c r="Q61" s="469"/>
      <c r="R61" s="469"/>
    </row>
    <row r="62" spans="1:18" ht="15" customHeight="1">
      <c r="A62" s="50">
        <v>45717</v>
      </c>
      <c r="B62" s="62"/>
      <c r="C62" s="62"/>
      <c r="D62" s="62"/>
      <c r="E62" s="2475">
        <v>86688</v>
      </c>
      <c r="F62" s="2225">
        <v>20</v>
      </c>
      <c r="G62" s="62">
        <v>6250</v>
      </c>
      <c r="H62" s="62">
        <v>1245</v>
      </c>
      <c r="I62" s="62">
        <f t="shared" si="1"/>
        <v>25000</v>
      </c>
      <c r="K62" s="462"/>
      <c r="L62" s="463"/>
      <c r="M62" s="464"/>
      <c r="N62" s="468"/>
      <c r="O62" s="468"/>
      <c r="P62" s="468"/>
      <c r="Q62" s="469"/>
      <c r="R62" s="469"/>
    </row>
    <row r="63" spans="1:18" ht="15" customHeight="1">
      <c r="A63" s="50">
        <v>45745</v>
      </c>
      <c r="B63" s="62"/>
      <c r="C63" s="62"/>
      <c r="D63" s="62"/>
      <c r="E63" s="2475">
        <v>87055</v>
      </c>
      <c r="F63" s="2225">
        <v>21</v>
      </c>
      <c r="G63" s="62">
        <v>6250</v>
      </c>
      <c r="H63" s="62">
        <v>1245</v>
      </c>
      <c r="I63" s="62">
        <f t="shared" si="1"/>
        <v>18750</v>
      </c>
      <c r="K63" s="462"/>
      <c r="L63" s="463"/>
      <c r="M63" s="464"/>
      <c r="N63" s="465"/>
      <c r="O63" s="465"/>
      <c r="P63" s="465"/>
      <c r="Q63" s="469"/>
      <c r="R63" s="469"/>
    </row>
    <row r="64" spans="1:18" ht="15" customHeight="1">
      <c r="A64" s="50">
        <v>45776</v>
      </c>
      <c r="B64" s="62"/>
      <c r="C64" s="62"/>
      <c r="D64" s="62"/>
      <c r="E64" s="2475">
        <v>87334</v>
      </c>
      <c r="F64" s="2225">
        <v>22</v>
      </c>
      <c r="G64" s="62">
        <v>6250</v>
      </c>
      <c r="H64" s="62">
        <v>1245</v>
      </c>
      <c r="I64" s="62">
        <f t="shared" si="1"/>
        <v>12500</v>
      </c>
      <c r="K64" s="462"/>
      <c r="L64" s="463"/>
      <c r="M64" s="464"/>
      <c r="N64" s="465"/>
      <c r="O64" s="465"/>
      <c r="P64" s="465"/>
      <c r="Q64" s="469"/>
      <c r="R64" s="469"/>
    </row>
    <row r="65" spans="1:18" ht="15" customHeight="1">
      <c r="A65" s="50">
        <v>45808</v>
      </c>
      <c r="B65" s="62"/>
      <c r="C65" s="62"/>
      <c r="D65" s="62"/>
      <c r="E65" s="2481" t="s">
        <v>2053</v>
      </c>
      <c r="F65" s="2225">
        <v>23</v>
      </c>
      <c r="G65" s="62">
        <v>6250</v>
      </c>
      <c r="H65" s="62">
        <v>1245</v>
      </c>
      <c r="I65" s="62">
        <f t="shared" si="1"/>
        <v>6250</v>
      </c>
      <c r="K65" s="462"/>
      <c r="L65" s="463"/>
      <c r="M65" s="340"/>
      <c r="N65" s="465"/>
      <c r="O65" s="465"/>
      <c r="P65" s="465"/>
      <c r="Q65" s="469"/>
      <c r="R65" s="469"/>
    </row>
    <row r="66" spans="1:18" ht="15" customHeight="1">
      <c r="A66" s="160">
        <v>45836</v>
      </c>
      <c r="B66" s="39"/>
      <c r="C66" s="39"/>
      <c r="D66" s="39"/>
      <c r="E66" s="3038" t="s">
        <v>2054</v>
      </c>
      <c r="F66" s="2225">
        <v>24</v>
      </c>
      <c r="G66" s="62">
        <v>6250</v>
      </c>
      <c r="H66" s="62">
        <v>1245</v>
      </c>
      <c r="I66" s="62">
        <f t="shared" si="1"/>
        <v>0</v>
      </c>
      <c r="K66" s="462"/>
      <c r="L66" s="463"/>
      <c r="M66" s="340"/>
      <c r="N66" s="465"/>
      <c r="O66" s="465"/>
      <c r="P66" s="465"/>
      <c r="Q66" s="469"/>
      <c r="R66" s="469"/>
    </row>
    <row r="67" spans="1:18" ht="15" customHeight="1">
      <c r="A67" s="160"/>
      <c r="B67" s="39"/>
      <c r="C67" s="39"/>
      <c r="D67" s="39"/>
      <c r="E67" s="2475"/>
      <c r="F67" s="2225"/>
      <c r="G67" s="43"/>
      <c r="H67" s="43"/>
      <c r="I67" s="43"/>
      <c r="K67" s="462"/>
      <c r="L67" s="466"/>
      <c r="M67" s="467"/>
      <c r="N67" s="465"/>
      <c r="O67" s="465"/>
      <c r="P67" s="465"/>
      <c r="Q67" s="359"/>
      <c r="R67" s="359"/>
    </row>
    <row r="68" spans="1:18" ht="15" customHeight="1">
      <c r="A68" s="3476" t="s">
        <v>1</v>
      </c>
      <c r="B68" s="3477"/>
      <c r="C68" s="3477"/>
      <c r="D68" s="3477"/>
      <c r="E68" s="3477"/>
      <c r="F68" s="3477"/>
      <c r="G68" s="3477"/>
      <c r="H68" s="3477"/>
      <c r="I68" s="3479"/>
    </row>
    <row r="69" spans="1:18" ht="15" customHeight="1">
      <c r="A69" s="493" t="s">
        <v>2</v>
      </c>
      <c r="B69" s="494" t="s">
        <v>3</v>
      </c>
      <c r="C69" s="494" t="s">
        <v>4</v>
      </c>
      <c r="D69" s="495" t="s">
        <v>1778</v>
      </c>
      <c r="E69" s="2658" t="s">
        <v>7</v>
      </c>
      <c r="F69" s="2984" t="s">
        <v>6</v>
      </c>
      <c r="G69" s="498" t="s">
        <v>176</v>
      </c>
      <c r="H69" s="498" t="s">
        <v>177</v>
      </c>
      <c r="I69" s="500" t="s">
        <v>39</v>
      </c>
    </row>
    <row r="70" spans="1:18" ht="15" customHeight="1">
      <c r="A70" s="162">
        <v>46007</v>
      </c>
      <c r="B70" s="55">
        <v>50000</v>
      </c>
      <c r="C70" s="55">
        <f>B70*0.02</f>
        <v>1000</v>
      </c>
      <c r="D70" s="55"/>
      <c r="E70" s="2193">
        <v>36981</v>
      </c>
      <c r="F70" s="2331">
        <v>24</v>
      </c>
      <c r="G70" s="55">
        <f>B70/F70</f>
        <v>2083.3333333333298</v>
      </c>
      <c r="H70" s="55">
        <f>B70*0.83%</f>
        <v>415</v>
      </c>
      <c r="I70" s="55">
        <f>B70</f>
        <v>50000</v>
      </c>
    </row>
    <row r="71" spans="1:18" ht="15" customHeight="1">
      <c r="A71" s="50"/>
      <c r="B71" s="62"/>
      <c r="C71" s="62"/>
      <c r="D71" s="62"/>
      <c r="E71" s="2192"/>
      <c r="F71" s="2225"/>
      <c r="G71" s="59"/>
      <c r="H71" s="59"/>
      <c r="I71" s="62">
        <f>I70-G71</f>
        <v>50000</v>
      </c>
    </row>
    <row r="72" spans="1:18" ht="15" customHeight="1"/>
    <row r="73" spans="1:18" ht="15" customHeight="1"/>
    <row r="74" spans="1:18" ht="15" customHeight="1"/>
    <row r="75" spans="1:18" ht="15" customHeight="1"/>
    <row r="76" spans="1:18" ht="15" customHeight="1"/>
    <row r="77" spans="1:18" ht="15" customHeight="1"/>
    <row r="78" spans="1:18" ht="15" customHeight="1"/>
    <row r="79" spans="1:18" ht="15" customHeight="1"/>
    <row r="80" spans="1:18" ht="15" customHeight="1"/>
    <row r="81" ht="15" customHeight="1"/>
    <row r="82" ht="15" customHeight="1"/>
    <row r="83" ht="15" customHeight="1"/>
    <row r="84" ht="15" customHeight="1"/>
    <row r="85" ht="19.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3">
    <mergeCell ref="A2:I2"/>
    <mergeCell ref="A40:I40"/>
    <mergeCell ref="A68:I68"/>
  </mergeCells>
  <pageMargins left="0.5" right="0.5" top="1" bottom="1" header="0.5" footer="0.5"/>
  <pageSetup paperSize="5" orientation="landscape"/>
  <headerFooter alignWithMargins="0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258">
    <tabColor rgb="FFFFFF00"/>
  </sheetPr>
  <dimension ref="A1:R48"/>
  <sheetViews>
    <sheetView topLeftCell="A16" zoomScale="130" zoomScaleNormal="130" workbookViewId="0">
      <selection activeCell="K23" sqref="K23:R39"/>
    </sheetView>
  </sheetViews>
  <sheetFormatPr defaultColWidth="9.109375" defaultRowHeight="13.2"/>
  <cols>
    <col min="1" max="1" width="12.44140625" style="2" customWidth="1"/>
    <col min="2" max="2" width="12.44140625" style="6" customWidth="1"/>
    <col min="3" max="3" width="11.33203125" style="3" customWidth="1"/>
    <col min="4" max="4" width="9.109375" style="3"/>
    <col min="5" max="5" width="9.33203125" style="442" customWidth="1"/>
    <col min="6" max="6" width="9.33203125" style="5" customWidth="1"/>
    <col min="7" max="7" width="14.44140625" style="6" customWidth="1"/>
    <col min="8" max="8" width="12" style="6" customWidth="1"/>
    <col min="9" max="9" width="17.44140625" style="3" customWidth="1"/>
    <col min="10" max="10" width="9.109375" style="3"/>
    <col min="11" max="11" width="10.33203125" style="3" customWidth="1"/>
    <col min="12" max="12" width="9.109375" style="3"/>
    <col min="13" max="13" width="9.33203125" style="3" customWidth="1"/>
    <col min="14" max="15" width="9.44140625" style="3" customWidth="1"/>
    <col min="16" max="16" width="9.109375" style="3"/>
    <col min="17" max="18" width="9.88671875" style="3" customWidth="1"/>
    <col min="19" max="16384" width="9.109375" style="3"/>
  </cols>
  <sheetData>
    <row r="1" spans="1:9" ht="24">
      <c r="A1" s="11" t="s">
        <v>2055</v>
      </c>
    </row>
    <row r="2" spans="1:9" ht="15">
      <c r="A2" s="3448" t="s">
        <v>1</v>
      </c>
      <c r="B2" s="3449"/>
      <c r="C2" s="3449"/>
      <c r="D2" s="3449"/>
      <c r="E2" s="3449"/>
      <c r="F2" s="3449"/>
      <c r="G2" s="3449"/>
      <c r="H2" s="3449"/>
      <c r="I2" s="3450"/>
    </row>
    <row r="3" spans="1:9" ht="26.4">
      <c r="A3" s="470" t="s">
        <v>2</v>
      </c>
      <c r="B3" s="471" t="s">
        <v>35</v>
      </c>
      <c r="C3" s="472" t="s">
        <v>4</v>
      </c>
      <c r="D3" s="473" t="s">
        <v>5</v>
      </c>
      <c r="E3" s="474" t="s">
        <v>7</v>
      </c>
      <c r="F3" s="473" t="s">
        <v>6</v>
      </c>
      <c r="G3" s="471" t="s">
        <v>176</v>
      </c>
      <c r="H3" s="471" t="s">
        <v>177</v>
      </c>
      <c r="I3" s="477" t="s">
        <v>10</v>
      </c>
    </row>
    <row r="4" spans="1:9">
      <c r="A4" s="147">
        <v>45084</v>
      </c>
      <c r="B4" s="21">
        <v>150000</v>
      </c>
      <c r="C4" s="22">
        <f>B4*0.02</f>
        <v>3000</v>
      </c>
      <c r="D4" s="23"/>
      <c r="E4" s="24">
        <v>31382</v>
      </c>
      <c r="F4" s="25">
        <v>24</v>
      </c>
      <c r="G4" s="21">
        <f>+B4/F4</f>
        <v>6250</v>
      </c>
      <c r="H4" s="21">
        <f>+B4*0.83%</f>
        <v>1245</v>
      </c>
      <c r="I4" s="21">
        <f>B4</f>
        <v>150000</v>
      </c>
    </row>
    <row r="5" spans="1:9">
      <c r="A5" s="50">
        <v>45105</v>
      </c>
      <c r="B5" s="39"/>
      <c r="C5" s="27"/>
      <c r="D5" s="27"/>
      <c r="E5" s="42">
        <v>79276</v>
      </c>
      <c r="F5" s="29">
        <v>1</v>
      </c>
      <c r="G5" s="30">
        <v>6250</v>
      </c>
      <c r="H5" s="30">
        <v>1245</v>
      </c>
      <c r="I5" s="478">
        <f>I4-G5</f>
        <v>143750</v>
      </c>
    </row>
    <row r="6" spans="1:9">
      <c r="A6" s="50">
        <v>45139</v>
      </c>
      <c r="B6" s="39"/>
      <c r="C6" s="27"/>
      <c r="D6" s="27"/>
      <c r="E6" s="42">
        <v>79736</v>
      </c>
      <c r="F6" s="29">
        <v>2</v>
      </c>
      <c r="G6" s="59">
        <v>6250</v>
      </c>
      <c r="H6" s="59">
        <v>1245</v>
      </c>
      <c r="I6" s="478">
        <f t="shared" ref="I6:I14" si="0">I5-G6</f>
        <v>137500</v>
      </c>
    </row>
    <row r="7" spans="1:9">
      <c r="A7" s="50">
        <v>45171</v>
      </c>
      <c r="B7" s="39"/>
      <c r="C7" s="27"/>
      <c r="D7" s="27"/>
      <c r="E7" s="42">
        <v>80130</v>
      </c>
      <c r="F7" s="29">
        <v>3</v>
      </c>
      <c r="G7" s="59">
        <v>6250</v>
      </c>
      <c r="H7" s="59">
        <v>1245</v>
      </c>
      <c r="I7" s="478">
        <f t="shared" si="0"/>
        <v>131250</v>
      </c>
    </row>
    <row r="8" spans="1:9">
      <c r="A8" s="50">
        <v>45209</v>
      </c>
      <c r="B8" s="39"/>
      <c r="C8" s="27"/>
      <c r="D8" s="27"/>
      <c r="E8" s="42">
        <v>80528</v>
      </c>
      <c r="F8" s="29">
        <v>4</v>
      </c>
      <c r="G8" s="59">
        <v>6250</v>
      </c>
      <c r="H8" s="59">
        <v>1245</v>
      </c>
      <c r="I8" s="478">
        <f t="shared" si="0"/>
        <v>125000</v>
      </c>
    </row>
    <row r="9" spans="1:9">
      <c r="A9" s="167">
        <v>45247</v>
      </c>
      <c r="B9" s="39"/>
      <c r="C9" s="27"/>
      <c r="D9" s="27"/>
      <c r="E9" s="42">
        <v>80986</v>
      </c>
      <c r="F9" s="29">
        <v>5</v>
      </c>
      <c r="G9" s="30">
        <v>6250</v>
      </c>
      <c r="H9" s="30">
        <v>1245</v>
      </c>
      <c r="I9" s="478">
        <f t="shared" si="0"/>
        <v>118750</v>
      </c>
    </row>
    <row r="10" spans="1:9" ht="13.8">
      <c r="A10" s="235">
        <v>45303</v>
      </c>
      <c r="B10" s="39"/>
      <c r="C10" s="27"/>
      <c r="D10" s="27"/>
      <c r="E10" s="41">
        <v>81741</v>
      </c>
      <c r="F10" s="29">
        <v>6</v>
      </c>
      <c r="G10" s="30">
        <v>6250</v>
      </c>
      <c r="H10" s="30">
        <v>1245</v>
      </c>
      <c r="I10" s="478">
        <f t="shared" si="0"/>
        <v>112500</v>
      </c>
    </row>
    <row r="11" spans="1:9" ht="13.8">
      <c r="A11" s="235">
        <v>45339</v>
      </c>
      <c r="B11" s="39"/>
      <c r="C11" s="27"/>
      <c r="D11" s="27"/>
      <c r="E11" s="41">
        <v>82082</v>
      </c>
      <c r="F11" s="29">
        <v>7</v>
      </c>
      <c r="G11" s="30">
        <v>2755</v>
      </c>
      <c r="H11" s="30">
        <v>1245</v>
      </c>
      <c r="I11" s="478">
        <f t="shared" si="0"/>
        <v>109745</v>
      </c>
    </row>
    <row r="12" spans="1:9" ht="13.8">
      <c r="A12" s="235">
        <v>45378</v>
      </c>
      <c r="B12" s="39"/>
      <c r="C12" s="27"/>
      <c r="D12" s="27"/>
      <c r="E12" s="41">
        <v>82583</v>
      </c>
      <c r="F12" s="29">
        <v>8</v>
      </c>
      <c r="G12" s="30">
        <v>6250</v>
      </c>
      <c r="H12" s="30">
        <v>3735</v>
      </c>
      <c r="I12" s="478">
        <f t="shared" si="0"/>
        <v>103495</v>
      </c>
    </row>
    <row r="13" spans="1:9" ht="13.8">
      <c r="A13" s="235">
        <v>45378</v>
      </c>
      <c r="B13" s="39"/>
      <c r="C13" s="27"/>
      <c r="D13" s="27"/>
      <c r="E13" s="475">
        <v>33174</v>
      </c>
      <c r="F13" s="29">
        <v>9</v>
      </c>
      <c r="G13" s="30">
        <v>103495</v>
      </c>
      <c r="H13" s="39"/>
      <c r="I13" s="478">
        <f t="shared" si="0"/>
        <v>0</v>
      </c>
    </row>
    <row r="14" spans="1:9">
      <c r="A14" s="36"/>
      <c r="B14" s="39"/>
      <c r="C14" s="27"/>
      <c r="D14" s="27"/>
      <c r="E14" s="476"/>
      <c r="F14" s="29">
        <v>10</v>
      </c>
      <c r="G14" s="39"/>
      <c r="H14" s="39"/>
      <c r="I14" s="479">
        <f t="shared" si="0"/>
        <v>0</v>
      </c>
    </row>
    <row r="15" spans="1:9" ht="15">
      <c r="A15" s="3448" t="s">
        <v>1</v>
      </c>
      <c r="B15" s="3449"/>
      <c r="C15" s="3449"/>
      <c r="D15" s="3449"/>
      <c r="E15" s="3449"/>
      <c r="F15" s="3449"/>
      <c r="G15" s="3449"/>
      <c r="H15" s="3449"/>
      <c r="I15" s="3450"/>
    </row>
    <row r="16" spans="1:9" ht="26.4">
      <c r="A16" s="470" t="s">
        <v>2</v>
      </c>
      <c r="B16" s="471" t="s">
        <v>35</v>
      </c>
      <c r="C16" s="472" t="s">
        <v>4</v>
      </c>
      <c r="D16" s="473" t="s">
        <v>5</v>
      </c>
      <c r="E16" s="474" t="s">
        <v>7</v>
      </c>
      <c r="F16" s="473" t="s">
        <v>6</v>
      </c>
      <c r="G16" s="471" t="s">
        <v>176</v>
      </c>
      <c r="H16" s="471" t="s">
        <v>177</v>
      </c>
      <c r="I16" s="477" t="s">
        <v>10</v>
      </c>
    </row>
    <row r="17" spans="1:18">
      <c r="A17" s="147">
        <v>45378</v>
      </c>
      <c r="B17" s="21">
        <v>170000</v>
      </c>
      <c r="C17" s="22">
        <f>B17*0.02</f>
        <v>3400</v>
      </c>
      <c r="D17" s="23"/>
      <c r="E17" s="24">
        <v>33174</v>
      </c>
      <c r="F17" s="25">
        <v>36</v>
      </c>
      <c r="G17" s="21">
        <f>+B17/F17</f>
        <v>4722.2222222222199</v>
      </c>
      <c r="H17" s="21">
        <f>+B17*0.83%</f>
        <v>1411</v>
      </c>
      <c r="I17" s="21">
        <f>B17</f>
        <v>170000</v>
      </c>
    </row>
    <row r="18" spans="1:18">
      <c r="A18" s="50">
        <v>45433</v>
      </c>
      <c r="B18" s="62"/>
      <c r="C18" s="57"/>
      <c r="D18" s="57"/>
      <c r="E18" s="42">
        <v>83247</v>
      </c>
      <c r="F18" s="57">
        <v>1</v>
      </c>
      <c r="G18" s="59"/>
      <c r="H18" s="59">
        <v>1411</v>
      </c>
      <c r="I18" s="480">
        <f>I17-G18</f>
        <v>170000</v>
      </c>
    </row>
    <row r="19" spans="1:18">
      <c r="A19" s="50">
        <v>45462</v>
      </c>
      <c r="B19" s="62"/>
      <c r="C19" s="57"/>
      <c r="D19" s="57"/>
      <c r="E19" s="42">
        <v>83607</v>
      </c>
      <c r="F19" s="57">
        <v>2</v>
      </c>
      <c r="G19" s="59">
        <v>14166.66</v>
      </c>
      <c r="H19" s="59">
        <v>4233</v>
      </c>
      <c r="I19" s="480">
        <f t="shared" ref="I19:I29" si="1">I18-G19</f>
        <v>155833.34</v>
      </c>
    </row>
    <row r="20" spans="1:18">
      <c r="A20" s="50">
        <v>45485</v>
      </c>
      <c r="B20" s="62"/>
      <c r="C20" s="57"/>
      <c r="D20" s="57"/>
      <c r="E20" s="61">
        <v>83892</v>
      </c>
      <c r="F20" s="57">
        <v>3</v>
      </c>
      <c r="G20" s="62">
        <v>4722.22</v>
      </c>
      <c r="H20" s="62">
        <v>1411</v>
      </c>
      <c r="I20" s="480">
        <f t="shared" si="1"/>
        <v>151111.12</v>
      </c>
    </row>
    <row r="21" spans="1:18">
      <c r="A21" s="50">
        <v>45559</v>
      </c>
      <c r="B21" s="62"/>
      <c r="C21" s="57"/>
      <c r="D21" s="57"/>
      <c r="E21" s="42">
        <v>84695</v>
      </c>
      <c r="F21" s="57">
        <v>5</v>
      </c>
      <c r="G21" s="329">
        <v>6878</v>
      </c>
      <c r="H21" s="329">
        <v>2822</v>
      </c>
      <c r="I21" s="480">
        <f t="shared" si="1"/>
        <v>144233.12</v>
      </c>
    </row>
    <row r="22" spans="1:18">
      <c r="A22" s="50">
        <v>45610</v>
      </c>
      <c r="B22" s="62"/>
      <c r="C22" s="57"/>
      <c r="D22" s="57"/>
      <c r="E22" s="58">
        <v>85392</v>
      </c>
      <c r="F22" s="57">
        <v>6</v>
      </c>
      <c r="G22" s="59">
        <v>5289</v>
      </c>
      <c r="H22" s="59">
        <v>1411</v>
      </c>
      <c r="I22" s="480">
        <f t="shared" si="1"/>
        <v>138944.12</v>
      </c>
    </row>
    <row r="23" spans="1:18">
      <c r="A23" s="50">
        <v>45631</v>
      </c>
      <c r="B23" s="62"/>
      <c r="C23" s="57"/>
      <c r="D23" s="57"/>
      <c r="E23" s="58">
        <v>85739</v>
      </c>
      <c r="F23" s="57">
        <v>7</v>
      </c>
      <c r="G23" s="59">
        <v>20000</v>
      </c>
      <c r="H23" s="62">
        <v>0</v>
      </c>
      <c r="I23" s="480">
        <f t="shared" si="1"/>
        <v>118944.12</v>
      </c>
    </row>
    <row r="24" spans="1:18">
      <c r="A24" s="50">
        <v>45638</v>
      </c>
      <c r="B24" s="62"/>
      <c r="C24" s="57"/>
      <c r="D24" s="59"/>
      <c r="E24" s="58">
        <v>85797</v>
      </c>
      <c r="F24" s="57">
        <v>8</v>
      </c>
      <c r="G24" s="59">
        <v>4722.22</v>
      </c>
      <c r="H24" s="59">
        <v>1411</v>
      </c>
      <c r="I24" s="480">
        <f t="shared" si="1"/>
        <v>114221.9</v>
      </c>
    </row>
    <row r="25" spans="1:18">
      <c r="A25" s="50">
        <v>45681</v>
      </c>
      <c r="B25" s="62"/>
      <c r="C25" s="57"/>
      <c r="D25" s="57"/>
      <c r="E25" s="61">
        <v>86247</v>
      </c>
      <c r="F25" s="57">
        <v>9</v>
      </c>
      <c r="G25" s="59">
        <v>4722.22</v>
      </c>
      <c r="H25" s="59">
        <v>1411</v>
      </c>
      <c r="I25" s="480">
        <f t="shared" si="1"/>
        <v>109499.68</v>
      </c>
      <c r="K25" s="462"/>
      <c r="L25" s="463"/>
      <c r="M25" s="464"/>
      <c r="N25" s="465"/>
      <c r="O25" s="465"/>
      <c r="P25" s="465"/>
      <c r="Q25" s="469"/>
      <c r="R25" s="469"/>
    </row>
    <row r="26" spans="1:18">
      <c r="A26" s="50">
        <v>45703</v>
      </c>
      <c r="B26" s="62"/>
      <c r="C26" s="57"/>
      <c r="D26" s="57"/>
      <c r="E26" s="61">
        <v>86450</v>
      </c>
      <c r="F26" s="57">
        <v>10</v>
      </c>
      <c r="G26" s="59">
        <v>4722.22</v>
      </c>
      <c r="H26" s="59">
        <v>1411</v>
      </c>
      <c r="I26" s="480">
        <f t="shared" si="1"/>
        <v>104777.46</v>
      </c>
      <c r="K26" s="462"/>
      <c r="L26" s="463"/>
      <c r="M26" s="464"/>
      <c r="N26" s="465"/>
      <c r="O26" s="465"/>
      <c r="P26" s="465"/>
      <c r="Q26" s="469"/>
      <c r="R26" s="469"/>
    </row>
    <row r="27" spans="1:18">
      <c r="A27" s="50">
        <v>45722</v>
      </c>
      <c r="B27" s="62"/>
      <c r="C27" s="57"/>
      <c r="D27" s="57"/>
      <c r="E27" s="61">
        <v>86758</v>
      </c>
      <c r="F27" s="57">
        <v>11</v>
      </c>
      <c r="G27" s="62">
        <v>4722.22</v>
      </c>
      <c r="H27" s="62">
        <v>1411</v>
      </c>
      <c r="I27" s="480">
        <f t="shared" si="1"/>
        <v>100055.24</v>
      </c>
      <c r="K27" s="462"/>
      <c r="L27" s="463"/>
      <c r="M27" s="464"/>
      <c r="N27" s="468"/>
      <c r="O27" s="468"/>
      <c r="P27" s="468"/>
      <c r="Q27" s="469"/>
      <c r="R27" s="469"/>
    </row>
    <row r="28" spans="1:18">
      <c r="A28" s="50">
        <v>45773</v>
      </c>
      <c r="B28" s="62"/>
      <c r="C28" s="57"/>
      <c r="D28" s="57"/>
      <c r="E28" s="61">
        <v>87330</v>
      </c>
      <c r="F28" s="57">
        <v>12</v>
      </c>
      <c r="G28" s="62"/>
      <c r="H28" s="62">
        <v>1411</v>
      </c>
      <c r="I28" s="480">
        <f t="shared" si="1"/>
        <v>100055.24</v>
      </c>
      <c r="K28" s="462"/>
      <c r="L28" s="463"/>
      <c r="M28" s="464"/>
      <c r="N28" s="468"/>
      <c r="O28" s="465"/>
      <c r="P28" s="465"/>
      <c r="Q28" s="469"/>
      <c r="R28" s="469"/>
    </row>
    <row r="29" spans="1:18">
      <c r="A29" s="50">
        <v>45773</v>
      </c>
      <c r="B29" s="62"/>
      <c r="C29" s="57"/>
      <c r="D29" s="57"/>
      <c r="E29" s="61">
        <v>35497</v>
      </c>
      <c r="F29" s="57">
        <v>13</v>
      </c>
      <c r="G29" s="62">
        <v>100055.24</v>
      </c>
      <c r="H29" s="62"/>
      <c r="I29" s="480">
        <f t="shared" si="1"/>
        <v>0</v>
      </c>
      <c r="K29" s="462"/>
      <c r="L29" s="466"/>
      <c r="M29" s="467"/>
      <c r="N29" s="465"/>
      <c r="O29" s="465"/>
      <c r="P29" s="465"/>
      <c r="Q29" s="359"/>
      <c r="R29" s="359"/>
    </row>
    <row r="30" spans="1:18">
      <c r="K30" s="163"/>
      <c r="L30" s="481"/>
      <c r="M30" s="482"/>
      <c r="N30" s="164"/>
      <c r="O30" s="164"/>
      <c r="P30" s="465"/>
      <c r="Q30" s="469"/>
      <c r="R30" s="469"/>
    </row>
    <row r="31" spans="1:18" ht="15">
      <c r="A31" s="3448" t="s">
        <v>1</v>
      </c>
      <c r="B31" s="3449"/>
      <c r="C31" s="3449"/>
      <c r="D31" s="3449"/>
      <c r="E31" s="3449"/>
      <c r="F31" s="3449"/>
      <c r="G31" s="3449"/>
      <c r="H31" s="3449"/>
      <c r="I31" s="3450"/>
      <c r="K31" s="163"/>
      <c r="L31" s="481"/>
      <c r="M31" s="482"/>
      <c r="N31" s="164"/>
      <c r="O31" s="164"/>
      <c r="P31" s="465"/>
      <c r="Q31" s="469"/>
      <c r="R31" s="469"/>
    </row>
    <row r="32" spans="1:18" ht="26.4">
      <c r="A32" s="470" t="s">
        <v>2</v>
      </c>
      <c r="B32" s="471" t="s">
        <v>35</v>
      </c>
      <c r="C32" s="472" t="s">
        <v>4</v>
      </c>
      <c r="D32" s="473" t="s">
        <v>5</v>
      </c>
      <c r="E32" s="474" t="s">
        <v>7</v>
      </c>
      <c r="F32" s="473" t="s">
        <v>6</v>
      </c>
      <c r="G32" s="471" t="s">
        <v>176</v>
      </c>
      <c r="H32" s="471" t="s">
        <v>177</v>
      </c>
      <c r="I32" s="477" t="s">
        <v>10</v>
      </c>
      <c r="K32" s="163"/>
      <c r="L32" s="481"/>
      <c r="M32" s="483"/>
      <c r="N32" s="164"/>
      <c r="O32" s="164"/>
      <c r="P32" s="465"/>
      <c r="Q32" s="469"/>
      <c r="R32" s="469"/>
    </row>
    <row r="33" spans="1:18">
      <c r="A33" s="147">
        <v>45773</v>
      </c>
      <c r="B33" s="21">
        <v>170000</v>
      </c>
      <c r="C33" s="22">
        <f>B33*0.02</f>
        <v>3400</v>
      </c>
      <c r="D33" s="23"/>
      <c r="E33" s="24">
        <v>35497</v>
      </c>
      <c r="F33" s="25">
        <v>36</v>
      </c>
      <c r="G33" s="21">
        <f>+B33/F33</f>
        <v>4722.2222222222199</v>
      </c>
      <c r="H33" s="21">
        <f>+B33*0.83%</f>
        <v>1411</v>
      </c>
      <c r="I33" s="21">
        <f>B33</f>
        <v>170000</v>
      </c>
      <c r="K33" s="163"/>
      <c r="L33" s="481"/>
      <c r="M33" s="482"/>
      <c r="N33" s="164"/>
      <c r="O33" s="164"/>
      <c r="P33" s="465"/>
      <c r="Q33" s="469"/>
      <c r="R33" s="469"/>
    </row>
    <row r="34" spans="1:18">
      <c r="A34" s="50">
        <v>45807</v>
      </c>
      <c r="B34" s="62"/>
      <c r="C34" s="57"/>
      <c r="D34" s="57"/>
      <c r="E34" s="42" t="s">
        <v>2056</v>
      </c>
      <c r="F34" s="57">
        <v>1</v>
      </c>
      <c r="G34" s="59">
        <v>3000</v>
      </c>
      <c r="H34" s="59"/>
      <c r="I34" s="480">
        <f>I33-G34</f>
        <v>167000</v>
      </c>
      <c r="K34" s="163"/>
      <c r="L34" s="481"/>
      <c r="M34" s="482"/>
      <c r="N34" s="164"/>
      <c r="O34" s="164"/>
      <c r="P34" s="465"/>
      <c r="Q34" s="469"/>
      <c r="R34" s="469"/>
    </row>
    <row r="35" spans="1:18">
      <c r="A35" s="50">
        <v>45827</v>
      </c>
      <c r="B35" s="62"/>
      <c r="C35" s="57"/>
      <c r="D35" s="57"/>
      <c r="E35" s="42" t="s">
        <v>2057</v>
      </c>
      <c r="F35" s="57">
        <v>2</v>
      </c>
      <c r="G35" s="59">
        <v>1722.22</v>
      </c>
      <c r="H35" s="59">
        <v>1277.78</v>
      </c>
      <c r="I35" s="480">
        <f t="shared" ref="I35:I48" si="2">I34-G35</f>
        <v>165277.78</v>
      </c>
    </row>
    <row r="36" spans="1:18" ht="13.8">
      <c r="A36" s="167">
        <v>45891</v>
      </c>
      <c r="B36" s="39"/>
      <c r="C36" s="27"/>
      <c r="D36" s="27"/>
      <c r="E36" s="2177" t="s">
        <v>2058</v>
      </c>
      <c r="F36" s="57">
        <v>3</v>
      </c>
      <c r="G36" s="450">
        <v>9444.44</v>
      </c>
      <c r="H36" s="450">
        <v>2822</v>
      </c>
      <c r="I36" s="480">
        <f t="shared" si="2"/>
        <v>155833.34</v>
      </c>
    </row>
    <row r="37" spans="1:18" ht="13.8">
      <c r="A37" s="167">
        <v>45930</v>
      </c>
      <c r="B37" s="39"/>
      <c r="C37" s="27"/>
      <c r="D37" s="27"/>
      <c r="E37" s="52" t="s">
        <v>2059</v>
      </c>
      <c r="F37" s="57">
        <v>5</v>
      </c>
      <c r="G37" s="450">
        <v>18289</v>
      </c>
      <c r="H37" s="450">
        <v>1411</v>
      </c>
      <c r="I37" s="480">
        <f t="shared" si="2"/>
        <v>137544.34</v>
      </c>
    </row>
    <row r="38" spans="1:18" ht="13.8">
      <c r="A38" s="167">
        <v>45979</v>
      </c>
      <c r="B38" s="39"/>
      <c r="C38" s="27"/>
      <c r="D38" s="27"/>
      <c r="E38" s="52" t="s">
        <v>2060</v>
      </c>
      <c r="F38" s="57">
        <v>6</v>
      </c>
      <c r="G38" s="450">
        <v>4722.22</v>
      </c>
      <c r="H38" s="450">
        <v>1411</v>
      </c>
      <c r="I38" s="480">
        <f t="shared" si="2"/>
        <v>132822.12</v>
      </c>
    </row>
    <row r="39" spans="1:18">
      <c r="A39" s="50"/>
      <c r="B39" s="62"/>
      <c r="C39" s="57"/>
      <c r="D39" s="57"/>
      <c r="E39" s="58"/>
      <c r="F39" s="57">
        <v>7</v>
      </c>
      <c r="G39" s="59"/>
      <c r="H39" s="62"/>
      <c r="I39" s="480">
        <f t="shared" si="2"/>
        <v>132822.12</v>
      </c>
    </row>
    <row r="40" spans="1:18">
      <c r="A40" s="50"/>
      <c r="B40" s="62"/>
      <c r="C40" s="57"/>
      <c r="D40" s="59"/>
      <c r="E40" s="58"/>
      <c r="F40" s="57">
        <v>8</v>
      </c>
      <c r="G40" s="59"/>
      <c r="H40" s="59"/>
      <c r="I40" s="480">
        <f t="shared" si="2"/>
        <v>132822.12</v>
      </c>
    </row>
    <row r="41" spans="1:18">
      <c r="A41" s="50"/>
      <c r="B41" s="62"/>
      <c r="C41" s="57"/>
      <c r="D41" s="57"/>
      <c r="E41" s="61"/>
      <c r="F41" s="57">
        <v>9</v>
      </c>
      <c r="G41" s="59"/>
      <c r="H41" s="59"/>
      <c r="I41" s="480">
        <f t="shared" si="2"/>
        <v>132822.12</v>
      </c>
    </row>
    <row r="42" spans="1:18">
      <c r="A42" s="50"/>
      <c r="B42" s="62"/>
      <c r="C42" s="57"/>
      <c r="D42" s="57"/>
      <c r="E42" s="61"/>
      <c r="F42" s="57">
        <v>10</v>
      </c>
      <c r="G42" s="59"/>
      <c r="H42" s="59"/>
      <c r="I42" s="480">
        <f t="shared" si="2"/>
        <v>132822.12</v>
      </c>
    </row>
    <row r="43" spans="1:18">
      <c r="A43" s="50"/>
      <c r="B43" s="62"/>
      <c r="C43" s="57"/>
      <c r="D43" s="57"/>
      <c r="E43" s="61"/>
      <c r="F43" s="57">
        <v>11</v>
      </c>
      <c r="G43" s="62"/>
      <c r="H43" s="62"/>
      <c r="I43" s="480">
        <f t="shared" si="2"/>
        <v>132822.12</v>
      </c>
    </row>
    <row r="44" spans="1:18">
      <c r="A44" s="50"/>
      <c r="B44" s="62"/>
      <c r="C44" s="57"/>
      <c r="D44" s="57"/>
      <c r="E44" s="61"/>
      <c r="F44" s="57">
        <v>12</v>
      </c>
      <c r="G44" s="62"/>
      <c r="H44" s="62"/>
      <c r="I44" s="480">
        <f t="shared" si="2"/>
        <v>132822.12</v>
      </c>
    </row>
    <row r="45" spans="1:18">
      <c r="A45" s="50"/>
      <c r="B45" s="62"/>
      <c r="C45" s="57"/>
      <c r="D45" s="57"/>
      <c r="E45" s="61"/>
      <c r="F45" s="57">
        <v>13</v>
      </c>
      <c r="G45" s="62"/>
      <c r="H45" s="62"/>
      <c r="I45" s="480">
        <f t="shared" si="2"/>
        <v>132822.12</v>
      </c>
    </row>
    <row r="46" spans="1:18">
      <c r="A46" s="50"/>
      <c r="B46" s="62"/>
      <c r="C46" s="57"/>
      <c r="D46" s="57"/>
      <c r="E46" s="61"/>
      <c r="F46" s="57">
        <v>14</v>
      </c>
      <c r="G46" s="62"/>
      <c r="H46" s="62"/>
      <c r="I46" s="480">
        <f t="shared" si="2"/>
        <v>132822.12</v>
      </c>
    </row>
    <row r="47" spans="1:18">
      <c r="A47" s="50"/>
      <c r="B47" s="62"/>
      <c r="C47" s="57"/>
      <c r="D47" s="57"/>
      <c r="E47" s="61"/>
      <c r="F47" s="57">
        <v>15</v>
      </c>
      <c r="G47" s="62"/>
      <c r="H47" s="62"/>
      <c r="I47" s="480">
        <f t="shared" si="2"/>
        <v>132822.12</v>
      </c>
    </row>
    <row r="48" spans="1:18">
      <c r="A48" s="50"/>
      <c r="B48" s="62"/>
      <c r="C48" s="57"/>
      <c r="D48" s="57"/>
      <c r="E48" s="61"/>
      <c r="F48" s="57">
        <v>16</v>
      </c>
      <c r="G48" s="62"/>
      <c r="H48" s="62"/>
      <c r="I48" s="480">
        <f t="shared" si="2"/>
        <v>132822.12</v>
      </c>
    </row>
  </sheetData>
  <mergeCells count="3">
    <mergeCell ref="A2:I2"/>
    <mergeCell ref="A15:I15"/>
    <mergeCell ref="A31:I31"/>
  </mergeCells>
  <pageMargins left="0.7" right="0.7" top="0.75" bottom="0.75" header="0.3" footer="0.3"/>
  <pageSetup orientation="portrait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106">
    <tabColor rgb="FFFFFF00"/>
  </sheetPr>
  <dimension ref="A1:R203"/>
  <sheetViews>
    <sheetView zoomScale="130" zoomScaleNormal="130" workbookViewId="0">
      <selection activeCell="G25" sqref="G25"/>
    </sheetView>
  </sheetViews>
  <sheetFormatPr defaultColWidth="9.109375" defaultRowHeight="13.2"/>
  <cols>
    <col min="1" max="1" width="18.33203125" style="2" customWidth="1"/>
    <col min="2" max="2" width="18.33203125" style="3" customWidth="1"/>
    <col min="3" max="3" width="11.88671875" style="3" customWidth="1"/>
    <col min="4" max="4" width="13.33203125" style="3" customWidth="1"/>
    <col min="5" max="5" width="18.33203125" style="227" customWidth="1"/>
    <col min="6" max="6" width="13.33203125" style="3" customWidth="1"/>
    <col min="7" max="7" width="16" style="6" customWidth="1"/>
    <col min="8" max="8" width="16.109375" style="6" customWidth="1"/>
    <col min="9" max="9" width="14.33203125" style="6" customWidth="1"/>
    <col min="10" max="10" width="8.5546875" style="3" customWidth="1"/>
    <col min="11" max="11" width="11" style="3" customWidth="1"/>
    <col min="12" max="12" width="11.88671875" style="3" customWidth="1"/>
    <col min="13" max="13" width="13.44140625" style="3" customWidth="1"/>
    <col min="14" max="14" width="10.6640625" style="3" customWidth="1"/>
    <col min="15" max="15" width="10.6640625" style="442" customWidth="1"/>
    <col min="16" max="17" width="10.6640625" style="3" customWidth="1"/>
    <col min="18" max="18" width="11.5546875" style="3" customWidth="1"/>
    <col min="19" max="16384" width="9.109375" style="3"/>
  </cols>
  <sheetData>
    <row r="1" spans="1:18" ht="29.4">
      <c r="A1" s="443" t="s">
        <v>2061</v>
      </c>
      <c r="J1" s="458"/>
      <c r="K1" s="458"/>
      <c r="N1" s="95"/>
      <c r="O1" s="459"/>
      <c r="P1" s="99"/>
      <c r="Q1" s="99"/>
    </row>
    <row r="2" spans="1:18" ht="18" customHeight="1">
      <c r="J2" s="460"/>
      <c r="K2" s="460"/>
      <c r="N2" s="100"/>
      <c r="P2" s="99"/>
      <c r="Q2" s="99"/>
    </row>
    <row r="4" spans="1:18" ht="29.1" customHeight="1">
      <c r="A4" s="3595" t="s">
        <v>1</v>
      </c>
      <c r="B4" s="3596"/>
      <c r="C4" s="3596"/>
      <c r="D4" s="3596"/>
      <c r="E4" s="3596"/>
      <c r="F4" s="3596"/>
      <c r="G4" s="3596"/>
      <c r="H4" s="3596"/>
      <c r="I4" s="3597"/>
      <c r="L4" s="3587" t="s">
        <v>20</v>
      </c>
      <c r="M4" s="3588"/>
      <c r="N4" s="3588"/>
      <c r="O4" s="3588"/>
      <c r="P4" s="3588"/>
      <c r="Q4" s="3588"/>
      <c r="R4" s="3589"/>
    </row>
    <row r="5" spans="1:18" ht="33.75" customHeight="1">
      <c r="A5" s="444" t="s">
        <v>2</v>
      </c>
      <c r="B5" s="445" t="s">
        <v>35</v>
      </c>
      <c r="C5" s="446" t="s">
        <v>4</v>
      </c>
      <c r="D5" s="447" t="s">
        <v>5</v>
      </c>
      <c r="E5" s="448" t="s">
        <v>7</v>
      </c>
      <c r="F5" s="447" t="s">
        <v>6</v>
      </c>
      <c r="G5" s="445" t="s">
        <v>176</v>
      </c>
      <c r="H5" s="445" t="s">
        <v>177</v>
      </c>
      <c r="I5" s="461" t="s">
        <v>10</v>
      </c>
      <c r="L5" s="244" t="s">
        <v>21</v>
      </c>
      <c r="M5" s="174" t="s">
        <v>22</v>
      </c>
      <c r="N5" s="174" t="s">
        <v>187</v>
      </c>
      <c r="O5" s="258" t="s">
        <v>211</v>
      </c>
      <c r="P5" s="176" t="s">
        <v>24</v>
      </c>
      <c r="Q5" s="174" t="s">
        <v>25</v>
      </c>
      <c r="R5" s="202" t="s">
        <v>26</v>
      </c>
    </row>
    <row r="6" spans="1:18" ht="20.25" customHeight="1">
      <c r="A6" s="162">
        <v>45307</v>
      </c>
      <c r="B6" s="55">
        <v>60000</v>
      </c>
      <c r="C6" s="56">
        <f>B6*0.02</f>
        <v>1200</v>
      </c>
      <c r="D6" s="25"/>
      <c r="E6" s="227">
        <v>32736</v>
      </c>
      <c r="F6" s="25">
        <v>24</v>
      </c>
      <c r="G6" s="55">
        <f>B6/F6</f>
        <v>2500</v>
      </c>
      <c r="H6" s="55">
        <f>B6*0.83%</f>
        <v>498</v>
      </c>
      <c r="I6" s="55">
        <f>B6</f>
        <v>60000</v>
      </c>
      <c r="L6" s="259">
        <v>45751</v>
      </c>
      <c r="M6" s="260">
        <v>20000</v>
      </c>
      <c r="N6" s="57">
        <v>12</v>
      </c>
      <c r="O6" s="261">
        <v>35373</v>
      </c>
      <c r="P6" s="260">
        <v>1666.67</v>
      </c>
      <c r="Q6" s="260">
        <v>400</v>
      </c>
      <c r="R6" s="262">
        <f>M6</f>
        <v>20000</v>
      </c>
    </row>
    <row r="7" spans="1:18" ht="20.25" customHeight="1">
      <c r="A7" s="50">
        <v>45321</v>
      </c>
      <c r="B7" s="57"/>
      <c r="C7" s="57"/>
      <c r="D7" s="57"/>
      <c r="E7" s="42">
        <v>81870</v>
      </c>
      <c r="F7" s="76">
        <v>1</v>
      </c>
      <c r="G7" s="59">
        <v>2500</v>
      </c>
      <c r="H7" s="59">
        <v>498</v>
      </c>
      <c r="I7" s="62">
        <f>I6-G7</f>
        <v>57500</v>
      </c>
      <c r="L7" s="194">
        <v>45776</v>
      </c>
      <c r="M7" s="331"/>
      <c r="N7" s="57">
        <v>1</v>
      </c>
      <c r="O7" s="197">
        <v>87349</v>
      </c>
      <c r="P7" s="200">
        <v>1666.67</v>
      </c>
      <c r="Q7" s="200">
        <v>366.67</v>
      </c>
      <c r="R7" s="331">
        <f>R6-P7</f>
        <v>18333.330000000002</v>
      </c>
    </row>
    <row r="8" spans="1:18" ht="20.25" customHeight="1">
      <c r="A8" s="50">
        <v>45353</v>
      </c>
      <c r="B8" s="57"/>
      <c r="C8" s="57"/>
      <c r="D8" s="57"/>
      <c r="E8" s="42">
        <v>82304</v>
      </c>
      <c r="F8" s="76">
        <v>2</v>
      </c>
      <c r="G8" s="59">
        <v>2500</v>
      </c>
      <c r="H8" s="59">
        <v>498</v>
      </c>
      <c r="I8" s="62">
        <f t="shared" ref="I8:I27" si="0">I7-G8</f>
        <v>55000</v>
      </c>
      <c r="L8" s="194">
        <v>45805</v>
      </c>
      <c r="M8" s="331"/>
      <c r="N8" s="57">
        <v>2</v>
      </c>
      <c r="O8" s="195" t="s">
        <v>2062</v>
      </c>
      <c r="P8" s="200">
        <v>1666.67</v>
      </c>
      <c r="Q8" s="200">
        <v>333.33</v>
      </c>
      <c r="R8" s="331">
        <f t="shared" ref="R8:R16" si="1">R7-P8</f>
        <v>16666.66</v>
      </c>
    </row>
    <row r="9" spans="1:18" ht="20.25" customHeight="1">
      <c r="A9" s="50">
        <v>45378</v>
      </c>
      <c r="B9" s="57"/>
      <c r="C9" s="57"/>
      <c r="D9" s="57"/>
      <c r="E9" s="42">
        <v>82597</v>
      </c>
      <c r="F9" s="76">
        <v>3</v>
      </c>
      <c r="G9" s="59">
        <v>2500</v>
      </c>
      <c r="H9" s="59">
        <v>498</v>
      </c>
      <c r="I9" s="62">
        <f t="shared" si="0"/>
        <v>52500</v>
      </c>
      <c r="L9" s="194">
        <v>45835</v>
      </c>
      <c r="M9" s="331"/>
      <c r="N9" s="57">
        <v>3</v>
      </c>
      <c r="O9" s="195" t="s">
        <v>2063</v>
      </c>
      <c r="P9" s="200">
        <v>1666.67</v>
      </c>
      <c r="Q9" s="200">
        <v>300</v>
      </c>
      <c r="R9" s="331">
        <f t="shared" si="1"/>
        <v>14999.99</v>
      </c>
    </row>
    <row r="10" spans="1:18" ht="20.25" customHeight="1">
      <c r="A10" s="50">
        <v>45408</v>
      </c>
      <c r="B10" s="57"/>
      <c r="C10" s="57"/>
      <c r="D10" s="57"/>
      <c r="E10" s="42">
        <v>82879</v>
      </c>
      <c r="F10" s="76">
        <v>4</v>
      </c>
      <c r="G10" s="59">
        <v>2500</v>
      </c>
      <c r="H10" s="59">
        <v>498</v>
      </c>
      <c r="I10" s="62">
        <f t="shared" si="0"/>
        <v>50000</v>
      </c>
      <c r="L10" s="194">
        <v>45868</v>
      </c>
      <c r="N10" s="57">
        <v>4</v>
      </c>
      <c r="O10" s="195" t="s">
        <v>2064</v>
      </c>
      <c r="P10" s="200">
        <v>1666.67</v>
      </c>
      <c r="Q10" s="200">
        <v>266.67</v>
      </c>
      <c r="R10" s="331">
        <f t="shared" si="1"/>
        <v>13333.32</v>
      </c>
    </row>
    <row r="11" spans="1:18" ht="20.25" customHeight="1">
      <c r="A11" s="50">
        <v>45443</v>
      </c>
      <c r="B11" s="57"/>
      <c r="C11" s="57"/>
      <c r="D11" s="57"/>
      <c r="E11" s="42">
        <v>83411</v>
      </c>
      <c r="F11" s="76">
        <v>5</v>
      </c>
      <c r="G11" s="59">
        <v>2500</v>
      </c>
      <c r="H11" s="59">
        <v>498</v>
      </c>
      <c r="I11" s="62">
        <f t="shared" si="0"/>
        <v>47500</v>
      </c>
      <c r="L11" s="194">
        <v>45899</v>
      </c>
      <c r="O11" s="2184" t="s">
        <v>2065</v>
      </c>
      <c r="P11" s="200">
        <v>1666.67</v>
      </c>
      <c r="Q11" s="200">
        <v>233.33</v>
      </c>
      <c r="R11" s="331">
        <f t="shared" si="1"/>
        <v>11666.65</v>
      </c>
    </row>
    <row r="12" spans="1:18" ht="20.25" customHeight="1">
      <c r="A12" s="50">
        <v>45470</v>
      </c>
      <c r="B12" s="57"/>
      <c r="C12" s="57"/>
      <c r="D12" s="57"/>
      <c r="E12" s="42">
        <v>83683</v>
      </c>
      <c r="F12" s="76">
        <v>6</v>
      </c>
      <c r="G12" s="62">
        <v>2500</v>
      </c>
      <c r="H12" s="62">
        <v>498</v>
      </c>
      <c r="I12" s="62">
        <f t="shared" si="0"/>
        <v>45000</v>
      </c>
      <c r="L12" s="194">
        <v>45916</v>
      </c>
      <c r="M12" s="331"/>
      <c r="N12" s="57">
        <v>6</v>
      </c>
      <c r="O12" s="195" t="s">
        <v>2066</v>
      </c>
      <c r="P12" s="200">
        <v>1666.67</v>
      </c>
      <c r="Q12" s="200">
        <v>200</v>
      </c>
      <c r="R12" s="331">
        <f t="shared" si="1"/>
        <v>9999.98</v>
      </c>
    </row>
    <row r="13" spans="1:18" ht="20.25" customHeight="1">
      <c r="A13" s="50">
        <v>45535</v>
      </c>
      <c r="B13" s="57"/>
      <c r="C13" s="57"/>
      <c r="D13" s="57"/>
      <c r="E13" s="42">
        <v>84470</v>
      </c>
      <c r="F13" s="76">
        <v>7</v>
      </c>
      <c r="G13" s="59">
        <v>5000</v>
      </c>
      <c r="H13" s="59">
        <v>496</v>
      </c>
      <c r="I13" s="62">
        <f t="shared" si="0"/>
        <v>40000</v>
      </c>
      <c r="L13" s="194">
        <v>45960</v>
      </c>
      <c r="M13" s="331"/>
      <c r="N13" s="57">
        <v>7</v>
      </c>
      <c r="O13" s="195" t="s">
        <v>2067</v>
      </c>
      <c r="P13" s="200">
        <v>1666.67</v>
      </c>
      <c r="Q13" s="200">
        <v>166.67</v>
      </c>
      <c r="R13" s="331">
        <f t="shared" si="1"/>
        <v>8333.31</v>
      </c>
    </row>
    <row r="14" spans="1:18" ht="20.25" customHeight="1">
      <c r="A14" s="50">
        <v>45563</v>
      </c>
      <c r="B14" s="57"/>
      <c r="C14" s="57"/>
      <c r="D14" s="57"/>
      <c r="E14" s="42">
        <v>84816</v>
      </c>
      <c r="F14" s="76">
        <v>8</v>
      </c>
      <c r="G14" s="59">
        <v>2500</v>
      </c>
      <c r="H14" s="59">
        <v>498</v>
      </c>
      <c r="I14" s="62">
        <f t="shared" si="0"/>
        <v>37500</v>
      </c>
      <c r="L14" s="194">
        <v>45993</v>
      </c>
      <c r="M14" s="331"/>
      <c r="N14" s="57">
        <v>8</v>
      </c>
      <c r="O14" s="195" t="s">
        <v>2068</v>
      </c>
      <c r="P14" s="198">
        <v>1666.67</v>
      </c>
      <c r="Q14" s="198">
        <v>133.33000000000001</v>
      </c>
      <c r="R14" s="331">
        <f t="shared" si="1"/>
        <v>6666.64</v>
      </c>
    </row>
    <row r="15" spans="1:18" ht="20.25" customHeight="1">
      <c r="A15" s="50">
        <v>45605</v>
      </c>
      <c r="B15" s="57"/>
      <c r="C15" s="57"/>
      <c r="D15" s="57"/>
      <c r="E15" s="58">
        <v>85326</v>
      </c>
      <c r="F15" s="76">
        <v>9</v>
      </c>
      <c r="G15" s="59">
        <v>2500</v>
      </c>
      <c r="H15" s="59">
        <v>498</v>
      </c>
      <c r="I15" s="62">
        <f t="shared" si="0"/>
        <v>35000</v>
      </c>
      <c r="L15" s="194">
        <v>46020</v>
      </c>
      <c r="M15" s="331"/>
      <c r="N15" s="57">
        <v>9</v>
      </c>
      <c r="O15" s="195" t="s">
        <v>2069</v>
      </c>
      <c r="P15" s="200">
        <v>1666.67</v>
      </c>
      <c r="Q15" s="200">
        <v>100</v>
      </c>
      <c r="R15" s="331">
        <f t="shared" si="1"/>
        <v>4999.97</v>
      </c>
    </row>
    <row r="16" spans="1:18" ht="20.25" customHeight="1">
      <c r="A16" s="50">
        <v>45622</v>
      </c>
      <c r="B16" s="57"/>
      <c r="C16" s="57"/>
      <c r="D16" s="57"/>
      <c r="E16" s="58">
        <v>85570</v>
      </c>
      <c r="F16" s="76">
        <v>10</v>
      </c>
      <c r="G16" s="59">
        <v>2500</v>
      </c>
      <c r="H16" s="59">
        <v>498</v>
      </c>
      <c r="I16" s="62">
        <f t="shared" si="0"/>
        <v>32500</v>
      </c>
      <c r="P16" s="200"/>
      <c r="R16" s="331">
        <f t="shared" si="1"/>
        <v>4999.97</v>
      </c>
    </row>
    <row r="17" spans="1:18" ht="20.25" customHeight="1">
      <c r="A17" s="60">
        <v>45650</v>
      </c>
      <c r="B17" s="57"/>
      <c r="C17" s="57"/>
      <c r="D17" s="57"/>
      <c r="E17" s="58">
        <v>85914</v>
      </c>
      <c r="F17" s="76">
        <v>11</v>
      </c>
      <c r="G17" s="59">
        <v>2500</v>
      </c>
      <c r="H17" s="59">
        <v>498</v>
      </c>
      <c r="I17" s="62">
        <f t="shared" si="0"/>
        <v>30000</v>
      </c>
    </row>
    <row r="18" spans="1:18" ht="20.25" customHeight="1">
      <c r="A18" s="50">
        <v>45686</v>
      </c>
      <c r="B18" s="57"/>
      <c r="C18" s="57"/>
      <c r="D18" s="57"/>
      <c r="E18" s="42">
        <v>86329</v>
      </c>
      <c r="F18" s="76">
        <v>12</v>
      </c>
      <c r="G18" s="59">
        <v>2500</v>
      </c>
      <c r="H18" s="59">
        <v>498</v>
      </c>
      <c r="I18" s="62">
        <f t="shared" si="0"/>
        <v>27500</v>
      </c>
      <c r="K18" s="462"/>
      <c r="L18" s="463"/>
      <c r="M18" s="464"/>
      <c r="N18" s="465"/>
      <c r="O18" s="465"/>
      <c r="P18" s="465"/>
      <c r="Q18" s="469"/>
      <c r="R18" s="469"/>
    </row>
    <row r="19" spans="1:18" ht="20.25" customHeight="1">
      <c r="A19" s="50">
        <v>45737</v>
      </c>
      <c r="B19" s="57"/>
      <c r="C19" s="57"/>
      <c r="D19" s="57"/>
      <c r="E19" s="42">
        <v>86884</v>
      </c>
      <c r="F19" s="76">
        <v>13</v>
      </c>
      <c r="G19" s="59">
        <v>2500</v>
      </c>
      <c r="H19" s="59">
        <v>498</v>
      </c>
      <c r="I19" s="62">
        <f t="shared" si="0"/>
        <v>25000</v>
      </c>
      <c r="K19" s="462"/>
      <c r="L19" s="463"/>
      <c r="M19" s="464"/>
      <c r="N19" s="465"/>
      <c r="O19" s="465"/>
      <c r="P19" s="465"/>
      <c r="Q19" s="469"/>
      <c r="R19" s="469"/>
    </row>
    <row r="20" spans="1:18" ht="20.25" customHeight="1">
      <c r="A20" s="50">
        <v>45745</v>
      </c>
      <c r="B20" s="57"/>
      <c r="C20" s="57"/>
      <c r="D20" s="57"/>
      <c r="E20" s="42">
        <v>87045</v>
      </c>
      <c r="F20" s="76">
        <v>14</v>
      </c>
      <c r="G20" s="59">
        <v>2500</v>
      </c>
      <c r="H20" s="59">
        <v>498</v>
      </c>
      <c r="I20" s="62">
        <f t="shared" si="0"/>
        <v>22500</v>
      </c>
      <c r="K20" s="462"/>
      <c r="L20" s="463"/>
      <c r="M20" s="464"/>
      <c r="N20" s="465"/>
      <c r="O20" s="465"/>
      <c r="P20" s="465"/>
      <c r="Q20" s="469"/>
      <c r="R20" s="469"/>
    </row>
    <row r="21" spans="1:18" ht="20.25" customHeight="1">
      <c r="A21" s="50">
        <v>45776</v>
      </c>
      <c r="B21" s="57"/>
      <c r="C21" s="57"/>
      <c r="D21" s="57"/>
      <c r="E21" s="42">
        <v>87349</v>
      </c>
      <c r="F21" s="76">
        <v>15</v>
      </c>
      <c r="G21" s="62">
        <v>2500</v>
      </c>
      <c r="H21" s="62">
        <v>498</v>
      </c>
      <c r="I21" s="62">
        <f t="shared" si="0"/>
        <v>20000</v>
      </c>
      <c r="K21" s="462"/>
      <c r="L21" s="463"/>
      <c r="M21" s="464"/>
      <c r="N21" s="465"/>
      <c r="O21" s="465"/>
      <c r="P21" s="465"/>
      <c r="Q21" s="469"/>
      <c r="R21" s="469"/>
    </row>
    <row r="22" spans="1:18" ht="20.25" customHeight="1">
      <c r="A22" s="26">
        <v>45805</v>
      </c>
      <c r="B22" s="27"/>
      <c r="C22" s="27"/>
      <c r="D22" s="27"/>
      <c r="E22" s="42" t="s">
        <v>2070</v>
      </c>
      <c r="F22" s="76">
        <v>16</v>
      </c>
      <c r="G22" s="43">
        <v>2500</v>
      </c>
      <c r="H22" s="43">
        <v>498</v>
      </c>
      <c r="I22" s="62">
        <f t="shared" si="0"/>
        <v>17500</v>
      </c>
      <c r="K22" s="462"/>
      <c r="L22" s="463"/>
      <c r="M22" s="340"/>
      <c r="N22" s="465"/>
      <c r="O22" s="465"/>
      <c r="P22" s="465"/>
      <c r="Q22" s="469"/>
      <c r="R22" s="469"/>
    </row>
    <row r="23" spans="1:18" ht="20.25" customHeight="1">
      <c r="A23" s="26">
        <v>45835</v>
      </c>
      <c r="B23" s="27"/>
      <c r="C23" s="27"/>
      <c r="D23" s="27"/>
      <c r="E23" s="42" t="s">
        <v>2063</v>
      </c>
      <c r="F23" s="76">
        <v>17</v>
      </c>
      <c r="G23" s="43">
        <v>2500</v>
      </c>
      <c r="H23" s="43">
        <v>498</v>
      </c>
      <c r="I23" s="62">
        <f t="shared" si="0"/>
        <v>15000</v>
      </c>
      <c r="K23" s="462"/>
      <c r="L23" s="463"/>
      <c r="M23" s="340"/>
      <c r="N23" s="465"/>
      <c r="O23" s="465"/>
      <c r="P23" s="465"/>
      <c r="Q23" s="469"/>
      <c r="R23" s="469"/>
    </row>
    <row r="24" spans="1:18" ht="20.25" customHeight="1">
      <c r="A24" s="449">
        <v>45868</v>
      </c>
      <c r="E24" s="52" t="s">
        <v>2064</v>
      </c>
      <c r="F24" s="76">
        <v>18</v>
      </c>
      <c r="G24" s="450">
        <v>2500</v>
      </c>
      <c r="H24" s="450">
        <v>498</v>
      </c>
      <c r="I24" s="62">
        <f t="shared" si="0"/>
        <v>12500</v>
      </c>
      <c r="K24" s="462"/>
      <c r="L24" s="463"/>
      <c r="M24" s="340"/>
      <c r="N24" s="465"/>
      <c r="O24" s="465"/>
      <c r="P24" s="465"/>
      <c r="Q24" s="469"/>
      <c r="R24" s="469"/>
    </row>
    <row r="25" spans="1:18" ht="20.25" customHeight="1">
      <c r="A25" s="26">
        <v>45882</v>
      </c>
      <c r="B25" s="27"/>
      <c r="C25" s="27"/>
      <c r="D25" s="27"/>
      <c r="E25" s="42" t="s">
        <v>2071</v>
      </c>
      <c r="F25" s="76">
        <v>18</v>
      </c>
      <c r="G25" s="2219">
        <v>12500</v>
      </c>
      <c r="H25" s="39"/>
      <c r="I25" s="62">
        <f t="shared" si="0"/>
        <v>0</v>
      </c>
      <c r="K25" s="462"/>
      <c r="L25" s="466"/>
      <c r="M25" s="467"/>
      <c r="N25" s="465"/>
      <c r="O25" s="465"/>
      <c r="P25" s="465"/>
      <c r="Q25" s="359"/>
      <c r="R25" s="359"/>
    </row>
    <row r="26" spans="1:18" ht="20.25" customHeight="1">
      <c r="A26" s="36"/>
      <c r="B26" s="27"/>
      <c r="C26" s="27"/>
      <c r="D26" s="27"/>
      <c r="E26" s="42"/>
      <c r="F26" s="76">
        <v>20</v>
      </c>
      <c r="G26" s="39"/>
      <c r="H26" s="39"/>
      <c r="I26" s="62">
        <f t="shared" si="0"/>
        <v>0</v>
      </c>
      <c r="K26" s="462"/>
      <c r="L26" s="463"/>
      <c r="M26" s="464"/>
      <c r="N26" s="465"/>
      <c r="O26" s="465"/>
      <c r="P26" s="465"/>
      <c r="Q26" s="469"/>
      <c r="R26" s="469"/>
    </row>
    <row r="27" spans="1:18" ht="20.25" customHeight="1">
      <c r="A27" s="36"/>
      <c r="B27" s="27"/>
      <c r="C27" s="27"/>
      <c r="D27" s="27"/>
      <c r="E27" s="42"/>
      <c r="F27" s="76">
        <v>21</v>
      </c>
      <c r="G27" s="39"/>
      <c r="H27" s="39"/>
      <c r="I27" s="62">
        <f t="shared" si="0"/>
        <v>0</v>
      </c>
      <c r="K27" s="462"/>
      <c r="L27" s="463"/>
      <c r="M27" s="464"/>
      <c r="N27" s="465"/>
      <c r="O27" s="465"/>
      <c r="P27" s="465"/>
      <c r="Q27" s="469"/>
      <c r="R27" s="469"/>
    </row>
    <row r="28" spans="1:18" ht="20.25" customHeight="1">
      <c r="A28" s="3595" t="s">
        <v>1</v>
      </c>
      <c r="B28" s="3596"/>
      <c r="C28" s="3596"/>
      <c r="D28" s="3596"/>
      <c r="E28" s="3596"/>
      <c r="F28" s="3596"/>
      <c r="G28" s="3596"/>
      <c r="H28" s="3596"/>
      <c r="I28" s="3597"/>
      <c r="K28" s="462"/>
      <c r="L28" s="463"/>
      <c r="M28" s="340"/>
      <c r="N28" s="468"/>
      <c r="O28" s="468"/>
      <c r="P28" s="468"/>
      <c r="Q28" s="469"/>
      <c r="R28" s="469"/>
    </row>
    <row r="29" spans="1:18" ht="15" customHeight="1">
      <c r="A29" s="444" t="s">
        <v>2</v>
      </c>
      <c r="B29" s="445" t="s">
        <v>35</v>
      </c>
      <c r="C29" s="446" t="s">
        <v>4</v>
      </c>
      <c r="D29" s="447" t="s">
        <v>5</v>
      </c>
      <c r="E29" s="448" t="s">
        <v>7</v>
      </c>
      <c r="F29" s="447" t="s">
        <v>6</v>
      </c>
      <c r="G29" s="445" t="s">
        <v>176</v>
      </c>
      <c r="H29" s="445" t="s">
        <v>177</v>
      </c>
      <c r="I29" s="461" t="s">
        <v>10</v>
      </c>
      <c r="K29" s="462"/>
      <c r="L29" s="463"/>
      <c r="M29" s="340"/>
      <c r="N29" s="465"/>
      <c r="O29" s="465"/>
      <c r="P29" s="465"/>
      <c r="Q29" s="469"/>
      <c r="R29" s="469"/>
    </row>
    <row r="30" spans="1:18" ht="15" customHeight="1">
      <c r="A30" s="451">
        <v>45882</v>
      </c>
      <c r="B30" s="452">
        <v>200000</v>
      </c>
      <c r="C30" s="453">
        <f>B30*0.02</f>
        <v>4000</v>
      </c>
      <c r="D30" s="454"/>
      <c r="E30" s="227" t="s">
        <v>2071</v>
      </c>
      <c r="F30" s="454">
        <v>36</v>
      </c>
      <c r="G30" s="452">
        <f>B30/F30</f>
        <v>5555.5555555555602</v>
      </c>
      <c r="H30" s="452">
        <f>B30*0.83%</f>
        <v>1660</v>
      </c>
      <c r="I30" s="452">
        <f>B30</f>
        <v>200000</v>
      </c>
      <c r="K30" s="462"/>
      <c r="L30" s="466"/>
      <c r="M30" s="340"/>
      <c r="N30" s="468"/>
      <c r="O30" s="468"/>
      <c r="P30" s="468"/>
      <c r="Q30" s="469"/>
      <c r="R30" s="469"/>
    </row>
    <row r="31" spans="1:18" ht="15" customHeight="1">
      <c r="A31" s="455">
        <v>45885</v>
      </c>
      <c r="B31" s="57"/>
      <c r="C31" s="57"/>
      <c r="D31" s="57"/>
      <c r="E31" s="187" t="s">
        <v>2072</v>
      </c>
      <c r="F31" s="76"/>
      <c r="G31" s="456">
        <v>2777.78</v>
      </c>
      <c r="H31" s="456"/>
      <c r="I31" s="62">
        <f>I30-G31</f>
        <v>197222.22</v>
      </c>
      <c r="K31" s="462"/>
      <c r="L31" s="463"/>
      <c r="M31" s="340"/>
      <c r="N31" s="465"/>
      <c r="O31" s="465"/>
      <c r="P31" s="465"/>
      <c r="Q31" s="469"/>
      <c r="R31" s="469"/>
    </row>
    <row r="32" spans="1:18" ht="15" customHeight="1">
      <c r="A32" s="455">
        <v>45899</v>
      </c>
      <c r="B32" s="27"/>
      <c r="C32" s="27"/>
      <c r="D32" s="27"/>
      <c r="E32" s="187" t="s">
        <v>2065</v>
      </c>
      <c r="F32" s="27"/>
      <c r="G32" s="456">
        <v>2777.78</v>
      </c>
      <c r="H32" s="456">
        <v>1660</v>
      </c>
      <c r="I32" s="62">
        <f t="shared" ref="I32:I37" si="2">I31-G32</f>
        <v>194444.44</v>
      </c>
    </row>
    <row r="33" spans="1:9" ht="15" customHeight="1">
      <c r="A33" s="455">
        <v>45934</v>
      </c>
      <c r="B33" s="27"/>
      <c r="C33" s="27"/>
      <c r="D33" s="27"/>
      <c r="E33" s="58" t="s">
        <v>2073</v>
      </c>
      <c r="F33" s="27"/>
      <c r="G33" s="457">
        <v>5555.56</v>
      </c>
      <c r="H33" s="457">
        <v>1660</v>
      </c>
      <c r="I33" s="62">
        <f t="shared" si="2"/>
        <v>188888.88</v>
      </c>
    </row>
    <row r="34" spans="1:9" ht="15" customHeight="1">
      <c r="A34" s="455">
        <v>45960</v>
      </c>
      <c r="B34" s="27"/>
      <c r="C34" s="27"/>
      <c r="D34" s="27"/>
      <c r="E34" s="58" t="s">
        <v>2067</v>
      </c>
      <c r="F34" s="27"/>
      <c r="G34" s="456">
        <v>5555.56</v>
      </c>
      <c r="H34" s="456">
        <v>1660</v>
      </c>
      <c r="I34" s="62">
        <f t="shared" si="2"/>
        <v>183333.32</v>
      </c>
    </row>
    <row r="35" spans="1:9" ht="15" customHeight="1">
      <c r="A35" s="455">
        <v>45993</v>
      </c>
      <c r="B35" s="27"/>
      <c r="C35" s="27"/>
      <c r="D35" s="27"/>
      <c r="E35" s="58" t="s">
        <v>2068</v>
      </c>
      <c r="F35" s="27"/>
      <c r="G35" s="457">
        <v>5555.56</v>
      </c>
      <c r="H35" s="457">
        <v>1660</v>
      </c>
      <c r="I35" s="62">
        <f t="shared" si="2"/>
        <v>177777.76</v>
      </c>
    </row>
    <row r="36" spans="1:9" ht="15" customHeight="1">
      <c r="A36" s="455">
        <v>46020</v>
      </c>
      <c r="B36" s="27"/>
      <c r="C36" s="27"/>
      <c r="D36" s="27"/>
      <c r="E36" s="58" t="s">
        <v>2074</v>
      </c>
      <c r="F36" s="27"/>
      <c r="G36" s="456">
        <v>5555.56</v>
      </c>
      <c r="H36" s="456">
        <v>1660</v>
      </c>
      <c r="I36" s="62">
        <f t="shared" si="2"/>
        <v>172222.2</v>
      </c>
    </row>
    <row r="37" spans="1:9" ht="15" customHeight="1">
      <c r="A37" s="36"/>
      <c r="B37" s="27"/>
      <c r="C37" s="27"/>
      <c r="D37" s="27"/>
      <c r="E37" s="42"/>
      <c r="F37" s="27"/>
      <c r="G37" s="39"/>
      <c r="H37" s="39"/>
      <c r="I37" s="62">
        <f t="shared" si="2"/>
        <v>172222.2</v>
      </c>
    </row>
    <row r="38" spans="1:9" ht="15" customHeight="1"/>
    <row r="39" spans="1:9" ht="15" customHeight="1"/>
    <row r="40" spans="1:9" ht="15" customHeight="1"/>
    <row r="41" spans="1:9" ht="15" customHeight="1"/>
    <row r="42" spans="1:9" ht="15" customHeight="1"/>
    <row r="43" spans="1:9" ht="15" customHeight="1"/>
    <row r="44" spans="1:9" ht="15" customHeight="1"/>
    <row r="45" spans="1:9" ht="15" customHeight="1"/>
    <row r="46" spans="1:9" ht="15" customHeight="1"/>
    <row r="47" spans="1:9" ht="15" customHeight="1"/>
    <row r="48" spans="1: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</sheetData>
  <mergeCells count="3">
    <mergeCell ref="A4:I4"/>
    <mergeCell ref="L4:R4"/>
    <mergeCell ref="A28:I28"/>
  </mergeCells>
  <pageMargins left="0.5" right="0.5" top="1" bottom="1" header="0.5" footer="0.5"/>
  <pageSetup paperSize="5" orientation="landscape"/>
  <headerFooter alignWithMargins="0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151">
    <tabColor rgb="FFFF0000"/>
  </sheetPr>
  <dimension ref="A1:AH53"/>
  <sheetViews>
    <sheetView zoomScale="75" zoomScaleNormal="75" workbookViewId="0">
      <selection activeCell="F26" sqref="F26"/>
    </sheetView>
  </sheetViews>
  <sheetFormatPr defaultColWidth="9.109375" defaultRowHeight="13.2"/>
  <cols>
    <col min="1" max="1" width="10.44140625" style="360" customWidth="1"/>
    <col min="2" max="2" width="12.6640625" style="361" customWidth="1"/>
    <col min="3" max="3" width="8.5546875" style="361" customWidth="1"/>
    <col min="4" max="4" width="11" style="361" customWidth="1"/>
    <col min="5" max="5" width="8.109375" style="361" customWidth="1"/>
    <col min="6" max="6" width="5.44140625" style="362" customWidth="1"/>
    <col min="7" max="7" width="11.44140625" style="361" customWidth="1"/>
    <col min="8" max="8" width="12.44140625" style="361" customWidth="1"/>
    <col min="9" max="9" width="11.6640625" style="361" customWidth="1"/>
    <col min="10" max="10" width="11.44140625" style="363" customWidth="1"/>
    <col min="11" max="13" width="11.6640625" style="361" customWidth="1"/>
    <col min="14" max="14" width="9.33203125" style="361" customWidth="1"/>
    <col min="15" max="15" width="7.33203125" style="364" customWidth="1"/>
    <col min="16" max="18" width="11.6640625" style="361" customWidth="1"/>
    <col min="19" max="19" width="10.33203125" style="360" customWidth="1"/>
    <col min="20" max="20" width="11.44140625" customWidth="1"/>
    <col min="21" max="21" width="9.6640625" customWidth="1"/>
    <col min="22" max="22" width="7.6640625" customWidth="1"/>
    <col min="23" max="23" width="11.44140625" customWidth="1"/>
    <col min="24" max="24" width="11.6640625" style="361" customWidth="1"/>
    <col min="25" max="25" width="10" style="360" customWidth="1"/>
    <col min="26" max="26" width="10" style="361" customWidth="1"/>
    <col min="27" max="27" width="9.44140625" style="361" customWidth="1"/>
    <col min="28" max="28" width="9.109375" style="361"/>
    <col min="29" max="29" width="11.44140625" style="361" customWidth="1"/>
    <col min="30" max="30" width="12" style="361" customWidth="1"/>
    <col min="31" max="34" width="10.6640625" customWidth="1"/>
  </cols>
  <sheetData>
    <row r="1" spans="1:34" ht="24.6">
      <c r="A1" s="365" t="s">
        <v>2075</v>
      </c>
      <c r="B1" s="422"/>
      <c r="C1" s="422"/>
      <c r="D1" s="422"/>
      <c r="E1" s="422"/>
      <c r="F1" s="423"/>
      <c r="G1" s="422"/>
      <c r="H1" s="422"/>
      <c r="I1" s="422"/>
      <c r="J1" s="431"/>
      <c r="K1" s="422"/>
      <c r="L1" s="422"/>
      <c r="M1" s="422"/>
      <c r="N1" s="422"/>
      <c r="O1" s="432"/>
      <c r="P1" s="422"/>
      <c r="Q1" s="422"/>
      <c r="R1" s="422"/>
      <c r="S1" s="436"/>
      <c r="T1" s="437"/>
      <c r="U1" s="437"/>
      <c r="V1" s="437"/>
      <c r="W1" s="437"/>
      <c r="X1" s="422"/>
      <c r="Y1" s="436"/>
      <c r="Z1" s="422"/>
      <c r="AA1" s="422"/>
      <c r="AB1" s="422"/>
      <c r="AE1" s="409"/>
      <c r="AF1" s="410"/>
      <c r="AG1" s="411"/>
      <c r="AH1" s="411"/>
    </row>
    <row r="2" spans="1:34" ht="15.6">
      <c r="A2" s="424" t="s">
        <v>34</v>
      </c>
      <c r="C2" s="3601"/>
      <c r="D2" s="3601"/>
      <c r="H2" s="369"/>
      <c r="I2" s="369"/>
      <c r="J2" s="382"/>
      <c r="K2" s="369"/>
      <c r="L2" s="369"/>
      <c r="M2" s="369"/>
      <c r="N2" s="369"/>
      <c r="P2" s="369"/>
      <c r="Q2" s="369"/>
      <c r="R2" s="369"/>
      <c r="AE2" s="360"/>
      <c r="AF2" s="411"/>
      <c r="AG2" s="411"/>
      <c r="AH2" s="411"/>
    </row>
    <row r="3" spans="1:34" s="421" customFormat="1" ht="15.6">
      <c r="A3" s="3257" t="s">
        <v>103</v>
      </c>
      <c r="B3" s="3258"/>
      <c r="C3" s="3258"/>
      <c r="D3" s="3258"/>
      <c r="E3" s="3258"/>
      <c r="F3" s="3258"/>
      <c r="G3" s="3258"/>
      <c r="H3" s="3258"/>
      <c r="I3" s="3602"/>
      <c r="J3" s="3603" t="s">
        <v>104</v>
      </c>
      <c r="K3" s="3603"/>
      <c r="L3" s="3603"/>
      <c r="M3" s="3603"/>
      <c r="N3" s="3603"/>
      <c r="O3" s="3603"/>
      <c r="P3" s="3603"/>
      <c r="Q3" s="3603"/>
      <c r="R3" s="3603"/>
      <c r="S3" s="3604" t="s">
        <v>20</v>
      </c>
      <c r="T3" s="3605"/>
      <c r="U3" s="3605"/>
      <c r="V3" s="3605"/>
      <c r="W3" s="3605"/>
      <c r="X3" s="3606"/>
      <c r="Y3" s="3269" t="s">
        <v>105</v>
      </c>
      <c r="Z3" s="3270"/>
      <c r="AA3" s="3270"/>
      <c r="AB3" s="3270"/>
      <c r="AC3" s="3270"/>
      <c r="AD3" s="3271"/>
      <c r="AE3" s="3598" t="s">
        <v>551</v>
      </c>
      <c r="AF3" s="3599"/>
      <c r="AG3" s="3599"/>
      <c r="AH3" s="3600"/>
    </row>
    <row r="4" spans="1:34" ht="29.1" customHeight="1">
      <c r="A4" s="370" t="s">
        <v>2</v>
      </c>
      <c r="B4" s="371" t="s">
        <v>240</v>
      </c>
      <c r="C4" s="372" t="s">
        <v>4</v>
      </c>
      <c r="D4" s="371" t="s">
        <v>261</v>
      </c>
      <c r="E4" s="373" t="s">
        <v>5</v>
      </c>
      <c r="F4" s="373" t="s">
        <v>6</v>
      </c>
      <c r="G4" s="371" t="s">
        <v>241</v>
      </c>
      <c r="H4" s="371" t="s">
        <v>242</v>
      </c>
      <c r="I4" s="383" t="s">
        <v>243</v>
      </c>
      <c r="J4" s="370" t="s">
        <v>2</v>
      </c>
      <c r="K4" s="371" t="s">
        <v>240</v>
      </c>
      <c r="L4" s="372" t="s">
        <v>4</v>
      </c>
      <c r="M4" s="371" t="s">
        <v>261</v>
      </c>
      <c r="N4" s="373" t="s">
        <v>5</v>
      </c>
      <c r="O4" s="373" t="s">
        <v>6</v>
      </c>
      <c r="P4" s="371" t="s">
        <v>241</v>
      </c>
      <c r="Q4" s="371" t="s">
        <v>242</v>
      </c>
      <c r="R4" s="383" t="s">
        <v>243</v>
      </c>
      <c r="S4" s="400" t="s">
        <v>21</v>
      </c>
      <c r="T4" s="401" t="s">
        <v>22</v>
      </c>
      <c r="U4" s="401" t="s">
        <v>25</v>
      </c>
      <c r="V4" s="401" t="s">
        <v>5</v>
      </c>
      <c r="W4" s="401" t="s">
        <v>24</v>
      </c>
      <c r="X4" s="402" t="s">
        <v>26</v>
      </c>
      <c r="Y4" s="400" t="s">
        <v>21</v>
      </c>
      <c r="Z4" s="401" t="s">
        <v>22</v>
      </c>
      <c r="AA4" s="401" t="s">
        <v>25</v>
      </c>
      <c r="AB4" s="401" t="s">
        <v>5</v>
      </c>
      <c r="AC4" s="401" t="s">
        <v>24</v>
      </c>
      <c r="AD4" s="402" t="s">
        <v>26</v>
      </c>
      <c r="AE4" s="400" t="s">
        <v>21</v>
      </c>
      <c r="AF4" s="412" t="s">
        <v>552</v>
      </c>
      <c r="AG4" s="413" t="s">
        <v>553</v>
      </c>
      <c r="AH4" s="417" t="s">
        <v>10</v>
      </c>
    </row>
    <row r="5" spans="1:34" ht="15" customHeight="1">
      <c r="A5" s="425">
        <v>42178</v>
      </c>
      <c r="B5" s="426">
        <v>30000</v>
      </c>
      <c r="C5" s="426">
        <v>600</v>
      </c>
      <c r="D5" s="426"/>
      <c r="E5" s="427"/>
      <c r="F5" s="427">
        <v>12</v>
      </c>
      <c r="G5" s="426">
        <v>2500</v>
      </c>
      <c r="H5" s="426">
        <v>300</v>
      </c>
      <c r="I5" s="433">
        <v>30000</v>
      </c>
      <c r="J5" s="434">
        <v>41986</v>
      </c>
      <c r="K5" s="426">
        <v>40000</v>
      </c>
      <c r="L5" s="426">
        <v>800</v>
      </c>
      <c r="M5" s="426"/>
      <c r="N5" s="426"/>
      <c r="O5" s="427">
        <v>12</v>
      </c>
      <c r="P5" s="426">
        <v>3333.33</v>
      </c>
      <c r="Q5" s="426">
        <f>+K5*0.18/12</f>
        <v>600</v>
      </c>
      <c r="R5" s="426">
        <v>40000</v>
      </c>
      <c r="S5" s="438"/>
      <c r="T5" s="426"/>
      <c r="U5" s="426"/>
      <c r="V5" s="426"/>
      <c r="W5" s="426"/>
      <c r="X5" s="439"/>
      <c r="Y5" s="438"/>
      <c r="Z5" s="426"/>
      <c r="AA5" s="426"/>
      <c r="AB5" s="426"/>
      <c r="AC5" s="426"/>
      <c r="AD5" s="433"/>
      <c r="AE5" s="414"/>
      <c r="AF5" s="415"/>
      <c r="AG5" s="415"/>
      <c r="AH5" s="418"/>
    </row>
    <row r="6" spans="1:34" ht="15" customHeight="1">
      <c r="A6" s="377">
        <v>42213</v>
      </c>
      <c r="B6" s="378"/>
      <c r="C6" s="378"/>
      <c r="D6" s="378"/>
      <c r="E6" s="378"/>
      <c r="F6" s="379">
        <v>1</v>
      </c>
      <c r="G6" s="378">
        <v>2500</v>
      </c>
      <c r="H6" s="378">
        <v>300</v>
      </c>
      <c r="I6" s="391">
        <f>+I5-G6</f>
        <v>27500</v>
      </c>
      <c r="J6" s="377">
        <v>42031</v>
      </c>
      <c r="K6" s="378"/>
      <c r="L6" s="378"/>
      <c r="M6" s="378"/>
      <c r="N6" s="378"/>
      <c r="O6" s="393">
        <v>1</v>
      </c>
      <c r="P6" s="378">
        <v>3333.33</v>
      </c>
      <c r="Q6" s="378">
        <v>600</v>
      </c>
      <c r="R6" s="440">
        <f>+R5-P6</f>
        <v>36666.67</v>
      </c>
      <c r="S6" s="377"/>
      <c r="T6" s="378"/>
      <c r="U6" s="378"/>
      <c r="V6" s="378"/>
      <c r="W6" s="378"/>
      <c r="X6" s="407"/>
      <c r="Y6" s="377"/>
      <c r="Z6" s="378"/>
      <c r="AA6" s="378"/>
      <c r="AB6" s="378"/>
      <c r="AC6" s="378"/>
      <c r="AD6" s="391"/>
      <c r="AE6" s="374"/>
      <c r="AF6" s="416"/>
      <c r="AG6" s="416"/>
      <c r="AH6" s="419"/>
    </row>
    <row r="7" spans="1:34" ht="15" customHeight="1">
      <c r="A7" s="377">
        <v>42241</v>
      </c>
      <c r="B7" s="378"/>
      <c r="C7" s="378"/>
      <c r="D7" s="378"/>
      <c r="E7" s="378"/>
      <c r="F7" s="379">
        <v>2</v>
      </c>
      <c r="G7" s="378">
        <v>2500</v>
      </c>
      <c r="H7" s="378">
        <v>300</v>
      </c>
      <c r="I7" s="391">
        <f>+I6-G7</f>
        <v>25000</v>
      </c>
      <c r="J7" s="377">
        <v>42060</v>
      </c>
      <c r="K7" s="378"/>
      <c r="L7" s="378"/>
      <c r="M7" s="378"/>
      <c r="N7" s="378"/>
      <c r="O7" s="393">
        <v>2</v>
      </c>
      <c r="P7" s="378">
        <v>3333.33</v>
      </c>
      <c r="Q7" s="378">
        <v>600</v>
      </c>
      <c r="R7" s="440">
        <f t="shared" ref="R7:R16" si="0">+R6-P7</f>
        <v>33333.339999999997</v>
      </c>
      <c r="S7" s="377"/>
      <c r="T7" s="378"/>
      <c r="U7" s="378"/>
      <c r="V7" s="378"/>
      <c r="W7" s="378"/>
      <c r="X7" s="407"/>
      <c r="Y7" s="377"/>
      <c r="Z7" s="378"/>
      <c r="AA7" s="378"/>
      <c r="AB7" s="378"/>
      <c r="AC7" s="378"/>
      <c r="AD7" s="391"/>
      <c r="AE7" s="374"/>
      <c r="AF7" s="416"/>
      <c r="AG7" s="416"/>
      <c r="AH7" s="419"/>
    </row>
    <row r="8" spans="1:34" ht="15" customHeight="1">
      <c r="A8" s="428">
        <v>42270</v>
      </c>
      <c r="B8" s="378"/>
      <c r="C8" s="378"/>
      <c r="D8" s="378"/>
      <c r="E8" s="378"/>
      <c r="F8" s="379">
        <v>3</v>
      </c>
      <c r="G8" s="378">
        <v>2500</v>
      </c>
      <c r="H8" s="378">
        <v>300</v>
      </c>
      <c r="I8" s="391">
        <f>+I7-G8</f>
        <v>22500</v>
      </c>
      <c r="J8" s="435">
        <v>42087</v>
      </c>
      <c r="K8" s="378"/>
      <c r="L8" s="378"/>
      <c r="M8" s="378"/>
      <c r="N8" s="378"/>
      <c r="O8" s="393">
        <v>3</v>
      </c>
      <c r="P8" s="378">
        <v>3333.33</v>
      </c>
      <c r="Q8" s="378">
        <v>600</v>
      </c>
      <c r="R8" s="440">
        <f t="shared" si="0"/>
        <v>30000.01</v>
      </c>
      <c r="S8" s="377"/>
      <c r="T8" s="378"/>
      <c r="U8" s="378"/>
      <c r="V8" s="378"/>
      <c r="W8" s="378"/>
      <c r="X8" s="407"/>
      <c r="Y8" s="377"/>
      <c r="Z8" s="378"/>
      <c r="AA8" s="378"/>
      <c r="AB8" s="378"/>
      <c r="AC8" s="378"/>
      <c r="AD8" s="391"/>
      <c r="AE8" s="374"/>
      <c r="AF8" s="416"/>
      <c r="AG8" s="416"/>
      <c r="AH8" s="419"/>
    </row>
    <row r="9" spans="1:34" ht="15" customHeight="1">
      <c r="A9" s="377">
        <v>42303</v>
      </c>
      <c r="B9" s="378"/>
      <c r="C9" s="378"/>
      <c r="D9" s="378"/>
      <c r="E9" s="378"/>
      <c r="F9" s="379">
        <v>4</v>
      </c>
      <c r="G9" s="378">
        <v>2500</v>
      </c>
      <c r="H9" s="378">
        <v>300</v>
      </c>
      <c r="I9" s="391">
        <f>+I8-G9</f>
        <v>20000</v>
      </c>
      <c r="J9" s="428">
        <v>42117</v>
      </c>
      <c r="K9" s="378"/>
      <c r="L9" s="378"/>
      <c r="M9" s="378"/>
      <c r="N9" s="378"/>
      <c r="O9" s="393">
        <v>4</v>
      </c>
      <c r="P9" s="378">
        <v>3333.33</v>
      </c>
      <c r="Q9" s="378">
        <v>600</v>
      </c>
      <c r="R9" s="440">
        <f t="shared" si="0"/>
        <v>26666.68</v>
      </c>
      <c r="S9" s="377"/>
      <c r="T9" s="378"/>
      <c r="U9" s="378"/>
      <c r="V9" s="378"/>
      <c r="W9" s="378"/>
      <c r="X9" s="407"/>
      <c r="Y9" s="377"/>
      <c r="Z9" s="378"/>
      <c r="AA9" s="378"/>
      <c r="AB9" s="378"/>
      <c r="AC9" s="378"/>
      <c r="AD9" s="391"/>
      <c r="AE9" s="374"/>
      <c r="AF9" s="416"/>
      <c r="AG9" s="416"/>
      <c r="AH9" s="419"/>
    </row>
    <row r="10" spans="1:34" ht="15" customHeight="1">
      <c r="A10" s="429">
        <v>42333</v>
      </c>
      <c r="B10" s="378"/>
      <c r="C10" s="378"/>
      <c r="D10" s="378"/>
      <c r="E10" s="378"/>
      <c r="F10" s="379">
        <v>5</v>
      </c>
      <c r="G10" s="378">
        <v>2500</v>
      </c>
      <c r="H10" s="378">
        <v>300</v>
      </c>
      <c r="I10" s="391">
        <f>+I9-G10</f>
        <v>17500</v>
      </c>
      <c r="J10" s="377">
        <v>42150</v>
      </c>
      <c r="K10" s="378"/>
      <c r="L10" s="378"/>
      <c r="M10" s="378"/>
      <c r="N10" s="378"/>
      <c r="O10" s="393">
        <v>5</v>
      </c>
      <c r="P10" s="378">
        <v>3333.33</v>
      </c>
      <c r="Q10" s="378">
        <v>600</v>
      </c>
      <c r="R10" s="440">
        <f t="shared" si="0"/>
        <v>23333.35</v>
      </c>
      <c r="S10" s="377"/>
      <c r="T10" s="378"/>
      <c r="U10" s="378"/>
      <c r="V10" s="378"/>
      <c r="W10" s="378"/>
      <c r="X10" s="407"/>
      <c r="Y10" s="377"/>
      <c r="Z10" s="378"/>
      <c r="AA10" s="378"/>
      <c r="AB10" s="378"/>
      <c r="AC10" s="378"/>
      <c r="AD10" s="391"/>
      <c r="AE10" s="374"/>
      <c r="AF10" s="416"/>
      <c r="AG10" s="416"/>
      <c r="AH10" s="419"/>
    </row>
    <row r="11" spans="1:34" ht="15" customHeight="1">
      <c r="A11" s="430">
        <v>42333</v>
      </c>
      <c r="B11" s="378"/>
      <c r="C11" s="378"/>
      <c r="D11" s="378"/>
      <c r="E11" s="378"/>
      <c r="F11" s="379">
        <v>6</v>
      </c>
      <c r="G11" s="378">
        <v>17500</v>
      </c>
      <c r="H11" s="378"/>
      <c r="I11" s="408" t="s">
        <v>1193</v>
      </c>
      <c r="J11" s="435">
        <v>42178</v>
      </c>
      <c r="K11" s="378"/>
      <c r="L11" s="378"/>
      <c r="M11" s="378"/>
      <c r="N11" s="378"/>
      <c r="O11" s="393">
        <v>6</v>
      </c>
      <c r="P11" s="378">
        <v>3333.33</v>
      </c>
      <c r="Q11" s="378">
        <v>600</v>
      </c>
      <c r="R11" s="440">
        <f t="shared" si="0"/>
        <v>20000.02</v>
      </c>
      <c r="S11" s="377"/>
      <c r="T11" s="378"/>
      <c r="U11" s="378"/>
      <c r="V11" s="378"/>
      <c r="W11" s="378"/>
      <c r="X11" s="407"/>
      <c r="Y11" s="377"/>
      <c r="Z11" s="378"/>
      <c r="AA11" s="378"/>
      <c r="AB11" s="378"/>
      <c r="AC11" s="378"/>
      <c r="AD11" s="391"/>
      <c r="AE11" s="374"/>
      <c r="AF11" s="416"/>
      <c r="AG11" s="416"/>
      <c r="AH11" s="419"/>
    </row>
    <row r="12" spans="1:34" ht="15" customHeight="1">
      <c r="A12" s="430"/>
      <c r="B12" s="378"/>
      <c r="C12" s="378"/>
      <c r="D12" s="378"/>
      <c r="E12" s="378"/>
      <c r="F12" s="379"/>
      <c r="G12" s="378"/>
      <c r="H12" s="378"/>
      <c r="I12" s="391"/>
      <c r="J12" s="377">
        <v>42213</v>
      </c>
      <c r="K12" s="378"/>
      <c r="L12" s="378"/>
      <c r="M12" s="378"/>
      <c r="N12" s="378"/>
      <c r="O12" s="393">
        <v>7</v>
      </c>
      <c r="P12" s="378">
        <v>3333.33</v>
      </c>
      <c r="Q12" s="378">
        <v>600</v>
      </c>
      <c r="R12" s="440">
        <f t="shared" si="0"/>
        <v>16666.689999999999</v>
      </c>
      <c r="S12" s="377"/>
      <c r="T12" s="378"/>
      <c r="U12" s="378"/>
      <c r="V12" s="378"/>
      <c r="W12" s="378"/>
      <c r="X12" s="407"/>
      <c r="Y12" s="377"/>
      <c r="Z12" s="378"/>
      <c r="AA12" s="378"/>
      <c r="AB12" s="378"/>
      <c r="AC12" s="378"/>
      <c r="AD12" s="391"/>
      <c r="AE12" s="374"/>
      <c r="AF12" s="416"/>
      <c r="AG12" s="416"/>
      <c r="AH12" s="419"/>
    </row>
    <row r="13" spans="1:34" ht="15" customHeight="1">
      <c r="A13" s="430"/>
      <c r="B13" s="378"/>
      <c r="C13" s="378"/>
      <c r="D13" s="378"/>
      <c r="E13" s="378"/>
      <c r="F13" s="379"/>
      <c r="G13" s="378"/>
      <c r="H13" s="378"/>
      <c r="I13" s="391"/>
      <c r="J13" s="377">
        <v>42241</v>
      </c>
      <c r="K13" s="378"/>
      <c r="L13" s="378"/>
      <c r="M13" s="378"/>
      <c r="N13" s="378"/>
      <c r="O13" s="393">
        <v>8</v>
      </c>
      <c r="P13" s="378">
        <v>3333.33</v>
      </c>
      <c r="Q13" s="378">
        <v>600</v>
      </c>
      <c r="R13" s="440">
        <f t="shared" si="0"/>
        <v>13333.36</v>
      </c>
      <c r="S13" s="377"/>
      <c r="T13" s="378"/>
      <c r="U13" s="378"/>
      <c r="V13" s="378"/>
      <c r="W13" s="378"/>
      <c r="X13" s="407"/>
      <c r="Y13" s="377"/>
      <c r="Z13" s="378"/>
      <c r="AA13" s="378"/>
      <c r="AB13" s="378"/>
      <c r="AC13" s="378"/>
      <c r="AD13" s="391"/>
      <c r="AE13" s="374"/>
      <c r="AF13" s="416"/>
      <c r="AG13" s="416"/>
      <c r="AH13" s="419"/>
    </row>
    <row r="14" spans="1:34" ht="15" customHeight="1">
      <c r="A14" s="430"/>
      <c r="B14" s="378"/>
      <c r="C14" s="378"/>
      <c r="D14" s="378"/>
      <c r="E14" s="378"/>
      <c r="F14" s="379"/>
      <c r="G14" s="378"/>
      <c r="H14" s="378"/>
      <c r="I14" s="391"/>
      <c r="J14" s="435">
        <v>42270</v>
      </c>
      <c r="K14" s="378"/>
      <c r="L14" s="378"/>
      <c r="M14" s="378"/>
      <c r="N14" s="378"/>
      <c r="O14" s="393">
        <v>9</v>
      </c>
      <c r="P14" s="378">
        <v>3333.33</v>
      </c>
      <c r="Q14" s="378">
        <v>600</v>
      </c>
      <c r="R14" s="440">
        <f t="shared" si="0"/>
        <v>10000.030000000001</v>
      </c>
      <c r="S14" s="377"/>
      <c r="T14" s="378"/>
      <c r="U14" s="378"/>
      <c r="V14" s="378"/>
      <c r="W14" s="378"/>
      <c r="X14" s="407"/>
      <c r="Y14" s="377"/>
      <c r="Z14" s="378"/>
      <c r="AA14" s="378"/>
      <c r="AB14" s="378"/>
      <c r="AC14" s="378"/>
      <c r="AD14" s="391"/>
      <c r="AE14" s="374"/>
      <c r="AF14" s="416"/>
      <c r="AG14" s="416"/>
      <c r="AH14" s="419"/>
    </row>
    <row r="15" spans="1:34" ht="15" customHeight="1">
      <c r="A15" s="377"/>
      <c r="B15" s="378"/>
      <c r="C15" s="378"/>
      <c r="D15" s="378"/>
      <c r="E15" s="378"/>
      <c r="F15" s="379"/>
      <c r="G15" s="378"/>
      <c r="H15" s="378"/>
      <c r="I15" s="391"/>
      <c r="J15" s="377">
        <v>42303</v>
      </c>
      <c r="K15" s="378"/>
      <c r="L15" s="378"/>
      <c r="M15" s="378"/>
      <c r="N15" s="378"/>
      <c r="O15" s="393">
        <v>10</v>
      </c>
      <c r="P15" s="378">
        <v>3333.33</v>
      </c>
      <c r="Q15" s="378">
        <v>600</v>
      </c>
      <c r="R15" s="440">
        <f t="shared" si="0"/>
        <v>6666.6999999999898</v>
      </c>
      <c r="S15" s="377"/>
      <c r="T15" s="378"/>
      <c r="U15" s="378"/>
      <c r="V15" s="378"/>
      <c r="W15" s="378"/>
      <c r="X15" s="407"/>
      <c r="Y15" s="377"/>
      <c r="Z15" s="378"/>
      <c r="AA15" s="378"/>
      <c r="AB15" s="378"/>
      <c r="AC15" s="378"/>
      <c r="AD15" s="391"/>
      <c r="AE15" s="374"/>
      <c r="AF15" s="416"/>
      <c r="AG15" s="416"/>
      <c r="AH15" s="419"/>
    </row>
    <row r="16" spans="1:34" ht="15" customHeight="1">
      <c r="A16" s="377"/>
      <c r="B16" s="378"/>
      <c r="C16" s="378"/>
      <c r="D16" s="378"/>
      <c r="E16" s="378"/>
      <c r="F16" s="379"/>
      <c r="G16" s="378"/>
      <c r="H16" s="378"/>
      <c r="I16" s="391"/>
      <c r="J16" s="435">
        <v>42333</v>
      </c>
      <c r="K16" s="378"/>
      <c r="L16" s="378"/>
      <c r="M16" s="378"/>
      <c r="N16" s="378"/>
      <c r="O16" s="393">
        <v>11</v>
      </c>
      <c r="P16" s="378">
        <v>3333.33</v>
      </c>
      <c r="Q16" s="378">
        <v>600</v>
      </c>
      <c r="R16" s="440">
        <f t="shared" si="0"/>
        <v>3333.3699999999899</v>
      </c>
      <c r="S16" s="377"/>
      <c r="T16" s="378"/>
      <c r="U16" s="378"/>
      <c r="V16" s="378"/>
      <c r="W16" s="378"/>
      <c r="X16" s="407"/>
      <c r="Y16" s="377"/>
      <c r="Z16" s="378"/>
      <c r="AA16" s="378"/>
      <c r="AB16" s="378"/>
      <c r="AC16" s="378"/>
      <c r="AD16" s="391"/>
      <c r="AE16" s="374"/>
      <c r="AF16" s="416"/>
      <c r="AG16" s="416"/>
      <c r="AH16" s="419"/>
    </row>
    <row r="17" spans="1:34" ht="15" customHeight="1">
      <c r="A17" s="377"/>
      <c r="B17" s="378"/>
      <c r="C17" s="378"/>
      <c r="D17" s="378"/>
      <c r="E17" s="378"/>
      <c r="F17" s="379"/>
      <c r="G17" s="378"/>
      <c r="H17" s="378"/>
      <c r="I17" s="391"/>
      <c r="J17" s="435">
        <v>42333</v>
      </c>
      <c r="K17" s="378"/>
      <c r="L17" s="378"/>
      <c r="M17" s="378"/>
      <c r="N17" s="378"/>
      <c r="O17" s="393">
        <v>12</v>
      </c>
      <c r="P17" s="378">
        <v>3333.37</v>
      </c>
      <c r="Q17" s="378"/>
      <c r="R17" s="441" t="s">
        <v>1193</v>
      </c>
      <c r="S17" s="377"/>
      <c r="T17" s="378"/>
      <c r="U17" s="378"/>
      <c r="V17" s="378"/>
      <c r="W17" s="378"/>
      <c r="X17" s="407"/>
      <c r="Y17" s="377"/>
      <c r="Z17" s="378"/>
      <c r="AA17" s="378"/>
      <c r="AB17" s="378"/>
      <c r="AC17" s="378"/>
      <c r="AD17" s="391"/>
      <c r="AE17" s="374"/>
      <c r="AF17" s="416"/>
      <c r="AG17" s="416"/>
      <c r="AH17" s="419"/>
    </row>
    <row r="18" spans="1:34" ht="15" customHeight="1">
      <c r="A18" s="430"/>
      <c r="B18" s="378"/>
      <c r="C18" s="378"/>
      <c r="D18" s="378"/>
      <c r="E18" s="378"/>
      <c r="F18" s="379"/>
      <c r="G18" s="378"/>
      <c r="H18" s="378"/>
      <c r="I18" s="391"/>
      <c r="J18" s="435"/>
      <c r="K18" s="378"/>
      <c r="L18" s="378"/>
      <c r="M18" s="378"/>
      <c r="N18" s="378"/>
      <c r="O18" s="393"/>
      <c r="P18" s="378"/>
      <c r="Q18" s="378"/>
      <c r="R18" s="378"/>
      <c r="S18" s="377"/>
      <c r="T18" s="378"/>
      <c r="U18" s="378"/>
      <c r="V18" s="378"/>
      <c r="W18" s="378"/>
      <c r="X18" s="407"/>
      <c r="Y18" s="377"/>
      <c r="Z18" s="378"/>
      <c r="AA18" s="378"/>
      <c r="AB18" s="378"/>
      <c r="AC18" s="378"/>
      <c r="AD18" s="391"/>
      <c r="AE18" s="374"/>
      <c r="AF18" s="416"/>
      <c r="AG18" s="416"/>
      <c r="AH18" s="419"/>
    </row>
    <row r="19" spans="1:34" ht="15" customHeight="1">
      <c r="A19" s="430"/>
      <c r="B19" s="378"/>
      <c r="C19" s="378"/>
      <c r="D19" s="378"/>
      <c r="E19" s="378"/>
      <c r="F19" s="379"/>
      <c r="G19" s="378"/>
      <c r="H19" s="378"/>
      <c r="I19" s="407"/>
      <c r="J19" s="435"/>
      <c r="K19" s="378"/>
      <c r="L19" s="378"/>
      <c r="M19" s="378"/>
      <c r="N19" s="378"/>
      <c r="O19" s="393"/>
      <c r="P19" s="378"/>
      <c r="Q19" s="378"/>
      <c r="R19" s="378"/>
      <c r="S19" s="377"/>
      <c r="T19" s="378"/>
      <c r="U19" s="378"/>
      <c r="V19" s="378"/>
      <c r="W19" s="378"/>
      <c r="X19" s="407"/>
      <c r="Y19" s="377"/>
      <c r="Z19" s="378"/>
      <c r="AA19" s="378"/>
      <c r="AB19" s="378"/>
      <c r="AC19" s="378"/>
      <c r="AD19" s="391"/>
      <c r="AE19" s="374"/>
      <c r="AF19" s="416"/>
      <c r="AG19" s="416"/>
      <c r="AH19" s="419"/>
    </row>
    <row r="20" spans="1:34" ht="15" customHeight="1">
      <c r="A20" s="430"/>
      <c r="B20" s="378"/>
      <c r="C20" s="378"/>
      <c r="D20" s="378"/>
      <c r="E20" s="378"/>
      <c r="F20" s="379"/>
      <c r="G20" s="378"/>
      <c r="H20" s="378"/>
      <c r="I20" s="407"/>
      <c r="J20" s="435"/>
      <c r="K20" s="378"/>
      <c r="L20" s="378"/>
      <c r="M20" s="378"/>
      <c r="N20" s="378"/>
      <c r="O20" s="393"/>
      <c r="P20" s="378"/>
      <c r="Q20" s="378"/>
      <c r="R20" s="378"/>
      <c r="S20" s="377"/>
      <c r="T20" s="378"/>
      <c r="U20" s="378"/>
      <c r="V20" s="378"/>
      <c r="W20" s="378"/>
      <c r="X20" s="407"/>
      <c r="Y20" s="377"/>
      <c r="Z20" s="378"/>
      <c r="AA20" s="378"/>
      <c r="AB20" s="378"/>
      <c r="AC20" s="378"/>
      <c r="AD20" s="391"/>
      <c r="AE20" s="374"/>
      <c r="AF20" s="416"/>
      <c r="AG20" s="416"/>
      <c r="AH20" s="419"/>
    </row>
    <row r="21" spans="1:34" ht="15" customHeight="1">
      <c r="A21" s="430"/>
      <c r="B21" s="378"/>
      <c r="C21" s="378"/>
      <c r="D21" s="378"/>
      <c r="E21" s="378"/>
      <c r="F21" s="379"/>
      <c r="G21" s="378"/>
      <c r="H21" s="378"/>
      <c r="I21" s="407"/>
      <c r="J21" s="435"/>
      <c r="K21" s="378"/>
      <c r="L21" s="378"/>
      <c r="M21" s="378"/>
      <c r="N21" s="378"/>
      <c r="O21" s="393"/>
      <c r="P21" s="378"/>
      <c r="Q21" s="378"/>
      <c r="R21" s="378"/>
      <c r="S21" s="377"/>
      <c r="T21" s="378"/>
      <c r="U21" s="378"/>
      <c r="V21" s="378"/>
      <c r="W21" s="378"/>
      <c r="X21" s="407"/>
      <c r="Y21" s="377"/>
      <c r="Z21" s="378"/>
      <c r="AA21" s="378"/>
      <c r="AB21" s="378"/>
      <c r="AC21" s="378"/>
      <c r="AD21" s="391"/>
      <c r="AE21" s="374"/>
      <c r="AF21" s="416"/>
      <c r="AG21" s="416"/>
      <c r="AH21" s="419"/>
    </row>
    <row r="22" spans="1:34" ht="15" customHeight="1">
      <c r="A22" s="430"/>
      <c r="B22" s="378"/>
      <c r="C22" s="378"/>
      <c r="D22" s="378"/>
      <c r="E22" s="378"/>
      <c r="F22" s="379"/>
      <c r="G22" s="378"/>
      <c r="H22" s="378"/>
      <c r="I22" s="407"/>
      <c r="J22" s="435"/>
      <c r="K22" s="378"/>
      <c r="L22" s="378"/>
      <c r="M22" s="378"/>
      <c r="N22" s="378"/>
      <c r="O22" s="393"/>
      <c r="P22" s="378"/>
      <c r="Q22" s="378"/>
      <c r="R22" s="378"/>
      <c r="S22" s="377"/>
      <c r="T22" s="378"/>
      <c r="U22" s="378"/>
      <c r="V22" s="378"/>
      <c r="W22" s="378"/>
      <c r="X22" s="407"/>
      <c r="Y22" s="377"/>
      <c r="Z22" s="378"/>
      <c r="AA22" s="378"/>
      <c r="AB22" s="378"/>
      <c r="AC22" s="378"/>
      <c r="AD22" s="391"/>
      <c r="AE22" s="374"/>
      <c r="AF22" s="416"/>
      <c r="AG22" s="416"/>
      <c r="AH22" s="419"/>
    </row>
    <row r="23" spans="1:34" ht="15" customHeight="1">
      <c r="A23" s="430"/>
      <c r="B23" s="378"/>
      <c r="C23" s="378"/>
      <c r="D23" s="378"/>
      <c r="E23" s="378"/>
      <c r="F23" s="379"/>
      <c r="G23" s="378"/>
      <c r="H23" s="378"/>
      <c r="I23" s="407"/>
      <c r="J23" s="435"/>
      <c r="K23" s="378"/>
      <c r="L23" s="378"/>
      <c r="M23" s="378"/>
      <c r="N23" s="378"/>
      <c r="O23" s="393"/>
      <c r="P23" s="378"/>
      <c r="Q23" s="378"/>
      <c r="R23" s="378"/>
      <c r="S23" s="377"/>
      <c r="T23" s="378"/>
      <c r="U23" s="378"/>
      <c r="V23" s="378"/>
      <c r="W23" s="378"/>
      <c r="X23" s="407"/>
      <c r="Y23" s="377"/>
      <c r="Z23" s="378"/>
      <c r="AA23" s="378"/>
      <c r="AB23" s="378"/>
      <c r="AC23" s="378"/>
      <c r="AD23" s="391"/>
      <c r="AE23" s="374"/>
      <c r="AF23" s="416"/>
      <c r="AG23" s="416"/>
      <c r="AH23" s="420"/>
    </row>
    <row r="24" spans="1:34" ht="15" customHeight="1">
      <c r="A24" s="430"/>
      <c r="B24" s="378"/>
      <c r="C24" s="378"/>
      <c r="D24" s="378"/>
      <c r="E24" s="378"/>
      <c r="F24" s="379"/>
      <c r="G24" s="378"/>
      <c r="H24" s="378"/>
      <c r="I24" s="407"/>
      <c r="J24" s="435"/>
      <c r="K24" s="378"/>
      <c r="L24" s="378"/>
      <c r="M24" s="378"/>
      <c r="N24" s="378"/>
      <c r="O24" s="393"/>
      <c r="P24" s="378"/>
      <c r="Q24" s="378"/>
      <c r="R24" s="378"/>
      <c r="S24" s="377"/>
      <c r="T24" s="378"/>
      <c r="U24" s="378"/>
      <c r="V24" s="378"/>
      <c r="W24" s="378"/>
      <c r="X24" s="407"/>
      <c r="Y24" s="377"/>
      <c r="Z24" s="378"/>
      <c r="AA24" s="378"/>
      <c r="AB24" s="378"/>
      <c r="AC24" s="378"/>
      <c r="AD24" s="391"/>
      <c r="AE24" s="374"/>
      <c r="AF24" s="416"/>
      <c r="AG24" s="416"/>
      <c r="AH24" s="419"/>
    </row>
    <row r="25" spans="1:34" ht="15" customHeight="1">
      <c r="A25" s="430"/>
      <c r="B25" s="378"/>
      <c r="C25" s="378"/>
      <c r="D25" s="378"/>
      <c r="E25" s="378"/>
      <c r="F25" s="379"/>
      <c r="G25" s="378"/>
      <c r="H25" s="378"/>
      <c r="I25" s="407"/>
      <c r="J25" s="435"/>
      <c r="K25" s="378"/>
      <c r="L25" s="378"/>
      <c r="M25" s="378"/>
      <c r="N25" s="378"/>
      <c r="O25" s="393"/>
      <c r="P25" s="378"/>
      <c r="Q25" s="378"/>
      <c r="R25" s="378"/>
      <c r="S25" s="377"/>
      <c r="T25" s="378"/>
      <c r="U25" s="378"/>
      <c r="V25" s="378"/>
      <c r="W25" s="378"/>
      <c r="X25" s="407"/>
      <c r="Y25" s="377"/>
      <c r="Z25" s="378"/>
      <c r="AA25" s="378"/>
      <c r="AB25" s="378"/>
      <c r="AC25" s="378"/>
      <c r="AD25" s="391"/>
      <c r="AE25" s="374"/>
      <c r="AF25" s="416"/>
      <c r="AG25" s="416"/>
      <c r="AH25" s="419"/>
    </row>
    <row r="26" spans="1:34" ht="15" customHeight="1">
      <c r="A26" s="430"/>
      <c r="B26" s="378"/>
      <c r="C26" s="378"/>
      <c r="D26" s="378"/>
      <c r="E26" s="378"/>
      <c r="F26" s="379"/>
      <c r="G26" s="378"/>
      <c r="H26" s="378"/>
      <c r="I26" s="407"/>
      <c r="J26" s="435"/>
      <c r="K26" s="378"/>
      <c r="L26" s="378"/>
      <c r="M26" s="378"/>
      <c r="N26" s="378"/>
      <c r="O26" s="393"/>
      <c r="P26" s="378"/>
      <c r="Q26" s="378"/>
      <c r="R26" s="378"/>
      <c r="S26" s="377"/>
      <c r="T26" s="378"/>
      <c r="U26" s="378"/>
      <c r="V26" s="378"/>
      <c r="W26" s="378"/>
      <c r="X26" s="407"/>
      <c r="Y26" s="377"/>
      <c r="Z26" s="378"/>
      <c r="AA26" s="378"/>
      <c r="AB26" s="378"/>
      <c r="AC26" s="378"/>
      <c r="AD26" s="391"/>
      <c r="AE26" s="374"/>
      <c r="AF26" s="416"/>
      <c r="AG26" s="416"/>
      <c r="AH26" s="419"/>
    </row>
    <row r="27" spans="1:34" ht="15" customHeight="1">
      <c r="A27" s="430"/>
      <c r="B27" s="378"/>
      <c r="C27" s="378"/>
      <c r="D27" s="378"/>
      <c r="E27" s="378"/>
      <c r="F27" s="379"/>
      <c r="G27" s="378"/>
      <c r="H27" s="378"/>
      <c r="I27" s="407"/>
      <c r="J27" s="435"/>
      <c r="K27" s="378"/>
      <c r="L27" s="378"/>
      <c r="M27" s="378"/>
      <c r="N27" s="378"/>
      <c r="O27" s="393"/>
      <c r="P27" s="378"/>
      <c r="Q27" s="378"/>
      <c r="R27" s="378"/>
      <c r="S27" s="377"/>
      <c r="T27" s="378"/>
      <c r="U27" s="378"/>
      <c r="V27" s="378"/>
      <c r="W27" s="378"/>
      <c r="X27" s="407"/>
      <c r="Y27" s="377"/>
      <c r="Z27" s="378"/>
      <c r="AA27" s="378"/>
      <c r="AB27" s="378"/>
      <c r="AC27" s="378"/>
      <c r="AD27" s="391"/>
      <c r="AE27" s="374"/>
      <c r="AF27" s="416"/>
      <c r="AG27" s="416"/>
      <c r="AH27" s="419"/>
    </row>
    <row r="28" spans="1:34" ht="15" customHeight="1">
      <c r="A28" s="430"/>
      <c r="B28" s="378"/>
      <c r="C28" s="378"/>
      <c r="D28" s="378"/>
      <c r="E28" s="378"/>
      <c r="F28" s="379"/>
      <c r="G28" s="378"/>
      <c r="H28" s="378"/>
      <c r="I28" s="407"/>
      <c r="J28" s="435"/>
      <c r="K28" s="378"/>
      <c r="L28" s="378"/>
      <c r="M28" s="378"/>
      <c r="N28" s="378"/>
      <c r="O28" s="393"/>
      <c r="P28" s="378"/>
      <c r="Q28" s="378"/>
      <c r="R28" s="378"/>
      <c r="S28" s="377"/>
      <c r="T28" s="378"/>
      <c r="U28" s="378"/>
      <c r="V28" s="378"/>
      <c r="W28" s="378"/>
      <c r="X28" s="407"/>
      <c r="Y28" s="377"/>
      <c r="Z28" s="378"/>
      <c r="AA28" s="378"/>
      <c r="AB28" s="378"/>
      <c r="AC28" s="378"/>
      <c r="AD28" s="391"/>
      <c r="AE28" s="374"/>
      <c r="AF28" s="416"/>
      <c r="AG28" s="416"/>
      <c r="AH28" s="419"/>
    </row>
    <row r="29" spans="1:34" ht="15" customHeight="1">
      <c r="A29" s="430"/>
      <c r="B29" s="378"/>
      <c r="C29" s="378"/>
      <c r="D29" s="378"/>
      <c r="E29" s="378"/>
      <c r="F29" s="379"/>
      <c r="G29" s="378"/>
      <c r="H29" s="378"/>
      <c r="I29" s="407"/>
      <c r="J29" s="435"/>
      <c r="K29" s="378"/>
      <c r="L29" s="378"/>
      <c r="M29" s="378"/>
      <c r="N29" s="378"/>
      <c r="O29" s="393"/>
      <c r="P29" s="378"/>
      <c r="Q29" s="378"/>
      <c r="R29" s="378"/>
      <c r="S29" s="377"/>
      <c r="T29" s="378"/>
      <c r="U29" s="378"/>
      <c r="V29" s="378"/>
      <c r="W29" s="378"/>
      <c r="X29" s="407"/>
      <c r="Y29" s="377"/>
      <c r="Z29" s="378"/>
      <c r="AA29" s="378"/>
      <c r="AB29" s="378"/>
      <c r="AC29" s="378"/>
      <c r="AD29" s="391"/>
      <c r="AE29" s="374"/>
      <c r="AF29" s="416"/>
      <c r="AG29" s="416"/>
      <c r="AH29" s="419"/>
    </row>
    <row r="30" spans="1:34" ht="15" customHeight="1">
      <c r="A30" s="430"/>
      <c r="B30" s="378"/>
      <c r="C30" s="378"/>
      <c r="D30" s="378"/>
      <c r="E30" s="378"/>
      <c r="F30" s="379"/>
      <c r="G30" s="378"/>
      <c r="H30" s="378"/>
      <c r="I30" s="407"/>
      <c r="J30" s="435"/>
      <c r="K30" s="378"/>
      <c r="L30" s="378"/>
      <c r="M30" s="378"/>
      <c r="N30" s="378"/>
      <c r="O30" s="393"/>
      <c r="P30" s="378"/>
      <c r="Q30" s="378"/>
      <c r="R30" s="378"/>
      <c r="S30" s="377"/>
      <c r="T30" s="378"/>
      <c r="U30" s="378"/>
      <c r="V30" s="378"/>
      <c r="W30" s="378"/>
      <c r="X30" s="407"/>
      <c r="Y30" s="377"/>
      <c r="Z30" s="378"/>
      <c r="AA30" s="378"/>
      <c r="AB30" s="378"/>
      <c r="AC30" s="378"/>
      <c r="AD30" s="391"/>
      <c r="AE30" s="374"/>
      <c r="AF30" s="416"/>
      <c r="AG30" s="416"/>
      <c r="AH30" s="419"/>
    </row>
    <row r="31" spans="1:34" ht="15" customHeight="1">
      <c r="A31" s="430"/>
      <c r="B31" s="378"/>
      <c r="C31" s="378"/>
      <c r="D31" s="378"/>
      <c r="E31" s="378"/>
      <c r="F31" s="379"/>
      <c r="G31" s="378"/>
      <c r="H31" s="378"/>
      <c r="I31" s="407"/>
      <c r="J31" s="435"/>
      <c r="K31" s="378"/>
      <c r="L31" s="378"/>
      <c r="M31" s="378"/>
      <c r="N31" s="378"/>
      <c r="O31" s="393"/>
      <c r="P31" s="378"/>
      <c r="Q31" s="378"/>
      <c r="R31" s="378"/>
      <c r="S31" s="377"/>
      <c r="T31" s="378"/>
      <c r="U31" s="378"/>
      <c r="V31" s="378"/>
      <c r="W31" s="378"/>
      <c r="X31" s="407"/>
      <c r="Y31" s="377"/>
      <c r="Z31" s="378"/>
      <c r="AA31" s="378"/>
      <c r="AB31" s="378"/>
      <c r="AC31" s="378"/>
      <c r="AD31" s="391"/>
      <c r="AE31" s="374"/>
      <c r="AF31" s="416"/>
      <c r="AG31" s="416"/>
      <c r="AH31" s="419"/>
    </row>
    <row r="32" spans="1:34" ht="15" customHeight="1">
      <c r="A32" s="430"/>
      <c r="B32" s="378"/>
      <c r="C32" s="378"/>
      <c r="D32" s="378"/>
      <c r="E32" s="378"/>
      <c r="F32" s="379"/>
      <c r="G32" s="378"/>
      <c r="H32" s="378"/>
      <c r="I32" s="407"/>
      <c r="J32" s="435"/>
      <c r="K32" s="378"/>
      <c r="L32" s="378"/>
      <c r="M32" s="378"/>
      <c r="N32" s="378"/>
      <c r="O32" s="393"/>
      <c r="P32" s="378"/>
      <c r="Q32" s="378"/>
      <c r="R32" s="378"/>
      <c r="S32" s="377"/>
      <c r="T32" s="378"/>
      <c r="U32" s="378"/>
      <c r="V32" s="378"/>
      <c r="W32" s="378"/>
      <c r="X32" s="407"/>
      <c r="Y32" s="377"/>
      <c r="Z32" s="378"/>
      <c r="AA32" s="378"/>
      <c r="AB32" s="378"/>
      <c r="AC32" s="378"/>
      <c r="AD32" s="391"/>
      <c r="AE32" s="374"/>
      <c r="AF32" s="416"/>
      <c r="AG32" s="416"/>
      <c r="AH32" s="419"/>
    </row>
    <row r="33" spans="1:34" ht="15" customHeight="1">
      <c r="A33" s="430"/>
      <c r="B33" s="378"/>
      <c r="C33" s="378"/>
      <c r="D33" s="378"/>
      <c r="E33" s="378"/>
      <c r="F33" s="379"/>
      <c r="G33" s="378"/>
      <c r="H33" s="378"/>
      <c r="I33" s="407"/>
      <c r="J33" s="435"/>
      <c r="K33" s="378"/>
      <c r="L33" s="378"/>
      <c r="M33" s="378"/>
      <c r="N33" s="378"/>
      <c r="O33" s="393"/>
      <c r="P33" s="378"/>
      <c r="Q33" s="378"/>
      <c r="R33" s="378"/>
      <c r="S33" s="377"/>
      <c r="T33" s="378"/>
      <c r="U33" s="378"/>
      <c r="V33" s="378"/>
      <c r="W33" s="378"/>
      <c r="X33" s="407"/>
      <c r="Y33" s="377"/>
      <c r="Z33" s="378"/>
      <c r="AA33" s="378"/>
      <c r="AB33" s="378"/>
      <c r="AC33" s="378"/>
      <c r="AD33" s="391"/>
      <c r="AE33" s="374"/>
      <c r="AF33" s="416"/>
      <c r="AG33" s="416"/>
      <c r="AH33" s="419"/>
    </row>
    <row r="34" spans="1:34" ht="15" customHeight="1">
      <c r="A34" s="430"/>
      <c r="B34" s="378"/>
      <c r="C34" s="378"/>
      <c r="D34" s="378"/>
      <c r="E34" s="378"/>
      <c r="F34" s="379"/>
      <c r="G34" s="378"/>
      <c r="H34" s="378"/>
      <c r="I34" s="407"/>
      <c r="J34" s="435"/>
      <c r="K34" s="378"/>
      <c r="L34" s="378"/>
      <c r="M34" s="378"/>
      <c r="N34" s="378"/>
      <c r="O34" s="393"/>
      <c r="P34" s="378"/>
      <c r="Q34" s="378"/>
      <c r="R34" s="378"/>
      <c r="S34" s="377"/>
      <c r="T34" s="378"/>
      <c r="U34" s="378"/>
      <c r="V34" s="378"/>
      <c r="W34" s="378"/>
      <c r="X34" s="407"/>
      <c r="Y34" s="377"/>
      <c r="Z34" s="378"/>
      <c r="AA34" s="378"/>
      <c r="AB34" s="378"/>
      <c r="AC34" s="378"/>
      <c r="AD34" s="391"/>
      <c r="AE34" s="374"/>
      <c r="AF34" s="416"/>
      <c r="AG34" s="416"/>
      <c r="AH34" s="419"/>
    </row>
    <row r="35" spans="1:34" ht="15" customHeight="1">
      <c r="A35" s="430"/>
      <c r="B35" s="378"/>
      <c r="C35" s="378"/>
      <c r="D35" s="378"/>
      <c r="E35" s="378"/>
      <c r="F35" s="379"/>
      <c r="G35" s="378"/>
      <c r="H35" s="378"/>
      <c r="I35" s="407"/>
      <c r="J35" s="435"/>
      <c r="K35" s="378"/>
      <c r="L35" s="378"/>
      <c r="M35" s="378"/>
      <c r="N35" s="378"/>
      <c r="O35" s="393"/>
      <c r="P35" s="378"/>
      <c r="Q35" s="378"/>
      <c r="R35" s="378"/>
      <c r="S35" s="377"/>
      <c r="T35" s="378"/>
      <c r="U35" s="378"/>
      <c r="V35" s="378"/>
      <c r="W35" s="378"/>
      <c r="X35" s="407"/>
      <c r="Y35" s="377"/>
      <c r="Z35" s="378"/>
      <c r="AA35" s="378"/>
      <c r="AB35" s="378"/>
      <c r="AC35" s="378"/>
      <c r="AD35" s="391"/>
      <c r="AE35" s="374"/>
      <c r="AF35" s="416"/>
      <c r="AG35" s="416"/>
      <c r="AH35" s="419"/>
    </row>
    <row r="36" spans="1:34" ht="15" customHeight="1">
      <c r="A36" s="430"/>
      <c r="B36" s="378"/>
      <c r="C36" s="378"/>
      <c r="D36" s="378"/>
      <c r="E36" s="378"/>
      <c r="F36" s="379"/>
      <c r="G36" s="378"/>
      <c r="H36" s="378"/>
      <c r="I36" s="407"/>
      <c r="J36" s="435"/>
      <c r="K36" s="378"/>
      <c r="L36" s="378"/>
      <c r="M36" s="378"/>
      <c r="N36" s="378"/>
      <c r="O36" s="393"/>
      <c r="P36" s="378"/>
      <c r="Q36" s="378"/>
      <c r="R36" s="378"/>
      <c r="S36" s="377"/>
      <c r="T36" s="378"/>
      <c r="U36" s="378"/>
      <c r="V36" s="378"/>
      <c r="W36" s="378"/>
      <c r="X36" s="407"/>
      <c r="Y36" s="377"/>
      <c r="Z36" s="378"/>
      <c r="AA36" s="378"/>
      <c r="AB36" s="378"/>
      <c r="AC36" s="378"/>
      <c r="AD36" s="391"/>
      <c r="AE36" s="374"/>
      <c r="AF36" s="416"/>
      <c r="AG36" s="416"/>
      <c r="AH36" s="419"/>
    </row>
    <row r="37" spans="1:34" ht="15" customHeight="1">
      <c r="A37" s="430"/>
      <c r="B37" s="378"/>
      <c r="C37" s="378"/>
      <c r="D37" s="378"/>
      <c r="E37" s="378"/>
      <c r="F37" s="379"/>
      <c r="G37" s="378"/>
      <c r="H37" s="378"/>
      <c r="I37" s="407"/>
      <c r="J37" s="435"/>
      <c r="K37" s="378"/>
      <c r="L37" s="378"/>
      <c r="M37" s="378"/>
      <c r="N37" s="378"/>
      <c r="O37" s="393"/>
      <c r="P37" s="378"/>
      <c r="Q37" s="378"/>
      <c r="R37" s="378"/>
      <c r="S37" s="377"/>
      <c r="T37" s="378"/>
      <c r="U37" s="378"/>
      <c r="V37" s="378"/>
      <c r="W37" s="378"/>
      <c r="X37" s="407"/>
      <c r="Y37" s="377"/>
      <c r="Z37" s="378"/>
      <c r="AA37" s="378"/>
      <c r="AB37" s="378"/>
      <c r="AC37" s="378"/>
      <c r="AD37" s="391"/>
      <c r="AE37" s="374"/>
      <c r="AF37" s="416"/>
      <c r="AG37" s="416"/>
      <c r="AH37" s="419"/>
    </row>
    <row r="38" spans="1:34" ht="15" customHeight="1">
      <c r="A38" s="430"/>
      <c r="B38" s="378"/>
      <c r="C38" s="378"/>
      <c r="D38" s="378"/>
      <c r="E38" s="378"/>
      <c r="F38" s="379"/>
      <c r="G38" s="378"/>
      <c r="H38" s="378"/>
      <c r="I38" s="407"/>
      <c r="J38" s="435"/>
      <c r="K38" s="378"/>
      <c r="L38" s="378"/>
      <c r="M38" s="378"/>
      <c r="N38" s="378"/>
      <c r="O38" s="393"/>
      <c r="P38" s="378"/>
      <c r="Q38" s="378"/>
      <c r="R38" s="378"/>
      <c r="S38" s="377"/>
      <c r="T38" s="378"/>
      <c r="U38" s="378"/>
      <c r="V38" s="378"/>
      <c r="W38" s="378"/>
      <c r="X38" s="407"/>
      <c r="Y38" s="377"/>
      <c r="Z38" s="378"/>
      <c r="AA38" s="378"/>
      <c r="AB38" s="378"/>
      <c r="AC38" s="378"/>
      <c r="AD38" s="391"/>
      <c r="AE38" s="374"/>
      <c r="AF38" s="416"/>
      <c r="AG38" s="416"/>
      <c r="AH38" s="419"/>
    </row>
    <row r="39" spans="1:34" ht="15" customHeight="1">
      <c r="A39" s="430"/>
      <c r="B39" s="378"/>
      <c r="C39" s="378"/>
      <c r="D39" s="378"/>
      <c r="E39" s="378"/>
      <c r="F39" s="379"/>
      <c r="G39" s="378"/>
      <c r="H39" s="378"/>
      <c r="I39" s="407"/>
      <c r="J39" s="435"/>
      <c r="K39" s="378"/>
      <c r="L39" s="378"/>
      <c r="M39" s="378"/>
      <c r="N39" s="378"/>
      <c r="O39" s="393"/>
      <c r="P39" s="378"/>
      <c r="Q39" s="378"/>
      <c r="R39" s="378"/>
      <c r="S39" s="377"/>
      <c r="T39" s="378"/>
      <c r="U39" s="378"/>
      <c r="V39" s="378"/>
      <c r="W39" s="378"/>
      <c r="X39" s="407"/>
      <c r="Y39" s="377"/>
      <c r="Z39" s="378"/>
      <c r="AA39" s="378"/>
      <c r="AB39" s="378"/>
      <c r="AC39" s="378"/>
      <c r="AD39" s="391"/>
      <c r="AE39" s="374"/>
      <c r="AF39" s="416"/>
      <c r="AG39" s="416"/>
      <c r="AH39" s="419"/>
    </row>
    <row r="40" spans="1:34" ht="15" customHeight="1">
      <c r="A40" s="430"/>
      <c r="B40" s="378"/>
      <c r="C40" s="378"/>
      <c r="D40" s="378"/>
      <c r="E40" s="378"/>
      <c r="F40" s="379"/>
      <c r="G40" s="378"/>
      <c r="H40" s="378"/>
      <c r="I40" s="407"/>
      <c r="J40" s="435"/>
      <c r="K40" s="378"/>
      <c r="L40" s="378"/>
      <c r="M40" s="378"/>
      <c r="N40" s="378"/>
      <c r="O40" s="393"/>
      <c r="P40" s="378"/>
      <c r="Q40" s="378"/>
      <c r="R40" s="378"/>
      <c r="S40" s="377"/>
      <c r="T40" s="378"/>
      <c r="U40" s="378"/>
      <c r="V40" s="378"/>
      <c r="W40" s="378"/>
      <c r="X40" s="407"/>
      <c r="Y40" s="377"/>
      <c r="Z40" s="378"/>
      <c r="AA40" s="378"/>
      <c r="AB40" s="378"/>
      <c r="AC40" s="378"/>
      <c r="AD40" s="391"/>
      <c r="AE40" s="374"/>
      <c r="AF40" s="416"/>
      <c r="AG40" s="416"/>
      <c r="AH40" s="419"/>
    </row>
    <row r="41" spans="1:34" ht="15" customHeight="1">
      <c r="A41" s="430"/>
      <c r="B41" s="378"/>
      <c r="C41" s="378"/>
      <c r="D41" s="378"/>
      <c r="E41" s="378"/>
      <c r="F41" s="379"/>
      <c r="G41" s="378"/>
      <c r="H41" s="378"/>
      <c r="I41" s="407"/>
      <c r="J41" s="435"/>
      <c r="K41" s="378"/>
      <c r="L41" s="378"/>
      <c r="M41" s="378"/>
      <c r="N41" s="378"/>
      <c r="O41" s="393"/>
      <c r="P41" s="378"/>
      <c r="Q41" s="378"/>
      <c r="R41" s="378"/>
      <c r="S41" s="377"/>
      <c r="T41" s="378"/>
      <c r="U41" s="378"/>
      <c r="V41" s="378"/>
      <c r="W41" s="378"/>
      <c r="X41" s="407"/>
      <c r="Y41" s="377"/>
      <c r="Z41" s="378"/>
      <c r="AA41" s="378"/>
      <c r="AB41" s="378"/>
      <c r="AC41" s="378"/>
      <c r="AD41" s="391"/>
      <c r="AE41" s="374"/>
      <c r="AF41" s="416"/>
      <c r="AG41" s="416"/>
      <c r="AH41" s="419"/>
    </row>
    <row r="42" spans="1:34" ht="15" customHeight="1">
      <c r="A42" s="430"/>
      <c r="B42" s="378"/>
      <c r="C42" s="378"/>
      <c r="D42" s="378"/>
      <c r="E42" s="378"/>
      <c r="F42" s="379"/>
      <c r="G42" s="378"/>
      <c r="H42" s="378"/>
      <c r="I42" s="407"/>
      <c r="J42" s="435"/>
      <c r="K42" s="378"/>
      <c r="L42" s="378"/>
      <c r="M42" s="378"/>
      <c r="N42" s="378"/>
      <c r="O42" s="393"/>
      <c r="P42" s="378"/>
      <c r="Q42" s="378"/>
      <c r="R42" s="378"/>
      <c r="S42" s="377"/>
      <c r="T42" s="378"/>
      <c r="U42" s="378"/>
      <c r="V42" s="378"/>
      <c r="W42" s="378"/>
      <c r="X42" s="407"/>
      <c r="Y42" s="377"/>
      <c r="Z42" s="378"/>
      <c r="AA42" s="378"/>
      <c r="AB42" s="378"/>
      <c r="AC42" s="378"/>
      <c r="AD42" s="391"/>
      <c r="AE42" s="374"/>
      <c r="AF42" s="416"/>
      <c r="AG42" s="416"/>
      <c r="AH42" s="419"/>
    </row>
    <row r="43" spans="1:34" ht="15" customHeight="1">
      <c r="A43" s="430"/>
      <c r="B43" s="378"/>
      <c r="C43" s="378"/>
      <c r="D43" s="378"/>
      <c r="E43" s="378"/>
      <c r="F43" s="379"/>
      <c r="G43" s="378"/>
      <c r="H43" s="378"/>
      <c r="I43" s="407"/>
      <c r="J43" s="435"/>
      <c r="K43" s="378"/>
      <c r="L43" s="378"/>
      <c r="M43" s="378"/>
      <c r="N43" s="378"/>
      <c r="O43" s="393"/>
      <c r="P43" s="378"/>
      <c r="Q43" s="378"/>
      <c r="R43" s="378"/>
      <c r="S43" s="377"/>
      <c r="T43" s="378"/>
      <c r="U43" s="378"/>
      <c r="V43" s="378"/>
      <c r="W43" s="378"/>
      <c r="X43" s="407"/>
      <c r="Y43" s="377"/>
      <c r="Z43" s="378"/>
      <c r="AA43" s="378"/>
      <c r="AB43" s="378"/>
      <c r="AC43" s="378"/>
      <c r="AD43" s="391"/>
      <c r="AE43" s="374"/>
      <c r="AF43" s="416"/>
      <c r="AG43" s="416"/>
      <c r="AH43" s="419"/>
    </row>
    <row r="44" spans="1:34" ht="15" customHeight="1">
      <c r="A44" s="430"/>
      <c r="B44" s="378"/>
      <c r="C44" s="378"/>
      <c r="D44" s="378"/>
      <c r="E44" s="378"/>
      <c r="F44" s="379"/>
      <c r="G44" s="378"/>
      <c r="H44" s="378"/>
      <c r="I44" s="407"/>
      <c r="J44" s="435"/>
      <c r="K44" s="378"/>
      <c r="L44" s="378"/>
      <c r="M44" s="378"/>
      <c r="N44" s="378"/>
      <c r="O44" s="393"/>
      <c r="P44" s="378"/>
      <c r="Q44" s="378"/>
      <c r="R44" s="378"/>
      <c r="S44" s="377"/>
      <c r="T44" s="378"/>
      <c r="U44" s="378"/>
      <c r="V44" s="378"/>
      <c r="W44" s="378"/>
      <c r="X44" s="407"/>
      <c r="Y44" s="377"/>
      <c r="Z44" s="378"/>
      <c r="AA44" s="378"/>
      <c r="AB44" s="378"/>
      <c r="AC44" s="378"/>
      <c r="AD44" s="391"/>
      <c r="AE44" s="374"/>
      <c r="AF44" s="416"/>
      <c r="AG44" s="416"/>
      <c r="AH44" s="419"/>
    </row>
    <row r="45" spans="1:34" ht="15" customHeight="1">
      <c r="A45" s="430"/>
      <c r="B45" s="378"/>
      <c r="C45" s="378"/>
      <c r="D45" s="378"/>
      <c r="E45" s="378"/>
      <c r="F45" s="379"/>
      <c r="G45" s="378"/>
      <c r="H45" s="378"/>
      <c r="I45" s="407"/>
      <c r="J45" s="435"/>
      <c r="K45" s="378"/>
      <c r="L45" s="378"/>
      <c r="M45" s="378"/>
      <c r="N45" s="378"/>
      <c r="O45" s="393"/>
      <c r="P45" s="378"/>
      <c r="Q45" s="378"/>
      <c r="R45" s="378"/>
      <c r="S45" s="377"/>
      <c r="T45" s="378"/>
      <c r="U45" s="378"/>
      <c r="V45" s="378"/>
      <c r="W45" s="378"/>
      <c r="X45" s="407"/>
      <c r="Y45" s="377"/>
      <c r="Z45" s="378"/>
      <c r="AA45" s="378"/>
      <c r="AB45" s="378"/>
      <c r="AC45" s="378"/>
      <c r="AD45" s="391"/>
      <c r="AE45" s="374"/>
      <c r="AF45" s="416"/>
      <c r="AG45" s="416"/>
      <c r="AH45" s="419"/>
    </row>
    <row r="46" spans="1:34" ht="15" customHeight="1"/>
    <row r="47" spans="1:34" ht="15" customHeight="1"/>
    <row r="48" spans="1:34" ht="15" customHeight="1"/>
    <row r="49" ht="15" customHeight="1"/>
    <row r="50" ht="15" customHeight="1"/>
    <row r="51" ht="15" customHeight="1"/>
    <row r="52" ht="15" customHeight="1"/>
    <row r="53" ht="15" customHeight="1"/>
  </sheetData>
  <sheetProtection selectLockedCells="1"/>
  <mergeCells count="6">
    <mergeCell ref="AE3:AH3"/>
    <mergeCell ref="C2:D2"/>
    <mergeCell ref="A3:I3"/>
    <mergeCell ref="J3:R3"/>
    <mergeCell ref="S3:X3"/>
    <mergeCell ref="Y3:AD3"/>
  </mergeCells>
  <pageMargins left="0.44" right="0.5" top="0.82" bottom="0.79" header="0.5" footer="0.5"/>
  <pageSetup paperSize="5" orientation="landscape"/>
  <headerFooter alignWithMargins="0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150">
    <tabColor rgb="FFFF0000"/>
  </sheetPr>
  <dimension ref="A1:AO61"/>
  <sheetViews>
    <sheetView zoomScale="75" zoomScaleNormal="75" workbookViewId="0">
      <selection activeCell="C2" sqref="C2:D2"/>
    </sheetView>
  </sheetViews>
  <sheetFormatPr defaultColWidth="9" defaultRowHeight="13.2"/>
  <cols>
    <col min="1" max="1" width="10.44140625" style="360" customWidth="1"/>
    <col min="2" max="2" width="10.5546875" style="361" customWidth="1"/>
    <col min="3" max="3" width="8.5546875" style="361" customWidth="1"/>
    <col min="4" max="4" width="9.6640625" style="361" customWidth="1"/>
    <col min="5" max="5" width="8.109375" style="361" customWidth="1"/>
    <col min="6" max="6" width="5.44140625" style="362" customWidth="1"/>
    <col min="7" max="7" width="11.44140625" style="361" customWidth="1"/>
    <col min="8" max="8" width="12.44140625" style="361" customWidth="1"/>
    <col min="9" max="9" width="11.6640625" style="361" customWidth="1"/>
    <col min="10" max="10" width="11.6640625" style="363" hidden="1" customWidth="1"/>
    <col min="11" max="13" width="11.6640625" style="361" hidden="1" customWidth="1"/>
    <col min="14" max="14" width="9.33203125" style="361" hidden="1" customWidth="1"/>
    <col min="15" max="15" width="7.33203125" style="364" hidden="1" customWidth="1"/>
    <col min="16" max="18" width="11.6640625" style="361" hidden="1" customWidth="1"/>
    <col min="19" max="19" width="11.6640625" style="363" hidden="1" customWidth="1"/>
    <col min="20" max="22" width="11.6640625" style="361" hidden="1" customWidth="1"/>
    <col min="23" max="23" width="5.5546875" style="364" hidden="1" customWidth="1"/>
    <col min="24" max="25" width="11.6640625" style="361" hidden="1" customWidth="1"/>
    <col min="26" max="26" width="11.33203125" style="360" customWidth="1"/>
    <col min="27" max="27" width="11.44140625" customWidth="1"/>
    <col min="28" max="28" width="9.6640625" customWidth="1"/>
    <col min="29" max="29" width="7.6640625" customWidth="1"/>
    <col min="30" max="30" width="11.44140625" customWidth="1"/>
    <col min="31" max="31" width="12.6640625" style="361" customWidth="1"/>
    <col min="32" max="32" width="10" style="360" customWidth="1"/>
    <col min="33" max="33" width="10" style="361" customWidth="1"/>
    <col min="34" max="34" width="9.44140625" style="361" customWidth="1"/>
    <col min="35" max="35" width="9.109375" style="361"/>
    <col min="36" max="36" width="9.88671875" style="361" customWidth="1"/>
    <col min="37" max="37" width="12" style="361" customWidth="1"/>
    <col min="38" max="41" width="10.6640625" customWidth="1"/>
  </cols>
  <sheetData>
    <row r="1" spans="1:41" ht="24.6">
      <c r="A1" s="365" t="s">
        <v>2076</v>
      </c>
      <c r="B1" s="366"/>
      <c r="C1" s="366"/>
      <c r="D1" s="366"/>
      <c r="E1" s="366"/>
      <c r="F1" s="367"/>
      <c r="G1" s="366"/>
      <c r="H1" s="366"/>
      <c r="I1" s="366"/>
      <c r="J1" s="380"/>
      <c r="K1" s="366"/>
      <c r="L1" s="366"/>
      <c r="M1" s="366"/>
      <c r="N1" s="366"/>
      <c r="O1" s="381"/>
      <c r="P1" s="366"/>
      <c r="Q1" s="366"/>
      <c r="R1" s="366"/>
      <c r="S1" s="380"/>
      <c r="T1" s="366"/>
      <c r="U1" s="366"/>
      <c r="V1" s="366"/>
      <c r="W1" s="381"/>
      <c r="X1" s="366"/>
      <c r="Y1" s="366"/>
      <c r="Z1" s="397"/>
      <c r="AA1" s="398"/>
      <c r="AB1" s="398"/>
      <c r="AC1" s="398"/>
      <c r="AD1" s="398"/>
      <c r="AE1" s="366"/>
      <c r="AF1" s="397"/>
      <c r="AG1" s="366"/>
      <c r="AH1" s="366"/>
      <c r="AI1" s="366"/>
      <c r="AL1" s="409"/>
      <c r="AM1" s="410"/>
      <c r="AN1" s="411"/>
      <c r="AO1" s="411"/>
    </row>
    <row r="2" spans="1:41" ht="15.6">
      <c r="A2" s="368" t="s">
        <v>34</v>
      </c>
      <c r="C2" s="3601"/>
      <c r="D2" s="3601"/>
      <c r="H2" s="369"/>
      <c r="I2" s="369"/>
      <c r="J2" s="382"/>
      <c r="K2" s="369"/>
      <c r="L2" s="369"/>
      <c r="M2" s="369"/>
      <c r="N2" s="369"/>
      <c r="P2" s="369"/>
      <c r="Q2" s="369"/>
      <c r="R2" s="369"/>
      <c r="S2" s="382"/>
      <c r="T2" s="369"/>
      <c r="U2" s="369"/>
      <c r="V2" s="369"/>
      <c r="X2" s="369"/>
      <c r="Y2" s="369"/>
      <c r="AL2" s="360"/>
      <c r="AM2" s="411"/>
      <c r="AN2" s="411"/>
      <c r="AO2" s="411"/>
    </row>
    <row r="3" spans="1:41" ht="15.6">
      <c r="A3" s="3613" t="s">
        <v>103</v>
      </c>
      <c r="B3" s="3614"/>
      <c r="C3" s="3614"/>
      <c r="D3" s="3614"/>
      <c r="E3" s="3614"/>
      <c r="F3" s="3614"/>
      <c r="G3" s="3614"/>
      <c r="H3" s="3614"/>
      <c r="I3" s="3615"/>
      <c r="J3" s="3616" t="s">
        <v>719</v>
      </c>
      <c r="K3" s="3617"/>
      <c r="L3" s="3617"/>
      <c r="M3" s="3617"/>
      <c r="N3" s="3617"/>
      <c r="O3" s="3617"/>
      <c r="P3" s="3617"/>
      <c r="Q3" s="3617"/>
      <c r="R3" s="3617"/>
      <c r="S3" s="3618" t="s">
        <v>259</v>
      </c>
      <c r="T3" s="3619"/>
      <c r="U3" s="3619"/>
      <c r="V3" s="3619"/>
      <c r="W3" s="3619"/>
      <c r="X3" s="3619"/>
      <c r="Y3" s="3620"/>
      <c r="Z3" s="3621" t="s">
        <v>20</v>
      </c>
      <c r="AA3" s="3622"/>
      <c r="AB3" s="3622"/>
      <c r="AC3" s="3622"/>
      <c r="AD3" s="3622"/>
      <c r="AE3" s="3623"/>
      <c r="AF3" s="3607" t="s">
        <v>105</v>
      </c>
      <c r="AG3" s="3608"/>
      <c r="AH3" s="3608"/>
      <c r="AI3" s="3608"/>
      <c r="AJ3" s="3608"/>
      <c r="AK3" s="3609"/>
      <c r="AL3" s="3610" t="s">
        <v>551</v>
      </c>
      <c r="AM3" s="3611"/>
      <c r="AN3" s="3611"/>
      <c r="AO3" s="3612"/>
    </row>
    <row r="4" spans="1:41" ht="31.5" customHeight="1">
      <c r="A4" s="370" t="s">
        <v>2</v>
      </c>
      <c r="B4" s="371" t="s">
        <v>240</v>
      </c>
      <c r="C4" s="372" t="s">
        <v>4</v>
      </c>
      <c r="D4" s="371" t="s">
        <v>261</v>
      </c>
      <c r="E4" s="373" t="s">
        <v>5</v>
      </c>
      <c r="F4" s="373" t="s">
        <v>6</v>
      </c>
      <c r="G4" s="371" t="s">
        <v>241</v>
      </c>
      <c r="H4" s="371" t="s">
        <v>242</v>
      </c>
      <c r="I4" s="383" t="s">
        <v>243</v>
      </c>
      <c r="J4" s="384" t="s">
        <v>2</v>
      </c>
      <c r="K4" s="385" t="s">
        <v>22</v>
      </c>
      <c r="L4" s="386">
        <v>0.02</v>
      </c>
      <c r="M4" s="385" t="s">
        <v>262</v>
      </c>
      <c r="N4" s="385" t="s">
        <v>5</v>
      </c>
      <c r="O4" s="379" t="s">
        <v>263</v>
      </c>
      <c r="P4" s="387" t="s">
        <v>264</v>
      </c>
      <c r="Q4" s="385" t="s">
        <v>264</v>
      </c>
      <c r="R4" s="385" t="s">
        <v>26</v>
      </c>
      <c r="S4" s="394" t="s">
        <v>21</v>
      </c>
      <c r="T4" s="379" t="s">
        <v>22</v>
      </c>
      <c r="U4" s="379" t="s">
        <v>25</v>
      </c>
      <c r="V4" s="379" t="s">
        <v>5</v>
      </c>
      <c r="W4" s="379" t="s">
        <v>158</v>
      </c>
      <c r="X4" s="379" t="s">
        <v>22</v>
      </c>
      <c r="Y4" s="399" t="s">
        <v>26</v>
      </c>
      <c r="Z4" s="400" t="s">
        <v>21</v>
      </c>
      <c r="AA4" s="401" t="s">
        <v>22</v>
      </c>
      <c r="AB4" s="401" t="s">
        <v>25</v>
      </c>
      <c r="AC4" s="401" t="s">
        <v>5</v>
      </c>
      <c r="AD4" s="401" t="s">
        <v>24</v>
      </c>
      <c r="AE4" s="402" t="s">
        <v>26</v>
      </c>
      <c r="AF4" s="400" t="s">
        <v>21</v>
      </c>
      <c r="AG4" s="401" t="s">
        <v>22</v>
      </c>
      <c r="AH4" s="401" t="s">
        <v>25</v>
      </c>
      <c r="AI4" s="401" t="s">
        <v>5</v>
      </c>
      <c r="AJ4" s="401" t="s">
        <v>24</v>
      </c>
      <c r="AK4" s="402" t="s">
        <v>26</v>
      </c>
      <c r="AL4" s="400" t="s">
        <v>21</v>
      </c>
      <c r="AM4" s="412" t="s">
        <v>552</v>
      </c>
      <c r="AN4" s="413" t="s">
        <v>553</v>
      </c>
      <c r="AO4" s="417" t="s">
        <v>10</v>
      </c>
    </row>
    <row r="5" spans="1:41" ht="15" customHeight="1">
      <c r="A5" s="374"/>
      <c r="B5" s="375"/>
      <c r="C5" s="375"/>
      <c r="D5" s="375"/>
      <c r="E5" s="375"/>
      <c r="F5" s="376"/>
      <c r="G5" s="375"/>
      <c r="H5" s="375"/>
      <c r="I5" s="388"/>
      <c r="J5" s="389"/>
      <c r="K5" s="375"/>
      <c r="L5" s="375"/>
      <c r="M5" s="375"/>
      <c r="N5" s="375"/>
      <c r="O5" s="390"/>
      <c r="P5" s="375"/>
      <c r="Q5" s="375"/>
      <c r="R5" s="375"/>
      <c r="S5" s="395"/>
      <c r="T5" s="375"/>
      <c r="U5" s="375"/>
      <c r="V5" s="375"/>
      <c r="W5" s="390"/>
      <c r="X5" s="375"/>
      <c r="Y5" s="403"/>
      <c r="Z5" s="404">
        <v>42206</v>
      </c>
      <c r="AA5" s="405">
        <v>20000</v>
      </c>
      <c r="AB5" s="405">
        <v>400</v>
      </c>
      <c r="AC5" s="405"/>
      <c r="AD5" s="405">
        <v>1666.67</v>
      </c>
      <c r="AE5" s="406">
        <v>20000</v>
      </c>
      <c r="AF5" s="374"/>
      <c r="AG5" s="375"/>
      <c r="AH5" s="375"/>
      <c r="AI5" s="375"/>
      <c r="AJ5" s="375"/>
      <c r="AK5" s="388"/>
      <c r="AL5" s="414"/>
      <c r="AM5" s="415"/>
      <c r="AN5" s="415"/>
      <c r="AO5" s="418"/>
    </row>
    <row r="6" spans="1:41" ht="15" customHeight="1">
      <c r="A6" s="377"/>
      <c r="B6" s="378"/>
      <c r="C6" s="378"/>
      <c r="D6" s="378"/>
      <c r="E6" s="378"/>
      <c r="F6" s="379"/>
      <c r="G6" s="378"/>
      <c r="H6" s="378"/>
      <c r="I6" s="391"/>
      <c r="J6" s="392"/>
      <c r="K6" s="378"/>
      <c r="L6" s="378"/>
      <c r="M6" s="378"/>
      <c r="N6" s="378"/>
      <c r="O6" s="393"/>
      <c r="P6" s="378"/>
      <c r="Q6" s="378"/>
      <c r="R6" s="378"/>
      <c r="S6" s="396"/>
      <c r="T6" s="378"/>
      <c r="U6" s="378"/>
      <c r="V6" s="378"/>
      <c r="W6" s="393"/>
      <c r="X6" s="378"/>
      <c r="Y6" s="407"/>
      <c r="Z6" s="377">
        <v>42241</v>
      </c>
      <c r="AA6" s="378"/>
      <c r="AB6" s="378">
        <v>366.66</v>
      </c>
      <c r="AC6" s="378"/>
      <c r="AD6" s="378">
        <v>1666.67</v>
      </c>
      <c r="AE6" s="391">
        <f>+AE5-AD6</f>
        <v>18333.330000000002</v>
      </c>
      <c r="AF6" s="377"/>
      <c r="AG6" s="378"/>
      <c r="AH6" s="378"/>
      <c r="AI6" s="378"/>
      <c r="AJ6" s="378"/>
      <c r="AK6" s="391"/>
      <c r="AL6" s="374"/>
      <c r="AM6" s="416"/>
      <c r="AN6" s="416"/>
      <c r="AO6" s="419"/>
    </row>
    <row r="7" spans="1:41" ht="15" customHeight="1">
      <c r="A7" s="377"/>
      <c r="B7" s="378"/>
      <c r="C7" s="378"/>
      <c r="D7" s="378"/>
      <c r="E7" s="378"/>
      <c r="F7" s="379"/>
      <c r="G7" s="378"/>
      <c r="H7" s="378"/>
      <c r="I7" s="391"/>
      <c r="J7" s="392"/>
      <c r="K7" s="378"/>
      <c r="L7" s="378"/>
      <c r="M7" s="378"/>
      <c r="N7" s="378"/>
      <c r="O7" s="393"/>
      <c r="P7" s="378"/>
      <c r="Q7" s="378"/>
      <c r="R7" s="378"/>
      <c r="S7" s="396"/>
      <c r="T7" s="378"/>
      <c r="U7" s="378"/>
      <c r="V7" s="378"/>
      <c r="W7" s="393"/>
      <c r="X7" s="378"/>
      <c r="Y7" s="407"/>
      <c r="Z7" s="377">
        <v>42270</v>
      </c>
      <c r="AA7" s="378"/>
      <c r="AB7" s="378">
        <v>333.33</v>
      </c>
      <c r="AC7" s="378"/>
      <c r="AD7" s="378">
        <v>1666.67</v>
      </c>
      <c r="AE7" s="391">
        <f>+AE6-AD7</f>
        <v>16666.66</v>
      </c>
      <c r="AF7" s="377"/>
      <c r="AG7" s="378"/>
      <c r="AH7" s="378"/>
      <c r="AI7" s="378"/>
      <c r="AJ7" s="378"/>
      <c r="AK7" s="391"/>
      <c r="AL7" s="374"/>
      <c r="AM7" s="416"/>
      <c r="AN7" s="416"/>
      <c r="AO7" s="419"/>
    </row>
    <row r="8" spans="1:41" ht="15" customHeight="1">
      <c r="A8" s="377"/>
      <c r="B8" s="378"/>
      <c r="C8" s="378"/>
      <c r="D8" s="378"/>
      <c r="E8" s="378"/>
      <c r="F8" s="379"/>
      <c r="G8" s="378"/>
      <c r="H8" s="378"/>
      <c r="I8" s="391"/>
      <c r="J8" s="392"/>
      <c r="K8" s="378"/>
      <c r="L8" s="378"/>
      <c r="M8" s="378"/>
      <c r="N8" s="378"/>
      <c r="O8" s="393"/>
      <c r="P8" s="378"/>
      <c r="Q8" s="378"/>
      <c r="R8" s="378"/>
      <c r="S8" s="396"/>
      <c r="T8" s="378"/>
      <c r="U8" s="378"/>
      <c r="V8" s="378"/>
      <c r="W8" s="393"/>
      <c r="X8" s="378"/>
      <c r="Y8" s="407"/>
      <c r="Z8" s="377">
        <v>42303</v>
      </c>
      <c r="AA8" s="378"/>
      <c r="AB8" s="378">
        <v>300</v>
      </c>
      <c r="AC8" s="378"/>
      <c r="AD8" s="378">
        <v>1666.67</v>
      </c>
      <c r="AE8" s="391">
        <f>+AE7-AD8</f>
        <v>14999.99</v>
      </c>
      <c r="AF8" s="377"/>
      <c r="AG8" s="378"/>
      <c r="AH8" s="378"/>
      <c r="AI8" s="378"/>
      <c r="AJ8" s="378"/>
      <c r="AK8" s="391"/>
      <c r="AL8" s="374"/>
      <c r="AM8" s="416"/>
      <c r="AN8" s="416"/>
      <c r="AO8" s="419"/>
    </row>
    <row r="9" spans="1:41" ht="15" customHeight="1">
      <c r="A9" s="377"/>
      <c r="B9" s="378"/>
      <c r="C9" s="378"/>
      <c r="D9" s="378"/>
      <c r="E9" s="378"/>
      <c r="F9" s="379"/>
      <c r="G9" s="378"/>
      <c r="H9" s="378"/>
      <c r="I9" s="391"/>
      <c r="J9" s="392"/>
      <c r="K9" s="378"/>
      <c r="L9" s="378"/>
      <c r="M9" s="378"/>
      <c r="N9" s="378"/>
      <c r="O9" s="393"/>
      <c r="P9" s="378"/>
      <c r="Q9" s="378"/>
      <c r="R9" s="378"/>
      <c r="S9" s="396"/>
      <c r="T9" s="378"/>
      <c r="U9" s="378"/>
      <c r="V9" s="378"/>
      <c r="W9" s="393"/>
      <c r="X9" s="378"/>
      <c r="Y9" s="407"/>
      <c r="Z9" s="377">
        <v>42333</v>
      </c>
      <c r="AA9" s="378"/>
      <c r="AB9" s="378">
        <v>300</v>
      </c>
      <c r="AC9" s="378"/>
      <c r="AD9" s="378">
        <v>1666.67</v>
      </c>
      <c r="AE9" s="391">
        <f>+AE8-AD9</f>
        <v>13333.32</v>
      </c>
      <c r="AF9" s="377"/>
      <c r="AG9" s="378"/>
      <c r="AH9" s="378"/>
      <c r="AI9" s="378"/>
      <c r="AJ9" s="378"/>
      <c r="AK9" s="391"/>
      <c r="AL9" s="374"/>
      <c r="AM9" s="416"/>
      <c r="AN9" s="416"/>
      <c r="AO9" s="419"/>
    </row>
    <row r="10" spans="1:41" ht="15" customHeight="1">
      <c r="A10" s="377"/>
      <c r="B10" s="378"/>
      <c r="C10" s="378"/>
      <c r="D10" s="378"/>
      <c r="E10" s="378"/>
      <c r="F10" s="379"/>
      <c r="G10" s="378"/>
      <c r="H10" s="378"/>
      <c r="I10" s="391"/>
      <c r="J10" s="392"/>
      <c r="K10" s="378"/>
      <c r="L10" s="378"/>
      <c r="M10" s="378"/>
      <c r="N10" s="378"/>
      <c r="O10" s="393"/>
      <c r="P10" s="378"/>
      <c r="Q10" s="378"/>
      <c r="R10" s="378"/>
      <c r="S10" s="396"/>
      <c r="T10" s="378"/>
      <c r="U10" s="378"/>
      <c r="V10" s="378"/>
      <c r="W10" s="393"/>
      <c r="X10" s="378"/>
      <c r="Y10" s="407"/>
      <c r="Z10" s="377">
        <v>42333</v>
      </c>
      <c r="AA10" s="378"/>
      <c r="AB10" s="378"/>
      <c r="AC10" s="378"/>
      <c r="AD10" s="378">
        <v>13333.32</v>
      </c>
      <c r="AE10" s="408" t="s">
        <v>1193</v>
      </c>
      <c r="AF10" s="377"/>
      <c r="AG10" s="378"/>
      <c r="AH10" s="378"/>
      <c r="AI10" s="378"/>
      <c r="AJ10" s="378"/>
      <c r="AK10" s="391"/>
      <c r="AL10" s="374"/>
      <c r="AM10" s="416"/>
      <c r="AN10" s="416"/>
      <c r="AO10" s="419"/>
    </row>
    <row r="11" spans="1:41" ht="15" customHeight="1">
      <c r="A11" s="377"/>
      <c r="B11" s="378"/>
      <c r="C11" s="378"/>
      <c r="D11" s="378"/>
      <c r="E11" s="378"/>
      <c r="F11" s="379"/>
      <c r="G11" s="378"/>
      <c r="H11" s="378"/>
      <c r="I11" s="391"/>
      <c r="J11" s="392"/>
      <c r="K11" s="378"/>
      <c r="L11" s="378"/>
      <c r="M11" s="378"/>
      <c r="N11" s="378"/>
      <c r="O11" s="393"/>
      <c r="P11" s="378"/>
      <c r="Q11" s="378"/>
      <c r="R11" s="378"/>
      <c r="S11" s="396"/>
      <c r="T11" s="378"/>
      <c r="U11" s="378"/>
      <c r="V11" s="378"/>
      <c r="W11" s="393"/>
      <c r="X11" s="378"/>
      <c r="Y11" s="407"/>
      <c r="Z11" s="377"/>
      <c r="AA11" s="378"/>
      <c r="AB11" s="378"/>
      <c r="AC11" s="378"/>
      <c r="AD11" s="378"/>
      <c r="AE11" s="391"/>
      <c r="AF11" s="377"/>
      <c r="AG11" s="378"/>
      <c r="AH11" s="378"/>
      <c r="AI11" s="378"/>
      <c r="AJ11" s="378"/>
      <c r="AK11" s="391"/>
      <c r="AL11" s="374"/>
      <c r="AM11" s="416"/>
      <c r="AN11" s="416"/>
      <c r="AO11" s="419"/>
    </row>
    <row r="12" spans="1:41" ht="15" customHeight="1">
      <c r="A12" s="377"/>
      <c r="B12" s="378"/>
      <c r="C12" s="378"/>
      <c r="D12" s="378"/>
      <c r="E12" s="378"/>
      <c r="F12" s="379"/>
      <c r="G12" s="378"/>
      <c r="H12" s="378"/>
      <c r="I12" s="391"/>
      <c r="J12" s="392"/>
      <c r="K12" s="378"/>
      <c r="L12" s="378"/>
      <c r="M12" s="378"/>
      <c r="N12" s="378"/>
      <c r="O12" s="393"/>
      <c r="P12" s="378"/>
      <c r="Q12" s="378"/>
      <c r="R12" s="378"/>
      <c r="S12" s="396"/>
      <c r="T12" s="378"/>
      <c r="U12" s="378"/>
      <c r="V12" s="378"/>
      <c r="W12" s="393"/>
      <c r="X12" s="378"/>
      <c r="Y12" s="407"/>
      <c r="Z12" s="377"/>
      <c r="AA12" s="378"/>
      <c r="AB12" s="378"/>
      <c r="AC12" s="378"/>
      <c r="AD12" s="378"/>
      <c r="AE12" s="391"/>
      <c r="AF12" s="377"/>
      <c r="AG12" s="378"/>
      <c r="AH12" s="378"/>
      <c r="AI12" s="378"/>
      <c r="AJ12" s="378"/>
      <c r="AK12" s="391"/>
      <c r="AL12" s="374"/>
      <c r="AM12" s="416"/>
      <c r="AN12" s="416"/>
      <c r="AO12" s="419"/>
    </row>
    <row r="13" spans="1:41" ht="15" customHeight="1">
      <c r="A13" s="377"/>
      <c r="B13" s="378"/>
      <c r="C13" s="378"/>
      <c r="D13" s="378"/>
      <c r="E13" s="378"/>
      <c r="F13" s="379"/>
      <c r="G13" s="378"/>
      <c r="H13" s="378"/>
      <c r="I13" s="391"/>
      <c r="J13" s="392"/>
      <c r="K13" s="378"/>
      <c r="L13" s="378"/>
      <c r="M13" s="378"/>
      <c r="N13" s="378"/>
      <c r="O13" s="393"/>
      <c r="P13" s="378"/>
      <c r="Q13" s="378"/>
      <c r="R13" s="378"/>
      <c r="S13" s="396"/>
      <c r="T13" s="378"/>
      <c r="U13" s="378"/>
      <c r="V13" s="378"/>
      <c r="W13" s="393"/>
      <c r="X13" s="378"/>
      <c r="Y13" s="407"/>
      <c r="Z13" s="377"/>
      <c r="AA13" s="378"/>
      <c r="AB13" s="378"/>
      <c r="AC13" s="378"/>
      <c r="AD13" s="378"/>
      <c r="AE13" s="391"/>
      <c r="AF13" s="377"/>
      <c r="AG13" s="378"/>
      <c r="AH13" s="378"/>
      <c r="AI13" s="378"/>
      <c r="AJ13" s="378"/>
      <c r="AK13" s="391"/>
      <c r="AL13" s="374"/>
      <c r="AM13" s="416"/>
      <c r="AN13" s="416"/>
      <c r="AO13" s="419"/>
    </row>
    <row r="14" spans="1:41" ht="15" customHeight="1">
      <c r="A14" s="377"/>
      <c r="B14" s="378"/>
      <c r="C14" s="378"/>
      <c r="D14" s="378"/>
      <c r="E14" s="378"/>
      <c r="F14" s="379"/>
      <c r="G14" s="378"/>
      <c r="H14" s="378"/>
      <c r="I14" s="391"/>
      <c r="J14" s="392"/>
      <c r="K14" s="378"/>
      <c r="L14" s="378"/>
      <c r="M14" s="378"/>
      <c r="N14" s="378"/>
      <c r="O14" s="393"/>
      <c r="P14" s="378"/>
      <c r="Q14" s="378"/>
      <c r="R14" s="378"/>
      <c r="S14" s="396"/>
      <c r="T14" s="378"/>
      <c r="U14" s="378"/>
      <c r="V14" s="378"/>
      <c r="W14" s="393"/>
      <c r="X14" s="378"/>
      <c r="Y14" s="407"/>
      <c r="Z14" s="377"/>
      <c r="AA14" s="378"/>
      <c r="AB14" s="378"/>
      <c r="AC14" s="378"/>
      <c r="AD14" s="378"/>
      <c r="AE14" s="391"/>
      <c r="AF14" s="377"/>
      <c r="AG14" s="378"/>
      <c r="AH14" s="378"/>
      <c r="AI14" s="378"/>
      <c r="AJ14" s="378"/>
      <c r="AK14" s="391"/>
      <c r="AL14" s="374"/>
      <c r="AM14" s="416"/>
      <c r="AN14" s="416"/>
      <c r="AO14" s="419"/>
    </row>
    <row r="15" spans="1:41" ht="15" customHeight="1">
      <c r="A15" s="377"/>
      <c r="B15" s="378"/>
      <c r="C15" s="378"/>
      <c r="D15" s="378"/>
      <c r="E15" s="378"/>
      <c r="F15" s="379"/>
      <c r="G15" s="378"/>
      <c r="H15" s="378"/>
      <c r="I15" s="391"/>
      <c r="J15" s="392"/>
      <c r="K15" s="378"/>
      <c r="L15" s="378"/>
      <c r="M15" s="378"/>
      <c r="N15" s="378"/>
      <c r="O15" s="393"/>
      <c r="P15" s="378"/>
      <c r="Q15" s="378"/>
      <c r="R15" s="378"/>
      <c r="S15" s="396"/>
      <c r="T15" s="378"/>
      <c r="U15" s="378"/>
      <c r="V15" s="378"/>
      <c r="W15" s="393"/>
      <c r="X15" s="378"/>
      <c r="Y15" s="407"/>
      <c r="Z15" s="377"/>
      <c r="AA15" s="378"/>
      <c r="AB15" s="378"/>
      <c r="AC15" s="378"/>
      <c r="AD15" s="378"/>
      <c r="AE15" s="391"/>
      <c r="AF15" s="377"/>
      <c r="AG15" s="378"/>
      <c r="AH15" s="378"/>
      <c r="AI15" s="378"/>
      <c r="AJ15" s="378"/>
      <c r="AK15" s="391"/>
      <c r="AL15" s="374"/>
      <c r="AM15" s="416"/>
      <c r="AN15" s="416"/>
      <c r="AO15" s="419"/>
    </row>
    <row r="16" spans="1:41" ht="15" customHeight="1">
      <c r="A16" s="377"/>
      <c r="B16" s="378"/>
      <c r="C16" s="378"/>
      <c r="D16" s="378"/>
      <c r="E16" s="378"/>
      <c r="F16" s="379"/>
      <c r="G16" s="378"/>
      <c r="H16" s="378"/>
      <c r="I16" s="391"/>
      <c r="J16" s="392"/>
      <c r="K16" s="378"/>
      <c r="L16" s="378"/>
      <c r="M16" s="378"/>
      <c r="N16" s="378"/>
      <c r="O16" s="393"/>
      <c r="P16" s="378"/>
      <c r="Q16" s="378"/>
      <c r="R16" s="378"/>
      <c r="S16" s="396"/>
      <c r="T16" s="378"/>
      <c r="U16" s="378"/>
      <c r="V16" s="378"/>
      <c r="W16" s="393"/>
      <c r="X16" s="378"/>
      <c r="Y16" s="407"/>
      <c r="Z16" s="377"/>
      <c r="AA16" s="378"/>
      <c r="AB16" s="378"/>
      <c r="AC16" s="378"/>
      <c r="AD16" s="378"/>
      <c r="AE16" s="391"/>
      <c r="AF16" s="377"/>
      <c r="AG16" s="378"/>
      <c r="AH16" s="378"/>
      <c r="AI16" s="378"/>
      <c r="AJ16" s="378"/>
      <c r="AK16" s="391"/>
      <c r="AL16" s="374"/>
      <c r="AM16" s="416"/>
      <c r="AN16" s="416"/>
      <c r="AO16" s="419"/>
    </row>
    <row r="17" spans="1:41" ht="15" customHeight="1">
      <c r="A17" s="377"/>
      <c r="B17" s="378"/>
      <c r="C17" s="378"/>
      <c r="D17" s="378"/>
      <c r="E17" s="378"/>
      <c r="F17" s="379"/>
      <c r="G17" s="378"/>
      <c r="H17" s="378"/>
      <c r="I17" s="391"/>
      <c r="J17" s="392"/>
      <c r="K17" s="378"/>
      <c r="L17" s="378"/>
      <c r="M17" s="378"/>
      <c r="N17" s="378"/>
      <c r="O17" s="393"/>
      <c r="P17" s="378"/>
      <c r="Q17" s="378"/>
      <c r="R17" s="378"/>
      <c r="S17" s="396"/>
      <c r="T17" s="378"/>
      <c r="U17" s="378"/>
      <c r="V17" s="378"/>
      <c r="W17" s="393"/>
      <c r="X17" s="378"/>
      <c r="Y17" s="407"/>
      <c r="Z17" s="377"/>
      <c r="AA17" s="378"/>
      <c r="AB17" s="378"/>
      <c r="AC17" s="378"/>
      <c r="AD17" s="378"/>
      <c r="AE17" s="391"/>
      <c r="AF17" s="377"/>
      <c r="AG17" s="378"/>
      <c r="AH17" s="378"/>
      <c r="AI17" s="378"/>
      <c r="AJ17" s="378"/>
      <c r="AK17" s="391"/>
      <c r="AL17" s="374"/>
      <c r="AM17" s="416"/>
      <c r="AN17" s="416"/>
      <c r="AO17" s="419"/>
    </row>
    <row r="18" spans="1:41" ht="15" customHeight="1">
      <c r="A18" s="377"/>
      <c r="B18" s="378"/>
      <c r="C18" s="378"/>
      <c r="D18" s="378"/>
      <c r="E18" s="378"/>
      <c r="F18" s="379"/>
      <c r="G18" s="378"/>
      <c r="H18" s="378"/>
      <c r="I18" s="391"/>
      <c r="J18" s="392"/>
      <c r="K18" s="378"/>
      <c r="L18" s="378"/>
      <c r="M18" s="378"/>
      <c r="N18" s="378"/>
      <c r="O18" s="393"/>
      <c r="P18" s="378"/>
      <c r="Q18" s="378"/>
      <c r="R18" s="378"/>
      <c r="S18" s="396"/>
      <c r="T18" s="378"/>
      <c r="U18" s="378"/>
      <c r="V18" s="378"/>
      <c r="W18" s="393"/>
      <c r="X18" s="378"/>
      <c r="Y18" s="407"/>
      <c r="Z18" s="377"/>
      <c r="AA18" s="378"/>
      <c r="AB18" s="378"/>
      <c r="AC18" s="378"/>
      <c r="AD18" s="378"/>
      <c r="AE18" s="391"/>
      <c r="AF18" s="377"/>
      <c r="AG18" s="378"/>
      <c r="AH18" s="378"/>
      <c r="AI18" s="378"/>
      <c r="AJ18" s="378"/>
      <c r="AK18" s="391"/>
      <c r="AL18" s="374"/>
      <c r="AM18" s="416"/>
      <c r="AN18" s="416"/>
      <c r="AO18" s="419"/>
    </row>
    <row r="19" spans="1:41" ht="15" customHeight="1">
      <c r="A19" s="377"/>
      <c r="B19" s="378"/>
      <c r="C19" s="378"/>
      <c r="D19" s="378"/>
      <c r="E19" s="378"/>
      <c r="F19" s="379"/>
      <c r="G19" s="378"/>
      <c r="H19" s="378"/>
      <c r="I19" s="391"/>
      <c r="J19" s="392"/>
      <c r="K19" s="378"/>
      <c r="L19" s="378"/>
      <c r="M19" s="378"/>
      <c r="N19" s="378"/>
      <c r="O19" s="393"/>
      <c r="P19" s="378"/>
      <c r="Q19" s="378"/>
      <c r="R19" s="378"/>
      <c r="S19" s="396"/>
      <c r="T19" s="378"/>
      <c r="U19" s="378"/>
      <c r="V19" s="378"/>
      <c r="W19" s="393"/>
      <c r="X19" s="378"/>
      <c r="Y19" s="407"/>
      <c r="Z19" s="377"/>
      <c r="AA19" s="378"/>
      <c r="AB19" s="378"/>
      <c r="AC19" s="378"/>
      <c r="AD19" s="378"/>
      <c r="AE19" s="391"/>
      <c r="AF19" s="377"/>
      <c r="AG19" s="378"/>
      <c r="AH19" s="378"/>
      <c r="AI19" s="378"/>
      <c r="AJ19" s="378"/>
      <c r="AK19" s="391"/>
      <c r="AL19" s="374"/>
      <c r="AM19" s="416"/>
      <c r="AN19" s="416"/>
      <c r="AO19" s="419"/>
    </row>
    <row r="20" spans="1:41" ht="15" customHeight="1">
      <c r="A20" s="377"/>
      <c r="B20" s="378"/>
      <c r="C20" s="378"/>
      <c r="D20" s="378"/>
      <c r="E20" s="378"/>
      <c r="F20" s="379"/>
      <c r="G20" s="378"/>
      <c r="H20" s="378"/>
      <c r="I20" s="391"/>
      <c r="J20" s="392"/>
      <c r="K20" s="378"/>
      <c r="L20" s="378"/>
      <c r="M20" s="378"/>
      <c r="N20" s="378"/>
      <c r="O20" s="393"/>
      <c r="P20" s="378"/>
      <c r="Q20" s="378"/>
      <c r="R20" s="378"/>
      <c r="S20" s="396"/>
      <c r="T20" s="378"/>
      <c r="U20" s="378"/>
      <c r="V20" s="378"/>
      <c r="W20" s="393"/>
      <c r="X20" s="378"/>
      <c r="Y20" s="407"/>
      <c r="Z20" s="377"/>
      <c r="AA20" s="378"/>
      <c r="AB20" s="378"/>
      <c r="AC20" s="378"/>
      <c r="AD20" s="378"/>
      <c r="AE20" s="391"/>
      <c r="AF20" s="377"/>
      <c r="AG20" s="378"/>
      <c r="AH20" s="378"/>
      <c r="AI20" s="378"/>
      <c r="AJ20" s="378"/>
      <c r="AK20" s="391"/>
      <c r="AL20" s="374"/>
      <c r="AM20" s="416"/>
      <c r="AN20" s="416"/>
      <c r="AO20" s="419"/>
    </row>
    <row r="21" spans="1:41" ht="15" customHeight="1">
      <c r="A21" s="377"/>
      <c r="B21" s="378"/>
      <c r="C21" s="378"/>
      <c r="D21" s="378"/>
      <c r="E21" s="378"/>
      <c r="F21" s="379"/>
      <c r="G21" s="378"/>
      <c r="H21" s="378"/>
      <c r="I21" s="391"/>
      <c r="J21" s="392"/>
      <c r="K21" s="378"/>
      <c r="L21" s="378"/>
      <c r="M21" s="378"/>
      <c r="N21" s="378"/>
      <c r="O21" s="393"/>
      <c r="P21" s="378"/>
      <c r="Q21" s="378"/>
      <c r="R21" s="378"/>
      <c r="S21" s="396"/>
      <c r="T21" s="378"/>
      <c r="U21" s="378"/>
      <c r="V21" s="378"/>
      <c r="W21" s="393"/>
      <c r="X21" s="378"/>
      <c r="Y21" s="407"/>
      <c r="Z21" s="377"/>
      <c r="AA21" s="378"/>
      <c r="AB21" s="378"/>
      <c r="AC21" s="378"/>
      <c r="AD21" s="378"/>
      <c r="AE21" s="391"/>
      <c r="AF21" s="377"/>
      <c r="AG21" s="378"/>
      <c r="AH21" s="378"/>
      <c r="AI21" s="378"/>
      <c r="AJ21" s="378"/>
      <c r="AK21" s="391"/>
      <c r="AL21" s="374"/>
      <c r="AM21" s="416"/>
      <c r="AN21" s="416"/>
      <c r="AO21" s="419"/>
    </row>
    <row r="22" spans="1:41" ht="15" customHeight="1">
      <c r="A22" s="377"/>
      <c r="B22" s="378"/>
      <c r="C22" s="378"/>
      <c r="D22" s="378"/>
      <c r="E22" s="378"/>
      <c r="F22" s="379"/>
      <c r="G22" s="378"/>
      <c r="H22" s="378"/>
      <c r="I22" s="391"/>
      <c r="J22" s="392"/>
      <c r="K22" s="378"/>
      <c r="L22" s="378"/>
      <c r="M22" s="378"/>
      <c r="N22" s="378"/>
      <c r="O22" s="393"/>
      <c r="P22" s="378"/>
      <c r="Q22" s="378"/>
      <c r="R22" s="378"/>
      <c r="S22" s="396"/>
      <c r="T22" s="378"/>
      <c r="U22" s="378"/>
      <c r="V22" s="378"/>
      <c r="W22" s="393"/>
      <c r="X22" s="378"/>
      <c r="Y22" s="407"/>
      <c r="Z22" s="377"/>
      <c r="AA22" s="378"/>
      <c r="AB22" s="378"/>
      <c r="AC22" s="378"/>
      <c r="AD22" s="378"/>
      <c r="AE22" s="391"/>
      <c r="AF22" s="377"/>
      <c r="AG22" s="378"/>
      <c r="AH22" s="378"/>
      <c r="AI22" s="378"/>
      <c r="AJ22" s="378"/>
      <c r="AK22" s="391"/>
      <c r="AL22" s="374"/>
      <c r="AM22" s="416"/>
      <c r="AN22" s="416"/>
      <c r="AO22" s="419"/>
    </row>
    <row r="23" spans="1:41" ht="15" customHeight="1">
      <c r="A23" s="377"/>
      <c r="B23" s="378"/>
      <c r="C23" s="378"/>
      <c r="D23" s="378"/>
      <c r="E23" s="378"/>
      <c r="F23" s="379"/>
      <c r="G23" s="378"/>
      <c r="H23" s="378"/>
      <c r="I23" s="391"/>
      <c r="J23" s="392"/>
      <c r="K23" s="378"/>
      <c r="L23" s="378"/>
      <c r="M23" s="378"/>
      <c r="N23" s="378"/>
      <c r="O23" s="393"/>
      <c r="P23" s="378"/>
      <c r="Q23" s="378"/>
      <c r="R23" s="378"/>
      <c r="S23" s="396"/>
      <c r="T23" s="378"/>
      <c r="U23" s="378"/>
      <c r="V23" s="378"/>
      <c r="W23" s="393"/>
      <c r="X23" s="378"/>
      <c r="Y23" s="407"/>
      <c r="Z23" s="377"/>
      <c r="AA23" s="378"/>
      <c r="AB23" s="378"/>
      <c r="AC23" s="378"/>
      <c r="AD23" s="378"/>
      <c r="AE23" s="391"/>
      <c r="AF23" s="377"/>
      <c r="AG23" s="378"/>
      <c r="AH23" s="378"/>
      <c r="AI23" s="378"/>
      <c r="AJ23" s="378"/>
      <c r="AK23" s="391"/>
      <c r="AL23" s="374"/>
      <c r="AM23" s="416"/>
      <c r="AN23" s="416"/>
      <c r="AO23" s="420"/>
    </row>
    <row r="24" spans="1:41" ht="15" customHeight="1">
      <c r="A24" s="377"/>
      <c r="B24" s="378"/>
      <c r="C24" s="378"/>
      <c r="D24" s="378"/>
      <c r="E24" s="378"/>
      <c r="F24" s="379"/>
      <c r="G24" s="378"/>
      <c r="H24" s="378"/>
      <c r="I24" s="391"/>
      <c r="J24" s="392"/>
      <c r="K24" s="378"/>
      <c r="L24" s="378"/>
      <c r="M24" s="378"/>
      <c r="N24" s="378"/>
      <c r="O24" s="393"/>
      <c r="P24" s="378"/>
      <c r="Q24" s="378"/>
      <c r="R24" s="378"/>
      <c r="S24" s="396"/>
      <c r="T24" s="378"/>
      <c r="U24" s="378"/>
      <c r="V24" s="378"/>
      <c r="W24" s="393"/>
      <c r="X24" s="378"/>
      <c r="Y24" s="407"/>
      <c r="Z24" s="377"/>
      <c r="AA24" s="378"/>
      <c r="AB24" s="378"/>
      <c r="AC24" s="378"/>
      <c r="AD24" s="378"/>
      <c r="AE24" s="391"/>
      <c r="AF24" s="377"/>
      <c r="AG24" s="378"/>
      <c r="AH24" s="378"/>
      <c r="AI24" s="378"/>
      <c r="AJ24" s="378"/>
      <c r="AK24" s="391"/>
      <c r="AL24" s="374"/>
      <c r="AM24" s="416"/>
      <c r="AN24" s="416"/>
      <c r="AO24" s="419"/>
    </row>
    <row r="25" spans="1:41" ht="15" customHeight="1">
      <c r="A25" s="377"/>
      <c r="B25" s="378"/>
      <c r="C25" s="378"/>
      <c r="D25" s="378"/>
      <c r="E25" s="378"/>
      <c r="F25" s="379"/>
      <c r="G25" s="378"/>
      <c r="H25" s="378"/>
      <c r="I25" s="391"/>
      <c r="J25" s="392"/>
      <c r="K25" s="378"/>
      <c r="L25" s="378"/>
      <c r="M25" s="378"/>
      <c r="N25" s="378"/>
      <c r="O25" s="393"/>
      <c r="P25" s="378"/>
      <c r="Q25" s="378"/>
      <c r="R25" s="378"/>
      <c r="S25" s="396"/>
      <c r="T25" s="378"/>
      <c r="U25" s="378"/>
      <c r="V25" s="378"/>
      <c r="W25" s="393"/>
      <c r="X25" s="378"/>
      <c r="Y25" s="407"/>
      <c r="Z25" s="377"/>
      <c r="AA25" s="378"/>
      <c r="AB25" s="378"/>
      <c r="AC25" s="378"/>
      <c r="AD25" s="378"/>
      <c r="AE25" s="391"/>
      <c r="AF25" s="377"/>
      <c r="AG25" s="378"/>
      <c r="AH25" s="378"/>
      <c r="AI25" s="378"/>
      <c r="AJ25" s="378"/>
      <c r="AK25" s="391"/>
      <c r="AL25" s="374"/>
      <c r="AM25" s="416"/>
      <c r="AN25" s="416"/>
      <c r="AO25" s="419"/>
    </row>
    <row r="26" spans="1:41" ht="15" customHeight="1">
      <c r="A26" s="377"/>
      <c r="B26" s="378"/>
      <c r="C26" s="378"/>
      <c r="D26" s="378"/>
      <c r="E26" s="378"/>
      <c r="F26" s="379"/>
      <c r="G26" s="378"/>
      <c r="H26" s="378"/>
      <c r="I26" s="391"/>
      <c r="J26" s="392"/>
      <c r="K26" s="378"/>
      <c r="L26" s="378"/>
      <c r="M26" s="378"/>
      <c r="N26" s="378"/>
      <c r="O26" s="393"/>
      <c r="P26" s="378"/>
      <c r="Q26" s="378"/>
      <c r="R26" s="378"/>
      <c r="S26" s="396"/>
      <c r="T26" s="378"/>
      <c r="U26" s="378"/>
      <c r="V26" s="378"/>
      <c r="W26" s="393"/>
      <c r="X26" s="378"/>
      <c r="Y26" s="407"/>
      <c r="Z26" s="377"/>
      <c r="AA26" s="378"/>
      <c r="AB26" s="378"/>
      <c r="AC26" s="378"/>
      <c r="AD26" s="378"/>
      <c r="AE26" s="391"/>
      <c r="AF26" s="377"/>
      <c r="AG26" s="378"/>
      <c r="AH26" s="378"/>
      <c r="AI26" s="378"/>
      <c r="AJ26" s="378"/>
      <c r="AK26" s="391"/>
      <c r="AL26" s="374"/>
      <c r="AM26" s="416"/>
      <c r="AN26" s="416"/>
      <c r="AO26" s="419"/>
    </row>
    <row r="27" spans="1:41" ht="15" customHeight="1">
      <c r="A27" s="377"/>
      <c r="B27" s="378"/>
      <c r="C27" s="378"/>
      <c r="D27" s="378"/>
      <c r="E27" s="378"/>
      <c r="F27" s="379"/>
      <c r="G27" s="378"/>
      <c r="H27" s="378"/>
      <c r="I27" s="391"/>
      <c r="J27" s="392"/>
      <c r="K27" s="378"/>
      <c r="L27" s="378"/>
      <c r="M27" s="378"/>
      <c r="N27" s="378"/>
      <c r="O27" s="393"/>
      <c r="P27" s="378"/>
      <c r="Q27" s="378"/>
      <c r="R27" s="378"/>
      <c r="S27" s="396"/>
      <c r="T27" s="378"/>
      <c r="U27" s="378"/>
      <c r="V27" s="378"/>
      <c r="W27" s="393"/>
      <c r="X27" s="378"/>
      <c r="Y27" s="407"/>
      <c r="Z27" s="377"/>
      <c r="AA27" s="378"/>
      <c r="AB27" s="378"/>
      <c r="AC27" s="378"/>
      <c r="AD27" s="378"/>
      <c r="AE27" s="391"/>
      <c r="AF27" s="377"/>
      <c r="AG27" s="378"/>
      <c r="AH27" s="378"/>
      <c r="AI27" s="378"/>
      <c r="AJ27" s="378"/>
      <c r="AK27" s="391"/>
      <c r="AL27" s="374"/>
      <c r="AM27" s="416"/>
      <c r="AN27" s="416"/>
      <c r="AO27" s="419"/>
    </row>
    <row r="28" spans="1:41" ht="15" customHeight="1">
      <c r="A28" s="377"/>
      <c r="B28" s="378"/>
      <c r="C28" s="378"/>
      <c r="D28" s="378"/>
      <c r="E28" s="378"/>
      <c r="F28" s="379"/>
      <c r="G28" s="378"/>
      <c r="H28" s="378"/>
      <c r="I28" s="391"/>
      <c r="J28" s="392"/>
      <c r="K28" s="378"/>
      <c r="L28" s="378"/>
      <c r="M28" s="378"/>
      <c r="N28" s="378"/>
      <c r="O28" s="393"/>
      <c r="P28" s="378"/>
      <c r="Q28" s="378"/>
      <c r="R28" s="378"/>
      <c r="S28" s="396"/>
      <c r="T28" s="378"/>
      <c r="U28" s="378"/>
      <c r="V28" s="378"/>
      <c r="W28" s="393"/>
      <c r="X28" s="378"/>
      <c r="Y28" s="407"/>
      <c r="Z28" s="377"/>
      <c r="AA28" s="378"/>
      <c r="AB28" s="378"/>
      <c r="AC28" s="378"/>
      <c r="AD28" s="378"/>
      <c r="AE28" s="391"/>
      <c r="AF28" s="377"/>
      <c r="AG28" s="378"/>
      <c r="AH28" s="378"/>
      <c r="AI28" s="378"/>
      <c r="AJ28" s="378"/>
      <c r="AK28" s="391"/>
      <c r="AL28" s="374"/>
      <c r="AM28" s="416"/>
      <c r="AN28" s="416"/>
      <c r="AO28" s="419"/>
    </row>
    <row r="29" spans="1:41" ht="15" customHeight="1">
      <c r="A29" s="377"/>
      <c r="B29" s="378"/>
      <c r="C29" s="378"/>
      <c r="D29" s="378"/>
      <c r="E29" s="378"/>
      <c r="F29" s="379"/>
      <c r="G29" s="378"/>
      <c r="H29" s="378"/>
      <c r="I29" s="391"/>
      <c r="J29" s="392"/>
      <c r="K29" s="378"/>
      <c r="L29" s="378"/>
      <c r="M29" s="378"/>
      <c r="N29" s="378"/>
      <c r="O29" s="393"/>
      <c r="P29" s="378"/>
      <c r="Q29" s="378"/>
      <c r="R29" s="378"/>
      <c r="S29" s="396"/>
      <c r="T29" s="378"/>
      <c r="U29" s="378"/>
      <c r="V29" s="378"/>
      <c r="W29" s="393"/>
      <c r="X29" s="378"/>
      <c r="Y29" s="407"/>
      <c r="Z29" s="377"/>
      <c r="AA29" s="378"/>
      <c r="AB29" s="378"/>
      <c r="AC29" s="378"/>
      <c r="AD29" s="378"/>
      <c r="AE29" s="391"/>
      <c r="AF29" s="377"/>
      <c r="AG29" s="378"/>
      <c r="AH29" s="378"/>
      <c r="AI29" s="378"/>
      <c r="AJ29" s="378"/>
      <c r="AK29" s="391"/>
      <c r="AL29" s="374"/>
      <c r="AM29" s="416"/>
      <c r="AN29" s="416"/>
      <c r="AO29" s="419"/>
    </row>
    <row r="30" spans="1:41" ht="15" customHeight="1">
      <c r="A30" s="377"/>
      <c r="B30" s="378"/>
      <c r="C30" s="378"/>
      <c r="D30" s="378"/>
      <c r="E30" s="378"/>
      <c r="F30" s="379"/>
      <c r="G30" s="378"/>
      <c r="H30" s="378"/>
      <c r="I30" s="391"/>
      <c r="J30" s="392"/>
      <c r="K30" s="378"/>
      <c r="L30" s="378"/>
      <c r="M30" s="378"/>
      <c r="N30" s="378"/>
      <c r="O30" s="393"/>
      <c r="P30" s="378"/>
      <c r="Q30" s="378"/>
      <c r="R30" s="378"/>
      <c r="S30" s="396"/>
      <c r="T30" s="378"/>
      <c r="U30" s="378"/>
      <c r="V30" s="378"/>
      <c r="W30" s="393"/>
      <c r="X30" s="378"/>
      <c r="Y30" s="407"/>
      <c r="Z30" s="377"/>
      <c r="AA30" s="378"/>
      <c r="AB30" s="378"/>
      <c r="AC30" s="378"/>
      <c r="AD30" s="378"/>
      <c r="AE30" s="391"/>
      <c r="AF30" s="377"/>
      <c r="AG30" s="378"/>
      <c r="AH30" s="378"/>
      <c r="AI30" s="378"/>
      <c r="AJ30" s="378"/>
      <c r="AK30" s="391"/>
      <c r="AL30" s="374"/>
      <c r="AM30" s="416"/>
      <c r="AN30" s="416"/>
      <c r="AO30" s="419"/>
    </row>
    <row r="31" spans="1:41" ht="15" customHeight="1">
      <c r="A31" s="377"/>
      <c r="B31" s="378"/>
      <c r="C31" s="378"/>
      <c r="D31" s="378"/>
      <c r="E31" s="378"/>
      <c r="F31" s="379"/>
      <c r="G31" s="378"/>
      <c r="H31" s="378"/>
      <c r="I31" s="391"/>
      <c r="J31" s="392"/>
      <c r="K31" s="378"/>
      <c r="L31" s="378"/>
      <c r="M31" s="378"/>
      <c r="N31" s="378"/>
      <c r="O31" s="393"/>
      <c r="P31" s="378"/>
      <c r="Q31" s="378"/>
      <c r="R31" s="378"/>
      <c r="S31" s="396"/>
      <c r="T31" s="378"/>
      <c r="U31" s="378"/>
      <c r="V31" s="378"/>
      <c r="W31" s="393"/>
      <c r="X31" s="378"/>
      <c r="Y31" s="407"/>
      <c r="Z31" s="377"/>
      <c r="AA31" s="378"/>
      <c r="AB31" s="378"/>
      <c r="AC31" s="378"/>
      <c r="AD31" s="378"/>
      <c r="AE31" s="391"/>
      <c r="AF31" s="377"/>
      <c r="AG31" s="378"/>
      <c r="AH31" s="378"/>
      <c r="AI31" s="378"/>
      <c r="AJ31" s="378"/>
      <c r="AK31" s="391"/>
      <c r="AL31" s="374"/>
      <c r="AM31" s="416"/>
      <c r="AN31" s="416"/>
      <c r="AO31" s="419"/>
    </row>
    <row r="32" spans="1:41" ht="15" customHeight="1">
      <c r="A32" s="377"/>
      <c r="B32" s="378"/>
      <c r="C32" s="378"/>
      <c r="D32" s="378"/>
      <c r="E32" s="378"/>
      <c r="F32" s="379"/>
      <c r="G32" s="378"/>
      <c r="H32" s="378"/>
      <c r="I32" s="391"/>
      <c r="J32" s="392"/>
      <c r="K32" s="378"/>
      <c r="L32" s="378"/>
      <c r="M32" s="378"/>
      <c r="N32" s="378"/>
      <c r="O32" s="393"/>
      <c r="P32" s="378"/>
      <c r="Q32" s="378"/>
      <c r="R32" s="378"/>
      <c r="S32" s="396"/>
      <c r="T32" s="378"/>
      <c r="U32" s="378"/>
      <c r="V32" s="378"/>
      <c r="W32" s="393"/>
      <c r="X32" s="378"/>
      <c r="Y32" s="407"/>
      <c r="Z32" s="377"/>
      <c r="AA32" s="378"/>
      <c r="AB32" s="378"/>
      <c r="AC32" s="378"/>
      <c r="AD32" s="378"/>
      <c r="AE32" s="391"/>
      <c r="AF32" s="377"/>
      <c r="AG32" s="378"/>
      <c r="AH32" s="378"/>
      <c r="AI32" s="378"/>
      <c r="AJ32" s="378"/>
      <c r="AK32" s="391"/>
      <c r="AL32" s="374"/>
      <c r="AM32" s="416"/>
      <c r="AN32" s="416"/>
      <c r="AO32" s="419"/>
    </row>
    <row r="33" spans="1:41" ht="15" customHeight="1">
      <c r="A33" s="377"/>
      <c r="B33" s="378"/>
      <c r="C33" s="378"/>
      <c r="D33" s="378"/>
      <c r="E33" s="378"/>
      <c r="F33" s="379"/>
      <c r="G33" s="378"/>
      <c r="H33" s="378"/>
      <c r="I33" s="391"/>
      <c r="J33" s="392"/>
      <c r="K33" s="378"/>
      <c r="L33" s="378"/>
      <c r="M33" s="378"/>
      <c r="N33" s="378"/>
      <c r="O33" s="393"/>
      <c r="P33" s="378"/>
      <c r="Q33" s="378"/>
      <c r="R33" s="378"/>
      <c r="S33" s="396"/>
      <c r="T33" s="378"/>
      <c r="U33" s="378"/>
      <c r="V33" s="378"/>
      <c r="W33" s="393"/>
      <c r="X33" s="378"/>
      <c r="Y33" s="407"/>
      <c r="Z33" s="377"/>
      <c r="AA33" s="378"/>
      <c r="AB33" s="378"/>
      <c r="AC33" s="378"/>
      <c r="AD33" s="378"/>
      <c r="AE33" s="391"/>
      <c r="AF33" s="377"/>
      <c r="AG33" s="378"/>
      <c r="AH33" s="378"/>
      <c r="AI33" s="378"/>
      <c r="AJ33" s="378"/>
      <c r="AK33" s="391"/>
      <c r="AL33" s="374"/>
      <c r="AM33" s="416"/>
      <c r="AN33" s="416"/>
      <c r="AO33" s="419"/>
    </row>
    <row r="34" spans="1:41" ht="15" customHeight="1">
      <c r="A34" s="377"/>
      <c r="B34" s="378"/>
      <c r="C34" s="378"/>
      <c r="D34" s="378"/>
      <c r="E34" s="378"/>
      <c r="F34" s="379"/>
      <c r="G34" s="378"/>
      <c r="H34" s="378"/>
      <c r="I34" s="391"/>
      <c r="J34" s="392"/>
      <c r="K34" s="378"/>
      <c r="L34" s="378"/>
      <c r="M34" s="378"/>
      <c r="N34" s="378"/>
      <c r="O34" s="393"/>
      <c r="P34" s="378"/>
      <c r="Q34" s="378"/>
      <c r="R34" s="378"/>
      <c r="S34" s="396"/>
      <c r="T34" s="378"/>
      <c r="U34" s="378"/>
      <c r="V34" s="378"/>
      <c r="W34" s="393"/>
      <c r="X34" s="378"/>
      <c r="Y34" s="407"/>
      <c r="Z34" s="377"/>
      <c r="AA34" s="378"/>
      <c r="AB34" s="378"/>
      <c r="AC34" s="378"/>
      <c r="AD34" s="378"/>
      <c r="AE34" s="391"/>
      <c r="AF34" s="377"/>
      <c r="AG34" s="378"/>
      <c r="AH34" s="378"/>
      <c r="AI34" s="378"/>
      <c r="AJ34" s="378"/>
      <c r="AK34" s="391"/>
      <c r="AL34" s="374"/>
      <c r="AM34" s="416"/>
      <c r="AN34" s="416"/>
      <c r="AO34" s="419"/>
    </row>
    <row r="35" spans="1:41" ht="15" customHeight="1">
      <c r="A35" s="377"/>
      <c r="B35" s="378"/>
      <c r="C35" s="378"/>
      <c r="D35" s="378"/>
      <c r="E35" s="378"/>
      <c r="F35" s="379"/>
      <c r="G35" s="378"/>
      <c r="H35" s="378"/>
      <c r="I35" s="391"/>
      <c r="J35" s="392"/>
      <c r="K35" s="378"/>
      <c r="L35" s="378"/>
      <c r="M35" s="378"/>
      <c r="N35" s="378"/>
      <c r="O35" s="393"/>
      <c r="P35" s="378"/>
      <c r="Q35" s="378"/>
      <c r="R35" s="378"/>
      <c r="S35" s="396"/>
      <c r="T35" s="378"/>
      <c r="U35" s="378"/>
      <c r="V35" s="378"/>
      <c r="W35" s="393"/>
      <c r="X35" s="378"/>
      <c r="Y35" s="407"/>
      <c r="Z35" s="377"/>
      <c r="AA35" s="378"/>
      <c r="AB35" s="378"/>
      <c r="AC35" s="378"/>
      <c r="AD35" s="378"/>
      <c r="AE35" s="391"/>
      <c r="AF35" s="377"/>
      <c r="AG35" s="378"/>
      <c r="AH35" s="378"/>
      <c r="AI35" s="378"/>
      <c r="AJ35" s="378"/>
      <c r="AK35" s="391"/>
      <c r="AL35" s="374"/>
      <c r="AM35" s="416"/>
      <c r="AN35" s="416"/>
      <c r="AO35" s="419"/>
    </row>
    <row r="36" spans="1:41" ht="15" customHeight="1">
      <c r="A36" s="377"/>
      <c r="B36" s="378"/>
      <c r="C36" s="378"/>
      <c r="D36" s="378"/>
      <c r="E36" s="378"/>
      <c r="F36" s="379"/>
      <c r="G36" s="378"/>
      <c r="H36" s="378"/>
      <c r="I36" s="391"/>
      <c r="J36" s="392"/>
      <c r="K36" s="378"/>
      <c r="L36" s="378"/>
      <c r="M36" s="378"/>
      <c r="N36" s="378"/>
      <c r="O36" s="393"/>
      <c r="P36" s="378"/>
      <c r="Q36" s="378"/>
      <c r="R36" s="378"/>
      <c r="S36" s="396"/>
      <c r="T36" s="378"/>
      <c r="U36" s="378"/>
      <c r="V36" s="378"/>
      <c r="W36" s="393"/>
      <c r="X36" s="378"/>
      <c r="Y36" s="407"/>
      <c r="Z36" s="377"/>
      <c r="AA36" s="378"/>
      <c r="AB36" s="378"/>
      <c r="AC36" s="378"/>
      <c r="AD36" s="378"/>
      <c r="AE36" s="391"/>
      <c r="AF36" s="377"/>
      <c r="AG36" s="378"/>
      <c r="AH36" s="378"/>
      <c r="AI36" s="378"/>
      <c r="AJ36" s="378"/>
      <c r="AK36" s="391"/>
      <c r="AL36" s="374"/>
      <c r="AM36" s="416"/>
      <c r="AN36" s="416"/>
      <c r="AO36" s="419"/>
    </row>
    <row r="37" spans="1:41" ht="15" customHeight="1">
      <c r="A37" s="377"/>
      <c r="B37" s="378"/>
      <c r="C37" s="378"/>
      <c r="D37" s="378"/>
      <c r="E37" s="378"/>
      <c r="F37" s="379"/>
      <c r="G37" s="378"/>
      <c r="H37" s="378"/>
      <c r="I37" s="391"/>
      <c r="J37" s="392"/>
      <c r="K37" s="378"/>
      <c r="L37" s="378"/>
      <c r="M37" s="378"/>
      <c r="N37" s="378"/>
      <c r="O37" s="393"/>
      <c r="P37" s="378"/>
      <c r="Q37" s="378"/>
      <c r="R37" s="378"/>
      <c r="S37" s="396"/>
      <c r="T37" s="378"/>
      <c r="U37" s="378"/>
      <c r="V37" s="378"/>
      <c r="W37" s="393"/>
      <c r="X37" s="378"/>
      <c r="Y37" s="407"/>
      <c r="Z37" s="377"/>
      <c r="AA37" s="378"/>
      <c r="AB37" s="378"/>
      <c r="AC37" s="378"/>
      <c r="AD37" s="378"/>
      <c r="AE37" s="391"/>
      <c r="AF37" s="377"/>
      <c r="AG37" s="378"/>
      <c r="AH37" s="378"/>
      <c r="AI37" s="378"/>
      <c r="AJ37" s="378"/>
      <c r="AK37" s="391"/>
      <c r="AL37" s="374"/>
      <c r="AM37" s="416"/>
      <c r="AN37" s="416"/>
      <c r="AO37" s="419"/>
    </row>
    <row r="38" spans="1:41" ht="15" customHeight="1">
      <c r="A38" s="377"/>
      <c r="B38" s="378"/>
      <c r="C38" s="378"/>
      <c r="D38" s="378"/>
      <c r="E38" s="378"/>
      <c r="F38" s="379"/>
      <c r="G38" s="378"/>
      <c r="H38" s="378"/>
      <c r="I38" s="391"/>
      <c r="J38" s="392"/>
      <c r="K38" s="378"/>
      <c r="L38" s="378"/>
      <c r="M38" s="378"/>
      <c r="N38" s="378"/>
      <c r="O38" s="393"/>
      <c r="P38" s="378"/>
      <c r="Q38" s="378"/>
      <c r="R38" s="378"/>
      <c r="S38" s="396"/>
      <c r="T38" s="378"/>
      <c r="U38" s="378"/>
      <c r="V38" s="378"/>
      <c r="W38" s="393"/>
      <c r="X38" s="378"/>
      <c r="Y38" s="407"/>
      <c r="Z38" s="377"/>
      <c r="AA38" s="378"/>
      <c r="AB38" s="378"/>
      <c r="AC38" s="378"/>
      <c r="AD38" s="378"/>
      <c r="AE38" s="391"/>
      <c r="AF38" s="377"/>
      <c r="AG38" s="378"/>
      <c r="AH38" s="378"/>
      <c r="AI38" s="378"/>
      <c r="AJ38" s="378"/>
      <c r="AK38" s="391"/>
      <c r="AL38" s="374"/>
      <c r="AM38" s="416"/>
      <c r="AN38" s="416"/>
      <c r="AO38" s="419"/>
    </row>
    <row r="39" spans="1:41" ht="15" customHeight="1">
      <c r="A39" s="377"/>
      <c r="B39" s="378"/>
      <c r="C39" s="378"/>
      <c r="D39" s="378"/>
      <c r="E39" s="378"/>
      <c r="F39" s="379"/>
      <c r="G39" s="378"/>
      <c r="H39" s="378"/>
      <c r="I39" s="391"/>
      <c r="J39" s="392"/>
      <c r="K39" s="378"/>
      <c r="L39" s="378"/>
      <c r="M39" s="378"/>
      <c r="N39" s="378"/>
      <c r="O39" s="393"/>
      <c r="P39" s="378"/>
      <c r="Q39" s="378"/>
      <c r="R39" s="378"/>
      <c r="S39" s="396"/>
      <c r="T39" s="378"/>
      <c r="U39" s="378"/>
      <c r="V39" s="378"/>
      <c r="W39" s="393"/>
      <c r="X39" s="378"/>
      <c r="Y39" s="407"/>
      <c r="Z39" s="377"/>
      <c r="AA39" s="378"/>
      <c r="AB39" s="378"/>
      <c r="AC39" s="378"/>
      <c r="AD39" s="378"/>
      <c r="AE39" s="391"/>
      <c r="AF39" s="377"/>
      <c r="AG39" s="378"/>
      <c r="AH39" s="378"/>
      <c r="AI39" s="378"/>
      <c r="AJ39" s="378"/>
      <c r="AK39" s="391"/>
      <c r="AL39" s="374"/>
      <c r="AM39" s="416"/>
      <c r="AN39" s="416"/>
      <c r="AO39" s="419"/>
    </row>
    <row r="40" spans="1:41" ht="15" customHeight="1">
      <c r="A40" s="377"/>
      <c r="B40" s="378"/>
      <c r="C40" s="378"/>
      <c r="D40" s="378"/>
      <c r="E40" s="378"/>
      <c r="F40" s="379"/>
      <c r="G40" s="378"/>
      <c r="H40" s="378"/>
      <c r="I40" s="391"/>
      <c r="J40" s="392"/>
      <c r="K40" s="378"/>
      <c r="L40" s="378"/>
      <c r="M40" s="378"/>
      <c r="N40" s="378"/>
      <c r="O40" s="393"/>
      <c r="P40" s="378"/>
      <c r="Q40" s="378"/>
      <c r="R40" s="378"/>
      <c r="S40" s="396"/>
      <c r="T40" s="378"/>
      <c r="U40" s="378"/>
      <c r="V40" s="378"/>
      <c r="W40" s="393"/>
      <c r="X40" s="378"/>
      <c r="Y40" s="407"/>
      <c r="Z40" s="377"/>
      <c r="AA40" s="378"/>
      <c r="AB40" s="378"/>
      <c r="AC40" s="378"/>
      <c r="AD40" s="378"/>
      <c r="AE40" s="391"/>
      <c r="AF40" s="377"/>
      <c r="AG40" s="378"/>
      <c r="AH40" s="378"/>
      <c r="AI40" s="378"/>
      <c r="AJ40" s="378"/>
      <c r="AK40" s="391"/>
      <c r="AL40" s="374"/>
      <c r="AM40" s="416"/>
      <c r="AN40" s="416"/>
      <c r="AO40" s="419"/>
    </row>
    <row r="41" spans="1:41" ht="15" customHeight="1">
      <c r="A41" s="377"/>
      <c r="B41" s="378"/>
      <c r="C41" s="378"/>
      <c r="D41" s="378"/>
      <c r="E41" s="378"/>
      <c r="F41" s="379"/>
      <c r="G41" s="378"/>
      <c r="H41" s="378"/>
      <c r="I41" s="391"/>
      <c r="J41" s="392"/>
      <c r="K41" s="378"/>
      <c r="L41" s="378"/>
      <c r="M41" s="378"/>
      <c r="N41" s="378"/>
      <c r="O41" s="393"/>
      <c r="P41" s="378"/>
      <c r="Q41" s="378"/>
      <c r="R41" s="378"/>
      <c r="S41" s="396"/>
      <c r="T41" s="378"/>
      <c r="U41" s="378"/>
      <c r="V41" s="378"/>
      <c r="W41" s="393"/>
      <c r="X41" s="378"/>
      <c r="Y41" s="407"/>
      <c r="Z41" s="377"/>
      <c r="AA41" s="378"/>
      <c r="AB41" s="378"/>
      <c r="AC41" s="378"/>
      <c r="AD41" s="378"/>
      <c r="AE41" s="391"/>
      <c r="AF41" s="377"/>
      <c r="AG41" s="378"/>
      <c r="AH41" s="378"/>
      <c r="AI41" s="378"/>
      <c r="AJ41" s="378"/>
      <c r="AK41" s="391"/>
      <c r="AL41" s="374"/>
      <c r="AM41" s="416"/>
      <c r="AN41" s="416"/>
      <c r="AO41" s="419"/>
    </row>
    <row r="42" spans="1:41" ht="15" customHeight="1">
      <c r="A42" s="377"/>
      <c r="B42" s="378"/>
      <c r="C42" s="378"/>
      <c r="D42" s="378"/>
      <c r="E42" s="378"/>
      <c r="F42" s="379"/>
      <c r="G42" s="378"/>
      <c r="H42" s="378"/>
      <c r="I42" s="391"/>
      <c r="J42" s="392"/>
      <c r="K42" s="378"/>
      <c r="L42" s="378"/>
      <c r="M42" s="378"/>
      <c r="N42" s="378"/>
      <c r="O42" s="393"/>
      <c r="P42" s="378"/>
      <c r="Q42" s="378"/>
      <c r="R42" s="378"/>
      <c r="S42" s="396"/>
      <c r="T42" s="378"/>
      <c r="U42" s="378"/>
      <c r="V42" s="378"/>
      <c r="W42" s="393"/>
      <c r="X42" s="378"/>
      <c r="Y42" s="407"/>
      <c r="Z42" s="377"/>
      <c r="AA42" s="378"/>
      <c r="AB42" s="378"/>
      <c r="AC42" s="378"/>
      <c r="AD42" s="378"/>
      <c r="AE42" s="391"/>
      <c r="AF42" s="377"/>
      <c r="AG42" s="378"/>
      <c r="AH42" s="378"/>
      <c r="AI42" s="378"/>
      <c r="AJ42" s="378"/>
      <c r="AK42" s="391"/>
      <c r="AL42" s="374"/>
      <c r="AM42" s="416"/>
      <c r="AN42" s="416"/>
      <c r="AO42" s="419"/>
    </row>
    <row r="43" spans="1:41" ht="15" customHeight="1">
      <c r="A43" s="377"/>
      <c r="B43" s="378"/>
      <c r="C43" s="378"/>
      <c r="D43" s="378"/>
      <c r="E43" s="378"/>
      <c r="F43" s="379"/>
      <c r="G43" s="378"/>
      <c r="H43" s="378"/>
      <c r="I43" s="391"/>
      <c r="J43" s="392"/>
      <c r="K43" s="378"/>
      <c r="L43" s="378"/>
      <c r="M43" s="378"/>
      <c r="N43" s="378"/>
      <c r="O43" s="393"/>
      <c r="P43" s="378"/>
      <c r="Q43" s="378"/>
      <c r="R43" s="378"/>
      <c r="S43" s="396"/>
      <c r="T43" s="378"/>
      <c r="U43" s="378"/>
      <c r="V43" s="378"/>
      <c r="W43" s="393"/>
      <c r="X43" s="378"/>
      <c r="Y43" s="407"/>
      <c r="Z43" s="377"/>
      <c r="AA43" s="378"/>
      <c r="AB43" s="378"/>
      <c r="AC43" s="378"/>
      <c r="AD43" s="378"/>
      <c r="AE43" s="391"/>
      <c r="AF43" s="377"/>
      <c r="AG43" s="378"/>
      <c r="AH43" s="378"/>
      <c r="AI43" s="378"/>
      <c r="AJ43" s="378"/>
      <c r="AK43" s="391"/>
      <c r="AL43" s="374"/>
      <c r="AM43" s="416"/>
      <c r="AN43" s="416"/>
      <c r="AO43" s="419"/>
    </row>
    <row r="44" spans="1:41" ht="15" customHeight="1">
      <c r="A44" s="377"/>
      <c r="B44" s="378"/>
      <c r="C44" s="378"/>
      <c r="D44" s="378"/>
      <c r="E44" s="378"/>
      <c r="F44" s="379"/>
      <c r="G44" s="378"/>
      <c r="H44" s="378"/>
      <c r="I44" s="391"/>
      <c r="J44" s="392"/>
      <c r="K44" s="378"/>
      <c r="L44" s="378"/>
      <c r="M44" s="378"/>
      <c r="N44" s="378"/>
      <c r="O44" s="393"/>
      <c r="P44" s="378"/>
      <c r="Q44" s="378"/>
      <c r="R44" s="378"/>
      <c r="S44" s="396"/>
      <c r="T44" s="378"/>
      <c r="U44" s="378"/>
      <c r="V44" s="378"/>
      <c r="W44" s="393"/>
      <c r="X44" s="378"/>
      <c r="Y44" s="407"/>
      <c r="Z44" s="377"/>
      <c r="AA44" s="378"/>
      <c r="AB44" s="378"/>
      <c r="AC44" s="378"/>
      <c r="AD44" s="378"/>
      <c r="AE44" s="391"/>
      <c r="AF44" s="377"/>
      <c r="AG44" s="378"/>
      <c r="AH44" s="378"/>
      <c r="AI44" s="378"/>
      <c r="AJ44" s="378"/>
      <c r="AK44" s="391"/>
      <c r="AL44" s="374"/>
      <c r="AM44" s="416"/>
      <c r="AN44" s="416"/>
      <c r="AO44" s="419"/>
    </row>
    <row r="45" spans="1:41" ht="15" customHeight="1">
      <c r="A45" s="377"/>
      <c r="B45" s="378"/>
      <c r="C45" s="378"/>
      <c r="D45" s="378"/>
      <c r="E45" s="378"/>
      <c r="F45" s="379"/>
      <c r="G45" s="378"/>
      <c r="H45" s="378"/>
      <c r="I45" s="391"/>
      <c r="J45" s="392"/>
      <c r="K45" s="378"/>
      <c r="L45" s="378"/>
      <c r="M45" s="378"/>
      <c r="N45" s="378"/>
      <c r="O45" s="393"/>
      <c r="P45" s="378"/>
      <c r="Q45" s="378"/>
      <c r="R45" s="378"/>
      <c r="S45" s="396"/>
      <c r="T45" s="378"/>
      <c r="U45" s="378"/>
      <c r="V45" s="378"/>
      <c r="W45" s="393"/>
      <c r="X45" s="378"/>
      <c r="Y45" s="407"/>
      <c r="Z45" s="377"/>
      <c r="AA45" s="378"/>
      <c r="AB45" s="378"/>
      <c r="AC45" s="378"/>
      <c r="AD45" s="378"/>
      <c r="AE45" s="391"/>
      <c r="AF45" s="377"/>
      <c r="AG45" s="378"/>
      <c r="AH45" s="378"/>
      <c r="AI45" s="378"/>
      <c r="AJ45" s="378"/>
      <c r="AK45" s="391"/>
      <c r="AL45" s="374"/>
      <c r="AM45" s="416"/>
      <c r="AN45" s="416"/>
      <c r="AO45" s="419"/>
    </row>
    <row r="46" spans="1:41" ht="15" customHeight="1">
      <c r="A46" s="377"/>
      <c r="B46" s="378"/>
      <c r="C46" s="378"/>
      <c r="D46" s="378"/>
      <c r="E46" s="378"/>
      <c r="F46" s="379"/>
      <c r="G46" s="378"/>
      <c r="H46" s="378"/>
      <c r="I46" s="391"/>
      <c r="J46" s="392"/>
      <c r="K46" s="378"/>
      <c r="L46" s="378"/>
      <c r="M46" s="378"/>
      <c r="N46" s="378"/>
      <c r="O46" s="393"/>
      <c r="P46" s="378"/>
      <c r="Q46" s="378"/>
      <c r="R46" s="378"/>
      <c r="S46" s="396"/>
      <c r="T46" s="378"/>
      <c r="U46" s="378"/>
      <c r="V46" s="378"/>
      <c r="W46" s="393"/>
      <c r="X46" s="378"/>
      <c r="Y46" s="407"/>
      <c r="Z46" s="377"/>
      <c r="AA46" s="378"/>
      <c r="AB46" s="378"/>
      <c r="AC46" s="378"/>
      <c r="AD46" s="378"/>
      <c r="AE46" s="391"/>
      <c r="AF46" s="377"/>
      <c r="AG46" s="378"/>
      <c r="AH46" s="378"/>
      <c r="AI46" s="378"/>
      <c r="AJ46" s="378"/>
      <c r="AK46" s="391"/>
      <c r="AL46" s="374"/>
      <c r="AM46" s="416"/>
      <c r="AN46" s="416"/>
      <c r="AO46" s="419"/>
    </row>
    <row r="47" spans="1:41" ht="15" customHeight="1">
      <c r="A47" s="377"/>
      <c r="B47" s="378"/>
      <c r="C47" s="378"/>
      <c r="D47" s="378"/>
      <c r="E47" s="378"/>
      <c r="F47" s="379"/>
      <c r="G47" s="378"/>
      <c r="H47" s="378"/>
      <c r="I47" s="391"/>
      <c r="J47" s="392"/>
      <c r="K47" s="378"/>
      <c r="L47" s="378"/>
      <c r="M47" s="378"/>
      <c r="N47" s="378"/>
      <c r="O47" s="393"/>
      <c r="P47" s="378"/>
      <c r="Q47" s="378"/>
      <c r="R47" s="378"/>
      <c r="S47" s="396"/>
      <c r="T47" s="378"/>
      <c r="U47" s="378"/>
      <c r="V47" s="378"/>
      <c r="W47" s="393"/>
      <c r="X47" s="378"/>
      <c r="Y47" s="407"/>
      <c r="Z47" s="377"/>
      <c r="AA47" s="378"/>
      <c r="AB47" s="378"/>
      <c r="AC47" s="378"/>
      <c r="AD47" s="378"/>
      <c r="AE47" s="391"/>
      <c r="AF47" s="377"/>
      <c r="AG47" s="378"/>
      <c r="AH47" s="378"/>
      <c r="AI47" s="378"/>
      <c r="AJ47" s="378"/>
      <c r="AK47" s="391"/>
      <c r="AL47" s="374"/>
      <c r="AM47" s="416"/>
      <c r="AN47" s="416"/>
      <c r="AO47" s="419"/>
    </row>
    <row r="48" spans="1:41" ht="15" customHeight="1">
      <c r="A48" s="377"/>
      <c r="B48" s="378"/>
      <c r="C48" s="378"/>
      <c r="D48" s="378"/>
      <c r="E48" s="378"/>
      <c r="F48" s="379"/>
      <c r="G48" s="378"/>
      <c r="H48" s="378"/>
      <c r="I48" s="391"/>
      <c r="J48" s="392"/>
      <c r="K48" s="378"/>
      <c r="L48" s="378"/>
      <c r="M48" s="378"/>
      <c r="N48" s="378"/>
      <c r="O48" s="393"/>
      <c r="P48" s="378"/>
      <c r="Q48" s="378"/>
      <c r="R48" s="378"/>
      <c r="S48" s="396"/>
      <c r="T48" s="378"/>
      <c r="U48" s="378"/>
      <c r="V48" s="378"/>
      <c r="W48" s="393"/>
      <c r="X48" s="378"/>
      <c r="Y48" s="407"/>
      <c r="Z48" s="377"/>
      <c r="AA48" s="378"/>
      <c r="AB48" s="378"/>
      <c r="AC48" s="378"/>
      <c r="AD48" s="378"/>
      <c r="AE48" s="391"/>
      <c r="AF48" s="377"/>
      <c r="AG48" s="378"/>
      <c r="AH48" s="378"/>
      <c r="AI48" s="378"/>
      <c r="AJ48" s="378"/>
      <c r="AK48" s="391"/>
      <c r="AL48" s="374"/>
      <c r="AM48" s="416"/>
      <c r="AN48" s="416"/>
      <c r="AO48" s="419"/>
    </row>
    <row r="49" spans="1:41" ht="15" customHeight="1">
      <c r="A49" s="377"/>
      <c r="B49" s="378"/>
      <c r="C49" s="378"/>
      <c r="D49" s="378"/>
      <c r="E49" s="378"/>
      <c r="F49" s="379"/>
      <c r="G49" s="378"/>
      <c r="H49" s="378"/>
      <c r="I49" s="391"/>
      <c r="J49" s="392"/>
      <c r="K49" s="378"/>
      <c r="L49" s="378"/>
      <c r="M49" s="378"/>
      <c r="N49" s="378"/>
      <c r="O49" s="393"/>
      <c r="P49" s="378"/>
      <c r="Q49" s="378"/>
      <c r="R49" s="378"/>
      <c r="S49" s="396"/>
      <c r="T49" s="378"/>
      <c r="U49" s="378"/>
      <c r="V49" s="378"/>
      <c r="W49" s="393"/>
      <c r="X49" s="378"/>
      <c r="Y49" s="407"/>
      <c r="Z49" s="377"/>
      <c r="AA49" s="378"/>
      <c r="AB49" s="378"/>
      <c r="AC49" s="378"/>
      <c r="AD49" s="378"/>
      <c r="AE49" s="391"/>
      <c r="AF49" s="377"/>
      <c r="AG49" s="378"/>
      <c r="AH49" s="378"/>
      <c r="AI49" s="378"/>
      <c r="AJ49" s="378"/>
      <c r="AK49" s="391"/>
      <c r="AL49" s="374"/>
      <c r="AM49" s="416"/>
      <c r="AN49" s="416"/>
      <c r="AO49" s="419"/>
    </row>
    <row r="50" spans="1:41" ht="15" customHeight="1">
      <c r="A50" s="377"/>
      <c r="B50" s="378"/>
      <c r="C50" s="378"/>
      <c r="D50" s="378"/>
      <c r="E50" s="378"/>
      <c r="F50" s="379"/>
      <c r="G50" s="378"/>
      <c r="H50" s="378"/>
      <c r="I50" s="391"/>
      <c r="J50" s="392"/>
      <c r="K50" s="378"/>
      <c r="L50" s="378"/>
      <c r="M50" s="378"/>
      <c r="N50" s="378"/>
      <c r="O50" s="393"/>
      <c r="P50" s="378"/>
      <c r="Q50" s="378"/>
      <c r="R50" s="378"/>
      <c r="S50" s="396"/>
      <c r="T50" s="378"/>
      <c r="U50" s="378"/>
      <c r="V50" s="378"/>
      <c r="W50" s="393"/>
      <c r="X50" s="378"/>
      <c r="Y50" s="407"/>
      <c r="Z50" s="377"/>
      <c r="AA50" s="378"/>
      <c r="AB50" s="378"/>
      <c r="AC50" s="378"/>
      <c r="AD50" s="378"/>
      <c r="AE50" s="391"/>
      <c r="AF50" s="377"/>
      <c r="AG50" s="378"/>
      <c r="AH50" s="378"/>
      <c r="AI50" s="378"/>
      <c r="AJ50" s="378"/>
      <c r="AK50" s="391"/>
      <c r="AL50" s="374"/>
      <c r="AM50" s="416"/>
      <c r="AN50" s="416"/>
      <c r="AO50" s="419"/>
    </row>
    <row r="51" spans="1:41" ht="15" customHeight="1">
      <c r="A51" s="377"/>
      <c r="B51" s="378"/>
      <c r="C51" s="378"/>
      <c r="D51" s="378"/>
      <c r="E51" s="378"/>
      <c r="F51" s="379"/>
      <c r="G51" s="378"/>
      <c r="H51" s="378"/>
      <c r="I51" s="391"/>
      <c r="J51" s="392"/>
      <c r="K51" s="378"/>
      <c r="L51" s="378"/>
      <c r="M51" s="378"/>
      <c r="N51" s="378"/>
      <c r="O51" s="393"/>
      <c r="P51" s="378"/>
      <c r="Q51" s="378"/>
      <c r="R51" s="378"/>
      <c r="S51" s="396"/>
      <c r="T51" s="378"/>
      <c r="U51" s="378"/>
      <c r="V51" s="378"/>
      <c r="W51" s="393"/>
      <c r="X51" s="378"/>
      <c r="Y51" s="407"/>
      <c r="Z51" s="377"/>
      <c r="AA51" s="378"/>
      <c r="AB51" s="378"/>
      <c r="AC51" s="378"/>
      <c r="AD51" s="378"/>
      <c r="AE51" s="391"/>
      <c r="AF51" s="377"/>
      <c r="AG51" s="378"/>
      <c r="AH51" s="378"/>
      <c r="AI51" s="378"/>
      <c r="AJ51" s="378"/>
      <c r="AK51" s="391"/>
      <c r="AL51" s="374"/>
      <c r="AM51" s="416"/>
      <c r="AN51" s="416"/>
      <c r="AO51" s="419"/>
    </row>
    <row r="52" spans="1:41" ht="15" customHeight="1">
      <c r="A52" s="377"/>
      <c r="B52" s="378"/>
      <c r="C52" s="378"/>
      <c r="D52" s="378"/>
      <c r="E52" s="378"/>
      <c r="F52" s="379"/>
      <c r="G52" s="378"/>
      <c r="H52" s="378"/>
      <c r="I52" s="391"/>
      <c r="J52" s="392"/>
      <c r="K52" s="378"/>
      <c r="L52" s="378"/>
      <c r="M52" s="378"/>
      <c r="N52" s="378"/>
      <c r="O52" s="393"/>
      <c r="P52" s="378"/>
      <c r="Q52" s="378"/>
      <c r="R52" s="378"/>
      <c r="S52" s="396"/>
      <c r="T52" s="378"/>
      <c r="U52" s="378"/>
      <c r="V52" s="378"/>
      <c r="W52" s="393"/>
      <c r="X52" s="378"/>
      <c r="Y52" s="407"/>
      <c r="Z52" s="377"/>
      <c r="AA52" s="378"/>
      <c r="AB52" s="378"/>
      <c r="AC52" s="378"/>
      <c r="AD52" s="378"/>
      <c r="AE52" s="391"/>
      <c r="AF52" s="377"/>
      <c r="AG52" s="378"/>
      <c r="AH52" s="378"/>
      <c r="AI52" s="378"/>
      <c r="AJ52" s="378"/>
      <c r="AK52" s="391"/>
      <c r="AL52" s="374"/>
      <c r="AM52" s="416"/>
      <c r="AN52" s="416"/>
      <c r="AO52" s="419"/>
    </row>
    <row r="53" spans="1:41" ht="15" customHeight="1">
      <c r="A53" s="377"/>
      <c r="B53" s="378"/>
      <c r="C53" s="378"/>
      <c r="D53" s="378"/>
      <c r="E53" s="378"/>
      <c r="F53" s="379"/>
      <c r="G53" s="378"/>
      <c r="H53" s="378"/>
      <c r="I53" s="391"/>
      <c r="J53" s="392"/>
      <c r="K53" s="378"/>
      <c r="L53" s="378"/>
      <c r="M53" s="378"/>
      <c r="N53" s="378"/>
      <c r="O53" s="393"/>
      <c r="P53" s="378"/>
      <c r="Q53" s="378"/>
      <c r="R53" s="378"/>
      <c r="S53" s="396"/>
      <c r="T53" s="378"/>
      <c r="U53" s="378"/>
      <c r="V53" s="378"/>
      <c r="W53" s="393"/>
      <c r="X53" s="378"/>
      <c r="Y53" s="407"/>
      <c r="Z53" s="377"/>
      <c r="AA53" s="378"/>
      <c r="AB53" s="378"/>
      <c r="AC53" s="378"/>
      <c r="AD53" s="378"/>
      <c r="AE53" s="391"/>
      <c r="AF53" s="377"/>
      <c r="AG53" s="378"/>
      <c r="AH53" s="378"/>
      <c r="AI53" s="378"/>
      <c r="AJ53" s="378"/>
      <c r="AK53" s="391"/>
      <c r="AL53" s="374"/>
      <c r="AM53" s="416"/>
      <c r="AN53" s="416"/>
      <c r="AO53" s="419"/>
    </row>
    <row r="54" spans="1:41" ht="15" customHeight="1"/>
    <row r="55" spans="1:41" ht="15" customHeight="1"/>
    <row r="56" spans="1:41" ht="15" customHeight="1"/>
    <row r="57" spans="1:41" ht="15" customHeight="1"/>
    <row r="58" spans="1:41" ht="15" customHeight="1"/>
    <row r="59" spans="1:41" ht="15" customHeight="1"/>
    <row r="60" spans="1:41" ht="15" customHeight="1"/>
    <row r="61" spans="1:41" ht="15" customHeight="1"/>
  </sheetData>
  <sheetProtection selectLockedCells="1"/>
  <mergeCells count="7">
    <mergeCell ref="AF3:AK3"/>
    <mergeCell ref="AL3:AO3"/>
    <mergeCell ref="C2:D2"/>
    <mergeCell ref="A3:I3"/>
    <mergeCell ref="J3:R3"/>
    <mergeCell ref="S3:Y3"/>
    <mergeCell ref="Z3:AE3"/>
  </mergeCells>
  <pageMargins left="0.44" right="0.5" top="0.82" bottom="0.79" header="0.5" footer="0.5"/>
  <pageSetup paperSize="5" orientation="landscape"/>
  <headerFooter alignWithMargins="0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90">
    <tabColor rgb="FFFFFF00"/>
  </sheetPr>
  <dimension ref="A1:Y95"/>
  <sheetViews>
    <sheetView topLeftCell="A61" zoomScale="130" zoomScaleNormal="130" workbookViewId="0">
      <selection activeCell="A16" sqref="A1:A1048576"/>
    </sheetView>
  </sheetViews>
  <sheetFormatPr defaultColWidth="9.109375" defaultRowHeight="13.2"/>
  <cols>
    <col min="1" max="1" width="14" style="1728" customWidth="1"/>
    <col min="2" max="2" width="14.88671875" style="292" customWidth="1"/>
    <col min="3" max="3" width="10.109375" style="293" customWidth="1"/>
    <col min="4" max="4" width="8" style="294" customWidth="1"/>
    <col min="5" max="5" width="8.5546875" style="294" customWidth="1"/>
    <col min="6" max="6" width="11.33203125" style="2633" customWidth="1"/>
    <col min="7" max="7" width="14.5546875" style="296" customWidth="1"/>
    <col min="8" max="8" width="11" style="297" customWidth="1"/>
    <col min="9" max="10" width="14" style="298" customWidth="1"/>
    <col min="11" max="11" width="13.5546875" style="298" customWidth="1"/>
    <col min="12" max="12" width="14" style="298" customWidth="1"/>
    <col min="13" max="13" width="10.6640625" style="298" customWidth="1"/>
    <col min="14" max="14" width="10.5546875" style="298" customWidth="1"/>
    <col min="15" max="15" width="12.88671875" style="298" customWidth="1"/>
    <col min="16" max="16" width="14" style="298" customWidth="1"/>
    <col min="17" max="17" width="12.44140625" style="2" customWidth="1"/>
    <col min="18" max="18" width="13.109375" style="299" customWidth="1"/>
    <col min="19" max="19" width="12.33203125" style="3" customWidth="1"/>
    <col min="20" max="20" width="14" style="300" customWidth="1"/>
    <col min="21" max="21" width="12.44140625" style="299" customWidth="1"/>
    <col min="22" max="22" width="9.6640625" style="299" customWidth="1"/>
    <col min="23" max="23" width="13.44140625" style="299" customWidth="1"/>
    <col min="24" max="24" width="13.44140625" style="3" customWidth="1"/>
    <col min="25" max="25" width="12" style="3" customWidth="1"/>
    <col min="26" max="16384" width="9.109375" style="3"/>
  </cols>
  <sheetData>
    <row r="1" spans="1:25" ht="27.6">
      <c r="A1" s="1731" t="s">
        <v>2077</v>
      </c>
      <c r="B1" s="303"/>
      <c r="C1" s="303"/>
      <c r="D1" s="303"/>
      <c r="E1" s="303"/>
      <c r="F1" s="3052"/>
      <c r="G1" s="303"/>
      <c r="H1" s="305"/>
      <c r="I1" s="335"/>
      <c r="J1" s="335"/>
      <c r="K1" s="335"/>
      <c r="L1" s="335"/>
      <c r="M1" s="335"/>
      <c r="N1" s="335"/>
      <c r="O1" s="335"/>
      <c r="P1" s="335"/>
      <c r="Q1" s="131"/>
      <c r="R1" s="336"/>
      <c r="T1" s="337"/>
      <c r="U1" s="336"/>
      <c r="V1" s="336"/>
      <c r="W1" s="336"/>
    </row>
    <row r="2" spans="1:25" ht="18" customHeight="1"/>
    <row r="3" spans="1:25" s="1" customFormat="1" ht="24" customHeight="1">
      <c r="A3" s="1728"/>
      <c r="B3" s="292"/>
      <c r="C3" s="293"/>
      <c r="D3" s="294"/>
      <c r="E3" s="294"/>
      <c r="F3" s="2633"/>
      <c r="G3" s="296"/>
      <c r="H3" s="297"/>
      <c r="I3" s="298"/>
      <c r="J3" s="298"/>
      <c r="K3" s="298"/>
      <c r="L3" s="298"/>
      <c r="M3" s="298"/>
      <c r="N3" s="298"/>
      <c r="O3" s="298"/>
      <c r="P3" s="298"/>
      <c r="Q3" s="2"/>
      <c r="R3" s="299"/>
      <c r="S3" s="3"/>
      <c r="T3" s="300"/>
      <c r="U3" s="299"/>
      <c r="V3" s="299"/>
      <c r="W3" s="299"/>
    </row>
    <row r="4" spans="1:25" ht="26.25" customHeight="1" thickBot="1">
      <c r="A4" s="306" t="s">
        <v>1</v>
      </c>
      <c r="B4" s="3045"/>
      <c r="C4" s="3045"/>
      <c r="D4" s="3045"/>
      <c r="E4" s="3045"/>
      <c r="F4" s="3053"/>
      <c r="G4" s="3045"/>
      <c r="H4" s="3045"/>
      <c r="I4" s="3046"/>
      <c r="J4" s="3624" t="s">
        <v>1</v>
      </c>
      <c r="K4" s="3200"/>
      <c r="L4" s="3200"/>
      <c r="M4" s="3200"/>
      <c r="N4" s="3200"/>
      <c r="O4" s="3200"/>
      <c r="P4" s="3200"/>
      <c r="Q4" s="3200"/>
      <c r="R4" s="3200"/>
      <c r="S4" s="3587" t="s">
        <v>20</v>
      </c>
      <c r="T4" s="3588"/>
      <c r="U4" s="3588"/>
      <c r="V4" s="3588"/>
      <c r="W4" s="3588"/>
      <c r="X4" s="3588"/>
      <c r="Y4" s="3589"/>
    </row>
    <row r="5" spans="1:25" ht="15" customHeight="1" thickTop="1">
      <c r="A5" s="141" t="s">
        <v>2</v>
      </c>
      <c r="B5" s="142" t="s">
        <v>96</v>
      </c>
      <c r="C5" s="143" t="s">
        <v>4</v>
      </c>
      <c r="D5" s="144" t="s">
        <v>5</v>
      </c>
      <c r="E5" s="144" t="s">
        <v>6</v>
      </c>
      <c r="F5" s="2504" t="s">
        <v>36</v>
      </c>
      <c r="G5" s="146" t="s">
        <v>37</v>
      </c>
      <c r="H5" s="146" t="s">
        <v>38</v>
      </c>
      <c r="I5" s="146" t="s">
        <v>87</v>
      </c>
      <c r="J5" s="141" t="s">
        <v>2</v>
      </c>
      <c r="K5" s="142" t="s">
        <v>96</v>
      </c>
      <c r="L5" s="143" t="s">
        <v>4</v>
      </c>
      <c r="M5" s="144" t="s">
        <v>5</v>
      </c>
      <c r="N5" s="144" t="s">
        <v>6</v>
      </c>
      <c r="O5" s="145" t="s">
        <v>36</v>
      </c>
      <c r="P5" s="146" t="s">
        <v>37</v>
      </c>
      <c r="Q5" s="146" t="s">
        <v>38</v>
      </c>
      <c r="R5" s="146" t="s">
        <v>87</v>
      </c>
      <c r="S5" s="244" t="s">
        <v>21</v>
      </c>
      <c r="T5" s="174" t="s">
        <v>22</v>
      </c>
      <c r="U5" s="174" t="s">
        <v>187</v>
      </c>
      <c r="V5" s="258" t="s">
        <v>211</v>
      </c>
      <c r="W5" s="176" t="s">
        <v>24</v>
      </c>
      <c r="X5" s="174" t="s">
        <v>25</v>
      </c>
      <c r="Y5" s="202" t="s">
        <v>26</v>
      </c>
    </row>
    <row r="6" spans="1:25" ht="15" customHeight="1">
      <c r="A6" s="736">
        <v>44649</v>
      </c>
      <c r="B6" s="307">
        <v>700000</v>
      </c>
      <c r="C6" s="308"/>
      <c r="D6" s="309"/>
      <c r="E6" s="309">
        <v>60</v>
      </c>
      <c r="F6" s="2406">
        <v>26013</v>
      </c>
      <c r="G6" s="308">
        <f>B6/E6</f>
        <v>11666.666666666666</v>
      </c>
      <c r="H6" s="311">
        <f>+B6*0.0083</f>
        <v>5810</v>
      </c>
      <c r="I6" s="311">
        <f>B6</f>
        <v>700000</v>
      </c>
      <c r="J6" s="2442">
        <v>45903</v>
      </c>
      <c r="K6" s="311">
        <v>20000</v>
      </c>
      <c r="L6" s="311"/>
      <c r="M6" s="3047"/>
      <c r="N6" s="3048">
        <v>1</v>
      </c>
      <c r="O6" s="3049">
        <v>36322</v>
      </c>
      <c r="P6" s="3050">
        <v>20000</v>
      </c>
      <c r="Q6" s="3050">
        <v>200</v>
      </c>
      <c r="R6" s="3051">
        <v>20000</v>
      </c>
      <c r="S6" s="259">
        <v>45720</v>
      </c>
      <c r="T6" s="260">
        <v>20000</v>
      </c>
      <c r="U6" s="57">
        <v>12</v>
      </c>
      <c r="V6" s="261">
        <v>35173</v>
      </c>
      <c r="W6" s="260">
        <v>1666.67</v>
      </c>
      <c r="X6" s="260">
        <v>400</v>
      </c>
      <c r="Y6" s="262">
        <f>T6</f>
        <v>20000</v>
      </c>
    </row>
    <row r="7" spans="1:25" ht="15" customHeight="1">
      <c r="A7" s="50">
        <v>44679</v>
      </c>
      <c r="B7" s="312"/>
      <c r="C7" s="313"/>
      <c r="D7" s="314"/>
      <c r="E7" s="314">
        <v>1</v>
      </c>
      <c r="F7" s="2229">
        <v>74374</v>
      </c>
      <c r="G7" s="149">
        <v>11666.67</v>
      </c>
      <c r="H7" s="33">
        <v>5810</v>
      </c>
      <c r="I7" s="318">
        <f>I6-G7</f>
        <v>688333.33</v>
      </c>
      <c r="J7" s="2244">
        <v>45947</v>
      </c>
      <c r="K7" s="318"/>
      <c r="L7" s="318"/>
      <c r="M7" s="318"/>
      <c r="N7" s="318"/>
      <c r="O7" s="2240" t="s">
        <v>2089</v>
      </c>
      <c r="P7" s="318">
        <v>20000</v>
      </c>
      <c r="Q7" s="50"/>
      <c r="R7" s="331">
        <f>R6-P7</f>
        <v>0</v>
      </c>
      <c r="S7" s="194">
        <v>45744</v>
      </c>
      <c r="T7" s="331"/>
      <c r="U7" s="57">
        <v>1</v>
      </c>
      <c r="V7" s="197">
        <v>87032</v>
      </c>
      <c r="W7" s="200">
        <v>1666.87</v>
      </c>
      <c r="X7" s="200">
        <v>366.67</v>
      </c>
      <c r="Y7" s="331">
        <f>Y6-W7</f>
        <v>18333.13</v>
      </c>
    </row>
    <row r="8" spans="1:25" ht="15" customHeight="1">
      <c r="A8" s="50">
        <v>44708</v>
      </c>
      <c r="B8" s="312"/>
      <c r="C8" s="313"/>
      <c r="D8" s="314"/>
      <c r="E8" s="314">
        <v>2</v>
      </c>
      <c r="F8" s="2229">
        <v>74791</v>
      </c>
      <c r="G8" s="149">
        <v>11666.67</v>
      </c>
      <c r="H8" s="33">
        <v>5810</v>
      </c>
      <c r="I8" s="318">
        <f t="shared" ref="I8:I24" si="0">I7-G8</f>
        <v>676666.65999999992</v>
      </c>
      <c r="J8" s="318"/>
      <c r="K8" s="318"/>
      <c r="L8" s="318"/>
      <c r="M8" s="318"/>
      <c r="N8" s="318"/>
      <c r="O8" s="318"/>
      <c r="P8" s="318"/>
      <c r="Q8" s="50"/>
      <c r="R8" s="331"/>
      <c r="S8" s="194">
        <v>45776</v>
      </c>
      <c r="T8" s="331"/>
      <c r="U8" s="57">
        <v>2</v>
      </c>
      <c r="V8" s="197">
        <v>87370</v>
      </c>
      <c r="W8" s="200">
        <v>1666.67</v>
      </c>
      <c r="X8" s="200">
        <v>333.33</v>
      </c>
      <c r="Y8" s="331">
        <f t="shared" ref="Y8:Y16" si="1">Y7-W8</f>
        <v>16666.46</v>
      </c>
    </row>
    <row r="9" spans="1:25" ht="15" customHeight="1">
      <c r="A9" s="50">
        <v>44740</v>
      </c>
      <c r="B9" s="312"/>
      <c r="C9" s="313"/>
      <c r="D9" s="314"/>
      <c r="E9" s="314">
        <v>3</v>
      </c>
      <c r="F9" s="2229">
        <v>75114</v>
      </c>
      <c r="G9" s="149">
        <v>11666.67</v>
      </c>
      <c r="H9" s="33">
        <v>5810</v>
      </c>
      <c r="I9" s="318">
        <f t="shared" si="0"/>
        <v>664999.98999999987</v>
      </c>
      <c r="J9" s="318"/>
      <c r="K9" s="318"/>
      <c r="L9" s="318"/>
      <c r="M9" s="318"/>
      <c r="N9" s="318"/>
      <c r="O9" s="318"/>
      <c r="P9" s="318"/>
      <c r="Q9" s="50"/>
      <c r="R9" s="331"/>
      <c r="S9" s="194">
        <v>45805</v>
      </c>
      <c r="T9" s="331"/>
      <c r="U9" s="57">
        <v>3</v>
      </c>
      <c r="V9" s="195" t="s">
        <v>2078</v>
      </c>
      <c r="W9" s="200">
        <v>1666.67</v>
      </c>
      <c r="X9" s="200">
        <v>300</v>
      </c>
      <c r="Y9" s="331">
        <f t="shared" si="1"/>
        <v>14999.789999999999</v>
      </c>
    </row>
    <row r="10" spans="1:25" ht="15" customHeight="1">
      <c r="A10" s="50">
        <v>44770</v>
      </c>
      <c r="B10" s="312"/>
      <c r="C10" s="313"/>
      <c r="D10" s="314"/>
      <c r="E10" s="314">
        <v>4</v>
      </c>
      <c r="F10" s="2229">
        <v>75482</v>
      </c>
      <c r="G10" s="149">
        <v>11666.67</v>
      </c>
      <c r="H10" s="33">
        <v>5810</v>
      </c>
      <c r="I10" s="318">
        <f t="shared" si="0"/>
        <v>653333.31999999983</v>
      </c>
      <c r="J10" s="318"/>
      <c r="K10" s="318"/>
      <c r="L10" s="318"/>
      <c r="M10" s="318"/>
      <c r="N10" s="318"/>
      <c r="O10" s="318"/>
      <c r="P10" s="318"/>
      <c r="Q10" s="50"/>
      <c r="R10" s="331"/>
      <c r="S10" s="194">
        <v>45836</v>
      </c>
      <c r="T10" s="331"/>
      <c r="U10" s="57">
        <v>4</v>
      </c>
      <c r="V10" s="195" t="s">
        <v>2079</v>
      </c>
      <c r="W10" s="200">
        <v>1666.67</v>
      </c>
      <c r="X10" s="200">
        <v>266.67</v>
      </c>
      <c r="Y10" s="331">
        <f t="shared" si="1"/>
        <v>13333.119999999999</v>
      </c>
    </row>
    <row r="11" spans="1:25" ht="15" customHeight="1">
      <c r="A11" s="50">
        <v>44800</v>
      </c>
      <c r="B11" s="312"/>
      <c r="C11" s="313"/>
      <c r="D11" s="314"/>
      <c r="E11" s="314">
        <v>5</v>
      </c>
      <c r="F11" s="2229">
        <v>75842</v>
      </c>
      <c r="G11" s="149">
        <v>11666.67</v>
      </c>
      <c r="H11" s="33">
        <v>5810</v>
      </c>
      <c r="I11" s="318">
        <f t="shared" si="0"/>
        <v>641666.64999999979</v>
      </c>
      <c r="J11" s="318"/>
      <c r="K11" s="318"/>
      <c r="L11" s="318"/>
      <c r="M11" s="318"/>
      <c r="N11" s="318"/>
      <c r="O11" s="318"/>
      <c r="P11" s="318"/>
      <c r="Q11" s="50"/>
      <c r="R11" s="331"/>
      <c r="S11" s="194">
        <v>45867</v>
      </c>
      <c r="T11" s="328"/>
      <c r="U11" s="57">
        <v>5</v>
      </c>
      <c r="V11" s="195" t="s">
        <v>2080</v>
      </c>
      <c r="W11" s="200">
        <v>1666.67</v>
      </c>
      <c r="X11" s="200">
        <v>233.33</v>
      </c>
      <c r="Y11" s="331">
        <f t="shared" si="1"/>
        <v>11666.449999999999</v>
      </c>
    </row>
    <row r="12" spans="1:25" ht="15" customHeight="1">
      <c r="A12" s="167">
        <v>44832</v>
      </c>
      <c r="B12" s="32"/>
      <c r="C12" s="33"/>
      <c r="D12" s="33"/>
      <c r="E12" s="314">
        <v>6</v>
      </c>
      <c r="F12" s="2229">
        <v>76150</v>
      </c>
      <c r="G12" s="33">
        <v>11666.67</v>
      </c>
      <c r="H12" s="33">
        <v>5810</v>
      </c>
      <c r="I12" s="318">
        <f t="shared" si="0"/>
        <v>629999.97999999975</v>
      </c>
      <c r="J12" s="3624" t="s">
        <v>1</v>
      </c>
      <c r="K12" s="3200"/>
      <c r="L12" s="3200"/>
      <c r="M12" s="3200"/>
      <c r="N12" s="3200"/>
      <c r="O12" s="3200"/>
      <c r="P12" s="3200"/>
      <c r="Q12" s="3200"/>
      <c r="R12" s="3200"/>
      <c r="S12" s="194">
        <v>45897</v>
      </c>
      <c r="T12" s="328"/>
      <c r="U12" s="57">
        <v>6</v>
      </c>
      <c r="V12" s="2184" t="s">
        <v>2081</v>
      </c>
      <c r="W12" s="200">
        <v>1666.67</v>
      </c>
      <c r="X12" s="200">
        <v>200</v>
      </c>
      <c r="Y12" s="331">
        <f t="shared" si="1"/>
        <v>9999.7799999999988</v>
      </c>
    </row>
    <row r="13" spans="1:25" ht="15" customHeight="1">
      <c r="A13" s="167">
        <v>44862</v>
      </c>
      <c r="B13" s="32"/>
      <c r="C13" s="33"/>
      <c r="D13" s="33"/>
      <c r="E13" s="314">
        <v>7</v>
      </c>
      <c r="F13" s="2229">
        <v>76434</v>
      </c>
      <c r="G13" s="33">
        <v>11666.67</v>
      </c>
      <c r="H13" s="33">
        <v>5810</v>
      </c>
      <c r="I13" s="318">
        <f t="shared" si="0"/>
        <v>618333.30999999971</v>
      </c>
      <c r="J13" s="141" t="s">
        <v>2</v>
      </c>
      <c r="K13" s="142" t="s">
        <v>96</v>
      </c>
      <c r="L13" s="143" t="s">
        <v>4</v>
      </c>
      <c r="M13" s="144" t="s">
        <v>5</v>
      </c>
      <c r="N13" s="144" t="s">
        <v>6</v>
      </c>
      <c r="O13" s="145" t="s">
        <v>36</v>
      </c>
      <c r="P13" s="146" t="s">
        <v>37</v>
      </c>
      <c r="Q13" s="146" t="s">
        <v>38</v>
      </c>
      <c r="R13" s="146" t="s">
        <v>87</v>
      </c>
      <c r="S13" s="194">
        <v>45932</v>
      </c>
      <c r="T13" s="331"/>
      <c r="U13" s="57">
        <v>7</v>
      </c>
      <c r="V13" s="195" t="s">
        <v>2082</v>
      </c>
      <c r="W13" s="198">
        <v>1666.67</v>
      </c>
      <c r="X13" s="198">
        <v>166.67</v>
      </c>
      <c r="Y13" s="331">
        <f t="shared" si="1"/>
        <v>8333.1099999999988</v>
      </c>
    </row>
    <row r="14" spans="1:25" ht="15" customHeight="1">
      <c r="A14" s="167">
        <v>44891</v>
      </c>
      <c r="B14" s="32"/>
      <c r="C14" s="33"/>
      <c r="D14" s="33"/>
      <c r="E14" s="314">
        <v>8</v>
      </c>
      <c r="F14" s="2229">
        <v>76857</v>
      </c>
      <c r="G14" s="33">
        <v>11666.67</v>
      </c>
      <c r="H14" s="33">
        <v>5810</v>
      </c>
      <c r="I14" s="318">
        <f t="shared" si="0"/>
        <v>606666.63999999966</v>
      </c>
      <c r="J14" s="3015">
        <v>45958</v>
      </c>
      <c r="K14" s="298">
        <v>10000</v>
      </c>
      <c r="L14" s="311"/>
      <c r="M14" s="3047"/>
      <c r="N14" s="3048">
        <v>1</v>
      </c>
      <c r="O14" s="2813">
        <v>36672</v>
      </c>
      <c r="P14" s="3050">
        <v>10000</v>
      </c>
      <c r="Q14" s="3050">
        <v>100</v>
      </c>
      <c r="R14" s="3051">
        <v>10000</v>
      </c>
      <c r="S14" s="194">
        <v>45959</v>
      </c>
      <c r="T14" s="331"/>
      <c r="U14" s="57">
        <v>8</v>
      </c>
      <c r="V14" s="195" t="s">
        <v>2083</v>
      </c>
      <c r="W14" s="200">
        <v>1666.67</v>
      </c>
      <c r="X14" s="200">
        <v>133.33000000000001</v>
      </c>
      <c r="Y14" s="331">
        <f t="shared" si="1"/>
        <v>6666.4399999999987</v>
      </c>
    </row>
    <row r="15" spans="1:25" ht="19.5" customHeight="1">
      <c r="A15" s="167">
        <v>44921</v>
      </c>
      <c r="B15" s="32"/>
      <c r="C15" s="33"/>
      <c r="D15" s="33"/>
      <c r="E15" s="314">
        <v>9</v>
      </c>
      <c r="F15" s="2229">
        <v>77179</v>
      </c>
      <c r="G15" s="33">
        <v>11666.67</v>
      </c>
      <c r="H15" s="33">
        <v>5810</v>
      </c>
      <c r="I15" s="318">
        <f t="shared" si="0"/>
        <v>594999.96999999962</v>
      </c>
      <c r="J15" s="2244"/>
      <c r="K15" s="318"/>
      <c r="L15" s="318"/>
      <c r="M15" s="318"/>
      <c r="N15" s="318"/>
      <c r="O15" s="2240"/>
      <c r="P15" s="318"/>
      <c r="Q15" s="50"/>
      <c r="R15" s="331">
        <f>R14-P15</f>
        <v>10000</v>
      </c>
      <c r="S15" s="194">
        <v>45988</v>
      </c>
      <c r="T15" s="331"/>
      <c r="U15" s="57">
        <v>9</v>
      </c>
      <c r="V15" s="195" t="s">
        <v>2085</v>
      </c>
      <c r="W15" s="200">
        <v>1666.67</v>
      </c>
      <c r="X15" s="200">
        <v>133.33000000000001</v>
      </c>
      <c r="Y15" s="331">
        <f t="shared" si="1"/>
        <v>4999.7699999999986</v>
      </c>
    </row>
    <row r="16" spans="1:25" ht="22.5" customHeight="1">
      <c r="A16" s="50">
        <v>44954</v>
      </c>
      <c r="B16" s="312"/>
      <c r="C16" s="313"/>
      <c r="D16" s="314"/>
      <c r="E16" s="314">
        <v>10</v>
      </c>
      <c r="F16" s="2229">
        <v>77509</v>
      </c>
      <c r="G16" s="33">
        <v>11666.67</v>
      </c>
      <c r="H16" s="33">
        <v>5810</v>
      </c>
      <c r="I16" s="318">
        <f t="shared" si="0"/>
        <v>583333.29999999958</v>
      </c>
      <c r="J16" s="318"/>
      <c r="K16" s="318"/>
      <c r="L16" s="318"/>
      <c r="M16" s="318"/>
      <c r="N16" s="318"/>
      <c r="O16" s="318"/>
      <c r="P16" s="318"/>
      <c r="Q16" s="50"/>
      <c r="R16" s="331"/>
      <c r="S16" s="194">
        <v>46020</v>
      </c>
      <c r="T16" s="328"/>
      <c r="U16" s="57">
        <v>10</v>
      </c>
      <c r="V16" s="195" t="s">
        <v>2087</v>
      </c>
      <c r="W16" s="200">
        <v>1666.67</v>
      </c>
      <c r="X16" s="200">
        <v>100</v>
      </c>
      <c r="Y16" s="331">
        <f t="shared" si="1"/>
        <v>3333.0999999999985</v>
      </c>
    </row>
    <row r="17" spans="1:25" ht="18.75" customHeight="1">
      <c r="A17" s="50">
        <v>44982</v>
      </c>
      <c r="B17" s="312"/>
      <c r="C17" s="313"/>
      <c r="D17" s="314"/>
      <c r="E17" s="314">
        <v>11</v>
      </c>
      <c r="F17" s="2229">
        <v>77887</v>
      </c>
      <c r="G17" s="33">
        <v>11666.67</v>
      </c>
      <c r="H17" s="33">
        <v>5810</v>
      </c>
      <c r="I17" s="318">
        <f t="shared" si="0"/>
        <v>571666.62999999954</v>
      </c>
      <c r="S17" s="36"/>
      <c r="T17" s="328"/>
      <c r="U17" s="27"/>
      <c r="V17" s="3041"/>
      <c r="W17" s="200"/>
      <c r="X17" s="328"/>
      <c r="Y17" s="331"/>
    </row>
    <row r="18" spans="1:25" ht="15" customHeight="1">
      <c r="A18" s="50">
        <v>45014</v>
      </c>
      <c r="B18" s="312"/>
      <c r="C18" s="313"/>
      <c r="D18" s="314"/>
      <c r="E18" s="314">
        <v>12</v>
      </c>
      <c r="F18" s="2229">
        <v>78090</v>
      </c>
      <c r="G18" s="33">
        <v>11666.67</v>
      </c>
      <c r="H18" s="33">
        <v>5810</v>
      </c>
      <c r="I18" s="318">
        <f t="shared" si="0"/>
        <v>559999.9599999995</v>
      </c>
      <c r="S18" s="36"/>
      <c r="T18" s="328"/>
      <c r="U18" s="27"/>
      <c r="V18" s="3041"/>
      <c r="W18" s="328"/>
      <c r="X18" s="328"/>
      <c r="Y18" s="328"/>
    </row>
    <row r="19" spans="1:25" ht="15" customHeight="1">
      <c r="A19" s="50">
        <v>45043</v>
      </c>
      <c r="B19" s="312"/>
      <c r="C19" s="313"/>
      <c r="D19" s="314"/>
      <c r="E19" s="314">
        <v>13</v>
      </c>
      <c r="F19" s="2229">
        <v>78457</v>
      </c>
      <c r="G19" s="33">
        <v>11666.67</v>
      </c>
      <c r="H19" s="33">
        <v>5810</v>
      </c>
      <c r="I19" s="318">
        <f t="shared" si="0"/>
        <v>548333.28999999946</v>
      </c>
    </row>
    <row r="20" spans="1:25" ht="15" customHeight="1">
      <c r="A20" s="50">
        <v>45065</v>
      </c>
      <c r="B20" s="315"/>
      <c r="C20" s="313"/>
      <c r="D20" s="185"/>
      <c r="E20" s="185">
        <v>14</v>
      </c>
      <c r="F20" s="2229">
        <v>78739</v>
      </c>
      <c r="G20" s="33">
        <v>11666.67</v>
      </c>
      <c r="H20" s="33">
        <v>5810</v>
      </c>
      <c r="I20" s="318">
        <f t="shared" si="0"/>
        <v>536666.61999999941</v>
      </c>
    </row>
    <row r="21" spans="1:25" ht="15" customHeight="1">
      <c r="A21" s="324">
        <v>45106</v>
      </c>
      <c r="B21" s="315"/>
      <c r="C21" s="313"/>
      <c r="D21" s="185"/>
      <c r="E21" s="185">
        <v>15</v>
      </c>
      <c r="F21" s="2228">
        <v>79626</v>
      </c>
      <c r="G21" s="33">
        <v>11666.67</v>
      </c>
      <c r="H21" s="33">
        <v>5810</v>
      </c>
      <c r="I21" s="318">
        <f t="shared" si="0"/>
        <v>524999.94999999937</v>
      </c>
    </row>
    <row r="22" spans="1:25" ht="15" customHeight="1">
      <c r="A22" s="324">
        <v>45125</v>
      </c>
      <c r="B22" s="315"/>
      <c r="C22" s="313"/>
      <c r="D22" s="185"/>
      <c r="E22" s="185">
        <v>16</v>
      </c>
      <c r="F22" s="2228">
        <v>31647</v>
      </c>
      <c r="G22" s="186">
        <v>524999.94999999995</v>
      </c>
      <c r="H22" s="318"/>
      <c r="I22" s="318">
        <f t="shared" si="0"/>
        <v>0</v>
      </c>
    </row>
    <row r="23" spans="1:25" ht="15" customHeight="1">
      <c r="A23" s="324"/>
      <c r="B23" s="315"/>
      <c r="C23" s="313"/>
      <c r="D23" s="185"/>
      <c r="E23" s="185"/>
      <c r="F23" s="2228"/>
      <c r="G23" s="186"/>
      <c r="H23" s="318"/>
      <c r="I23" s="318">
        <f t="shared" si="0"/>
        <v>0</v>
      </c>
    </row>
    <row r="24" spans="1:25" ht="15" customHeight="1">
      <c r="A24" s="324"/>
      <c r="B24" s="315"/>
      <c r="C24" s="313"/>
      <c r="D24" s="185"/>
      <c r="E24" s="185"/>
      <c r="F24" s="2228"/>
      <c r="G24" s="186"/>
      <c r="H24" s="318"/>
      <c r="I24" s="318">
        <f t="shared" si="0"/>
        <v>0</v>
      </c>
    </row>
    <row r="25" spans="1:25" ht="15" customHeight="1">
      <c r="A25" s="1462"/>
      <c r="B25" s="320"/>
      <c r="D25" s="321"/>
      <c r="E25" s="321"/>
      <c r="F25" s="2407"/>
      <c r="G25" s="323"/>
      <c r="H25" s="298"/>
    </row>
    <row r="26" spans="1:25" ht="15" customHeight="1"/>
    <row r="27" spans="1:25" ht="15" customHeight="1"/>
    <row r="28" spans="1:25" ht="15" customHeight="1">
      <c r="A28" s="3240" t="s">
        <v>1</v>
      </c>
      <c r="B28" s="3240"/>
      <c r="C28" s="3240"/>
      <c r="D28" s="3240"/>
      <c r="E28" s="3240"/>
      <c r="F28" s="3240"/>
      <c r="G28" s="3240"/>
      <c r="H28" s="3240"/>
      <c r="I28" s="3320"/>
      <c r="J28" s="591"/>
      <c r="K28" s="591"/>
      <c r="L28" s="591"/>
      <c r="M28" s="591"/>
      <c r="N28" s="591"/>
      <c r="O28" s="591"/>
      <c r="P28" s="591"/>
    </row>
    <row r="29" spans="1:25" ht="15" customHeight="1">
      <c r="A29" s="141" t="s">
        <v>2</v>
      </c>
      <c r="B29" s="142" t="s">
        <v>96</v>
      </c>
      <c r="C29" s="143" t="s">
        <v>4</v>
      </c>
      <c r="D29" s="144" t="s">
        <v>5</v>
      </c>
      <c r="E29" s="144" t="s">
        <v>6</v>
      </c>
      <c r="F29" s="2504" t="s">
        <v>36</v>
      </c>
      <c r="G29" s="146" t="s">
        <v>37</v>
      </c>
      <c r="H29" s="146" t="s">
        <v>38</v>
      </c>
      <c r="I29" s="146" t="s">
        <v>87</v>
      </c>
      <c r="J29" s="2117"/>
      <c r="K29" s="2117"/>
      <c r="L29" s="2117"/>
      <c r="M29" s="2117"/>
      <c r="N29" s="2117"/>
      <c r="O29" s="2117"/>
      <c r="P29" s="2117"/>
    </row>
    <row r="30" spans="1:25" ht="15" customHeight="1">
      <c r="A30" s="736">
        <v>45125</v>
      </c>
      <c r="B30" s="307">
        <v>700000</v>
      </c>
      <c r="C30" s="308"/>
      <c r="D30" s="309"/>
      <c r="E30" s="309">
        <v>60</v>
      </c>
      <c r="F30" s="2406">
        <v>31647</v>
      </c>
      <c r="G30" s="308">
        <f>B30/E30</f>
        <v>11666.666666666666</v>
      </c>
      <c r="H30" s="311">
        <f>+B30*0.0083</f>
        <v>5810</v>
      </c>
      <c r="I30" s="311">
        <f>B30</f>
        <v>700000</v>
      </c>
      <c r="J30" s="3043"/>
      <c r="K30" s="3043"/>
      <c r="L30" s="3043"/>
      <c r="M30" s="3043"/>
      <c r="N30" s="3043"/>
      <c r="O30" s="3043"/>
      <c r="P30" s="3043"/>
    </row>
    <row r="31" spans="1:25" ht="22.5" customHeight="1">
      <c r="A31" s="50">
        <v>45134</v>
      </c>
      <c r="B31" s="178"/>
      <c r="C31" s="35"/>
      <c r="D31" s="35"/>
      <c r="E31" s="185">
        <v>1</v>
      </c>
      <c r="F31" s="2229">
        <v>79626</v>
      </c>
      <c r="G31" s="149">
        <v>11666.67</v>
      </c>
      <c r="H31" s="318">
        <v>5810</v>
      </c>
      <c r="I31" s="318">
        <f>I30-G31</f>
        <v>688333.33</v>
      </c>
    </row>
    <row r="32" spans="1:25" ht="15" customHeight="1">
      <c r="A32" s="50">
        <v>45168</v>
      </c>
      <c r="B32" s="178"/>
      <c r="C32" s="35"/>
      <c r="D32" s="35"/>
      <c r="E32" s="185">
        <v>2</v>
      </c>
      <c r="F32" s="2229">
        <v>80044</v>
      </c>
      <c r="G32" s="149">
        <v>11666.67</v>
      </c>
      <c r="H32" s="318">
        <v>5810</v>
      </c>
      <c r="I32" s="318">
        <f t="shared" ref="I32:I45" si="2">I31-G32</f>
        <v>676666.65999999992</v>
      </c>
    </row>
    <row r="33" spans="1:16" ht="15" customHeight="1">
      <c r="A33" s="50">
        <v>45196</v>
      </c>
      <c r="B33" s="178"/>
      <c r="C33" s="35"/>
      <c r="D33" s="35"/>
      <c r="E33" s="185">
        <v>3</v>
      </c>
      <c r="F33" s="2229">
        <v>80362</v>
      </c>
      <c r="G33" s="149">
        <v>11666.67</v>
      </c>
      <c r="H33" s="318">
        <v>5810</v>
      </c>
      <c r="I33" s="318">
        <f t="shared" si="2"/>
        <v>664999.98999999987</v>
      </c>
    </row>
    <row r="34" spans="1:16" ht="15" customHeight="1">
      <c r="A34" s="50">
        <v>45226</v>
      </c>
      <c r="B34" s="178"/>
      <c r="C34" s="35"/>
      <c r="D34" s="35"/>
      <c r="E34" s="185">
        <v>4</v>
      </c>
      <c r="F34" s="2229">
        <v>80726</v>
      </c>
      <c r="G34" s="149">
        <v>11666.67</v>
      </c>
      <c r="H34" s="318">
        <v>5810</v>
      </c>
      <c r="I34" s="318">
        <f t="shared" si="2"/>
        <v>653333.31999999983</v>
      </c>
    </row>
    <row r="35" spans="1:16" ht="15" customHeight="1">
      <c r="A35" s="167">
        <v>45259</v>
      </c>
      <c r="B35" s="178"/>
      <c r="C35" s="35"/>
      <c r="D35" s="35"/>
      <c r="E35" s="185">
        <v>5</v>
      </c>
      <c r="F35" s="2229">
        <v>81160</v>
      </c>
      <c r="G35" s="149">
        <v>11666.67</v>
      </c>
      <c r="H35" s="318">
        <v>5810</v>
      </c>
      <c r="I35" s="318">
        <f t="shared" si="2"/>
        <v>641666.64999999979</v>
      </c>
    </row>
    <row r="36" spans="1:16" ht="15" customHeight="1">
      <c r="A36" s="50">
        <v>45289</v>
      </c>
      <c r="B36" s="178"/>
      <c r="C36" s="35"/>
      <c r="D36" s="35"/>
      <c r="E36" s="185">
        <v>6</v>
      </c>
      <c r="F36" s="2229">
        <v>81583</v>
      </c>
      <c r="G36" s="149">
        <v>11666.67</v>
      </c>
      <c r="H36" s="318">
        <v>5810</v>
      </c>
      <c r="I36" s="318">
        <f t="shared" si="2"/>
        <v>629999.97999999975</v>
      </c>
    </row>
    <row r="37" spans="1:16" ht="15" customHeight="1">
      <c r="A37" s="50">
        <v>45322</v>
      </c>
      <c r="B37" s="315"/>
      <c r="C37" s="313"/>
      <c r="D37" s="185"/>
      <c r="E37" s="185">
        <v>7</v>
      </c>
      <c r="F37" s="2229">
        <v>81886</v>
      </c>
      <c r="G37" s="30">
        <v>11666.67</v>
      </c>
      <c r="H37" s="30">
        <v>5810</v>
      </c>
      <c r="I37" s="318">
        <f t="shared" si="2"/>
        <v>618333.30999999971</v>
      </c>
    </row>
    <row r="38" spans="1:16" ht="15" customHeight="1">
      <c r="A38" s="50">
        <v>45351</v>
      </c>
      <c r="B38" s="315"/>
      <c r="C38" s="313"/>
      <c r="D38" s="185"/>
      <c r="E38" s="185">
        <v>8</v>
      </c>
      <c r="F38" s="2229">
        <v>82253</v>
      </c>
      <c r="G38" s="30">
        <v>11666.67</v>
      </c>
      <c r="H38" s="30">
        <v>5810</v>
      </c>
      <c r="I38" s="318">
        <f t="shared" si="2"/>
        <v>606666.63999999966</v>
      </c>
    </row>
    <row r="39" spans="1:16" ht="15" customHeight="1">
      <c r="A39" s="50">
        <v>45385</v>
      </c>
      <c r="B39" s="315"/>
      <c r="C39" s="313"/>
      <c r="D39" s="185"/>
      <c r="E39" s="185">
        <v>9</v>
      </c>
      <c r="F39" s="2229">
        <v>82668</v>
      </c>
      <c r="G39" s="59">
        <v>11666.67</v>
      </c>
      <c r="H39" s="59">
        <v>5810</v>
      </c>
      <c r="I39" s="318">
        <f t="shared" si="2"/>
        <v>594999.96999999962</v>
      </c>
    </row>
    <row r="40" spans="1:16" ht="15" customHeight="1">
      <c r="A40" s="50">
        <v>45412</v>
      </c>
      <c r="B40" s="315"/>
      <c r="C40" s="313"/>
      <c r="D40" s="185"/>
      <c r="E40" s="185">
        <v>10</v>
      </c>
      <c r="F40" s="2229">
        <v>82958</v>
      </c>
      <c r="G40" s="30">
        <v>11666.67</v>
      </c>
      <c r="H40" s="30">
        <v>5810</v>
      </c>
      <c r="I40" s="318">
        <f t="shared" si="2"/>
        <v>583333.29999999958</v>
      </c>
    </row>
    <row r="41" spans="1:16" ht="15" customHeight="1">
      <c r="A41" s="50">
        <v>45443</v>
      </c>
      <c r="B41" s="315"/>
      <c r="C41" s="313"/>
      <c r="D41" s="185"/>
      <c r="E41" s="185">
        <v>11</v>
      </c>
      <c r="F41" s="2229">
        <v>83421</v>
      </c>
      <c r="G41" s="30">
        <v>11666.67</v>
      </c>
      <c r="H41" s="30">
        <v>5810</v>
      </c>
      <c r="I41" s="318">
        <f t="shared" si="2"/>
        <v>571666.62999999954</v>
      </c>
    </row>
    <row r="42" spans="1:16" ht="15" customHeight="1">
      <c r="A42" s="324">
        <v>45471</v>
      </c>
      <c r="B42" s="315"/>
      <c r="C42" s="313"/>
      <c r="D42" s="185"/>
      <c r="E42" s="185">
        <v>12</v>
      </c>
      <c r="F42" s="2228">
        <v>83729</v>
      </c>
      <c r="G42" s="186">
        <v>11666.67</v>
      </c>
      <c r="H42" s="318">
        <v>5810</v>
      </c>
      <c r="I42" s="318">
        <f t="shared" si="2"/>
        <v>559999.9599999995</v>
      </c>
    </row>
    <row r="43" spans="1:16" ht="15" customHeight="1">
      <c r="A43" s="324">
        <v>45504</v>
      </c>
      <c r="B43" s="325"/>
      <c r="C43" s="325"/>
      <c r="D43" s="314"/>
      <c r="E43" s="185">
        <v>13</v>
      </c>
      <c r="F43" s="2229">
        <v>84112</v>
      </c>
      <c r="G43" s="186">
        <v>11666.67</v>
      </c>
      <c r="H43" s="318">
        <v>5810</v>
      </c>
      <c r="I43" s="318">
        <f t="shared" si="2"/>
        <v>548333.28999999946</v>
      </c>
    </row>
    <row r="44" spans="1:16" ht="15" customHeight="1">
      <c r="A44" s="324">
        <v>45534</v>
      </c>
      <c r="B44" s="312"/>
      <c r="C44" s="313"/>
      <c r="D44" s="314"/>
      <c r="E44" s="185">
        <v>14</v>
      </c>
      <c r="F44" s="2229">
        <v>84428</v>
      </c>
      <c r="G44" s="186">
        <v>11666.67</v>
      </c>
      <c r="H44" s="318">
        <v>5810</v>
      </c>
      <c r="I44" s="318">
        <f t="shared" si="2"/>
        <v>536666.61999999941</v>
      </c>
    </row>
    <row r="45" spans="1:16" ht="15" customHeight="1">
      <c r="A45" s="53">
        <v>45548</v>
      </c>
      <c r="B45" s="312"/>
      <c r="C45" s="326"/>
      <c r="D45" s="314"/>
      <c r="E45" s="185">
        <v>15</v>
      </c>
      <c r="F45" s="2229">
        <v>34196</v>
      </c>
      <c r="G45" s="327">
        <v>536666.62</v>
      </c>
      <c r="H45" s="328"/>
      <c r="I45" s="318">
        <f t="shared" si="2"/>
        <v>0</v>
      </c>
    </row>
    <row r="46" spans="1:16" ht="15" customHeight="1"/>
    <row r="47" spans="1:16" ht="15" customHeight="1">
      <c r="A47" s="3240" t="s">
        <v>1</v>
      </c>
      <c r="B47" s="3240"/>
      <c r="C47" s="3240"/>
      <c r="D47" s="3240"/>
      <c r="E47" s="3240"/>
      <c r="F47" s="3240"/>
      <c r="G47" s="3240"/>
      <c r="H47" s="3240"/>
      <c r="I47" s="3320"/>
      <c r="J47" s="591"/>
      <c r="K47" s="591"/>
      <c r="L47" s="591"/>
      <c r="M47" s="591"/>
      <c r="N47" s="591"/>
      <c r="O47" s="591"/>
      <c r="P47" s="591"/>
    </row>
    <row r="48" spans="1:16" ht="15" customHeight="1">
      <c r="A48" s="141" t="s">
        <v>2</v>
      </c>
      <c r="B48" s="142" t="s">
        <v>96</v>
      </c>
      <c r="C48" s="143" t="s">
        <v>4</v>
      </c>
      <c r="D48" s="144" t="s">
        <v>5</v>
      </c>
      <c r="E48" s="144" t="s">
        <v>6</v>
      </c>
      <c r="F48" s="2504" t="s">
        <v>36</v>
      </c>
      <c r="G48" s="146" t="s">
        <v>37</v>
      </c>
      <c r="H48" s="146" t="s">
        <v>38</v>
      </c>
      <c r="I48" s="146" t="s">
        <v>87</v>
      </c>
      <c r="J48" s="1119"/>
      <c r="K48" s="1119"/>
      <c r="L48" s="1119"/>
      <c r="M48" s="1119"/>
      <c r="N48" s="1119"/>
      <c r="O48" s="1119"/>
      <c r="P48" s="1119"/>
    </row>
    <row r="49" spans="1:23" ht="15" customHeight="1">
      <c r="A49" s="736">
        <v>45548</v>
      </c>
      <c r="B49" s="307">
        <v>700000</v>
      </c>
      <c r="C49" s="308"/>
      <c r="D49" s="309"/>
      <c r="E49" s="309">
        <v>50</v>
      </c>
      <c r="F49" s="2406">
        <v>34196</v>
      </c>
      <c r="G49" s="308">
        <f>B49/E49</f>
        <v>14000</v>
      </c>
      <c r="H49" s="311">
        <f>+B49*0.0083</f>
        <v>5810</v>
      </c>
      <c r="I49" s="338">
        <f>B49</f>
        <v>700000</v>
      </c>
      <c r="J49" s="338"/>
      <c r="K49" s="338"/>
      <c r="L49" s="338"/>
      <c r="M49" s="338"/>
      <c r="N49" s="338"/>
      <c r="O49" s="338"/>
      <c r="P49" s="338"/>
    </row>
    <row r="50" spans="1:23" ht="15" customHeight="1">
      <c r="A50" s="50">
        <v>45562</v>
      </c>
      <c r="B50" s="185"/>
      <c r="C50" s="313"/>
      <c r="D50" s="185"/>
      <c r="E50" s="185">
        <v>1</v>
      </c>
      <c r="F50" s="2229">
        <v>84788</v>
      </c>
      <c r="G50" s="329">
        <v>14000</v>
      </c>
      <c r="H50" s="329">
        <v>5810</v>
      </c>
      <c r="I50" s="331">
        <f>I49-G50</f>
        <v>686000</v>
      </c>
      <c r="J50" s="331"/>
      <c r="K50" s="331"/>
      <c r="L50" s="331"/>
      <c r="M50" s="331"/>
      <c r="N50" s="331"/>
      <c r="O50" s="331"/>
      <c r="P50" s="331"/>
    </row>
    <row r="51" spans="1:23" ht="15" customHeight="1">
      <c r="A51" s="50">
        <v>45594</v>
      </c>
      <c r="B51" s="185"/>
      <c r="C51" s="313"/>
      <c r="D51" s="185"/>
      <c r="E51" s="185">
        <v>2</v>
      </c>
      <c r="F51" s="2229">
        <v>85197</v>
      </c>
      <c r="G51" s="329">
        <v>14000</v>
      </c>
      <c r="H51" s="329">
        <v>5810</v>
      </c>
      <c r="I51" s="331">
        <f t="shared" ref="I51:I62" si="3">I50-G51</f>
        <v>672000</v>
      </c>
      <c r="J51" s="331"/>
      <c r="K51" s="331"/>
      <c r="L51" s="331"/>
      <c r="M51" s="331"/>
      <c r="N51" s="331"/>
      <c r="O51" s="331"/>
      <c r="P51" s="331"/>
    </row>
    <row r="52" spans="1:23" ht="15" customHeight="1">
      <c r="A52" s="50">
        <v>45623</v>
      </c>
      <c r="B52" s="185"/>
      <c r="C52" s="313"/>
      <c r="D52" s="185"/>
      <c r="E52" s="185">
        <v>3</v>
      </c>
      <c r="F52" s="2229">
        <v>85619</v>
      </c>
      <c r="G52" s="59">
        <v>14000</v>
      </c>
      <c r="H52" s="59">
        <v>5810</v>
      </c>
      <c r="I52" s="331">
        <f t="shared" si="3"/>
        <v>658000</v>
      </c>
      <c r="J52" s="331"/>
      <c r="K52" s="331"/>
      <c r="L52" s="331"/>
      <c r="M52" s="331"/>
      <c r="N52" s="331"/>
      <c r="O52" s="331"/>
      <c r="P52" s="331"/>
    </row>
    <row r="53" spans="1:23" ht="15" customHeight="1">
      <c r="A53" s="50">
        <v>45650</v>
      </c>
      <c r="B53" s="185"/>
      <c r="C53" s="313"/>
      <c r="D53" s="185"/>
      <c r="E53" s="185">
        <v>4</v>
      </c>
      <c r="F53" s="2229">
        <v>85925</v>
      </c>
      <c r="G53" s="59">
        <v>14000</v>
      </c>
      <c r="H53" s="330">
        <v>5810</v>
      </c>
      <c r="I53" s="331">
        <f t="shared" si="3"/>
        <v>644000</v>
      </c>
      <c r="J53" s="331"/>
      <c r="K53" s="331"/>
      <c r="L53" s="331"/>
      <c r="M53" s="331"/>
      <c r="N53" s="331"/>
      <c r="O53" s="331"/>
      <c r="P53" s="331"/>
    </row>
    <row r="54" spans="1:23" ht="15" customHeight="1">
      <c r="A54" s="324">
        <v>45685</v>
      </c>
      <c r="B54" s="185"/>
      <c r="C54" s="313"/>
      <c r="D54" s="185"/>
      <c r="E54" s="185">
        <v>5</v>
      </c>
      <c r="F54" s="2228">
        <v>86300</v>
      </c>
      <c r="G54" s="59">
        <v>14000</v>
      </c>
      <c r="H54" s="330">
        <v>5810</v>
      </c>
      <c r="I54" s="331">
        <f t="shared" si="3"/>
        <v>630000</v>
      </c>
      <c r="J54" s="331"/>
      <c r="K54" s="331"/>
      <c r="L54" s="331"/>
      <c r="M54" s="331"/>
      <c r="N54" s="331"/>
      <c r="O54" s="331"/>
      <c r="P54" s="331"/>
    </row>
    <row r="55" spans="1:23" ht="15" customHeight="1">
      <c r="A55" s="324">
        <v>45715</v>
      </c>
      <c r="B55" s="185"/>
      <c r="C55" s="313"/>
      <c r="D55" s="185"/>
      <c r="E55" s="185">
        <v>6</v>
      </c>
      <c r="F55" s="2228">
        <v>86646</v>
      </c>
      <c r="G55" s="59">
        <v>14000</v>
      </c>
      <c r="H55" s="330">
        <v>5810</v>
      </c>
      <c r="I55" s="331">
        <f t="shared" si="3"/>
        <v>616000</v>
      </c>
      <c r="J55" s="331"/>
      <c r="K55" s="331"/>
      <c r="L55" s="331"/>
      <c r="M55" s="331"/>
      <c r="N55" s="331"/>
      <c r="O55" s="331"/>
      <c r="P55" s="331"/>
    </row>
    <row r="56" spans="1:23" ht="16.5" customHeight="1">
      <c r="A56" s="324">
        <v>45744</v>
      </c>
      <c r="B56" s="185"/>
      <c r="C56" s="313"/>
      <c r="D56" s="185"/>
      <c r="E56" s="185">
        <v>7</v>
      </c>
      <c r="F56" s="2228">
        <v>87032</v>
      </c>
      <c r="G56" s="186">
        <v>14000</v>
      </c>
      <c r="H56" s="331">
        <v>5810</v>
      </c>
      <c r="I56" s="331">
        <f t="shared" si="3"/>
        <v>602000</v>
      </c>
      <c r="J56" s="331"/>
      <c r="K56" s="331"/>
      <c r="L56" s="331"/>
      <c r="M56" s="331"/>
      <c r="N56" s="331"/>
      <c r="O56" s="331"/>
      <c r="P56" s="331"/>
    </row>
    <row r="57" spans="1:23" ht="15" customHeight="1">
      <c r="A57" s="324">
        <v>45776</v>
      </c>
      <c r="B57" s="185"/>
      <c r="C57" s="313"/>
      <c r="D57" s="185"/>
      <c r="E57" s="185">
        <v>8</v>
      </c>
      <c r="F57" s="2228">
        <v>87370</v>
      </c>
      <c r="G57" s="186">
        <v>14000</v>
      </c>
      <c r="H57" s="331">
        <v>5810</v>
      </c>
      <c r="I57" s="331">
        <f t="shared" si="3"/>
        <v>588000</v>
      </c>
      <c r="J57" s="331"/>
      <c r="K57" s="331"/>
      <c r="L57" s="331"/>
      <c r="M57" s="331"/>
      <c r="N57" s="331"/>
      <c r="O57" s="331"/>
      <c r="P57" s="331"/>
    </row>
    <row r="58" spans="1:23" ht="15" customHeight="1">
      <c r="A58" s="324">
        <v>45805</v>
      </c>
      <c r="B58" s="185"/>
      <c r="C58" s="313"/>
      <c r="D58" s="185"/>
      <c r="E58" s="185">
        <v>9</v>
      </c>
      <c r="F58" s="2228" t="s">
        <v>2084</v>
      </c>
      <c r="G58" s="186">
        <v>12223.33</v>
      </c>
      <c r="H58" s="331">
        <v>5810</v>
      </c>
      <c r="I58" s="331">
        <f t="shared" si="3"/>
        <v>575776.67000000004</v>
      </c>
      <c r="J58" s="331"/>
      <c r="K58" s="331"/>
      <c r="L58" s="331"/>
      <c r="M58" s="331"/>
      <c r="N58" s="331"/>
      <c r="O58" s="331"/>
      <c r="P58" s="331"/>
    </row>
    <row r="59" spans="1:23" ht="15" customHeight="1">
      <c r="A59" s="324">
        <v>45835</v>
      </c>
      <c r="B59" s="185"/>
      <c r="C59" s="313"/>
      <c r="D59" s="185"/>
      <c r="E59" s="185">
        <v>10</v>
      </c>
      <c r="F59" s="2228" t="s">
        <v>2086</v>
      </c>
      <c r="G59" s="186">
        <v>14000</v>
      </c>
      <c r="H59" s="331">
        <v>5000</v>
      </c>
      <c r="I59" s="331">
        <f t="shared" si="3"/>
        <v>561776.67000000004</v>
      </c>
      <c r="J59" s="331"/>
      <c r="K59" s="331"/>
      <c r="L59" s="331"/>
      <c r="M59" s="331"/>
      <c r="N59" s="331"/>
      <c r="O59" s="331"/>
      <c r="P59" s="331"/>
    </row>
    <row r="60" spans="1:23" ht="15" customHeight="1">
      <c r="A60" s="324">
        <v>45836</v>
      </c>
      <c r="B60" s="312"/>
      <c r="C60" s="313"/>
      <c r="D60" s="314"/>
      <c r="E60" s="185">
        <v>11</v>
      </c>
      <c r="F60" s="2228" t="s">
        <v>2079</v>
      </c>
      <c r="G60" s="332"/>
      <c r="H60" s="318">
        <v>810</v>
      </c>
      <c r="I60" s="331">
        <f t="shared" si="3"/>
        <v>561776.67000000004</v>
      </c>
      <c r="J60" s="331"/>
      <c r="K60" s="331"/>
      <c r="L60" s="331"/>
      <c r="M60" s="331"/>
      <c r="N60" s="331"/>
      <c r="O60" s="331"/>
      <c r="P60" s="331"/>
    </row>
    <row r="61" spans="1:23" ht="15" customHeight="1">
      <c r="A61" s="2390">
        <v>45857</v>
      </c>
      <c r="B61" s="2327"/>
      <c r="C61" s="3042"/>
      <c r="D61" s="2327"/>
      <c r="E61" s="2327">
        <v>12</v>
      </c>
      <c r="F61" s="2228" t="s">
        <v>2088</v>
      </c>
      <c r="G61" s="2378">
        <v>561776.67000000004</v>
      </c>
      <c r="H61" s="328"/>
      <c r="I61" s="331">
        <f t="shared" si="3"/>
        <v>0</v>
      </c>
      <c r="J61" s="331"/>
      <c r="K61" s="331"/>
      <c r="L61" s="331"/>
      <c r="M61" s="331"/>
      <c r="N61" s="331"/>
      <c r="O61" s="331"/>
      <c r="P61" s="331"/>
    </row>
    <row r="62" spans="1:23" ht="15" customHeight="1">
      <c r="A62" s="1522"/>
      <c r="B62" s="312"/>
      <c r="C62" s="313"/>
      <c r="D62" s="314"/>
      <c r="E62" s="185">
        <v>13</v>
      </c>
      <c r="F62" s="2634"/>
      <c r="G62" s="332"/>
      <c r="H62" s="328"/>
      <c r="I62" s="331">
        <f t="shared" si="3"/>
        <v>0</v>
      </c>
      <c r="J62" s="3044"/>
      <c r="K62" s="3044"/>
      <c r="L62" s="3044"/>
      <c r="M62" s="3044"/>
      <c r="N62" s="3044"/>
      <c r="O62" s="3044"/>
      <c r="P62" s="3044"/>
    </row>
    <row r="63" spans="1:23" ht="15" customHeight="1">
      <c r="A63" s="3240" t="s">
        <v>1</v>
      </c>
      <c r="B63" s="3240"/>
      <c r="C63" s="3240"/>
      <c r="D63" s="3240"/>
      <c r="E63" s="3240"/>
      <c r="F63" s="3240"/>
      <c r="G63" s="3240"/>
      <c r="H63" s="3240"/>
      <c r="I63" s="3320"/>
      <c r="J63" s="591"/>
      <c r="K63" s="591"/>
      <c r="L63" s="591"/>
      <c r="M63" s="591"/>
      <c r="N63" s="591"/>
      <c r="O63" s="591"/>
      <c r="P63" s="591"/>
    </row>
    <row r="64" spans="1:23" ht="15" customHeight="1">
      <c r="A64" s="141" t="s">
        <v>2</v>
      </c>
      <c r="B64" s="142" t="s">
        <v>96</v>
      </c>
      <c r="C64" s="143" t="s">
        <v>4</v>
      </c>
      <c r="D64" s="144" t="s">
        <v>5</v>
      </c>
      <c r="E64" s="144" t="s">
        <v>6</v>
      </c>
      <c r="F64" s="2504" t="s">
        <v>36</v>
      </c>
      <c r="G64" s="146" t="s">
        <v>37</v>
      </c>
      <c r="H64" s="146" t="s">
        <v>38</v>
      </c>
      <c r="I64" s="146" t="s">
        <v>87</v>
      </c>
      <c r="J64" s="2117"/>
      <c r="K64" s="2117"/>
      <c r="L64" s="2117"/>
      <c r="M64" s="2117"/>
      <c r="N64" s="2117"/>
      <c r="O64" s="2117"/>
      <c r="P64" s="2117"/>
      <c r="Q64" s="119"/>
      <c r="R64" s="124"/>
      <c r="S64" s="125"/>
      <c r="T64" s="121"/>
      <c r="U64" s="121"/>
      <c r="V64" s="121"/>
      <c r="W64" s="129"/>
    </row>
    <row r="65" spans="1:24" ht="15" customHeight="1">
      <c r="A65" s="736">
        <v>45857</v>
      </c>
      <c r="B65" s="307">
        <v>700000</v>
      </c>
      <c r="C65" s="308"/>
      <c r="D65" s="309"/>
      <c r="E65" s="309">
        <v>50</v>
      </c>
      <c r="F65" s="2406" t="s">
        <v>2088</v>
      </c>
      <c r="G65" s="308">
        <f>B65/E65</f>
        <v>14000</v>
      </c>
      <c r="H65" s="311">
        <f>+B65*0.0083</f>
        <v>5810</v>
      </c>
      <c r="I65" s="338">
        <f>B65</f>
        <v>700000</v>
      </c>
      <c r="J65" s="3043"/>
      <c r="K65" s="3043"/>
      <c r="L65" s="3043"/>
      <c r="M65" s="3043"/>
      <c r="N65" s="3043"/>
      <c r="O65" s="3043"/>
      <c r="P65" s="3043"/>
      <c r="Q65" s="119"/>
      <c r="R65" s="124"/>
      <c r="S65" s="125"/>
      <c r="T65" s="121"/>
      <c r="U65" s="121"/>
      <c r="V65" s="121"/>
      <c r="W65" s="129"/>
    </row>
    <row r="66" spans="1:24" ht="15" customHeight="1">
      <c r="A66" s="163">
        <v>45867</v>
      </c>
      <c r="B66" s="312"/>
      <c r="C66" s="313"/>
      <c r="D66" s="314"/>
      <c r="E66" s="185">
        <v>1</v>
      </c>
      <c r="F66" s="2229" t="s">
        <v>2080</v>
      </c>
      <c r="G66" s="164">
        <v>14000</v>
      </c>
      <c r="H66" s="164">
        <v>5810</v>
      </c>
      <c r="I66" s="331">
        <f>I65-G66</f>
        <v>686000</v>
      </c>
      <c r="J66" s="3044"/>
      <c r="K66" s="3044"/>
      <c r="L66" s="3044"/>
      <c r="M66" s="3044"/>
      <c r="N66" s="3044"/>
      <c r="O66" s="3044"/>
      <c r="P66" s="3044"/>
      <c r="Q66" s="119"/>
      <c r="R66" s="124"/>
      <c r="S66" s="126"/>
      <c r="T66" s="121"/>
      <c r="U66" s="121"/>
      <c r="V66" s="121"/>
      <c r="W66" s="129"/>
    </row>
    <row r="67" spans="1:24" ht="15" customHeight="1">
      <c r="A67" s="163">
        <v>45897</v>
      </c>
      <c r="B67" s="312"/>
      <c r="C67" s="313"/>
      <c r="D67" s="314"/>
      <c r="E67" s="314"/>
      <c r="F67" s="2192" t="s">
        <v>2081</v>
      </c>
      <c r="G67" s="164">
        <v>14000</v>
      </c>
      <c r="H67" s="164">
        <v>5810</v>
      </c>
      <c r="I67" s="331">
        <f t="shared" ref="I67:I72" si="4">I66-G67</f>
        <v>672000</v>
      </c>
      <c r="J67" s="3044"/>
      <c r="K67" s="3044"/>
      <c r="L67" s="3044"/>
      <c r="M67" s="3044"/>
      <c r="N67" s="3044"/>
      <c r="O67" s="3044"/>
      <c r="P67" s="3044"/>
      <c r="Q67" s="119"/>
      <c r="R67" s="124"/>
      <c r="S67" s="126"/>
      <c r="T67" s="121"/>
      <c r="U67" s="121"/>
      <c r="V67" s="121"/>
      <c r="W67" s="129"/>
    </row>
    <row r="68" spans="1:24" ht="15" customHeight="1">
      <c r="A68" s="163">
        <v>45932</v>
      </c>
      <c r="B68" s="312"/>
      <c r="C68" s="313"/>
      <c r="D68" s="314"/>
      <c r="E68" s="314"/>
      <c r="F68" s="2229" t="s">
        <v>2082</v>
      </c>
      <c r="G68" s="166">
        <v>13856.66</v>
      </c>
      <c r="H68" s="166">
        <v>5810</v>
      </c>
      <c r="I68" s="331">
        <f t="shared" si="4"/>
        <v>658143.34</v>
      </c>
      <c r="J68" s="3044"/>
      <c r="K68" s="3044"/>
      <c r="L68" s="3044"/>
      <c r="M68" s="3044"/>
      <c r="N68" s="3044"/>
      <c r="O68" s="3044"/>
      <c r="P68" s="3044"/>
      <c r="Q68" s="119"/>
      <c r="R68" s="124"/>
      <c r="S68" s="120"/>
      <c r="T68" s="121"/>
      <c r="U68" s="121"/>
      <c r="V68" s="121"/>
      <c r="W68" s="129"/>
    </row>
    <row r="69" spans="1:24" ht="15" customHeight="1">
      <c r="A69" s="163">
        <v>45959</v>
      </c>
      <c r="B69" s="312"/>
      <c r="C69" s="313"/>
      <c r="D69" s="314"/>
      <c r="E69" s="314"/>
      <c r="F69" s="2229" t="s">
        <v>2083</v>
      </c>
      <c r="G69" s="164">
        <v>14000</v>
      </c>
      <c r="H69" s="164">
        <v>5810</v>
      </c>
      <c r="I69" s="331">
        <f t="shared" si="4"/>
        <v>644143.34</v>
      </c>
      <c r="J69" s="3044"/>
      <c r="K69" s="3044"/>
      <c r="L69" s="3044"/>
      <c r="M69" s="3044"/>
      <c r="N69" s="3044"/>
      <c r="O69" s="3044"/>
      <c r="P69" s="3044"/>
      <c r="Q69" s="119"/>
      <c r="R69" s="124"/>
      <c r="S69" s="120"/>
      <c r="T69" s="121"/>
      <c r="U69" s="121"/>
      <c r="V69" s="121"/>
      <c r="W69" s="129"/>
    </row>
    <row r="70" spans="1:24" ht="15" customHeight="1">
      <c r="A70" s="163">
        <v>45988</v>
      </c>
      <c r="B70" s="312"/>
      <c r="C70" s="313"/>
      <c r="D70" s="314"/>
      <c r="E70" s="314"/>
      <c r="F70" s="2229" t="s">
        <v>2085</v>
      </c>
      <c r="G70" s="164">
        <v>14000</v>
      </c>
      <c r="H70" s="164">
        <v>5810</v>
      </c>
      <c r="I70" s="331">
        <f t="shared" si="4"/>
        <v>630143.34</v>
      </c>
      <c r="J70" s="3044"/>
      <c r="K70" s="3044"/>
      <c r="L70" s="3044"/>
      <c r="M70" s="3044"/>
      <c r="N70" s="3044"/>
      <c r="O70" s="3044"/>
      <c r="P70" s="3044"/>
      <c r="Q70" s="119"/>
      <c r="R70" s="124"/>
      <c r="S70" s="120"/>
      <c r="T70" s="121"/>
      <c r="U70" s="121"/>
      <c r="V70" s="121"/>
      <c r="W70" s="129"/>
    </row>
    <row r="71" spans="1:24" ht="15" customHeight="1">
      <c r="A71" s="163">
        <v>46020</v>
      </c>
      <c r="B71" s="312"/>
      <c r="C71" s="313"/>
      <c r="D71" s="314"/>
      <c r="E71" s="314"/>
      <c r="F71" s="2229" t="s">
        <v>2087</v>
      </c>
      <c r="G71" s="164">
        <v>14000</v>
      </c>
      <c r="H71" s="164">
        <v>5810</v>
      </c>
      <c r="I71" s="331">
        <f t="shared" si="4"/>
        <v>616143.34</v>
      </c>
      <c r="J71" s="3044"/>
      <c r="K71" s="3044"/>
      <c r="L71" s="3044"/>
      <c r="M71" s="3044"/>
      <c r="N71" s="3044"/>
      <c r="O71" s="3044"/>
      <c r="P71" s="3044"/>
      <c r="Q71" s="119"/>
      <c r="R71" s="127"/>
      <c r="S71" s="128"/>
      <c r="T71" s="121"/>
      <c r="U71" s="121"/>
      <c r="V71" s="121"/>
      <c r="W71" s="130"/>
      <c r="X71" s="359"/>
    </row>
    <row r="72" spans="1:24" ht="15" customHeight="1">
      <c r="A72" s="1522"/>
      <c r="B72" s="312"/>
      <c r="C72" s="313"/>
      <c r="D72" s="314"/>
      <c r="E72" s="314"/>
      <c r="F72" s="2634"/>
      <c r="G72" s="332"/>
      <c r="H72" s="328"/>
      <c r="I72" s="331">
        <f t="shared" si="4"/>
        <v>616143.34</v>
      </c>
      <c r="J72" s="3044"/>
      <c r="K72" s="3044"/>
      <c r="L72" s="3044"/>
      <c r="M72" s="3044"/>
      <c r="N72" s="3044"/>
      <c r="O72" s="3044"/>
      <c r="P72" s="3044"/>
      <c r="Q72" s="119"/>
      <c r="R72" s="124"/>
      <c r="S72" s="120"/>
      <c r="T72" s="121"/>
      <c r="U72" s="121"/>
      <c r="V72" s="121"/>
      <c r="W72" s="129"/>
    </row>
    <row r="73" spans="1:24" ht="15" customHeight="1">
      <c r="Q73" s="119"/>
      <c r="R73" s="124"/>
      <c r="S73" s="126"/>
      <c r="T73" s="121"/>
      <c r="U73" s="121"/>
      <c r="V73" s="121"/>
      <c r="W73" s="129"/>
    </row>
    <row r="74" spans="1:24" ht="15" customHeight="1">
      <c r="Q74" s="119"/>
      <c r="R74" s="124"/>
      <c r="S74" s="161"/>
      <c r="T74" s="121"/>
      <c r="U74" s="121"/>
      <c r="V74" s="121"/>
      <c r="W74" s="130"/>
    </row>
    <row r="75" spans="1:24" ht="15" customHeight="1">
      <c r="Q75" s="119"/>
      <c r="R75" s="124"/>
      <c r="S75" s="120"/>
      <c r="T75" s="123"/>
      <c r="U75" s="123"/>
      <c r="V75" s="123"/>
      <c r="W75" s="129"/>
    </row>
    <row r="76" spans="1:24" ht="15" customHeight="1">
      <c r="Q76" s="119"/>
      <c r="R76" s="124"/>
      <c r="S76" s="120"/>
      <c r="T76" s="121"/>
      <c r="U76" s="121"/>
      <c r="V76" s="121"/>
      <c r="W76" s="129"/>
    </row>
    <row r="77" spans="1:24" ht="15" customHeight="1">
      <c r="Q77" s="119"/>
      <c r="R77" s="127"/>
      <c r="S77" s="161"/>
      <c r="T77" s="121"/>
      <c r="U77" s="121"/>
      <c r="V77" s="121"/>
      <c r="W77" s="130"/>
    </row>
    <row r="78" spans="1:24" ht="15" customHeight="1">
      <c r="Q78" s="119"/>
      <c r="R78" s="124"/>
      <c r="S78" s="120"/>
      <c r="T78" s="121"/>
      <c r="U78" s="121"/>
      <c r="V78" s="121"/>
      <c r="W78" s="129"/>
    </row>
    <row r="79" spans="1:24" ht="15" customHeight="1">
      <c r="Q79" s="119"/>
      <c r="R79" s="124"/>
      <c r="S79" s="120"/>
      <c r="T79" s="121"/>
      <c r="U79" s="121"/>
      <c r="V79" s="121"/>
      <c r="W79" s="129"/>
    </row>
    <row r="80" spans="1:24" ht="15" customHeight="1">
      <c r="Q80" s="119"/>
      <c r="R80" s="124"/>
      <c r="S80" s="120"/>
      <c r="T80" s="121"/>
      <c r="U80" s="121"/>
      <c r="V80" s="121"/>
      <c r="W80" s="129"/>
    </row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</sheetData>
  <sheetProtection selectLockedCells="1"/>
  <mergeCells count="6">
    <mergeCell ref="J12:R12"/>
    <mergeCell ref="A28:I28"/>
    <mergeCell ref="A47:I47"/>
    <mergeCell ref="S4:Y4"/>
    <mergeCell ref="A63:I63"/>
    <mergeCell ref="J4:R4"/>
  </mergeCells>
  <pageMargins left="0.44" right="0.5" top="0.82" bottom="0.79" header="0.5" footer="0.5"/>
  <pageSetup paperSize="5" orientation="landscape"/>
  <headerFooter alignWithMargins="0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61">
    <tabColor rgb="FFFFFF00"/>
  </sheetPr>
  <dimension ref="A1:O50"/>
  <sheetViews>
    <sheetView zoomScale="130" zoomScaleNormal="130" workbookViewId="0">
      <selection activeCell="G46" sqref="G46:H49"/>
    </sheetView>
  </sheetViews>
  <sheetFormatPr defaultColWidth="9.109375" defaultRowHeight="13.2"/>
  <cols>
    <col min="1" max="1" width="12.6640625" style="565" customWidth="1"/>
    <col min="2" max="2" width="13.88671875" style="3" customWidth="1"/>
    <col min="3" max="3" width="11.44140625" style="3" customWidth="1"/>
    <col min="4" max="4" width="9.109375" style="3"/>
    <col min="5" max="5" width="9.109375" style="2715"/>
    <col min="6" max="6" width="9.109375" style="5"/>
    <col min="7" max="7" width="11.5546875" style="6" customWidth="1"/>
    <col min="8" max="8" width="10" style="6" customWidth="1"/>
    <col min="9" max="9" width="16.33203125" style="6" customWidth="1"/>
    <col min="10" max="16384" width="9.109375" style="3"/>
  </cols>
  <sheetData>
    <row r="1" spans="1:9" ht="24">
      <c r="A1" s="610" t="s">
        <v>2090</v>
      </c>
    </row>
    <row r="2" spans="1:9" ht="7.5" customHeight="1"/>
    <row r="3" spans="1:9" ht="15">
      <c r="A3" s="3334" t="s">
        <v>1</v>
      </c>
      <c r="B3" s="3335"/>
      <c r="C3" s="3335"/>
      <c r="D3" s="3335"/>
      <c r="E3" s="3335"/>
      <c r="F3" s="3335"/>
      <c r="G3" s="3335"/>
      <c r="H3" s="3335"/>
      <c r="I3" s="3346"/>
    </row>
    <row r="4" spans="1:9" ht="29.1" customHeight="1">
      <c r="A4" s="277" t="s">
        <v>2</v>
      </c>
      <c r="B4" s="278" t="s">
        <v>35</v>
      </c>
      <c r="C4" s="279" t="s">
        <v>4</v>
      </c>
      <c r="D4" s="280" t="s">
        <v>5</v>
      </c>
      <c r="E4" s="3054" t="s">
        <v>143</v>
      </c>
      <c r="F4" s="280" t="s">
        <v>6</v>
      </c>
      <c r="G4" s="281" t="s">
        <v>1023</v>
      </c>
      <c r="H4" s="281" t="s">
        <v>802</v>
      </c>
      <c r="I4" s="288" t="s">
        <v>39</v>
      </c>
    </row>
    <row r="5" spans="1:9" ht="15" customHeight="1">
      <c r="A5" s="3056">
        <v>44796</v>
      </c>
      <c r="B5" s="282">
        <v>110000</v>
      </c>
      <c r="C5" s="282">
        <f>B5*0.02</f>
        <v>2200</v>
      </c>
      <c r="D5" s="282"/>
      <c r="E5" s="3055">
        <v>29701</v>
      </c>
      <c r="F5" s="283">
        <v>24</v>
      </c>
      <c r="G5" s="282">
        <f>+B5/F5</f>
        <v>4583.3333333333303</v>
      </c>
      <c r="H5" s="282">
        <f>B5*0.83%</f>
        <v>913</v>
      </c>
      <c r="I5" s="289">
        <f>B5</f>
        <v>110000</v>
      </c>
    </row>
    <row r="6" spans="1:9" ht="15" customHeight="1">
      <c r="A6" s="167">
        <v>44813</v>
      </c>
      <c r="B6" s="32"/>
      <c r="C6" s="284"/>
      <c r="D6" s="284"/>
      <c r="E6" s="2195">
        <v>75972</v>
      </c>
      <c r="F6" s="57">
        <v>1</v>
      </c>
      <c r="G6" s="45">
        <v>4583.33</v>
      </c>
      <c r="H6" s="45">
        <v>913</v>
      </c>
      <c r="I6" s="43">
        <f>I5-G6</f>
        <v>105416.67</v>
      </c>
    </row>
    <row r="7" spans="1:9" ht="15" customHeight="1">
      <c r="A7" s="167">
        <v>44845</v>
      </c>
      <c r="B7" s="32"/>
      <c r="C7" s="284"/>
      <c r="D7" s="284"/>
      <c r="E7" s="2195">
        <v>76292</v>
      </c>
      <c r="F7" s="57">
        <v>2</v>
      </c>
      <c r="G7" s="45">
        <v>4583.33</v>
      </c>
      <c r="H7" s="45">
        <v>913</v>
      </c>
      <c r="I7" s="43">
        <f t="shared" ref="I7:I20" si="0">I6-G7</f>
        <v>100833.34</v>
      </c>
    </row>
    <row r="8" spans="1:9" ht="15" customHeight="1">
      <c r="A8" s="167">
        <v>44873</v>
      </c>
      <c r="B8" s="32"/>
      <c r="C8" s="284"/>
      <c r="D8" s="284"/>
      <c r="E8" s="2195">
        <v>76581</v>
      </c>
      <c r="F8" s="57">
        <v>3</v>
      </c>
      <c r="G8" s="45">
        <v>4583.33</v>
      </c>
      <c r="H8" s="45">
        <v>913</v>
      </c>
      <c r="I8" s="43">
        <f t="shared" si="0"/>
        <v>96250.01</v>
      </c>
    </row>
    <row r="9" spans="1:9" ht="15" customHeight="1">
      <c r="A9" s="167">
        <v>44904</v>
      </c>
      <c r="B9" s="32"/>
      <c r="C9" s="33"/>
      <c r="D9" s="33"/>
      <c r="E9" s="2195">
        <v>77103</v>
      </c>
      <c r="F9" s="57">
        <v>4</v>
      </c>
      <c r="G9" s="35">
        <v>4583.33</v>
      </c>
      <c r="H9" s="35">
        <v>913</v>
      </c>
      <c r="I9" s="43">
        <f t="shared" si="0"/>
        <v>91666.68</v>
      </c>
    </row>
    <row r="10" spans="1:9" ht="15" customHeight="1">
      <c r="A10" s="50">
        <v>44936</v>
      </c>
      <c r="B10" s="151"/>
      <c r="C10" s="151"/>
      <c r="D10" s="151"/>
      <c r="E10" s="2195">
        <v>77334</v>
      </c>
      <c r="F10" s="57">
        <v>5</v>
      </c>
      <c r="G10" s="35">
        <v>4583.33</v>
      </c>
      <c r="H10" s="35">
        <v>913</v>
      </c>
      <c r="I10" s="43">
        <f t="shared" si="0"/>
        <v>87083.35</v>
      </c>
    </row>
    <row r="11" spans="1:9" ht="15" customHeight="1">
      <c r="A11" s="50">
        <v>44965</v>
      </c>
      <c r="B11" s="151"/>
      <c r="C11" s="151"/>
      <c r="D11" s="151"/>
      <c r="E11" s="2195">
        <v>77623</v>
      </c>
      <c r="F11" s="57">
        <v>6</v>
      </c>
      <c r="G11" s="35">
        <v>4583.33</v>
      </c>
      <c r="H11" s="35">
        <v>913</v>
      </c>
      <c r="I11" s="43">
        <f t="shared" si="0"/>
        <v>82500.02</v>
      </c>
    </row>
    <row r="12" spans="1:9" ht="15" customHeight="1">
      <c r="A12" s="50">
        <v>44993</v>
      </c>
      <c r="B12" s="151"/>
      <c r="C12" s="151"/>
      <c r="D12" s="151"/>
      <c r="E12" s="2195">
        <v>77905</v>
      </c>
      <c r="F12" s="57">
        <v>7</v>
      </c>
      <c r="G12" s="35">
        <v>4583.33</v>
      </c>
      <c r="H12" s="35">
        <v>913</v>
      </c>
      <c r="I12" s="43">
        <f t="shared" si="0"/>
        <v>77916.69</v>
      </c>
    </row>
    <row r="13" spans="1:9" ht="15" customHeight="1">
      <c r="A13" s="50">
        <v>45027</v>
      </c>
      <c r="B13" s="151"/>
      <c r="C13" s="151"/>
      <c r="D13" s="151"/>
      <c r="E13" s="2195">
        <v>78260</v>
      </c>
      <c r="F13" s="57">
        <v>8</v>
      </c>
      <c r="G13" s="35">
        <v>4583.33</v>
      </c>
      <c r="H13" s="35">
        <v>913</v>
      </c>
      <c r="I13" s="43">
        <f t="shared" si="0"/>
        <v>73333.36</v>
      </c>
    </row>
    <row r="14" spans="1:9" ht="15" customHeight="1">
      <c r="A14" s="50">
        <v>45055</v>
      </c>
      <c r="B14" s="151"/>
      <c r="C14" s="151"/>
      <c r="D14" s="151"/>
      <c r="E14" s="2195">
        <v>78588</v>
      </c>
      <c r="F14" s="57">
        <v>9</v>
      </c>
      <c r="G14" s="35">
        <v>4583.33</v>
      </c>
      <c r="H14" s="35">
        <v>913</v>
      </c>
      <c r="I14" s="43">
        <f t="shared" si="0"/>
        <v>68750.03</v>
      </c>
    </row>
    <row r="15" spans="1:9" ht="15" customHeight="1">
      <c r="A15" s="50">
        <v>45086</v>
      </c>
      <c r="B15" s="151"/>
      <c r="C15" s="151"/>
      <c r="D15" s="151"/>
      <c r="E15" s="2195">
        <v>79075</v>
      </c>
      <c r="F15" s="57">
        <v>10</v>
      </c>
      <c r="G15" s="43">
        <v>4583.33</v>
      </c>
      <c r="H15" s="43">
        <v>913</v>
      </c>
      <c r="I15" s="43">
        <f t="shared" si="0"/>
        <v>64166.7</v>
      </c>
    </row>
    <row r="16" spans="1:9" ht="15" customHeight="1">
      <c r="A16" s="50">
        <v>45114</v>
      </c>
      <c r="B16" s="151"/>
      <c r="C16" s="151"/>
      <c r="D16" s="151"/>
      <c r="E16" s="2356">
        <v>79422</v>
      </c>
      <c r="F16" s="57">
        <v>11</v>
      </c>
      <c r="G16" s="43">
        <v>4583.33</v>
      </c>
      <c r="H16" s="43">
        <v>913</v>
      </c>
      <c r="I16" s="43">
        <f t="shared" si="0"/>
        <v>59583.37</v>
      </c>
    </row>
    <row r="17" spans="1:9" ht="15" customHeight="1">
      <c r="A17" s="50">
        <v>45114</v>
      </c>
      <c r="B17" s="151"/>
      <c r="C17" s="151"/>
      <c r="D17" s="151"/>
      <c r="E17" s="2356">
        <v>31597</v>
      </c>
      <c r="F17" s="57">
        <v>12</v>
      </c>
      <c r="G17" s="43">
        <v>59583.37</v>
      </c>
      <c r="H17" s="43"/>
      <c r="I17" s="43">
        <f t="shared" si="0"/>
        <v>0</v>
      </c>
    </row>
    <row r="18" spans="1:9" ht="22.5" customHeight="1">
      <c r="A18" s="50"/>
      <c r="B18" s="151"/>
      <c r="C18" s="151"/>
      <c r="D18" s="151"/>
      <c r="E18" s="2356"/>
      <c r="F18" s="57"/>
      <c r="G18" s="43"/>
      <c r="H18" s="43"/>
      <c r="I18" s="43">
        <f t="shared" si="0"/>
        <v>0</v>
      </c>
    </row>
    <row r="19" spans="1:9" ht="15" customHeight="1">
      <c r="A19" s="50"/>
      <c r="B19" s="151"/>
      <c r="C19" s="151"/>
      <c r="D19" s="151"/>
      <c r="E19" s="2356"/>
      <c r="F19" s="57"/>
      <c r="G19" s="43"/>
      <c r="H19" s="43"/>
      <c r="I19" s="43">
        <f t="shared" si="0"/>
        <v>0</v>
      </c>
    </row>
    <row r="20" spans="1:9" s="276" customFormat="1" ht="12" customHeight="1">
      <c r="A20" s="565"/>
      <c r="B20" s="3"/>
      <c r="C20" s="3"/>
      <c r="D20" s="3"/>
      <c r="E20" s="2715"/>
      <c r="F20" s="5"/>
      <c r="G20" s="6"/>
      <c r="H20" s="6"/>
      <c r="I20" s="290">
        <f t="shared" si="0"/>
        <v>0</v>
      </c>
    </row>
    <row r="21" spans="1:9" s="276" customFormat="1" ht="12" customHeight="1">
      <c r="A21" s="565"/>
      <c r="B21" s="3"/>
      <c r="C21" s="3"/>
      <c r="D21" s="3"/>
      <c r="E21" s="2715"/>
      <c r="F21" s="5"/>
      <c r="G21" s="6"/>
      <c r="H21" s="6"/>
      <c r="I21" s="6"/>
    </row>
    <row r="22" spans="1:9" s="276" customFormat="1" ht="12" customHeight="1">
      <c r="A22" s="565"/>
      <c r="B22" s="3"/>
      <c r="C22" s="3"/>
      <c r="D22" s="3"/>
      <c r="E22" s="2715"/>
      <c r="F22" s="5"/>
      <c r="G22" s="6"/>
      <c r="H22" s="6"/>
      <c r="I22" s="6"/>
    </row>
    <row r="23" spans="1:9" s="276" customFormat="1" ht="12" customHeight="1">
      <c r="A23" s="3334" t="s">
        <v>1</v>
      </c>
      <c r="B23" s="3335"/>
      <c r="C23" s="3335"/>
      <c r="D23" s="3335"/>
      <c r="E23" s="3335"/>
      <c r="F23" s="3335"/>
      <c r="G23" s="3335"/>
      <c r="H23" s="3335"/>
      <c r="I23" s="3346"/>
    </row>
    <row r="24" spans="1:9" s="276" customFormat="1" ht="12" customHeight="1">
      <c r="A24" s="277" t="s">
        <v>2</v>
      </c>
      <c r="B24" s="278" t="s">
        <v>35</v>
      </c>
      <c r="C24" s="279" t="s">
        <v>4</v>
      </c>
      <c r="D24" s="280" t="s">
        <v>5</v>
      </c>
      <c r="E24" s="3054" t="s">
        <v>143</v>
      </c>
      <c r="F24" s="280" t="s">
        <v>6</v>
      </c>
      <c r="G24" s="281" t="s">
        <v>1023</v>
      </c>
      <c r="H24" s="281" t="s">
        <v>802</v>
      </c>
      <c r="I24" s="288" t="s">
        <v>39</v>
      </c>
    </row>
    <row r="25" spans="1:9" s="276" customFormat="1" ht="12" customHeight="1">
      <c r="A25" s="3056">
        <v>45114</v>
      </c>
      <c r="B25" s="282">
        <v>110000</v>
      </c>
      <c r="C25" s="282">
        <f>B25*0.02</f>
        <v>2200</v>
      </c>
      <c r="D25" s="282"/>
      <c r="E25" s="2918">
        <v>31597</v>
      </c>
      <c r="F25" s="283">
        <v>24</v>
      </c>
      <c r="G25" s="282">
        <f>+B25/F25</f>
        <v>4583.3333333333303</v>
      </c>
      <c r="H25" s="282">
        <f>B25*0.83%</f>
        <v>913</v>
      </c>
      <c r="I25" s="289">
        <f>B25</f>
        <v>110000</v>
      </c>
    </row>
    <row r="26" spans="1:9" s="276" customFormat="1" ht="26.25" customHeight="1">
      <c r="A26" s="50">
        <v>45149</v>
      </c>
      <c r="B26" s="57"/>
      <c r="C26" s="57"/>
      <c r="D26" s="57"/>
      <c r="E26" s="2229">
        <v>79833</v>
      </c>
      <c r="F26" s="57">
        <v>1</v>
      </c>
      <c r="G26" s="59">
        <v>4583.33</v>
      </c>
      <c r="H26" s="59">
        <v>913</v>
      </c>
      <c r="I26" s="62">
        <f>I25-G26</f>
        <v>105416.67</v>
      </c>
    </row>
    <row r="27" spans="1:9" s="276" customFormat="1" ht="26.25" customHeight="1">
      <c r="A27" s="50">
        <v>45178</v>
      </c>
      <c r="B27" s="57"/>
      <c r="C27" s="57"/>
      <c r="D27" s="57"/>
      <c r="E27" s="2229">
        <v>80175</v>
      </c>
      <c r="F27" s="57">
        <v>2</v>
      </c>
      <c r="G27" s="59">
        <v>4583.33</v>
      </c>
      <c r="H27" s="59">
        <v>913</v>
      </c>
      <c r="I27" s="62">
        <f t="shared" ref="I27:I49" si="1">I26-G27</f>
        <v>100833.34</v>
      </c>
    </row>
    <row r="28" spans="1:9" s="276" customFormat="1" ht="26.25" customHeight="1">
      <c r="A28" s="50">
        <v>45209</v>
      </c>
      <c r="B28" s="57"/>
      <c r="C28" s="57"/>
      <c r="D28" s="57"/>
      <c r="E28" s="2229">
        <v>80525</v>
      </c>
      <c r="F28" s="57">
        <v>3</v>
      </c>
      <c r="G28" s="59">
        <v>4583.33</v>
      </c>
      <c r="H28" s="59">
        <v>913</v>
      </c>
      <c r="I28" s="62">
        <f t="shared" si="1"/>
        <v>96250.01</v>
      </c>
    </row>
    <row r="29" spans="1:9" s="276" customFormat="1" ht="26.25" customHeight="1">
      <c r="A29" s="50">
        <v>45240</v>
      </c>
      <c r="B29" s="57"/>
      <c r="C29" s="57"/>
      <c r="D29" s="57"/>
      <c r="E29" s="2229">
        <v>80880</v>
      </c>
      <c r="F29" s="57">
        <v>4</v>
      </c>
      <c r="G29" s="59">
        <v>4583.33</v>
      </c>
      <c r="H29" s="59">
        <v>913</v>
      </c>
      <c r="I29" s="62">
        <f t="shared" si="1"/>
        <v>91666.68</v>
      </c>
    </row>
    <row r="30" spans="1:9" s="276" customFormat="1" ht="26.25" customHeight="1">
      <c r="A30" s="50">
        <v>45272</v>
      </c>
      <c r="B30" s="57"/>
      <c r="C30" s="57"/>
      <c r="D30" s="57"/>
      <c r="E30" s="2229">
        <v>81334</v>
      </c>
      <c r="F30" s="57">
        <v>5</v>
      </c>
      <c r="G30" s="59">
        <v>4583.33</v>
      </c>
      <c r="H30" s="59">
        <v>913</v>
      </c>
      <c r="I30" s="62">
        <f t="shared" si="1"/>
        <v>87083.35</v>
      </c>
    </row>
    <row r="31" spans="1:9" s="276" customFormat="1" ht="26.25" customHeight="1">
      <c r="A31" s="50">
        <v>45300</v>
      </c>
      <c r="B31" s="57"/>
      <c r="C31" s="57"/>
      <c r="D31" s="57"/>
      <c r="E31" s="2229">
        <v>81699</v>
      </c>
      <c r="F31" s="57">
        <v>6</v>
      </c>
      <c r="G31" s="59">
        <v>4583.33</v>
      </c>
      <c r="H31" s="59">
        <v>913</v>
      </c>
      <c r="I31" s="62">
        <f t="shared" si="1"/>
        <v>82500.02</v>
      </c>
    </row>
    <row r="32" spans="1:9" s="276" customFormat="1" ht="26.25" customHeight="1">
      <c r="A32" s="50">
        <v>45335</v>
      </c>
      <c r="B32" s="57"/>
      <c r="C32" s="57"/>
      <c r="D32" s="57"/>
      <c r="E32" s="2229">
        <v>82038</v>
      </c>
      <c r="F32" s="57">
        <v>7</v>
      </c>
      <c r="G32" s="59">
        <v>4583.33</v>
      </c>
      <c r="H32" s="59">
        <v>913</v>
      </c>
      <c r="I32" s="62">
        <f t="shared" si="1"/>
        <v>77916.69</v>
      </c>
    </row>
    <row r="33" spans="1:15" s="276" customFormat="1" ht="26.25" customHeight="1">
      <c r="A33" s="50">
        <v>45363</v>
      </c>
      <c r="B33" s="57"/>
      <c r="C33" s="57"/>
      <c r="D33" s="57"/>
      <c r="E33" s="2229">
        <v>82405</v>
      </c>
      <c r="F33" s="57">
        <v>8</v>
      </c>
      <c r="G33" s="59">
        <v>4583.33</v>
      </c>
      <c r="H33" s="59">
        <v>913</v>
      </c>
      <c r="I33" s="62">
        <f t="shared" si="1"/>
        <v>73333.36</v>
      </c>
    </row>
    <row r="34" spans="1:15" s="276" customFormat="1" ht="26.25" customHeight="1">
      <c r="A34" s="50">
        <v>45393</v>
      </c>
      <c r="B34" s="57"/>
      <c r="C34" s="57"/>
      <c r="D34" s="57"/>
      <c r="E34" s="2229">
        <v>82735</v>
      </c>
      <c r="F34" s="57">
        <v>9</v>
      </c>
      <c r="G34" s="59">
        <v>4583.33</v>
      </c>
      <c r="H34" s="59">
        <v>913</v>
      </c>
      <c r="I34" s="62">
        <f t="shared" si="1"/>
        <v>68750.03</v>
      </c>
    </row>
    <row r="35" spans="1:15" s="276" customFormat="1" ht="26.25" customHeight="1">
      <c r="A35" s="50">
        <v>45420</v>
      </c>
      <c r="B35" s="57"/>
      <c r="C35" s="57"/>
      <c r="D35" s="57"/>
      <c r="E35" s="2229">
        <v>83057</v>
      </c>
      <c r="F35" s="57">
        <v>10</v>
      </c>
      <c r="G35" s="59">
        <v>4583.33</v>
      </c>
      <c r="H35" s="59">
        <v>913</v>
      </c>
      <c r="I35" s="62">
        <f t="shared" si="1"/>
        <v>64166.7</v>
      </c>
    </row>
    <row r="36" spans="1:15" s="276" customFormat="1" ht="26.25" customHeight="1">
      <c r="A36" s="50">
        <v>45451</v>
      </c>
      <c r="B36" s="57"/>
      <c r="C36" s="57"/>
      <c r="D36" s="57"/>
      <c r="E36" s="2229">
        <v>83529</v>
      </c>
      <c r="F36" s="57">
        <v>11</v>
      </c>
      <c r="G36" s="59">
        <v>4583.33</v>
      </c>
      <c r="H36" s="59">
        <v>913</v>
      </c>
      <c r="I36" s="62">
        <f t="shared" si="1"/>
        <v>59583.37</v>
      </c>
    </row>
    <row r="37" spans="1:15" s="276" customFormat="1" ht="26.25" customHeight="1">
      <c r="A37" s="50">
        <v>45482</v>
      </c>
      <c r="B37" s="57"/>
      <c r="C37" s="57"/>
      <c r="D37" s="57"/>
      <c r="E37" s="2229">
        <v>83863</v>
      </c>
      <c r="F37" s="57">
        <v>12</v>
      </c>
      <c r="G37" s="59">
        <v>4583.33</v>
      </c>
      <c r="H37" s="59">
        <v>913</v>
      </c>
      <c r="I37" s="62">
        <f t="shared" si="1"/>
        <v>55000.04</v>
      </c>
    </row>
    <row r="38" spans="1:15" s="276" customFormat="1" ht="26.25" customHeight="1">
      <c r="A38" s="50">
        <v>45512</v>
      </c>
      <c r="B38" s="57"/>
      <c r="C38" s="57"/>
      <c r="D38" s="57"/>
      <c r="E38" s="2229">
        <v>84205</v>
      </c>
      <c r="F38" s="57">
        <v>13</v>
      </c>
      <c r="G38" s="59">
        <v>4583.33</v>
      </c>
      <c r="H38" s="59">
        <v>913</v>
      </c>
      <c r="I38" s="62">
        <f t="shared" si="1"/>
        <v>50416.71</v>
      </c>
    </row>
    <row r="39" spans="1:15" s="276" customFormat="1" ht="19.5" customHeight="1">
      <c r="A39" s="50">
        <v>45547</v>
      </c>
      <c r="B39" s="57"/>
      <c r="C39" s="57"/>
      <c r="D39" s="57"/>
      <c r="E39" s="2229">
        <v>84591</v>
      </c>
      <c r="F39" s="57">
        <v>14</v>
      </c>
      <c r="G39" s="59">
        <v>4583.33</v>
      </c>
      <c r="H39" s="59">
        <v>913</v>
      </c>
      <c r="I39" s="62">
        <f t="shared" si="1"/>
        <v>45833.38</v>
      </c>
    </row>
    <row r="40" spans="1:15" ht="15" customHeight="1">
      <c r="A40" s="50">
        <v>45573</v>
      </c>
      <c r="B40" s="57"/>
      <c r="C40" s="57"/>
      <c r="D40" s="57"/>
      <c r="E40" s="2229">
        <v>84921</v>
      </c>
      <c r="F40" s="57">
        <v>15</v>
      </c>
      <c r="G40" s="59">
        <v>4583.33</v>
      </c>
      <c r="H40" s="59">
        <v>913</v>
      </c>
      <c r="I40" s="62">
        <f t="shared" si="1"/>
        <v>41250.050000000003</v>
      </c>
    </row>
    <row r="41" spans="1:15" ht="15" customHeight="1">
      <c r="A41" s="50">
        <v>45604</v>
      </c>
      <c r="B41" s="57"/>
      <c r="C41" s="57"/>
      <c r="D41" s="57"/>
      <c r="E41" s="2229">
        <v>85299</v>
      </c>
      <c r="F41" s="57">
        <v>16</v>
      </c>
      <c r="G41" s="59">
        <v>4583.33</v>
      </c>
      <c r="H41" s="59">
        <v>913</v>
      </c>
      <c r="I41" s="62">
        <f t="shared" si="1"/>
        <v>36666.720000000001</v>
      </c>
    </row>
    <row r="42" spans="1:15" ht="15" customHeight="1">
      <c r="A42" s="50">
        <v>45636</v>
      </c>
      <c r="B42" s="57"/>
      <c r="C42" s="57"/>
      <c r="D42" s="57"/>
      <c r="E42" s="2229">
        <v>85778</v>
      </c>
      <c r="F42" s="57">
        <v>17</v>
      </c>
      <c r="G42" s="59">
        <v>4583.33</v>
      </c>
      <c r="H42" s="59">
        <v>913</v>
      </c>
      <c r="I42" s="62">
        <f t="shared" si="1"/>
        <v>32083.39</v>
      </c>
    </row>
    <row r="43" spans="1:15" ht="15" customHeight="1">
      <c r="A43" s="50">
        <v>45666</v>
      </c>
      <c r="B43" s="57"/>
      <c r="C43" s="57"/>
      <c r="D43" s="57"/>
      <c r="E43" s="2229">
        <v>86120</v>
      </c>
      <c r="F43" s="57">
        <v>18</v>
      </c>
      <c r="G43" s="59">
        <v>4583.33</v>
      </c>
      <c r="H43" s="59">
        <v>913</v>
      </c>
      <c r="I43" s="62">
        <f t="shared" si="1"/>
        <v>27500.06</v>
      </c>
      <c r="K43" s="119"/>
      <c r="L43" s="124"/>
      <c r="M43" s="125"/>
      <c r="N43" s="123"/>
      <c r="O43" s="123"/>
    </row>
    <row r="44" spans="1:15" ht="15" customHeight="1">
      <c r="A44" s="50">
        <v>45696</v>
      </c>
      <c r="B44" s="57"/>
      <c r="C44" s="57"/>
      <c r="D44" s="57"/>
      <c r="E44" s="2229">
        <v>86383</v>
      </c>
      <c r="F44" s="57">
        <v>19</v>
      </c>
      <c r="G44" s="59">
        <v>4583.33</v>
      </c>
      <c r="H44" s="59">
        <v>913</v>
      </c>
      <c r="I44" s="62">
        <f t="shared" si="1"/>
        <v>22916.73</v>
      </c>
      <c r="K44" s="119"/>
      <c r="L44" s="124"/>
      <c r="M44" s="125"/>
      <c r="N44" s="123"/>
      <c r="O44" s="123"/>
    </row>
    <row r="45" spans="1:15" ht="15" customHeight="1">
      <c r="A45" s="50">
        <v>45758</v>
      </c>
      <c r="B45" s="57"/>
      <c r="C45" s="57"/>
      <c r="D45" s="57"/>
      <c r="E45" s="2229">
        <v>87200</v>
      </c>
      <c r="F45" s="57">
        <v>20</v>
      </c>
      <c r="G45" s="59">
        <v>9166.67</v>
      </c>
      <c r="H45" s="59">
        <v>1826</v>
      </c>
      <c r="I45" s="62">
        <f t="shared" si="1"/>
        <v>13750.06</v>
      </c>
      <c r="K45" s="119"/>
      <c r="L45" s="124"/>
      <c r="M45" s="126"/>
      <c r="N45" s="121"/>
      <c r="O45" s="121"/>
    </row>
    <row r="46" spans="1:15" ht="15" customHeight="1">
      <c r="A46" s="2304">
        <v>45785</v>
      </c>
      <c r="B46" s="57"/>
      <c r="C46" s="57"/>
      <c r="D46" s="57"/>
      <c r="E46" s="2229" t="s">
        <v>2091</v>
      </c>
      <c r="F46" s="57">
        <v>21</v>
      </c>
      <c r="G46" s="2274">
        <v>4583.33</v>
      </c>
      <c r="H46" s="2274">
        <v>913</v>
      </c>
      <c r="I46" s="62">
        <f t="shared" si="1"/>
        <v>9166.7299999999705</v>
      </c>
      <c r="K46" s="119"/>
      <c r="L46" s="124"/>
      <c r="M46" s="120"/>
      <c r="N46" s="123"/>
      <c r="O46" s="123"/>
    </row>
    <row r="47" spans="1:15" ht="15" customHeight="1">
      <c r="A47" s="2304">
        <v>45819</v>
      </c>
      <c r="B47" s="27"/>
      <c r="C47" s="27"/>
      <c r="D47" s="27"/>
      <c r="E47" s="2356" t="s">
        <v>2092</v>
      </c>
      <c r="F47" s="57">
        <v>22</v>
      </c>
      <c r="G47" s="2274">
        <v>4583.33</v>
      </c>
      <c r="H47" s="2219">
        <v>913</v>
      </c>
      <c r="I47" s="62">
        <f t="shared" si="1"/>
        <v>4583.3999999999696</v>
      </c>
      <c r="K47" s="119"/>
      <c r="L47" s="124"/>
      <c r="M47" s="120"/>
      <c r="N47" s="123"/>
      <c r="O47" s="123"/>
    </row>
    <row r="48" spans="1:15" ht="15" customHeight="1">
      <c r="A48" s="2304">
        <v>45881</v>
      </c>
      <c r="B48" s="27"/>
      <c r="C48" s="27"/>
      <c r="D48" s="27"/>
      <c r="E48" s="2356" t="s">
        <v>2093</v>
      </c>
      <c r="F48" s="57">
        <v>23</v>
      </c>
      <c r="G48" s="2219">
        <v>3874</v>
      </c>
      <c r="H48" s="2219">
        <v>1826</v>
      </c>
      <c r="I48" s="62">
        <f t="shared" si="1"/>
        <v>709.39999999996701</v>
      </c>
      <c r="K48" s="119"/>
      <c r="L48" s="124"/>
      <c r="M48" s="126"/>
      <c r="N48" s="121"/>
      <c r="O48" s="121"/>
    </row>
    <row r="49" spans="1:15" ht="15" customHeight="1">
      <c r="A49" s="167">
        <v>45912</v>
      </c>
      <c r="E49" s="2195" t="s">
        <v>2094</v>
      </c>
      <c r="F49" s="57">
        <v>24</v>
      </c>
      <c r="G49" s="2241">
        <v>709.4</v>
      </c>
      <c r="H49" s="2241">
        <v>913</v>
      </c>
      <c r="I49" s="62">
        <f t="shared" si="1"/>
        <v>-3.3082869776990297E-11</v>
      </c>
      <c r="K49" s="119"/>
      <c r="L49" s="124"/>
      <c r="M49" s="120"/>
      <c r="N49" s="123"/>
      <c r="O49" s="123"/>
    </row>
    <row r="50" spans="1:15" ht="15" customHeight="1"/>
  </sheetData>
  <mergeCells count="2">
    <mergeCell ref="A3:I3"/>
    <mergeCell ref="A23:I23"/>
  </mergeCells>
  <pageMargins left="0.5" right="0.5" top="1" bottom="1" header="0.5" footer="0.5"/>
  <pageSetup paperSize="5" orientation="portrait"/>
  <headerFooter alignWithMargins="0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259">
    <tabColor rgb="FFFFFF00"/>
  </sheetPr>
  <dimension ref="A1:R77"/>
  <sheetViews>
    <sheetView topLeftCell="A34" zoomScale="130" zoomScaleNormal="130" workbookViewId="0">
      <selection activeCell="M56" sqref="M56"/>
    </sheetView>
  </sheetViews>
  <sheetFormatPr defaultColWidth="9.109375" defaultRowHeight="13.2"/>
  <cols>
    <col min="1" max="1" width="14.109375" style="131" customWidth="1"/>
    <col min="2" max="2" width="12.33203125" style="7" customWidth="1"/>
    <col min="3" max="3" width="12.33203125" style="132" customWidth="1"/>
    <col min="4" max="4" width="9.109375" style="132"/>
    <col min="5" max="5" width="9.33203125" style="133" customWidth="1"/>
    <col min="6" max="6" width="11.33203125" style="2308" customWidth="1"/>
    <col min="7" max="7" width="13" style="7" customWidth="1"/>
    <col min="8" max="8" width="11.5546875" style="7" customWidth="1"/>
    <col min="9" max="9" width="12.6640625" style="7" customWidth="1"/>
    <col min="10" max="10" width="11.88671875" style="228" customWidth="1"/>
    <col min="11" max="11" width="11.6640625" style="135" customWidth="1"/>
    <col min="12" max="12" width="10.88671875" style="133" customWidth="1"/>
    <col min="13" max="13" width="12.44140625" style="229" customWidth="1"/>
    <col min="14" max="14" width="16.6640625" style="135" customWidth="1"/>
    <col min="15" max="15" width="13.88671875" style="135" customWidth="1"/>
    <col min="16" max="16" width="11.33203125" style="135" customWidth="1"/>
    <col min="17" max="18" width="9.88671875" style="3" customWidth="1"/>
    <col min="19" max="16384" width="9.109375" style="3"/>
  </cols>
  <sheetData>
    <row r="1" spans="1:16" ht="24">
      <c r="A1" s="230" t="s">
        <v>2095</v>
      </c>
      <c r="J1" s="241"/>
      <c r="K1" s="242"/>
      <c r="M1" s="243"/>
      <c r="N1" s="242"/>
      <c r="O1" s="242"/>
      <c r="P1" s="242"/>
    </row>
    <row r="2" spans="1:16" ht="18" customHeight="1"/>
    <row r="3" spans="1:16" ht="15">
      <c r="A3" s="3585" t="s">
        <v>1</v>
      </c>
      <c r="B3" s="3585"/>
      <c r="C3" s="3585"/>
      <c r="D3" s="3585"/>
      <c r="E3" s="3585"/>
      <c r="F3" s="3585"/>
      <c r="G3" s="3585"/>
      <c r="H3" s="3585"/>
      <c r="I3" s="3586"/>
      <c r="J3" s="3625" t="s">
        <v>20</v>
      </c>
      <c r="K3" s="3626"/>
      <c r="L3" s="3626"/>
      <c r="M3" s="3626"/>
      <c r="N3" s="3626"/>
      <c r="O3" s="3626"/>
      <c r="P3" s="3627"/>
    </row>
    <row r="4" spans="1:16" ht="29.1" customHeight="1">
      <c r="A4" s="141" t="s">
        <v>2</v>
      </c>
      <c r="B4" s="68" t="s">
        <v>35</v>
      </c>
      <c r="C4" s="231" t="s">
        <v>4</v>
      </c>
      <c r="D4" s="232" t="s">
        <v>5</v>
      </c>
      <c r="E4" s="232" t="s">
        <v>6</v>
      </c>
      <c r="F4" s="2247" t="s">
        <v>36</v>
      </c>
      <c r="G4" s="68" t="s">
        <v>37</v>
      </c>
      <c r="H4" s="68" t="s">
        <v>38</v>
      </c>
      <c r="I4" s="68" t="s">
        <v>39</v>
      </c>
      <c r="J4" s="244" t="s">
        <v>21</v>
      </c>
      <c r="K4" s="174" t="s">
        <v>22</v>
      </c>
      <c r="L4" s="185" t="s">
        <v>52</v>
      </c>
      <c r="M4" s="245" t="s">
        <v>7</v>
      </c>
      <c r="N4" s="174" t="s">
        <v>24</v>
      </c>
      <c r="O4" s="174" t="s">
        <v>25</v>
      </c>
      <c r="P4" s="202" t="s">
        <v>26</v>
      </c>
    </row>
    <row r="5" spans="1:16" ht="15" customHeight="1">
      <c r="A5" s="147">
        <v>44848</v>
      </c>
      <c r="B5" s="21">
        <v>160000</v>
      </c>
      <c r="C5" s="21">
        <f>B5*0.02</f>
        <v>3200</v>
      </c>
      <c r="D5" s="21"/>
      <c r="E5" s="73">
        <v>48</v>
      </c>
      <c r="F5" s="2508">
        <v>29988</v>
      </c>
      <c r="G5" s="21">
        <f>B5/E5</f>
        <v>3333.3333333333298</v>
      </c>
      <c r="H5" s="21">
        <f>B5*0.83%</f>
        <v>1328</v>
      </c>
      <c r="I5" s="21">
        <f>B5</f>
        <v>160000</v>
      </c>
      <c r="J5" s="246">
        <v>44947</v>
      </c>
      <c r="K5" s="55">
        <v>20000</v>
      </c>
      <c r="L5" s="25">
        <v>12</v>
      </c>
      <c r="M5" s="247">
        <v>30574</v>
      </c>
      <c r="N5" s="55">
        <v>1666.67</v>
      </c>
      <c r="O5" s="55">
        <v>400</v>
      </c>
      <c r="P5" s="93">
        <v>20000</v>
      </c>
    </row>
    <row r="6" spans="1:16" ht="15" customHeight="1">
      <c r="A6" s="167">
        <v>44863</v>
      </c>
      <c r="B6" s="32"/>
      <c r="C6" s="33"/>
      <c r="D6" s="33"/>
      <c r="E6" s="57">
        <v>1</v>
      </c>
      <c r="F6" s="2195">
        <v>76480</v>
      </c>
      <c r="G6" s="33">
        <v>3333.33</v>
      </c>
      <c r="H6" s="33">
        <v>1328</v>
      </c>
      <c r="I6" s="43">
        <f>I5-G6</f>
        <v>156666.67000000001</v>
      </c>
      <c r="J6" s="50">
        <v>44982</v>
      </c>
      <c r="K6" s="62"/>
      <c r="L6" s="57">
        <v>1</v>
      </c>
      <c r="M6" s="41">
        <v>77771</v>
      </c>
      <c r="N6" s="62">
        <v>1666.67</v>
      </c>
      <c r="O6" s="62">
        <v>366.67</v>
      </c>
      <c r="P6" s="94">
        <f t="shared" ref="P6:P11" si="0">P5-N6</f>
        <v>18333.330000000002</v>
      </c>
    </row>
    <row r="7" spans="1:16" ht="15" customHeight="1">
      <c r="A7" s="167">
        <v>44894</v>
      </c>
      <c r="B7" s="32"/>
      <c r="C7" s="33"/>
      <c r="D7" s="33"/>
      <c r="E7" s="57">
        <v>2</v>
      </c>
      <c r="F7" s="2195">
        <v>76918</v>
      </c>
      <c r="G7" s="33">
        <v>3333.33</v>
      </c>
      <c r="H7" s="33">
        <v>1328</v>
      </c>
      <c r="I7" s="43">
        <f t="shared" ref="I7:I15" si="1">I6-G7</f>
        <v>153333.34</v>
      </c>
      <c r="J7" s="50">
        <v>45014</v>
      </c>
      <c r="K7" s="62"/>
      <c r="L7" s="57">
        <v>2</v>
      </c>
      <c r="M7" s="41">
        <v>78149</v>
      </c>
      <c r="N7" s="62">
        <v>1666.67</v>
      </c>
      <c r="O7" s="62">
        <v>333.33</v>
      </c>
      <c r="P7" s="94">
        <f t="shared" si="0"/>
        <v>16666.66</v>
      </c>
    </row>
    <row r="8" spans="1:16" ht="15" customHeight="1">
      <c r="A8" s="167">
        <v>44924</v>
      </c>
      <c r="B8" s="32"/>
      <c r="C8" s="33"/>
      <c r="D8" s="33"/>
      <c r="E8" s="57">
        <v>3</v>
      </c>
      <c r="F8" s="2195">
        <v>77262</v>
      </c>
      <c r="G8" s="33">
        <v>3333.33</v>
      </c>
      <c r="H8" s="33">
        <v>1328</v>
      </c>
      <c r="I8" s="43">
        <f t="shared" si="1"/>
        <v>150000.01</v>
      </c>
      <c r="J8" s="50">
        <v>45045</v>
      </c>
      <c r="K8" s="62"/>
      <c r="L8" s="57">
        <v>3</v>
      </c>
      <c r="M8" s="41">
        <v>78509</v>
      </c>
      <c r="N8" s="62">
        <v>1666.67</v>
      </c>
      <c r="O8" s="62">
        <v>300</v>
      </c>
      <c r="P8" s="94">
        <f t="shared" si="0"/>
        <v>14999.99</v>
      </c>
    </row>
    <row r="9" spans="1:16" ht="15" customHeight="1">
      <c r="A9" s="160">
        <v>44957</v>
      </c>
      <c r="B9" s="43"/>
      <c r="C9" s="151"/>
      <c r="D9" s="151"/>
      <c r="E9" s="57">
        <v>4</v>
      </c>
      <c r="F9" s="2195">
        <v>77534</v>
      </c>
      <c r="G9" s="33">
        <v>3333.33</v>
      </c>
      <c r="H9" s="33">
        <v>1328</v>
      </c>
      <c r="I9" s="43">
        <f t="shared" si="1"/>
        <v>146666.68</v>
      </c>
      <c r="J9" s="50">
        <v>45077</v>
      </c>
      <c r="K9" s="62"/>
      <c r="L9" s="57">
        <v>4</v>
      </c>
      <c r="M9" s="41">
        <v>78943</v>
      </c>
      <c r="N9" s="62">
        <v>1666.67</v>
      </c>
      <c r="O9" s="62">
        <v>266.67</v>
      </c>
      <c r="P9" s="94">
        <f t="shared" si="0"/>
        <v>13333.32</v>
      </c>
    </row>
    <row r="10" spans="1:16" ht="15" customHeight="1">
      <c r="A10" s="160">
        <v>44982</v>
      </c>
      <c r="B10" s="43"/>
      <c r="C10" s="151"/>
      <c r="D10" s="151"/>
      <c r="E10" s="57">
        <v>5</v>
      </c>
      <c r="F10" s="2195">
        <v>77771</v>
      </c>
      <c r="G10" s="33">
        <v>3333.33</v>
      </c>
      <c r="H10" s="33">
        <v>1328</v>
      </c>
      <c r="I10" s="43">
        <f t="shared" si="1"/>
        <v>143333.35</v>
      </c>
      <c r="J10" s="50">
        <v>45107</v>
      </c>
      <c r="K10" s="62"/>
      <c r="L10" s="57">
        <v>5</v>
      </c>
      <c r="M10" s="248">
        <v>79358</v>
      </c>
      <c r="N10" s="62">
        <v>1666.67</v>
      </c>
      <c r="O10" s="62">
        <v>233.33</v>
      </c>
      <c r="P10" s="62">
        <f t="shared" si="0"/>
        <v>11666.65</v>
      </c>
    </row>
    <row r="11" spans="1:16" ht="15" customHeight="1">
      <c r="A11" s="160">
        <v>45014</v>
      </c>
      <c r="B11" s="43"/>
      <c r="C11" s="151"/>
      <c r="D11" s="151"/>
      <c r="E11" s="57">
        <v>6</v>
      </c>
      <c r="F11" s="2195">
        <v>78149</v>
      </c>
      <c r="G11" s="33">
        <v>3333.33</v>
      </c>
      <c r="H11" s="33">
        <v>1328</v>
      </c>
      <c r="I11" s="43">
        <f t="shared" si="1"/>
        <v>140000.01999999999</v>
      </c>
      <c r="J11" s="249">
        <v>45129</v>
      </c>
      <c r="K11" s="250"/>
      <c r="L11" s="57">
        <v>6</v>
      </c>
      <c r="M11" s="229">
        <v>79572</v>
      </c>
      <c r="N11" s="250">
        <v>11666.67</v>
      </c>
      <c r="O11" s="250"/>
      <c r="P11" s="183">
        <f t="shared" si="0"/>
        <v>-1.9999999996798599E-2</v>
      </c>
    </row>
    <row r="12" spans="1:16" ht="15" customHeight="1">
      <c r="A12" s="160">
        <v>45045</v>
      </c>
      <c r="B12" s="43"/>
      <c r="C12" s="151"/>
      <c r="D12" s="151"/>
      <c r="E12" s="57">
        <v>7</v>
      </c>
      <c r="F12" s="2195">
        <v>78509</v>
      </c>
      <c r="G12" s="33">
        <v>3333.33</v>
      </c>
      <c r="H12" s="33">
        <v>1328</v>
      </c>
      <c r="I12" s="43">
        <f t="shared" si="1"/>
        <v>136666.69</v>
      </c>
      <c r="J12" s="182"/>
      <c r="K12" s="62"/>
      <c r="L12" s="57"/>
      <c r="M12" s="251"/>
      <c r="N12" s="62"/>
      <c r="O12" s="62"/>
      <c r="P12" s="94"/>
    </row>
    <row r="13" spans="1:16" ht="15" customHeight="1">
      <c r="A13" s="160">
        <v>45077</v>
      </c>
      <c r="B13" s="43"/>
      <c r="C13" s="151"/>
      <c r="D13" s="151"/>
      <c r="E13" s="57">
        <v>8</v>
      </c>
      <c r="F13" s="2195">
        <v>78943</v>
      </c>
      <c r="G13" s="33">
        <v>3333.33</v>
      </c>
      <c r="H13" s="33">
        <v>1328</v>
      </c>
      <c r="I13" s="43">
        <f t="shared" si="1"/>
        <v>133333.35999999999</v>
      </c>
      <c r="J13" s="182"/>
      <c r="K13" s="62"/>
      <c r="L13" s="57"/>
      <c r="M13" s="251"/>
      <c r="N13" s="62"/>
      <c r="O13" s="62"/>
      <c r="P13" s="94"/>
    </row>
    <row r="14" spans="1:16" ht="15" customHeight="1">
      <c r="A14" s="160">
        <v>45107</v>
      </c>
      <c r="B14" s="43"/>
      <c r="C14" s="151"/>
      <c r="D14" s="151"/>
      <c r="E14" s="57"/>
      <c r="F14" s="2229"/>
      <c r="G14" s="33">
        <v>3333.33</v>
      </c>
      <c r="H14" s="33">
        <v>1328</v>
      </c>
      <c r="I14" s="43">
        <f t="shared" si="1"/>
        <v>130000.03</v>
      </c>
      <c r="J14" s="182"/>
      <c r="K14" s="62"/>
      <c r="L14" s="57"/>
      <c r="M14" s="251"/>
      <c r="N14" s="62"/>
      <c r="O14" s="62"/>
      <c r="P14" s="94"/>
    </row>
    <row r="15" spans="1:16" ht="15" customHeight="1">
      <c r="A15" s="160">
        <v>45129</v>
      </c>
      <c r="B15" s="43"/>
      <c r="C15" s="151"/>
      <c r="D15" s="151"/>
      <c r="E15" s="57">
        <v>9</v>
      </c>
      <c r="F15" s="2229">
        <v>79358</v>
      </c>
      <c r="G15" s="43">
        <v>130000</v>
      </c>
      <c r="H15" s="43"/>
      <c r="I15" s="43">
        <f t="shared" si="1"/>
        <v>3.0000000100699298E-2</v>
      </c>
      <c r="J15" s="252">
        <v>45324</v>
      </c>
      <c r="K15" s="55">
        <v>5000</v>
      </c>
      <c r="L15" s="25">
        <v>5</v>
      </c>
      <c r="M15" s="253">
        <v>32839</v>
      </c>
      <c r="N15" s="55">
        <v>1000</v>
      </c>
      <c r="O15" s="55">
        <v>100</v>
      </c>
      <c r="P15" s="254">
        <v>5000</v>
      </c>
    </row>
    <row r="16" spans="1:16" ht="15" customHeight="1">
      <c r="A16" s="160"/>
      <c r="B16" s="43"/>
      <c r="C16" s="151"/>
      <c r="D16" s="151"/>
      <c r="E16" s="57"/>
      <c r="F16" s="2229"/>
      <c r="G16" s="43"/>
      <c r="H16" s="43"/>
      <c r="I16" s="43"/>
      <c r="J16" s="167">
        <v>45351</v>
      </c>
      <c r="K16" s="62"/>
      <c r="L16" s="255"/>
      <c r="M16" s="37">
        <v>82257</v>
      </c>
      <c r="N16" s="256">
        <v>1000</v>
      </c>
      <c r="O16" s="256">
        <v>80</v>
      </c>
      <c r="P16" s="62">
        <f>P15-N16</f>
        <v>4000</v>
      </c>
    </row>
    <row r="17" spans="1:18" ht="15" customHeight="1">
      <c r="J17" s="167">
        <v>45378</v>
      </c>
      <c r="K17" s="62"/>
      <c r="L17" s="255"/>
      <c r="M17" s="41">
        <v>82608</v>
      </c>
      <c r="N17" s="256">
        <v>1000</v>
      </c>
      <c r="O17" s="256">
        <v>60</v>
      </c>
      <c r="P17" s="62">
        <f>P16-N17</f>
        <v>3000</v>
      </c>
    </row>
    <row r="18" spans="1:18" ht="15" customHeight="1">
      <c r="A18" s="3585" t="s">
        <v>1</v>
      </c>
      <c r="B18" s="3585"/>
      <c r="C18" s="3585"/>
      <c r="D18" s="3585"/>
      <c r="E18" s="3585"/>
      <c r="F18" s="3585"/>
      <c r="G18" s="3585"/>
      <c r="H18" s="3585"/>
      <c r="I18" s="3586"/>
      <c r="J18" s="167">
        <v>45412</v>
      </c>
      <c r="K18" s="62"/>
      <c r="L18" s="255"/>
      <c r="M18" s="41">
        <v>82994</v>
      </c>
      <c r="N18" s="256">
        <v>1000</v>
      </c>
      <c r="O18" s="256">
        <v>40</v>
      </c>
      <c r="P18" s="62">
        <f>P17-N18</f>
        <v>2000</v>
      </c>
    </row>
    <row r="19" spans="1:18" ht="15" customHeight="1">
      <c r="A19" s="141" t="s">
        <v>2</v>
      </c>
      <c r="B19" s="68" t="s">
        <v>35</v>
      </c>
      <c r="C19" s="231" t="s">
        <v>4</v>
      </c>
      <c r="D19" s="232" t="s">
        <v>5</v>
      </c>
      <c r="E19" s="232" t="s">
        <v>6</v>
      </c>
      <c r="F19" s="2247" t="s">
        <v>36</v>
      </c>
      <c r="G19" s="68" t="s">
        <v>37</v>
      </c>
      <c r="H19" s="68" t="s">
        <v>38</v>
      </c>
      <c r="I19" s="68" t="s">
        <v>39</v>
      </c>
      <c r="J19" s="167">
        <v>45427</v>
      </c>
      <c r="K19" s="62"/>
      <c r="L19" s="255"/>
      <c r="M19" s="41">
        <v>83119</v>
      </c>
      <c r="N19" s="256">
        <v>2000</v>
      </c>
      <c r="O19" s="256"/>
      <c r="P19" s="62">
        <f>P18-N19</f>
        <v>0</v>
      </c>
    </row>
    <row r="20" spans="1:18" ht="15" customHeight="1">
      <c r="A20" s="147">
        <v>45129</v>
      </c>
      <c r="B20" s="21">
        <v>200000</v>
      </c>
      <c r="C20" s="21">
        <f>B20*0.02</f>
        <v>4000</v>
      </c>
      <c r="D20" s="21"/>
      <c r="E20" s="73">
        <v>48</v>
      </c>
      <c r="F20" s="2508">
        <v>31684</v>
      </c>
      <c r="G20" s="21">
        <f>B20/E20</f>
        <v>4166.6666666666697</v>
      </c>
      <c r="H20" s="21">
        <f>B20*0.83%</f>
        <v>1660</v>
      </c>
      <c r="I20" s="21">
        <f>B20</f>
        <v>200000</v>
      </c>
      <c r="J20" s="50"/>
      <c r="K20" s="62"/>
      <c r="L20" s="57"/>
      <c r="M20" s="248"/>
      <c r="N20" s="62"/>
      <c r="O20" s="257"/>
      <c r="P20" s="62">
        <f>P19-N20</f>
        <v>0</v>
      </c>
    </row>
    <row r="21" spans="1:18" ht="15" customHeight="1">
      <c r="A21" s="50">
        <v>45136</v>
      </c>
      <c r="B21" s="44"/>
      <c r="C21" s="35"/>
      <c r="D21" s="35"/>
      <c r="E21" s="57">
        <v>1</v>
      </c>
      <c r="F21" s="3057">
        <v>79682</v>
      </c>
      <c r="G21" s="35">
        <v>4166.67</v>
      </c>
      <c r="H21" s="35">
        <v>1660</v>
      </c>
      <c r="I21" s="43">
        <f>I20-G21</f>
        <v>195833.33</v>
      </c>
      <c r="J21" s="50"/>
      <c r="K21" s="62"/>
      <c r="L21" s="57"/>
      <c r="M21" s="248"/>
      <c r="N21" s="62"/>
      <c r="O21" s="257"/>
      <c r="P21" s="62"/>
    </row>
    <row r="22" spans="1:18" ht="15" customHeight="1">
      <c r="A22" s="50">
        <v>45169</v>
      </c>
      <c r="B22" s="44"/>
      <c r="C22" s="35"/>
      <c r="D22" s="35"/>
      <c r="E22" s="57">
        <v>2</v>
      </c>
      <c r="F22" s="3057">
        <v>80072</v>
      </c>
      <c r="G22" s="35">
        <v>4166.67</v>
      </c>
      <c r="H22" s="35">
        <v>1660</v>
      </c>
      <c r="I22" s="43">
        <f t="shared" ref="I22:I32" si="2">I21-G22</f>
        <v>191666.66</v>
      </c>
      <c r="J22" s="3587" t="s">
        <v>20</v>
      </c>
      <c r="K22" s="3588"/>
      <c r="L22" s="3588"/>
      <c r="M22" s="3588"/>
      <c r="N22" s="3588"/>
      <c r="O22" s="3588"/>
      <c r="P22" s="3589"/>
    </row>
    <row r="23" spans="1:18" ht="15" customHeight="1">
      <c r="A23" s="50">
        <v>45199</v>
      </c>
      <c r="B23" s="44"/>
      <c r="C23" s="35"/>
      <c r="D23" s="35"/>
      <c r="E23" s="57">
        <v>3</v>
      </c>
      <c r="F23" s="3057">
        <v>80436</v>
      </c>
      <c r="G23" s="35">
        <v>4166.67</v>
      </c>
      <c r="H23" s="35">
        <v>1660</v>
      </c>
      <c r="I23" s="43">
        <f t="shared" si="2"/>
        <v>187499.99</v>
      </c>
      <c r="J23" s="244" t="s">
        <v>21</v>
      </c>
      <c r="K23" s="174" t="s">
        <v>22</v>
      </c>
      <c r="L23" s="174" t="s">
        <v>187</v>
      </c>
      <c r="M23" s="258" t="s">
        <v>211</v>
      </c>
      <c r="N23" s="176" t="s">
        <v>24</v>
      </c>
      <c r="O23" s="174" t="s">
        <v>25</v>
      </c>
      <c r="P23" s="202" t="s">
        <v>26</v>
      </c>
    </row>
    <row r="24" spans="1:18" ht="15" customHeight="1">
      <c r="A24" s="50">
        <v>45227</v>
      </c>
      <c r="B24" s="44"/>
      <c r="C24" s="35"/>
      <c r="D24" s="35"/>
      <c r="E24" s="57">
        <v>4</v>
      </c>
      <c r="F24" s="3057">
        <v>80749</v>
      </c>
      <c r="G24" s="35">
        <v>4166.67</v>
      </c>
      <c r="H24" s="35">
        <v>1660</v>
      </c>
      <c r="I24" s="43">
        <f t="shared" si="2"/>
        <v>183333.32</v>
      </c>
      <c r="J24" s="259">
        <v>45576</v>
      </c>
      <c r="K24" s="260">
        <v>20000</v>
      </c>
      <c r="L24" s="57">
        <v>12</v>
      </c>
      <c r="M24" s="261"/>
      <c r="N24" s="260">
        <v>1666.67</v>
      </c>
      <c r="O24" s="260">
        <v>400</v>
      </c>
      <c r="P24" s="262">
        <f>K24</f>
        <v>20000</v>
      </c>
    </row>
    <row r="25" spans="1:18" ht="15" customHeight="1">
      <c r="A25" s="167">
        <v>45260</v>
      </c>
      <c r="B25" s="44"/>
      <c r="C25" s="35"/>
      <c r="D25" s="35"/>
      <c r="E25" s="57">
        <v>5</v>
      </c>
      <c r="F25" s="3057">
        <v>81217</v>
      </c>
      <c r="G25" s="35">
        <v>4166.67</v>
      </c>
      <c r="H25" s="35">
        <v>1660</v>
      </c>
      <c r="I25" s="43">
        <f t="shared" si="2"/>
        <v>179166.65</v>
      </c>
      <c r="J25" s="50">
        <v>45596</v>
      </c>
      <c r="K25" s="62"/>
      <c r="L25" s="57">
        <v>1</v>
      </c>
      <c r="M25" s="58">
        <v>85232</v>
      </c>
      <c r="N25" s="59">
        <v>1666.67</v>
      </c>
      <c r="O25" s="59">
        <v>366.67</v>
      </c>
      <c r="P25" s="263">
        <f>P24-N25</f>
        <v>18333.330000000002</v>
      </c>
    </row>
    <row r="26" spans="1:18" ht="15" customHeight="1">
      <c r="A26" s="167">
        <v>45289</v>
      </c>
      <c r="B26" s="44"/>
      <c r="C26" s="35"/>
      <c r="D26" s="35"/>
      <c r="E26" s="57">
        <v>6</v>
      </c>
      <c r="F26" s="3057">
        <v>81590</v>
      </c>
      <c r="G26" s="35">
        <v>4166.67</v>
      </c>
      <c r="H26" s="35">
        <v>1660</v>
      </c>
      <c r="I26" s="43">
        <f t="shared" si="2"/>
        <v>174999.98</v>
      </c>
      <c r="J26" s="50">
        <v>45625</v>
      </c>
      <c r="K26" s="62"/>
      <c r="L26" s="57">
        <v>2</v>
      </c>
      <c r="M26" s="58">
        <v>85685</v>
      </c>
      <c r="N26" s="59">
        <v>1666.67</v>
      </c>
      <c r="O26" s="59">
        <v>333.33</v>
      </c>
      <c r="P26" s="263">
        <f t="shared" ref="P26:P35" si="3">P25-N26</f>
        <v>16666.66</v>
      </c>
    </row>
    <row r="27" spans="1:18" ht="15" customHeight="1">
      <c r="A27" s="160">
        <v>45322</v>
      </c>
      <c r="B27" s="43"/>
      <c r="C27" s="151"/>
      <c r="D27" s="151"/>
      <c r="E27" s="57">
        <v>7</v>
      </c>
      <c r="F27" s="3058">
        <v>81905</v>
      </c>
      <c r="G27" s="43">
        <v>4166.67</v>
      </c>
      <c r="H27" s="43">
        <v>1660</v>
      </c>
      <c r="I27" s="43">
        <f t="shared" si="2"/>
        <v>170833.31</v>
      </c>
      <c r="J27" s="50">
        <v>45654</v>
      </c>
      <c r="K27" s="62"/>
      <c r="L27" s="57">
        <v>3</v>
      </c>
      <c r="M27" s="58">
        <v>85996</v>
      </c>
      <c r="N27" s="59">
        <v>1666.67</v>
      </c>
      <c r="O27" s="59">
        <v>300</v>
      </c>
      <c r="P27" s="263">
        <f t="shared" si="3"/>
        <v>14999.99</v>
      </c>
    </row>
    <row r="28" spans="1:18" ht="15" customHeight="1">
      <c r="A28" s="160">
        <v>45351</v>
      </c>
      <c r="B28" s="43"/>
      <c r="C28" s="151"/>
      <c r="D28" s="151"/>
      <c r="E28" s="57">
        <v>8</v>
      </c>
      <c r="F28" s="3058">
        <v>82257</v>
      </c>
      <c r="G28" s="43">
        <v>4166.67</v>
      </c>
      <c r="H28" s="43">
        <v>1660</v>
      </c>
      <c r="I28" s="43">
        <f t="shared" si="2"/>
        <v>166666.64000000001</v>
      </c>
      <c r="J28" s="50">
        <v>45687</v>
      </c>
      <c r="K28" s="62"/>
      <c r="L28" s="57">
        <v>4</v>
      </c>
      <c r="M28" s="248">
        <v>86343</v>
      </c>
      <c r="N28" s="59">
        <v>1666.67</v>
      </c>
      <c r="O28" s="59">
        <v>266.67</v>
      </c>
      <c r="P28" s="263">
        <f t="shared" si="3"/>
        <v>13333.32</v>
      </c>
    </row>
    <row r="29" spans="1:18" ht="15" customHeight="1">
      <c r="A29" s="160">
        <v>45378</v>
      </c>
      <c r="B29" s="43"/>
      <c r="C29" s="151"/>
      <c r="D29" s="151"/>
      <c r="E29" s="57">
        <v>9</v>
      </c>
      <c r="F29" s="2932">
        <v>82608</v>
      </c>
      <c r="G29" s="43">
        <v>4166.67</v>
      </c>
      <c r="H29" s="43">
        <v>1660</v>
      </c>
      <c r="I29" s="43">
        <f t="shared" si="2"/>
        <v>162499.97</v>
      </c>
      <c r="J29" s="182">
        <v>45716</v>
      </c>
      <c r="K29" s="62"/>
      <c r="L29" s="57">
        <v>5</v>
      </c>
      <c r="M29" s="251">
        <v>86675</v>
      </c>
      <c r="N29" s="62">
        <v>1666.67</v>
      </c>
      <c r="O29" s="62">
        <v>233.33</v>
      </c>
      <c r="P29" s="263">
        <f t="shared" si="3"/>
        <v>11666.65</v>
      </c>
      <c r="R29" s="3">
        <f>6666.64+900</f>
        <v>7566.64</v>
      </c>
    </row>
    <row r="30" spans="1:18" ht="15" customHeight="1">
      <c r="A30" s="160">
        <v>45412</v>
      </c>
      <c r="B30" s="43"/>
      <c r="C30" s="151"/>
      <c r="D30" s="151"/>
      <c r="E30" s="57">
        <v>10</v>
      </c>
      <c r="F30" s="2195">
        <v>82994</v>
      </c>
      <c r="G30" s="43">
        <v>4166.67</v>
      </c>
      <c r="H30" s="43">
        <v>1660</v>
      </c>
      <c r="I30" s="43">
        <f t="shared" si="2"/>
        <v>158333.29999999999</v>
      </c>
      <c r="J30" s="182">
        <v>45718</v>
      </c>
      <c r="K30" s="62"/>
      <c r="L30" s="57">
        <v>6</v>
      </c>
      <c r="M30" s="251">
        <v>87069</v>
      </c>
      <c r="N30" s="62">
        <v>1666.67</v>
      </c>
      <c r="O30" s="62">
        <v>200</v>
      </c>
      <c r="P30" s="263">
        <f t="shared" si="3"/>
        <v>9999.98</v>
      </c>
      <c r="R30" s="3">
        <f>20000-R29</f>
        <v>12433.36</v>
      </c>
    </row>
    <row r="31" spans="1:18" ht="15" customHeight="1">
      <c r="A31" s="235">
        <v>45427</v>
      </c>
      <c r="B31" s="43"/>
      <c r="C31" s="151"/>
      <c r="D31" s="151"/>
      <c r="E31" s="57">
        <v>11</v>
      </c>
      <c r="F31" s="2195">
        <v>33441</v>
      </c>
      <c r="G31" s="35">
        <v>158333.29999999999</v>
      </c>
      <c r="H31" s="43"/>
      <c r="I31" s="43">
        <f t="shared" si="2"/>
        <v>0</v>
      </c>
      <c r="J31" s="182">
        <v>45777</v>
      </c>
      <c r="K31" s="62"/>
      <c r="L31" s="57">
        <v>7</v>
      </c>
      <c r="M31" s="251">
        <v>87440</v>
      </c>
      <c r="N31" s="62">
        <v>1666.67</v>
      </c>
      <c r="O31" s="62">
        <v>166.67</v>
      </c>
      <c r="P31" s="263">
        <f t="shared" si="3"/>
        <v>8333.31</v>
      </c>
    </row>
    <row r="32" spans="1:18" ht="15" customHeight="1">
      <c r="E32" s="236">
        <v>12</v>
      </c>
      <c r="I32" s="264">
        <f t="shared" si="2"/>
        <v>0</v>
      </c>
      <c r="J32" s="182">
        <v>45808</v>
      </c>
      <c r="K32" s="62"/>
      <c r="L32" s="57">
        <v>8</v>
      </c>
      <c r="M32" s="251" t="s">
        <v>2096</v>
      </c>
      <c r="N32" s="62">
        <v>1666.67</v>
      </c>
      <c r="O32" s="62">
        <v>133.33000000000001</v>
      </c>
      <c r="P32" s="263">
        <f t="shared" si="3"/>
        <v>6666.64</v>
      </c>
    </row>
    <row r="33" spans="1:18" ht="15" customHeight="1">
      <c r="A33" s="3585" t="s">
        <v>1</v>
      </c>
      <c r="B33" s="3585"/>
      <c r="C33" s="3585"/>
      <c r="D33" s="3585"/>
      <c r="E33" s="3585"/>
      <c r="F33" s="3585"/>
      <c r="G33" s="3585"/>
      <c r="H33" s="3585"/>
      <c r="I33" s="3586"/>
      <c r="J33" s="160">
        <v>45836</v>
      </c>
      <c r="K33" s="62"/>
      <c r="L33" s="57">
        <v>9</v>
      </c>
      <c r="M33" s="251" t="s">
        <v>2097</v>
      </c>
      <c r="N33" s="62">
        <v>1666.67</v>
      </c>
      <c r="O33" s="62">
        <v>100</v>
      </c>
      <c r="P33" s="263">
        <f t="shared" si="3"/>
        <v>4999.97</v>
      </c>
    </row>
    <row r="34" spans="1:18" ht="15" customHeight="1">
      <c r="A34" s="141" t="s">
        <v>2</v>
      </c>
      <c r="B34" s="68" t="s">
        <v>35</v>
      </c>
      <c r="C34" s="231" t="s">
        <v>4</v>
      </c>
      <c r="D34" s="232" t="s">
        <v>5</v>
      </c>
      <c r="E34" s="232" t="s">
        <v>6</v>
      </c>
      <c r="F34" s="2247" t="s">
        <v>36</v>
      </c>
      <c r="G34" s="68" t="s">
        <v>37</v>
      </c>
      <c r="H34" s="68" t="s">
        <v>38</v>
      </c>
      <c r="I34" s="68" t="s">
        <v>39</v>
      </c>
      <c r="J34" s="182"/>
      <c r="K34" s="62"/>
      <c r="L34" s="57">
        <v>10</v>
      </c>
      <c r="M34" s="251"/>
      <c r="N34" s="62"/>
      <c r="O34" s="62"/>
      <c r="P34" s="263">
        <f t="shared" si="3"/>
        <v>4999.97</v>
      </c>
    </row>
    <row r="35" spans="1:18" ht="15" customHeight="1">
      <c r="A35" s="147">
        <v>45427</v>
      </c>
      <c r="B35" s="21">
        <v>200000</v>
      </c>
      <c r="C35" s="21">
        <f>B35*0.02</f>
        <v>4000</v>
      </c>
      <c r="D35" s="21"/>
      <c r="E35" s="73">
        <v>48</v>
      </c>
      <c r="F35" s="2508">
        <v>33441</v>
      </c>
      <c r="G35" s="21">
        <f>B35/E35</f>
        <v>4166.6666666666697</v>
      </c>
      <c r="H35" s="21">
        <f>B35*0.83%</f>
        <v>1660</v>
      </c>
      <c r="I35" s="21">
        <f>B35</f>
        <v>200000</v>
      </c>
      <c r="J35" s="182"/>
      <c r="K35" s="62"/>
      <c r="L35" s="57">
        <v>11</v>
      </c>
      <c r="M35" s="251"/>
      <c r="N35" s="62"/>
      <c r="O35" s="62"/>
      <c r="P35" s="263">
        <f t="shared" si="3"/>
        <v>4999.97</v>
      </c>
    </row>
    <row r="36" spans="1:18" ht="15" customHeight="1">
      <c r="A36" s="237">
        <v>45443</v>
      </c>
      <c r="B36" s="238"/>
      <c r="C36" s="239"/>
      <c r="D36" s="239"/>
      <c r="E36" s="240">
        <v>1</v>
      </c>
      <c r="F36" s="3057">
        <v>83432</v>
      </c>
      <c r="G36" s="238">
        <v>4166.67</v>
      </c>
      <c r="H36" s="238">
        <v>1660</v>
      </c>
      <c r="I36" s="238">
        <f>I35-G36</f>
        <v>195833.33</v>
      </c>
      <c r="J36" s="182"/>
      <c r="K36" s="62"/>
      <c r="L36" s="57">
        <v>12</v>
      </c>
      <c r="M36" s="251"/>
      <c r="N36" s="62"/>
      <c r="O36" s="62"/>
      <c r="P36" s="94"/>
    </row>
    <row r="37" spans="1:18" ht="15" customHeight="1">
      <c r="A37" s="237">
        <v>45472</v>
      </c>
      <c r="B37" s="238"/>
      <c r="C37" s="239"/>
      <c r="D37" s="239"/>
      <c r="E37" s="240">
        <v>2</v>
      </c>
      <c r="F37" s="3057">
        <v>83773</v>
      </c>
      <c r="G37" s="238">
        <v>4166.67</v>
      </c>
      <c r="H37" s="238">
        <v>1660</v>
      </c>
      <c r="I37" s="238">
        <f t="shared" ref="I37:I45" si="4">I36-G37</f>
        <v>191666.66</v>
      </c>
      <c r="J37" s="182"/>
      <c r="K37" s="62"/>
      <c r="L37" s="57"/>
      <c r="M37" s="251"/>
      <c r="N37" s="62"/>
      <c r="O37" s="62"/>
      <c r="P37" s="94"/>
    </row>
    <row r="38" spans="1:18" ht="15" customHeight="1">
      <c r="A38" s="50">
        <v>45504</v>
      </c>
      <c r="B38" s="43"/>
      <c r="C38" s="151"/>
      <c r="D38" s="151"/>
      <c r="E38" s="240">
        <v>3</v>
      </c>
      <c r="F38" s="2229">
        <v>84116</v>
      </c>
      <c r="G38" s="30">
        <v>4166.67</v>
      </c>
      <c r="H38" s="238">
        <v>1660</v>
      </c>
      <c r="I38" s="238">
        <f t="shared" si="4"/>
        <v>187499.99</v>
      </c>
      <c r="J38" s="182"/>
      <c r="K38" s="62"/>
      <c r="L38" s="57"/>
      <c r="M38" s="251"/>
      <c r="N38" s="62"/>
      <c r="O38" s="62"/>
      <c r="P38" s="94"/>
    </row>
    <row r="39" spans="1:18" ht="15" customHeight="1">
      <c r="A39" s="50">
        <v>45535</v>
      </c>
      <c r="B39" s="43"/>
      <c r="C39" s="151"/>
      <c r="D39" s="151"/>
      <c r="E39" s="240">
        <v>4</v>
      </c>
      <c r="F39" s="2229">
        <v>84475</v>
      </c>
      <c r="G39" s="30">
        <v>4166.67</v>
      </c>
      <c r="H39" s="238">
        <v>1660</v>
      </c>
      <c r="I39" s="238">
        <f t="shared" si="4"/>
        <v>183333.32</v>
      </c>
      <c r="J39" s="182"/>
      <c r="K39" s="62"/>
      <c r="L39" s="57"/>
      <c r="M39" s="251"/>
      <c r="N39" s="62"/>
      <c r="O39" s="62"/>
      <c r="P39" s="94"/>
    </row>
    <row r="40" spans="1:18" ht="15" customHeight="1">
      <c r="A40" s="50">
        <v>45563</v>
      </c>
      <c r="B40" s="43"/>
      <c r="C40" s="151"/>
      <c r="D40" s="151"/>
      <c r="E40" s="240">
        <v>5</v>
      </c>
      <c r="F40" s="2229">
        <v>84826</v>
      </c>
      <c r="G40" s="30">
        <v>4166.67</v>
      </c>
      <c r="H40" s="238">
        <v>1660</v>
      </c>
      <c r="I40" s="238">
        <f t="shared" si="4"/>
        <v>179166.65</v>
      </c>
      <c r="J40" s="182"/>
      <c r="K40" s="62"/>
      <c r="L40" s="57"/>
      <c r="M40" s="251"/>
      <c r="N40" s="62"/>
      <c r="O40" s="62"/>
      <c r="P40" s="94"/>
    </row>
    <row r="41" spans="1:18" ht="15" customHeight="1">
      <c r="A41" s="50">
        <v>45596</v>
      </c>
      <c r="B41" s="43"/>
      <c r="C41" s="151"/>
      <c r="D41" s="151"/>
      <c r="E41" s="240">
        <v>6</v>
      </c>
      <c r="F41" s="2229">
        <v>85232</v>
      </c>
      <c r="G41" s="30">
        <v>4166.67</v>
      </c>
      <c r="H41" s="149">
        <v>1660</v>
      </c>
      <c r="I41" s="238">
        <f t="shared" si="4"/>
        <v>174999.98</v>
      </c>
      <c r="J41" s="182"/>
      <c r="K41" s="62"/>
      <c r="L41" s="57"/>
      <c r="M41" s="251"/>
      <c r="N41" s="62"/>
      <c r="O41" s="62"/>
      <c r="P41" s="94"/>
    </row>
    <row r="42" spans="1:18" ht="15" customHeight="1">
      <c r="A42" s="50">
        <v>45625</v>
      </c>
      <c r="B42" s="43"/>
      <c r="C42" s="151"/>
      <c r="D42" s="151"/>
      <c r="E42" s="240">
        <v>7</v>
      </c>
      <c r="F42" s="2229">
        <v>85685</v>
      </c>
      <c r="G42" s="30">
        <v>4166.67</v>
      </c>
      <c r="H42" s="30">
        <v>1660</v>
      </c>
      <c r="I42" s="238">
        <f t="shared" si="4"/>
        <v>170833.31</v>
      </c>
      <c r="J42" s="182"/>
      <c r="K42" s="62"/>
      <c r="L42" s="57"/>
      <c r="M42" s="251"/>
      <c r="N42" s="62"/>
      <c r="O42" s="62"/>
      <c r="P42" s="94"/>
    </row>
    <row r="43" spans="1:18" ht="15" customHeight="1">
      <c r="A43" s="60">
        <v>45654</v>
      </c>
      <c r="B43" s="43"/>
      <c r="C43" s="151"/>
      <c r="D43" s="151"/>
      <c r="E43" s="240">
        <v>8</v>
      </c>
      <c r="F43" s="2229">
        <v>85996</v>
      </c>
      <c r="G43" s="30">
        <v>4166.67</v>
      </c>
      <c r="H43" s="30">
        <v>1660</v>
      </c>
      <c r="I43" s="238">
        <f t="shared" si="4"/>
        <v>166666.64000000001</v>
      </c>
      <c r="J43" s="182"/>
      <c r="K43" s="62"/>
      <c r="L43" s="57"/>
      <c r="M43" s="251"/>
      <c r="N43" s="62"/>
      <c r="O43" s="62"/>
      <c r="P43" s="94"/>
    </row>
    <row r="44" spans="1:18" ht="15" customHeight="1">
      <c r="A44" s="50">
        <v>45687</v>
      </c>
      <c r="B44" s="43"/>
      <c r="C44" s="151"/>
      <c r="D44" s="151"/>
      <c r="E44" s="240">
        <v>9</v>
      </c>
      <c r="F44" s="2229">
        <v>86343</v>
      </c>
      <c r="G44" s="30">
        <v>4166.67</v>
      </c>
      <c r="H44" s="30">
        <v>1660</v>
      </c>
      <c r="I44" s="238">
        <f t="shared" si="4"/>
        <v>162499.97</v>
      </c>
      <c r="J44" s="182"/>
      <c r="K44" s="62"/>
      <c r="L44" s="57"/>
      <c r="M44" s="251"/>
      <c r="N44" s="62"/>
      <c r="O44" s="62"/>
      <c r="P44" s="94"/>
    </row>
    <row r="45" spans="1:18" ht="15" customHeight="1">
      <c r="A45" s="160"/>
      <c r="B45" s="43"/>
      <c r="C45" s="151"/>
      <c r="D45" s="151"/>
      <c r="E45" s="240">
        <v>10</v>
      </c>
      <c r="F45" s="2229"/>
      <c r="G45" s="43">
        <v>162499.97</v>
      </c>
      <c r="H45" s="43"/>
      <c r="I45" s="238">
        <f t="shared" si="4"/>
        <v>0</v>
      </c>
      <c r="J45" s="50"/>
      <c r="K45" s="187"/>
      <c r="L45" s="30"/>
      <c r="M45" s="30"/>
      <c r="N45" s="62"/>
      <c r="O45" s="62"/>
      <c r="P45" s="94"/>
    </row>
    <row r="46" spans="1:18" ht="15" customHeight="1">
      <c r="J46" s="50"/>
      <c r="K46" s="187"/>
      <c r="L46" s="30"/>
      <c r="M46" s="30"/>
      <c r="N46" s="62"/>
      <c r="O46" s="62"/>
      <c r="P46" s="94"/>
    </row>
    <row r="47" spans="1:18" ht="15" customHeight="1">
      <c r="A47" s="3585" t="s">
        <v>1</v>
      </c>
      <c r="B47" s="3585"/>
      <c r="C47" s="3585"/>
      <c r="D47" s="3585"/>
      <c r="E47" s="3585"/>
      <c r="F47" s="3585"/>
      <c r="G47" s="3585"/>
      <c r="H47" s="3585"/>
      <c r="I47" s="3586"/>
      <c r="J47" s="50"/>
      <c r="K47" s="265"/>
      <c r="L47" s="266"/>
      <c r="M47" s="266"/>
      <c r="N47" s="267"/>
      <c r="O47" s="267"/>
      <c r="P47" s="268"/>
    </row>
    <row r="48" spans="1:18" ht="15" customHeight="1">
      <c r="A48" s="141" t="s">
        <v>2</v>
      </c>
      <c r="B48" s="68" t="s">
        <v>35</v>
      </c>
      <c r="C48" s="231" t="s">
        <v>4</v>
      </c>
      <c r="D48" s="232" t="s">
        <v>5</v>
      </c>
      <c r="E48" s="232" t="s">
        <v>6</v>
      </c>
      <c r="F48" s="2247" t="s">
        <v>36</v>
      </c>
      <c r="G48" s="68" t="s">
        <v>37</v>
      </c>
      <c r="H48" s="68" t="s">
        <v>38</v>
      </c>
      <c r="I48" s="68" t="s">
        <v>39</v>
      </c>
      <c r="J48" s="50"/>
      <c r="K48" s="269"/>
      <c r="L48" s="270"/>
      <c r="M48" s="197"/>
      <c r="N48" s="271"/>
      <c r="O48" s="271"/>
      <c r="P48" s="271"/>
      <c r="Q48" s="274"/>
      <c r="R48" s="274"/>
    </row>
    <row r="49" spans="1:18" ht="15" customHeight="1">
      <c r="A49" s="147">
        <v>45687</v>
      </c>
      <c r="B49" s="21">
        <v>210000</v>
      </c>
      <c r="C49" s="21">
        <f>B49*0.02</f>
        <v>4200</v>
      </c>
      <c r="D49" s="21"/>
      <c r="E49" s="73">
        <v>48</v>
      </c>
      <c r="F49" s="2508">
        <v>35005</v>
      </c>
      <c r="G49" s="21">
        <f>B49/E49</f>
        <v>4375</v>
      </c>
      <c r="H49" s="21">
        <f>B49*0.83%</f>
        <v>1743</v>
      </c>
      <c r="I49" s="21">
        <f>B49</f>
        <v>210000</v>
      </c>
      <c r="J49" s="50"/>
      <c r="K49" s="269"/>
      <c r="L49" s="272"/>
      <c r="M49" s="224"/>
      <c r="N49" s="271"/>
      <c r="O49" s="271"/>
      <c r="P49" s="271"/>
      <c r="Q49" s="275"/>
      <c r="R49" s="275"/>
    </row>
    <row r="50" spans="1:18" ht="15" customHeight="1">
      <c r="A50" s="160">
        <v>45716</v>
      </c>
      <c r="B50" s="43"/>
      <c r="C50" s="151"/>
      <c r="D50" s="151"/>
      <c r="E50" s="57">
        <v>1</v>
      </c>
      <c r="F50" s="2229">
        <v>86675</v>
      </c>
      <c r="G50" s="43">
        <v>4375</v>
      </c>
      <c r="H50" s="43">
        <v>1743</v>
      </c>
      <c r="I50" s="43">
        <f>I49-G50</f>
        <v>205625</v>
      </c>
      <c r="J50" s="50"/>
      <c r="K50" s="269"/>
      <c r="L50" s="270"/>
      <c r="M50" s="197"/>
      <c r="N50" s="271"/>
      <c r="O50" s="271"/>
      <c r="P50" s="271"/>
      <c r="Q50" s="274"/>
      <c r="R50" s="274"/>
    </row>
    <row r="51" spans="1:18" ht="15" customHeight="1">
      <c r="A51" s="160">
        <v>45745</v>
      </c>
      <c r="B51" s="43"/>
      <c r="C51" s="151"/>
      <c r="D51" s="151"/>
      <c r="E51" s="57">
        <v>2</v>
      </c>
      <c r="F51" s="2229">
        <v>87069</v>
      </c>
      <c r="G51" s="43">
        <v>4375</v>
      </c>
      <c r="H51" s="43">
        <v>1743</v>
      </c>
      <c r="I51" s="43">
        <f t="shared" ref="I51:I58" si="5">I50-G51</f>
        <v>201250</v>
      </c>
      <c r="J51" s="182"/>
      <c r="K51" s="269"/>
      <c r="L51" s="270"/>
      <c r="M51" s="197"/>
      <c r="N51" s="271"/>
      <c r="O51" s="271"/>
      <c r="P51" s="271"/>
      <c r="Q51" s="274"/>
      <c r="R51" s="274"/>
    </row>
    <row r="52" spans="1:18" ht="15" customHeight="1">
      <c r="A52" s="160">
        <v>45777</v>
      </c>
      <c r="B52" s="43"/>
      <c r="C52" s="151"/>
      <c r="D52" s="151"/>
      <c r="E52" s="57">
        <v>3</v>
      </c>
      <c r="F52" s="2229">
        <v>87440</v>
      </c>
      <c r="G52" s="43">
        <v>4375</v>
      </c>
      <c r="H52" s="43">
        <v>1743</v>
      </c>
      <c r="I52" s="43">
        <f t="shared" si="5"/>
        <v>196875</v>
      </c>
      <c r="J52" s="182"/>
      <c r="K52" s="269"/>
      <c r="L52" s="270"/>
      <c r="M52" s="197"/>
      <c r="N52" s="271"/>
      <c r="O52" s="271"/>
      <c r="P52" s="271"/>
      <c r="Q52" s="274"/>
      <c r="R52" s="274"/>
    </row>
    <row r="53" spans="1:18" ht="15" customHeight="1">
      <c r="A53" s="160">
        <v>45808</v>
      </c>
      <c r="B53" s="43"/>
      <c r="C53" s="151"/>
      <c r="D53" s="151"/>
      <c r="E53" s="57">
        <v>4</v>
      </c>
      <c r="F53" s="2229" t="s">
        <v>2096</v>
      </c>
      <c r="G53" s="43">
        <v>4375</v>
      </c>
      <c r="H53" s="43">
        <v>1743</v>
      </c>
      <c r="I53" s="43">
        <f t="shared" si="5"/>
        <v>192500</v>
      </c>
      <c r="J53" s="182"/>
      <c r="K53" s="269"/>
      <c r="L53" s="270"/>
      <c r="M53" s="195"/>
      <c r="N53" s="271"/>
      <c r="O53" s="271"/>
      <c r="P53" s="271"/>
      <c r="Q53" s="274"/>
      <c r="R53" s="274"/>
    </row>
    <row r="54" spans="1:18" ht="15" customHeight="1">
      <c r="A54" s="160">
        <v>45836</v>
      </c>
      <c r="B54" s="43"/>
      <c r="C54" s="151"/>
      <c r="D54" s="151"/>
      <c r="E54" s="57">
        <v>5</v>
      </c>
      <c r="F54" s="2229" t="s">
        <v>2097</v>
      </c>
      <c r="G54" s="43">
        <v>4375</v>
      </c>
      <c r="H54" s="43">
        <v>1743</v>
      </c>
      <c r="I54" s="43">
        <f t="shared" si="5"/>
        <v>188125</v>
      </c>
      <c r="J54" s="182"/>
      <c r="K54" s="269"/>
      <c r="L54" s="270"/>
      <c r="M54" s="195"/>
      <c r="N54" s="271"/>
      <c r="O54" s="271"/>
      <c r="P54" s="271"/>
      <c r="Q54" s="274"/>
      <c r="R54" s="274"/>
    </row>
    <row r="55" spans="1:18" ht="15" customHeight="1">
      <c r="A55" s="160"/>
      <c r="B55" s="43"/>
      <c r="C55" s="151"/>
      <c r="D55" s="151"/>
      <c r="E55" s="57">
        <v>6</v>
      </c>
      <c r="F55" s="2229"/>
      <c r="G55" s="43"/>
      <c r="H55" s="43"/>
      <c r="I55" s="43">
        <f t="shared" si="5"/>
        <v>188125</v>
      </c>
      <c r="J55" s="182"/>
      <c r="K55" s="62"/>
      <c r="L55" s="57"/>
      <c r="M55" s="248"/>
      <c r="N55" s="62"/>
      <c r="O55" s="62"/>
      <c r="P55" s="62"/>
      <c r="Q55" s="27"/>
      <c r="R55" s="27"/>
    </row>
    <row r="56" spans="1:18" ht="15" customHeight="1">
      <c r="A56" s="160"/>
      <c r="B56" s="43"/>
      <c r="C56" s="151"/>
      <c r="D56" s="151"/>
      <c r="E56" s="57">
        <v>7</v>
      </c>
      <c r="F56" s="2229"/>
      <c r="G56" s="43"/>
      <c r="H56" s="43"/>
      <c r="I56" s="43">
        <f t="shared" si="5"/>
        <v>188125</v>
      </c>
      <c r="J56" s="182"/>
      <c r="K56" s="62"/>
      <c r="L56" s="57"/>
      <c r="M56" s="248"/>
      <c r="N56" s="62"/>
      <c r="O56" s="62"/>
      <c r="P56" s="62"/>
      <c r="Q56" s="27"/>
      <c r="R56" s="27"/>
    </row>
    <row r="57" spans="1:18" ht="15" customHeight="1">
      <c r="A57" s="160"/>
      <c r="B57" s="43"/>
      <c r="C57" s="151"/>
      <c r="D57" s="151"/>
      <c r="E57" s="57">
        <v>8</v>
      </c>
      <c r="F57" s="2229"/>
      <c r="G57" s="43"/>
      <c r="H57" s="43"/>
      <c r="I57" s="43">
        <f t="shared" si="5"/>
        <v>188125</v>
      </c>
      <c r="J57" s="182"/>
      <c r="K57" s="250"/>
      <c r="L57" s="236"/>
      <c r="M57" s="273"/>
      <c r="N57" s="250"/>
      <c r="O57" s="250"/>
      <c r="P57" s="183"/>
    </row>
    <row r="58" spans="1:18" ht="15" customHeight="1">
      <c r="A58" s="160"/>
      <c r="B58" s="43"/>
      <c r="C58" s="151"/>
      <c r="D58" s="151"/>
      <c r="E58" s="57">
        <v>9</v>
      </c>
      <c r="F58" s="2229"/>
      <c r="G58" s="43"/>
      <c r="H58" s="43"/>
      <c r="I58" s="43">
        <f t="shared" si="5"/>
        <v>188125</v>
      </c>
      <c r="J58" s="182"/>
      <c r="K58" s="62"/>
      <c r="L58" s="57"/>
      <c r="M58" s="251"/>
      <c r="N58" s="62"/>
      <c r="O58" s="62"/>
      <c r="P58" s="94"/>
    </row>
    <row r="59" spans="1:18" ht="15" customHeight="1">
      <c r="J59" s="182"/>
      <c r="K59" s="62"/>
      <c r="L59" s="57"/>
      <c r="M59" s="251"/>
      <c r="N59" s="62"/>
      <c r="O59" s="62"/>
      <c r="P59" s="94"/>
    </row>
    <row r="60" spans="1:18" ht="15" customHeight="1">
      <c r="J60" s="182"/>
      <c r="K60" s="62"/>
      <c r="L60" s="57"/>
      <c r="M60" s="251"/>
      <c r="N60" s="62"/>
      <c r="O60" s="62"/>
      <c r="P60" s="94"/>
    </row>
    <row r="61" spans="1:18" ht="15" customHeight="1"/>
    <row r="62" spans="1:18" ht="15" customHeight="1"/>
    <row r="63" spans="1:18" ht="15" customHeight="1"/>
    <row r="64" spans="1:18" ht="15" customHeight="1"/>
    <row r="65" spans="11:11" ht="15" customHeight="1"/>
    <row r="66" spans="11:11" ht="15" customHeight="1"/>
    <row r="67" spans="11:11" ht="15" customHeight="1"/>
    <row r="68" spans="11:11" ht="15" customHeight="1"/>
    <row r="77" spans="11:11">
      <c r="K77" s="135">
        <f>9500-5826</f>
        <v>3674</v>
      </c>
    </row>
  </sheetData>
  <mergeCells count="6">
    <mergeCell ref="A47:I47"/>
    <mergeCell ref="A3:I3"/>
    <mergeCell ref="J3:P3"/>
    <mergeCell ref="A18:I18"/>
    <mergeCell ref="J22:P22"/>
    <mergeCell ref="A33:I33"/>
  </mergeCells>
  <conditionalFormatting sqref="B21:D26">
    <cfRule type="top10" dxfId="1" priority="4" percent="1" rank="10"/>
  </conditionalFormatting>
  <conditionalFormatting sqref="F21:H26">
    <cfRule type="top10" dxfId="0" priority="3" percent="1" rank="10"/>
  </conditionalFormatting>
  <pageMargins left="0.5" right="0.5" top="1" bottom="1" header="0.5" footer="0.5"/>
  <pageSetup paperSize="5" orientation="landscape"/>
  <headerFooter alignWithMargins="0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157">
    <tabColor rgb="FFFFFF00"/>
  </sheetPr>
  <dimension ref="A1:AA312"/>
  <sheetViews>
    <sheetView topLeftCell="B4" zoomScale="76" zoomScaleNormal="130" workbookViewId="0">
      <selection activeCell="F18" sqref="F18"/>
    </sheetView>
  </sheetViews>
  <sheetFormatPr defaultColWidth="9.109375" defaultRowHeight="12.6"/>
  <cols>
    <col min="1" max="1" width="12.88671875" style="131" customWidth="1"/>
    <col min="2" max="2" width="14.6640625" style="132" customWidth="1"/>
    <col min="3" max="3" width="11.88671875" style="132" customWidth="1"/>
    <col min="4" max="4" width="9.109375" style="132"/>
    <col min="5" max="5" width="9.109375" style="133"/>
    <col min="6" max="6" width="9.109375" style="134"/>
    <col min="7" max="7" width="13.88671875" style="7" customWidth="1"/>
    <col min="8" max="8" width="14" style="7" customWidth="1"/>
    <col min="9" max="9" width="13.109375" style="135" customWidth="1"/>
    <col min="10" max="10" width="13.109375" style="136" customWidth="1"/>
    <col min="11" max="11" width="12.109375" style="131" customWidth="1"/>
    <col min="12" max="12" width="11.44140625" style="7" customWidth="1"/>
    <col min="13" max="13" width="11.44140625" style="137" customWidth="1"/>
    <col min="14" max="14" width="9.109375" style="133"/>
    <col min="15" max="17" width="16" style="7" customWidth="1"/>
    <col min="18" max="18" width="11.6640625" style="138" hidden="1" customWidth="1"/>
    <col min="19" max="19" width="12.33203125" style="7" hidden="1" customWidth="1"/>
    <col min="20" max="20" width="10.88671875" style="7" hidden="1" customWidth="1"/>
    <col min="21" max="21" width="10.44140625" style="139" hidden="1" customWidth="1"/>
    <col min="22" max="22" width="10.88671875" style="7" hidden="1" customWidth="1"/>
    <col min="23" max="23" width="11.33203125" style="7" hidden="1" customWidth="1"/>
    <col min="24" max="27" width="10.6640625" style="132" hidden="1" customWidth="1"/>
    <col min="28" max="16384" width="9.109375" style="132"/>
  </cols>
  <sheetData>
    <row r="1" spans="1:27" ht="34.200000000000003">
      <c r="A1" s="140" t="s">
        <v>2098</v>
      </c>
      <c r="S1" s="64"/>
      <c r="T1" s="64"/>
      <c r="U1" s="65"/>
      <c r="X1" s="95"/>
      <c r="Y1" s="97"/>
      <c r="Z1" s="214"/>
      <c r="AA1" s="214"/>
    </row>
    <row r="2" spans="1:27" ht="18" customHeight="1">
      <c r="L2" s="64"/>
      <c r="O2" s="64"/>
      <c r="P2" s="64"/>
      <c r="Q2" s="64"/>
      <c r="X2" s="138"/>
      <c r="Y2" s="214"/>
      <c r="Z2" s="214"/>
      <c r="AA2" s="214"/>
    </row>
    <row r="3" spans="1:27">
      <c r="A3" s="3088"/>
      <c r="B3" s="3088"/>
      <c r="C3" s="3088"/>
      <c r="D3" s="3088"/>
      <c r="R3" s="3085" t="s">
        <v>105</v>
      </c>
      <c r="S3" s="3086"/>
      <c r="T3" s="3086"/>
      <c r="U3" s="3086"/>
      <c r="V3" s="3086"/>
      <c r="W3" s="3087"/>
      <c r="X3" s="3071" t="s">
        <v>551</v>
      </c>
      <c r="Y3" s="3072"/>
      <c r="Z3" s="3072"/>
      <c r="AA3" s="3073"/>
    </row>
    <row r="4" spans="1:27" ht="29.1" customHeight="1" thickTop="1" thickBot="1">
      <c r="A4" s="3074" t="s">
        <v>1</v>
      </c>
      <c r="B4" s="3074"/>
      <c r="C4" s="3074"/>
      <c r="D4" s="3074"/>
      <c r="E4" s="3074"/>
      <c r="F4" s="3074"/>
      <c r="G4" s="3074"/>
      <c r="H4" s="3074"/>
      <c r="I4" s="3075"/>
      <c r="J4" s="170"/>
      <c r="K4" s="3076" t="s">
        <v>20</v>
      </c>
      <c r="L4" s="3077"/>
      <c r="M4" s="3077"/>
      <c r="N4" s="3077"/>
      <c r="O4" s="3077"/>
      <c r="P4" s="3077"/>
      <c r="Q4" s="3078"/>
      <c r="R4" s="201" t="s">
        <v>21</v>
      </c>
      <c r="S4" s="174" t="s">
        <v>22</v>
      </c>
      <c r="T4" s="174" t="s">
        <v>25</v>
      </c>
      <c r="U4" s="174" t="s">
        <v>5</v>
      </c>
      <c r="V4" s="174" t="s">
        <v>24</v>
      </c>
      <c r="W4" s="202" t="s">
        <v>26</v>
      </c>
      <c r="X4" s="201" t="s">
        <v>21</v>
      </c>
      <c r="Y4" s="215" t="s">
        <v>552</v>
      </c>
      <c r="Z4" s="216" t="s">
        <v>553</v>
      </c>
      <c r="AA4" s="217" t="s">
        <v>10</v>
      </c>
    </row>
    <row r="5" spans="1:27" ht="15" customHeight="1" thickTop="1">
      <c r="A5" s="141" t="s">
        <v>2</v>
      </c>
      <c r="B5" s="142" t="s">
        <v>96</v>
      </c>
      <c r="C5" s="143" t="s">
        <v>4</v>
      </c>
      <c r="D5" s="144" t="s">
        <v>5</v>
      </c>
      <c r="E5" s="144" t="s">
        <v>6</v>
      </c>
      <c r="F5" s="145" t="s">
        <v>36</v>
      </c>
      <c r="G5" s="146" t="s">
        <v>37</v>
      </c>
      <c r="H5" s="146" t="s">
        <v>38</v>
      </c>
      <c r="I5" s="171" t="s">
        <v>87</v>
      </c>
      <c r="J5" s="172"/>
      <c r="K5" s="173" t="s">
        <v>21</v>
      </c>
      <c r="L5" s="174" t="s">
        <v>22</v>
      </c>
      <c r="M5" s="175" t="s">
        <v>7</v>
      </c>
      <c r="N5" s="57" t="s">
        <v>52</v>
      </c>
      <c r="O5" s="176" t="s">
        <v>24</v>
      </c>
      <c r="P5" s="176" t="s">
        <v>25</v>
      </c>
      <c r="Q5" s="203" t="s">
        <v>26</v>
      </c>
      <c r="R5" s="204">
        <v>42367</v>
      </c>
      <c r="S5" s="179">
        <v>8000</v>
      </c>
      <c r="T5" s="179">
        <v>800</v>
      </c>
      <c r="U5" s="205"/>
      <c r="V5" s="179"/>
      <c r="W5" s="206">
        <v>8000</v>
      </c>
      <c r="X5" s="207">
        <v>42336</v>
      </c>
      <c r="Y5" s="218">
        <v>3000</v>
      </c>
      <c r="Z5" s="218"/>
      <c r="AA5" s="219">
        <v>3000</v>
      </c>
    </row>
    <row r="6" spans="1:27" ht="15" customHeight="1">
      <c r="A6" s="147">
        <v>44911</v>
      </c>
      <c r="B6" s="21">
        <v>250000</v>
      </c>
      <c r="C6" s="21">
        <f>B6*0.02</f>
        <v>5000</v>
      </c>
      <c r="D6" s="23"/>
      <c r="E6" s="25">
        <v>36</v>
      </c>
      <c r="F6" s="24">
        <v>30397</v>
      </c>
      <c r="G6" s="21">
        <f>B6/E6</f>
        <v>6944.4444444444443</v>
      </c>
      <c r="H6" s="21">
        <f>B6*0.83%</f>
        <v>2075</v>
      </c>
      <c r="I6" s="93">
        <f>B6</f>
        <v>250000</v>
      </c>
      <c r="K6" s="177">
        <v>45086</v>
      </c>
      <c r="L6" s="43">
        <v>20000</v>
      </c>
      <c r="M6" s="178">
        <v>31391</v>
      </c>
      <c r="N6" s="57">
        <v>12</v>
      </c>
      <c r="O6" s="179">
        <v>1666.67</v>
      </c>
      <c r="P6" s="179">
        <v>400</v>
      </c>
      <c r="Q6" s="179">
        <v>20000</v>
      </c>
      <c r="R6" s="208">
        <v>42508</v>
      </c>
      <c r="S6" s="43"/>
      <c r="T6" s="43"/>
      <c r="U6" s="209"/>
      <c r="V6" s="43">
        <v>8000</v>
      </c>
      <c r="W6" s="210">
        <f>W5-V6+S6</f>
        <v>0</v>
      </c>
      <c r="X6" s="211"/>
      <c r="Y6" s="220">
        <v>5000</v>
      </c>
      <c r="Z6" s="220"/>
      <c r="AA6" s="221">
        <f t="shared" ref="AA6:AA11" si="0">AA5-Z6+Y6</f>
        <v>8000</v>
      </c>
    </row>
    <row r="7" spans="1:27" ht="15" customHeight="1">
      <c r="A7" s="50">
        <v>44921</v>
      </c>
      <c r="B7" s="148"/>
      <c r="C7" s="149"/>
      <c r="D7" s="149"/>
      <c r="E7" s="57">
        <v>1</v>
      </c>
      <c r="F7" s="150">
        <v>77178</v>
      </c>
      <c r="G7" s="149">
        <v>5425</v>
      </c>
      <c r="H7" s="149">
        <v>2075</v>
      </c>
      <c r="I7" s="94">
        <f>I6-G7</f>
        <v>244575</v>
      </c>
      <c r="K7" s="180">
        <v>45105</v>
      </c>
      <c r="L7" s="179"/>
      <c r="M7" s="178">
        <v>79268</v>
      </c>
      <c r="N7" s="57">
        <v>1</v>
      </c>
      <c r="O7" s="43">
        <v>1666.67</v>
      </c>
      <c r="P7" s="43">
        <v>366.67</v>
      </c>
      <c r="Q7" s="43">
        <f t="shared" ref="Q7:Q16" si="1">Q6-O7</f>
        <v>18333.330000000002</v>
      </c>
      <c r="R7" s="208"/>
      <c r="S7" s="43"/>
      <c r="T7" s="43"/>
      <c r="U7" s="209"/>
      <c r="V7" s="43"/>
      <c r="W7" s="210"/>
      <c r="X7" s="211">
        <v>42487</v>
      </c>
      <c r="Y7" s="220"/>
      <c r="Z7" s="220">
        <v>5000</v>
      </c>
      <c r="AA7" s="221">
        <f t="shared" si="0"/>
        <v>3000</v>
      </c>
    </row>
    <row r="8" spans="1:27" ht="15" customHeight="1">
      <c r="A8" s="50">
        <v>44954</v>
      </c>
      <c r="B8" s="151"/>
      <c r="C8" s="151"/>
      <c r="D8" s="151"/>
      <c r="E8" s="57">
        <v>2</v>
      </c>
      <c r="F8" s="152">
        <v>77510</v>
      </c>
      <c r="G8" s="43">
        <v>5325</v>
      </c>
      <c r="H8" s="43">
        <v>2075</v>
      </c>
      <c r="I8" s="94">
        <f t="shared" ref="I8:I23" si="2">I7-G8</f>
        <v>239250</v>
      </c>
      <c r="K8" s="180">
        <v>45134</v>
      </c>
      <c r="L8" s="43"/>
      <c r="M8" s="178">
        <v>79608</v>
      </c>
      <c r="N8" s="57">
        <v>2</v>
      </c>
      <c r="O8" s="43">
        <v>1666.67</v>
      </c>
      <c r="P8" s="43">
        <v>333.33</v>
      </c>
      <c r="Q8" s="43">
        <f t="shared" si="1"/>
        <v>16666.660000000003</v>
      </c>
      <c r="R8" s="212">
        <v>42521</v>
      </c>
      <c r="S8" s="43">
        <v>10000</v>
      </c>
      <c r="T8" s="43">
        <v>1200</v>
      </c>
      <c r="U8" s="209"/>
      <c r="V8" s="43"/>
      <c r="W8" s="210">
        <v>10000</v>
      </c>
      <c r="X8" s="211">
        <v>43562</v>
      </c>
      <c r="Y8" s="220"/>
      <c r="Z8" s="220">
        <v>1500</v>
      </c>
      <c r="AA8" s="221">
        <f t="shared" si="0"/>
        <v>1500</v>
      </c>
    </row>
    <row r="9" spans="1:27" ht="15" customHeight="1">
      <c r="A9" s="50">
        <v>44982</v>
      </c>
      <c r="B9" s="151"/>
      <c r="C9" s="151"/>
      <c r="D9" s="151"/>
      <c r="E9" s="57">
        <v>3</v>
      </c>
      <c r="F9" s="152">
        <v>77851</v>
      </c>
      <c r="G9" s="43">
        <v>6425</v>
      </c>
      <c r="H9" s="43">
        <v>2075</v>
      </c>
      <c r="I9" s="94">
        <f t="shared" si="2"/>
        <v>232825</v>
      </c>
      <c r="K9" s="180">
        <v>45167</v>
      </c>
      <c r="L9" s="43"/>
      <c r="M9" s="181">
        <v>80016</v>
      </c>
      <c r="N9" s="57">
        <v>3</v>
      </c>
      <c r="O9" s="43">
        <v>1666.67</v>
      </c>
      <c r="P9" s="43">
        <v>300</v>
      </c>
      <c r="Q9" s="43">
        <f t="shared" si="1"/>
        <v>14999.990000000003</v>
      </c>
      <c r="R9" s="212">
        <v>42691</v>
      </c>
      <c r="S9" s="43"/>
      <c r="T9" s="43"/>
      <c r="U9" s="209"/>
      <c r="V9" s="43">
        <v>10000</v>
      </c>
      <c r="W9" s="210">
        <f t="shared" ref="W9:W14" si="3">W8+S9-V9</f>
        <v>0</v>
      </c>
      <c r="X9" s="211"/>
      <c r="Y9" s="220"/>
      <c r="Z9" s="220">
        <v>500</v>
      </c>
      <c r="AA9" s="221">
        <f t="shared" si="0"/>
        <v>1000</v>
      </c>
    </row>
    <row r="10" spans="1:27" ht="15" customHeight="1">
      <c r="A10" s="50">
        <v>45016</v>
      </c>
      <c r="B10" s="151"/>
      <c r="C10" s="151"/>
      <c r="D10" s="151"/>
      <c r="E10" s="57">
        <v>4</v>
      </c>
      <c r="F10" s="152">
        <v>78136</v>
      </c>
      <c r="G10" s="43">
        <v>7425</v>
      </c>
      <c r="H10" s="43">
        <v>2075</v>
      </c>
      <c r="I10" s="94">
        <f t="shared" si="2"/>
        <v>225400</v>
      </c>
      <c r="K10" s="180">
        <v>45196</v>
      </c>
      <c r="L10" s="43"/>
      <c r="M10" s="178">
        <v>80340</v>
      </c>
      <c r="N10" s="57">
        <v>4</v>
      </c>
      <c r="O10" s="43">
        <v>1666.67</v>
      </c>
      <c r="P10" s="43">
        <v>266.67</v>
      </c>
      <c r="Q10" s="43">
        <f t="shared" si="1"/>
        <v>13333.320000000003</v>
      </c>
      <c r="R10" s="212"/>
      <c r="S10" s="43"/>
      <c r="T10" s="43"/>
      <c r="U10" s="209"/>
      <c r="V10" s="43"/>
      <c r="W10" s="210">
        <f t="shared" si="3"/>
        <v>0</v>
      </c>
      <c r="X10" s="211"/>
      <c r="Y10" s="220"/>
      <c r="Z10" s="220">
        <v>500</v>
      </c>
      <c r="AA10" s="221">
        <f t="shared" si="0"/>
        <v>500</v>
      </c>
    </row>
    <row r="11" spans="1:27" ht="15" customHeight="1">
      <c r="A11" s="50">
        <v>45042</v>
      </c>
      <c r="B11" s="151"/>
      <c r="C11" s="151"/>
      <c r="D11" s="151"/>
      <c r="E11" s="57">
        <v>5</v>
      </c>
      <c r="F11" s="152">
        <v>78418</v>
      </c>
      <c r="G11" s="43">
        <v>6944.44</v>
      </c>
      <c r="H11" s="43">
        <v>2075</v>
      </c>
      <c r="I11" s="94">
        <f t="shared" si="2"/>
        <v>218455.56</v>
      </c>
      <c r="K11" s="180">
        <v>45226</v>
      </c>
      <c r="L11" s="43"/>
      <c r="M11" s="178">
        <v>80704</v>
      </c>
      <c r="N11" s="57">
        <v>5</v>
      </c>
      <c r="O11" s="43">
        <v>1666.67</v>
      </c>
      <c r="P11" s="43">
        <v>233.33</v>
      </c>
      <c r="Q11" s="43">
        <f t="shared" si="1"/>
        <v>11666.650000000003</v>
      </c>
      <c r="R11" s="212">
        <v>42707</v>
      </c>
      <c r="S11" s="43">
        <v>10000</v>
      </c>
      <c r="T11" s="43">
        <v>1000</v>
      </c>
      <c r="U11" s="209"/>
      <c r="V11" s="43"/>
      <c r="W11" s="210">
        <f t="shared" si="3"/>
        <v>10000</v>
      </c>
      <c r="X11" s="211"/>
      <c r="Y11" s="220"/>
      <c r="Z11" s="220">
        <v>500</v>
      </c>
      <c r="AA11" s="221">
        <f t="shared" si="0"/>
        <v>0</v>
      </c>
    </row>
    <row r="12" spans="1:27" ht="15" customHeight="1">
      <c r="A12" s="50">
        <v>45076</v>
      </c>
      <c r="B12" s="151"/>
      <c r="C12" s="151"/>
      <c r="D12" s="151"/>
      <c r="E12" s="57">
        <v>6</v>
      </c>
      <c r="F12" s="152">
        <v>78901</v>
      </c>
      <c r="G12" s="43">
        <v>6944.44</v>
      </c>
      <c r="H12" s="43">
        <v>2075</v>
      </c>
      <c r="I12" s="94">
        <f t="shared" si="2"/>
        <v>211511.12</v>
      </c>
      <c r="K12" s="180">
        <v>45261</v>
      </c>
      <c r="L12" s="43"/>
      <c r="M12" s="178">
        <v>81242</v>
      </c>
      <c r="N12" s="57">
        <v>6</v>
      </c>
      <c r="O12" s="43">
        <v>1666.67</v>
      </c>
      <c r="P12" s="43">
        <v>200</v>
      </c>
      <c r="Q12" s="43">
        <f t="shared" si="1"/>
        <v>9999.9800000000032</v>
      </c>
      <c r="R12" s="212">
        <v>42747</v>
      </c>
      <c r="S12" s="43">
        <v>5000</v>
      </c>
      <c r="T12" s="43">
        <v>400</v>
      </c>
      <c r="U12" s="209"/>
      <c r="V12" s="43"/>
      <c r="W12" s="210">
        <f t="shared" si="3"/>
        <v>15000</v>
      </c>
      <c r="X12" s="211"/>
      <c r="Y12" s="220"/>
      <c r="Z12" s="220"/>
      <c r="AA12" s="221"/>
    </row>
    <row r="13" spans="1:27" ht="15" customHeight="1">
      <c r="A13" s="50">
        <v>45105</v>
      </c>
      <c r="B13" s="151"/>
      <c r="C13" s="151"/>
      <c r="D13" s="151"/>
      <c r="E13" s="57">
        <v>7</v>
      </c>
      <c r="F13" s="152">
        <v>79268</v>
      </c>
      <c r="G13" s="43">
        <v>6944.44</v>
      </c>
      <c r="H13" s="43">
        <v>2075</v>
      </c>
      <c r="I13" s="94">
        <f t="shared" si="2"/>
        <v>204566.68</v>
      </c>
      <c r="K13" s="182">
        <v>45295</v>
      </c>
      <c r="L13" s="43"/>
      <c r="M13" s="178">
        <v>81651</v>
      </c>
      <c r="N13" s="57">
        <v>7</v>
      </c>
      <c r="O13" s="30">
        <v>1666.67</v>
      </c>
      <c r="P13" s="59">
        <v>166.67</v>
      </c>
      <c r="Q13" s="43">
        <f t="shared" si="1"/>
        <v>8333.3100000000031</v>
      </c>
      <c r="R13" s="212">
        <v>42872</v>
      </c>
      <c r="S13" s="43"/>
      <c r="T13" s="43"/>
      <c r="U13" s="209"/>
      <c r="V13" s="43">
        <v>15000</v>
      </c>
      <c r="W13" s="210">
        <f t="shared" si="3"/>
        <v>0</v>
      </c>
      <c r="X13" s="211"/>
      <c r="Y13" s="220"/>
      <c r="Z13" s="220"/>
      <c r="AA13" s="221"/>
    </row>
    <row r="14" spans="1:27" ht="15" customHeight="1">
      <c r="A14" s="50">
        <v>45134</v>
      </c>
      <c r="B14" s="151"/>
      <c r="C14" s="151"/>
      <c r="D14" s="151"/>
      <c r="E14" s="57">
        <v>8</v>
      </c>
      <c r="F14" s="152">
        <v>79608</v>
      </c>
      <c r="G14" s="43">
        <v>6944.44</v>
      </c>
      <c r="H14" s="43">
        <v>2075</v>
      </c>
      <c r="I14" s="94">
        <f t="shared" si="2"/>
        <v>197622.24</v>
      </c>
      <c r="K14" s="182">
        <v>45325</v>
      </c>
      <c r="L14" s="43"/>
      <c r="M14" s="178">
        <v>81982</v>
      </c>
      <c r="N14" s="57">
        <v>8</v>
      </c>
      <c r="O14" s="59">
        <v>1666.67</v>
      </c>
      <c r="P14" s="59">
        <v>133.33000000000001</v>
      </c>
      <c r="Q14" s="43">
        <f t="shared" si="1"/>
        <v>6666.6400000000031</v>
      </c>
      <c r="R14" s="212"/>
      <c r="S14" s="43"/>
      <c r="T14" s="43"/>
      <c r="U14" s="209"/>
      <c r="V14" s="43"/>
      <c r="W14" s="210">
        <f t="shared" si="3"/>
        <v>0</v>
      </c>
      <c r="X14" s="211"/>
      <c r="Y14" s="220"/>
      <c r="Z14" s="220"/>
      <c r="AA14" s="221"/>
    </row>
    <row r="15" spans="1:27" ht="15" customHeight="1">
      <c r="A15" s="50">
        <v>45167</v>
      </c>
      <c r="B15" s="151"/>
      <c r="C15" s="153"/>
      <c r="D15" s="151"/>
      <c r="E15" s="57">
        <v>9</v>
      </c>
      <c r="F15" s="154">
        <v>80016</v>
      </c>
      <c r="G15" s="30">
        <v>4388.9799999999996</v>
      </c>
      <c r="H15" s="30">
        <v>2075</v>
      </c>
      <c r="I15" s="94">
        <f t="shared" si="2"/>
        <v>193233.25999999998</v>
      </c>
      <c r="K15" s="182">
        <v>45363</v>
      </c>
      <c r="L15" s="43"/>
      <c r="M15" s="178">
        <v>82400</v>
      </c>
      <c r="N15" s="57">
        <v>9</v>
      </c>
      <c r="O15" s="30">
        <v>1666.67</v>
      </c>
      <c r="P15" s="30">
        <v>100</v>
      </c>
      <c r="Q15" s="43">
        <f t="shared" si="1"/>
        <v>4999.970000000003</v>
      </c>
      <c r="R15" s="212">
        <v>42914</v>
      </c>
      <c r="S15" s="43">
        <v>10000</v>
      </c>
      <c r="T15" s="43">
        <v>1000</v>
      </c>
      <c r="U15" s="209"/>
      <c r="V15" s="43"/>
      <c r="W15" s="210">
        <f>S15</f>
        <v>10000</v>
      </c>
      <c r="X15" s="211"/>
      <c r="Y15" s="220"/>
      <c r="Z15" s="220"/>
      <c r="AA15" s="221"/>
    </row>
    <row r="16" spans="1:27" ht="15" customHeight="1">
      <c r="A16" s="50">
        <v>45185</v>
      </c>
      <c r="B16" s="151"/>
      <c r="C16" s="153"/>
      <c r="D16" s="151"/>
      <c r="E16" s="57"/>
      <c r="F16" s="154">
        <v>80256</v>
      </c>
      <c r="G16" s="30">
        <v>2555.46</v>
      </c>
      <c r="H16" s="30"/>
      <c r="I16" s="94">
        <f t="shared" si="2"/>
        <v>190677.8</v>
      </c>
      <c r="K16" s="182">
        <v>45363</v>
      </c>
      <c r="L16" s="43"/>
      <c r="M16" s="178">
        <v>82401</v>
      </c>
      <c r="N16" s="57"/>
      <c r="O16" s="30">
        <v>4999.97</v>
      </c>
      <c r="P16" s="43"/>
      <c r="Q16" s="43">
        <f t="shared" si="1"/>
        <v>0</v>
      </c>
      <c r="R16" s="212">
        <v>42951</v>
      </c>
      <c r="S16" s="43">
        <v>5000</v>
      </c>
      <c r="T16" s="43"/>
      <c r="U16" s="209"/>
      <c r="V16" s="43"/>
      <c r="W16" s="210">
        <f>W15+S16-V16</f>
        <v>15000</v>
      </c>
      <c r="X16" s="211"/>
      <c r="Y16" s="220"/>
      <c r="Z16" s="220"/>
      <c r="AA16" s="221"/>
    </row>
    <row r="17" spans="1:27" ht="15" customHeight="1">
      <c r="A17" s="50">
        <v>45196</v>
      </c>
      <c r="B17" s="151"/>
      <c r="C17" s="153"/>
      <c r="D17" s="151"/>
      <c r="E17" s="57">
        <v>10</v>
      </c>
      <c r="F17" s="154">
        <v>80340</v>
      </c>
      <c r="G17" s="30">
        <v>6944.44</v>
      </c>
      <c r="H17" s="30">
        <v>2075</v>
      </c>
      <c r="I17" s="94">
        <f t="shared" si="2"/>
        <v>183733.36</v>
      </c>
      <c r="R17" s="212">
        <v>43028</v>
      </c>
      <c r="S17" s="43">
        <v>4000</v>
      </c>
      <c r="T17" s="43"/>
      <c r="U17" s="209"/>
      <c r="V17" s="43"/>
      <c r="W17" s="210">
        <f t="shared" ref="W17:W27" si="4">W16+S17-V17</f>
        <v>19000</v>
      </c>
      <c r="X17" s="211"/>
      <c r="Y17" s="220"/>
      <c r="Z17" s="220"/>
      <c r="AA17" s="221"/>
    </row>
    <row r="18" spans="1:27" ht="15" customHeight="1">
      <c r="A18" s="50">
        <v>45226</v>
      </c>
      <c r="B18" s="151"/>
      <c r="C18" s="153"/>
      <c r="D18" s="151"/>
      <c r="E18" s="57">
        <v>11</v>
      </c>
      <c r="F18" s="154">
        <v>80704</v>
      </c>
      <c r="G18" s="30">
        <v>6944.44</v>
      </c>
      <c r="H18" s="30">
        <v>2075</v>
      </c>
      <c r="I18" s="94">
        <f t="shared" si="2"/>
        <v>176788.91999999998</v>
      </c>
      <c r="K18" s="3079" t="s">
        <v>20</v>
      </c>
      <c r="L18" s="3080"/>
      <c r="M18" s="3080"/>
      <c r="N18" s="3080"/>
      <c r="O18" s="3080"/>
      <c r="P18" s="3080"/>
      <c r="Q18" s="3081"/>
      <c r="R18" s="212">
        <v>43060</v>
      </c>
      <c r="S18" s="43"/>
      <c r="T18" s="43"/>
      <c r="U18" s="209"/>
      <c r="V18" s="43">
        <v>19000</v>
      </c>
      <c r="W18" s="210">
        <f t="shared" si="4"/>
        <v>0</v>
      </c>
      <c r="X18" s="211"/>
      <c r="Y18" s="220"/>
      <c r="Z18" s="220"/>
      <c r="AA18" s="221"/>
    </row>
    <row r="19" spans="1:27" ht="15" customHeight="1">
      <c r="A19" s="50">
        <v>45261</v>
      </c>
      <c r="B19" s="151"/>
      <c r="C19" s="151"/>
      <c r="D19" s="151"/>
      <c r="E19" s="57">
        <v>12</v>
      </c>
      <c r="F19" s="152">
        <v>81242</v>
      </c>
      <c r="G19" s="43">
        <v>6944.44</v>
      </c>
      <c r="H19" s="43">
        <v>2075</v>
      </c>
      <c r="I19" s="94">
        <f t="shared" si="2"/>
        <v>169844.47999999998</v>
      </c>
      <c r="K19" s="184" t="s">
        <v>21</v>
      </c>
      <c r="L19" s="185" t="s">
        <v>22</v>
      </c>
      <c r="M19" s="175" t="s">
        <v>7</v>
      </c>
      <c r="N19" s="57" t="s">
        <v>52</v>
      </c>
      <c r="O19" s="186" t="s">
        <v>24</v>
      </c>
      <c r="P19" s="186" t="s">
        <v>25</v>
      </c>
      <c r="Q19" s="186" t="s">
        <v>26</v>
      </c>
      <c r="R19" s="212"/>
      <c r="S19" s="43"/>
      <c r="T19" s="43"/>
      <c r="U19" s="209"/>
      <c r="V19" s="43"/>
      <c r="W19" s="210">
        <f t="shared" si="4"/>
        <v>0</v>
      </c>
      <c r="X19" s="211"/>
      <c r="Y19" s="220"/>
      <c r="Z19" s="220"/>
      <c r="AA19" s="221"/>
    </row>
    <row r="20" spans="1:27" ht="15" customHeight="1">
      <c r="A20" s="50">
        <v>45295</v>
      </c>
      <c r="B20" s="151"/>
      <c r="C20" s="151"/>
      <c r="D20" s="151"/>
      <c r="E20" s="57">
        <v>13</v>
      </c>
      <c r="F20" s="154">
        <v>81651</v>
      </c>
      <c r="G20" s="43">
        <v>6944.44</v>
      </c>
      <c r="H20" s="43">
        <v>2075</v>
      </c>
      <c r="I20" s="94">
        <f t="shared" si="2"/>
        <v>162900.03999999998</v>
      </c>
      <c r="K20" s="182">
        <v>45363</v>
      </c>
      <c r="L20" s="43">
        <v>20000</v>
      </c>
      <c r="M20" s="178"/>
      <c r="N20" s="57">
        <v>12</v>
      </c>
      <c r="O20" s="179">
        <v>1666.67</v>
      </c>
      <c r="P20" s="179">
        <v>400</v>
      </c>
      <c r="Q20" s="179">
        <v>20000</v>
      </c>
      <c r="R20" s="212"/>
      <c r="S20" s="43"/>
      <c r="T20" s="43"/>
      <c r="U20" s="209"/>
      <c r="V20" s="43"/>
      <c r="W20" s="210">
        <f t="shared" si="4"/>
        <v>0</v>
      </c>
      <c r="X20" s="211"/>
      <c r="Y20" s="220"/>
      <c r="Z20" s="220"/>
      <c r="AA20" s="221"/>
    </row>
    <row r="21" spans="1:27" ht="15" customHeight="1">
      <c r="A21" s="50">
        <v>45301</v>
      </c>
      <c r="F21" s="155">
        <v>32693</v>
      </c>
      <c r="G21" s="30">
        <v>162900.04</v>
      </c>
      <c r="H21" s="43"/>
      <c r="I21" s="94">
        <f t="shared" si="2"/>
        <v>0</v>
      </c>
      <c r="K21" s="182">
        <v>45398</v>
      </c>
      <c r="L21" s="151"/>
      <c r="M21" s="178">
        <v>82795</v>
      </c>
      <c r="N21" s="57">
        <v>1</v>
      </c>
      <c r="O21" s="30">
        <v>1666.67</v>
      </c>
      <c r="P21" s="30">
        <v>366.67</v>
      </c>
      <c r="Q21" s="213">
        <f>Q20-O21</f>
        <v>18333.330000000002</v>
      </c>
      <c r="R21" s="212">
        <v>43060</v>
      </c>
      <c r="S21" s="43">
        <v>10000</v>
      </c>
      <c r="T21" s="43"/>
      <c r="U21" s="209">
        <v>34597</v>
      </c>
      <c r="V21" s="43"/>
      <c r="W21" s="210">
        <f t="shared" si="4"/>
        <v>10000</v>
      </c>
      <c r="X21" s="211"/>
      <c r="Y21" s="220"/>
      <c r="Z21" s="220"/>
      <c r="AA21" s="221"/>
    </row>
    <row r="22" spans="1:27" ht="15" customHeight="1">
      <c r="I22" s="183">
        <f t="shared" si="2"/>
        <v>0</v>
      </c>
      <c r="K22" s="182">
        <v>45433</v>
      </c>
      <c r="L22" s="151"/>
      <c r="M22" s="178">
        <v>83236</v>
      </c>
      <c r="N22" s="57">
        <v>2</v>
      </c>
      <c r="O22" s="30">
        <v>1666.67</v>
      </c>
      <c r="P22" s="30">
        <v>333.33</v>
      </c>
      <c r="Q22" s="213">
        <f t="shared" ref="Q22:Q27" si="5">Q21-O22</f>
        <v>16666.660000000003</v>
      </c>
      <c r="R22" s="212">
        <v>43063</v>
      </c>
      <c r="S22" s="43">
        <v>9000</v>
      </c>
      <c r="T22" s="43"/>
      <c r="U22" s="209">
        <v>34625</v>
      </c>
      <c r="V22" s="43"/>
      <c r="W22" s="210">
        <f t="shared" si="4"/>
        <v>19000</v>
      </c>
      <c r="X22" s="211"/>
      <c r="Y22" s="220"/>
      <c r="Z22" s="220"/>
      <c r="AA22" s="221"/>
    </row>
    <row r="23" spans="1:27" ht="15" customHeight="1">
      <c r="I23" s="94">
        <f t="shared" si="2"/>
        <v>0</v>
      </c>
      <c r="K23" s="182">
        <v>45444</v>
      </c>
      <c r="L23" s="151"/>
      <c r="M23" s="178">
        <v>83465</v>
      </c>
      <c r="N23" s="57">
        <v>3</v>
      </c>
      <c r="O23" s="59">
        <v>1666.67</v>
      </c>
      <c r="P23" s="59">
        <v>300</v>
      </c>
      <c r="Q23" s="213">
        <f t="shared" si="5"/>
        <v>14999.990000000003</v>
      </c>
      <c r="R23" s="212">
        <v>43222</v>
      </c>
      <c r="S23" s="43">
        <v>10000</v>
      </c>
      <c r="T23" s="43"/>
      <c r="U23" s="209">
        <v>20402</v>
      </c>
      <c r="V23" s="43"/>
      <c r="W23" s="210">
        <f t="shared" si="4"/>
        <v>29000</v>
      </c>
      <c r="X23" s="211"/>
      <c r="Y23" s="220"/>
      <c r="Z23" s="220"/>
      <c r="AA23" s="222"/>
    </row>
    <row r="24" spans="1:27" ht="15" customHeight="1">
      <c r="A24" s="3074" t="s">
        <v>1</v>
      </c>
      <c r="B24" s="3074"/>
      <c r="C24" s="3074"/>
      <c r="D24" s="3074"/>
      <c r="E24" s="3074"/>
      <c r="F24" s="3074"/>
      <c r="G24" s="3074"/>
      <c r="H24" s="3074"/>
      <c r="I24" s="3074"/>
      <c r="J24" s="170"/>
      <c r="K24" s="131">
        <v>45477</v>
      </c>
      <c r="M24" s="187">
        <v>83834</v>
      </c>
      <c r="N24" s="57">
        <v>4</v>
      </c>
      <c r="O24" s="59">
        <v>1666.67</v>
      </c>
      <c r="P24" s="30">
        <v>266.67</v>
      </c>
      <c r="Q24" s="213">
        <f t="shared" si="5"/>
        <v>13333.320000000003</v>
      </c>
      <c r="R24" s="212">
        <v>43239</v>
      </c>
      <c r="S24" s="43"/>
      <c r="T24" s="43"/>
      <c r="U24" s="209">
        <v>60859</v>
      </c>
      <c r="V24" s="43">
        <v>19000</v>
      </c>
      <c r="W24" s="210">
        <f t="shared" si="4"/>
        <v>10000</v>
      </c>
      <c r="X24" s="211"/>
      <c r="Y24" s="220"/>
      <c r="Z24" s="220"/>
      <c r="AA24" s="221"/>
    </row>
    <row r="25" spans="1:27" ht="15" customHeight="1">
      <c r="A25" s="141" t="s">
        <v>2</v>
      </c>
      <c r="B25" s="142" t="s">
        <v>96</v>
      </c>
      <c r="C25" s="143" t="s">
        <v>4</v>
      </c>
      <c r="D25" s="144" t="s">
        <v>5</v>
      </c>
      <c r="E25" s="144" t="s">
        <v>6</v>
      </c>
      <c r="F25" s="145" t="s">
        <v>36</v>
      </c>
      <c r="G25" s="146" t="s">
        <v>37</v>
      </c>
      <c r="H25" s="146" t="s">
        <v>38</v>
      </c>
      <c r="I25" s="171" t="s">
        <v>87</v>
      </c>
      <c r="J25" s="172"/>
      <c r="K25" s="182">
        <v>45534</v>
      </c>
      <c r="M25" s="187">
        <v>84435</v>
      </c>
      <c r="N25" s="57">
        <v>5</v>
      </c>
      <c r="O25" s="188">
        <v>3333.34</v>
      </c>
      <c r="P25" s="188">
        <v>466.67</v>
      </c>
      <c r="Q25" s="213">
        <f t="shared" si="5"/>
        <v>9999.9800000000032</v>
      </c>
      <c r="R25" s="212">
        <v>43266</v>
      </c>
      <c r="S25" s="43">
        <v>9000</v>
      </c>
      <c r="T25" s="43"/>
      <c r="U25" s="209">
        <v>20645</v>
      </c>
      <c r="V25" s="43"/>
      <c r="W25" s="210">
        <f t="shared" si="4"/>
        <v>19000</v>
      </c>
      <c r="X25" s="211"/>
      <c r="Y25" s="220"/>
      <c r="Z25" s="220"/>
      <c r="AA25" s="221"/>
    </row>
    <row r="26" spans="1:27" ht="15" customHeight="1">
      <c r="A26" s="147">
        <v>45301</v>
      </c>
      <c r="B26" s="21">
        <v>180000</v>
      </c>
      <c r="C26" s="21">
        <f>B26*0.02</f>
        <v>3600</v>
      </c>
      <c r="D26" s="23"/>
      <c r="E26" s="25">
        <v>24</v>
      </c>
      <c r="F26" s="24">
        <v>30397</v>
      </c>
      <c r="G26" s="21">
        <f>B26/E26</f>
        <v>7500</v>
      </c>
      <c r="H26" s="21">
        <f>B26*0.83%</f>
        <v>1494</v>
      </c>
      <c r="I26" s="93">
        <f>B26</f>
        <v>180000</v>
      </c>
      <c r="K26" s="182">
        <v>45538</v>
      </c>
      <c r="M26" s="187">
        <v>84508</v>
      </c>
      <c r="N26" s="57">
        <v>6</v>
      </c>
      <c r="O26" s="158">
        <v>9999.98</v>
      </c>
      <c r="P26" s="189"/>
      <c r="Q26" s="213">
        <f t="shared" si="5"/>
        <v>0</v>
      </c>
      <c r="R26" s="212">
        <v>43420</v>
      </c>
      <c r="S26" s="43"/>
      <c r="T26" s="43"/>
      <c r="U26" s="209">
        <v>62195</v>
      </c>
      <c r="V26" s="43">
        <v>19000</v>
      </c>
      <c r="W26" s="210">
        <f t="shared" si="4"/>
        <v>0</v>
      </c>
      <c r="X26" s="211"/>
      <c r="Y26" s="220"/>
      <c r="Z26" s="220"/>
      <c r="AA26" s="221"/>
    </row>
    <row r="27" spans="1:27" ht="15" customHeight="1">
      <c r="A27" s="50">
        <v>45325</v>
      </c>
      <c r="B27" s="151"/>
      <c r="C27" s="151"/>
      <c r="D27" s="151"/>
      <c r="E27" s="57">
        <v>1</v>
      </c>
      <c r="F27" s="42">
        <v>81982</v>
      </c>
      <c r="G27" s="59">
        <v>7500</v>
      </c>
      <c r="H27" s="59">
        <v>1494</v>
      </c>
      <c r="I27" s="62">
        <f>I26-G27</f>
        <v>172500</v>
      </c>
      <c r="N27" s="151"/>
      <c r="O27" s="43"/>
      <c r="Q27" s="213">
        <f t="shared" si="5"/>
        <v>0</v>
      </c>
      <c r="R27" s="212"/>
      <c r="S27" s="43"/>
      <c r="T27" s="43"/>
      <c r="U27" s="209"/>
      <c r="V27" s="43"/>
      <c r="W27" s="210">
        <f t="shared" si="4"/>
        <v>0</v>
      </c>
      <c r="X27" s="211"/>
      <c r="Y27" s="220"/>
      <c r="Z27" s="220"/>
      <c r="AA27" s="221"/>
    </row>
    <row r="28" spans="1:27" ht="15" customHeight="1">
      <c r="A28" s="50">
        <v>45363</v>
      </c>
      <c r="B28" s="151"/>
      <c r="C28" s="151"/>
      <c r="D28" s="151"/>
      <c r="E28" s="57">
        <v>2</v>
      </c>
      <c r="F28" s="42">
        <v>82402</v>
      </c>
      <c r="G28" s="30">
        <v>7500</v>
      </c>
      <c r="H28" s="30">
        <v>1494</v>
      </c>
      <c r="I28" s="62">
        <f t="shared" ref="I28:I38" si="6">I27-G28</f>
        <v>165000</v>
      </c>
      <c r="K28" s="3082" t="s">
        <v>20</v>
      </c>
      <c r="L28" s="3083"/>
      <c r="M28" s="3083"/>
      <c r="N28" s="3083"/>
      <c r="O28" s="3083"/>
      <c r="P28" s="3083"/>
      <c r="Q28" s="3084"/>
      <c r="R28" s="212"/>
      <c r="S28" s="43"/>
      <c r="T28" s="43"/>
      <c r="U28" s="209"/>
      <c r="V28" s="43"/>
      <c r="W28" s="210"/>
      <c r="X28" s="211"/>
      <c r="Y28" s="220"/>
      <c r="Z28" s="220"/>
      <c r="AA28" s="221"/>
    </row>
    <row r="29" spans="1:27" ht="15" customHeight="1" thickBot="1">
      <c r="A29" s="50">
        <v>45398</v>
      </c>
      <c r="B29" s="151"/>
      <c r="C29" s="151"/>
      <c r="D29" s="151"/>
      <c r="E29" s="57">
        <v>3</v>
      </c>
      <c r="F29" s="42">
        <v>82795</v>
      </c>
      <c r="G29" s="30">
        <v>5972.66</v>
      </c>
      <c r="H29" s="30">
        <v>1494</v>
      </c>
      <c r="I29" s="62">
        <f t="shared" si="6"/>
        <v>159027.34</v>
      </c>
      <c r="K29" s="184" t="s">
        <v>21</v>
      </c>
      <c r="L29" s="185" t="s">
        <v>22</v>
      </c>
      <c r="M29" s="175" t="s">
        <v>7</v>
      </c>
      <c r="N29" s="57" t="s">
        <v>52</v>
      </c>
      <c r="O29" s="186" t="s">
        <v>24</v>
      </c>
      <c r="P29" s="186" t="s">
        <v>25</v>
      </c>
      <c r="Q29" s="186" t="s">
        <v>26</v>
      </c>
      <c r="R29" s="212"/>
      <c r="S29" s="43"/>
      <c r="T29" s="43"/>
      <c r="U29" s="209"/>
      <c r="V29" s="43"/>
      <c r="W29" s="210"/>
      <c r="X29" s="211"/>
      <c r="Y29" s="220"/>
      <c r="Z29" s="220"/>
      <c r="AA29" s="221"/>
    </row>
    <row r="30" spans="1:27" ht="15" customHeight="1" thickTop="1" thickBot="1">
      <c r="A30" s="50">
        <v>45433</v>
      </c>
      <c r="B30" s="151"/>
      <c r="C30" s="151"/>
      <c r="D30" s="151"/>
      <c r="E30" s="57">
        <v>4</v>
      </c>
      <c r="F30" s="42">
        <v>83236</v>
      </c>
      <c r="G30" s="30">
        <v>7500</v>
      </c>
      <c r="H30" s="30">
        <v>1494</v>
      </c>
      <c r="I30" s="62">
        <f t="shared" si="6"/>
        <v>151527.34</v>
      </c>
      <c r="K30" s="50">
        <v>45538</v>
      </c>
      <c r="L30" s="62">
        <v>20000</v>
      </c>
      <c r="M30" s="178"/>
      <c r="N30" s="57">
        <v>12</v>
      </c>
      <c r="O30" s="190">
        <v>1666.67</v>
      </c>
      <c r="P30" s="190">
        <v>400</v>
      </c>
      <c r="Q30" s="190">
        <v>20000</v>
      </c>
      <c r="R30" s="3085" t="s">
        <v>105</v>
      </c>
      <c r="S30" s="3086"/>
      <c r="T30" s="3086"/>
      <c r="U30" s="3086"/>
      <c r="V30" s="3086"/>
      <c r="W30" s="3087"/>
      <c r="X30" s="211"/>
      <c r="Y30" s="220"/>
      <c r="Z30" s="220"/>
      <c r="AA30" s="221"/>
    </row>
    <row r="31" spans="1:27" ht="15" customHeight="1" thickTop="1">
      <c r="A31" s="50">
        <v>45444</v>
      </c>
      <c r="B31" s="151"/>
      <c r="C31" s="151"/>
      <c r="D31" s="151"/>
      <c r="E31" s="57">
        <v>5</v>
      </c>
      <c r="F31" s="42">
        <v>83465</v>
      </c>
      <c r="G31" s="59">
        <v>7500</v>
      </c>
      <c r="H31" s="59">
        <v>1494</v>
      </c>
      <c r="I31" s="62">
        <f t="shared" si="6"/>
        <v>144027.34</v>
      </c>
      <c r="K31" s="50">
        <v>45580</v>
      </c>
      <c r="L31" s="62"/>
      <c r="M31" s="187">
        <v>84985</v>
      </c>
      <c r="N31" s="57">
        <v>1</v>
      </c>
      <c r="O31" s="59">
        <v>1666.67</v>
      </c>
      <c r="P31" s="59">
        <v>366.67</v>
      </c>
      <c r="Q31" s="62">
        <f>Q30-O31</f>
        <v>18333.330000000002</v>
      </c>
      <c r="R31" s="201" t="s">
        <v>21</v>
      </c>
      <c r="S31" s="174" t="s">
        <v>22</v>
      </c>
      <c r="T31" s="174" t="s">
        <v>25</v>
      </c>
      <c r="U31" s="174" t="s">
        <v>7</v>
      </c>
      <c r="V31" s="174" t="s">
        <v>24</v>
      </c>
      <c r="W31" s="202" t="s">
        <v>26</v>
      </c>
      <c r="X31" s="211"/>
      <c r="Y31" s="220"/>
      <c r="Z31" s="220"/>
      <c r="AA31" s="221"/>
    </row>
    <row r="32" spans="1:27" ht="15" customHeight="1">
      <c r="A32" s="50">
        <v>45477</v>
      </c>
      <c r="B32" s="151"/>
      <c r="C32" s="151"/>
      <c r="D32" s="151"/>
      <c r="E32" s="57">
        <v>6</v>
      </c>
      <c r="F32" s="58">
        <v>83834</v>
      </c>
      <c r="G32" s="43">
        <v>7500</v>
      </c>
      <c r="H32" s="43">
        <v>1494</v>
      </c>
      <c r="I32" s="62">
        <f t="shared" si="6"/>
        <v>136527.34</v>
      </c>
      <c r="K32" s="50">
        <v>45609</v>
      </c>
      <c r="L32" s="62"/>
      <c r="M32" s="187">
        <v>85361</v>
      </c>
      <c r="N32" s="57">
        <v>2</v>
      </c>
      <c r="O32" s="59">
        <v>1666.67</v>
      </c>
      <c r="P32" s="59">
        <v>333.33</v>
      </c>
      <c r="Q32" s="62">
        <f t="shared" ref="Q32:Q38" si="7">Q31-O32</f>
        <v>16666.660000000003</v>
      </c>
      <c r="R32" s="212">
        <v>43607</v>
      </c>
      <c r="S32" s="43">
        <v>20000</v>
      </c>
      <c r="T32" s="43">
        <f>+S32*0.12</f>
        <v>2400</v>
      </c>
      <c r="U32" s="209">
        <v>22520</v>
      </c>
      <c r="V32" s="43"/>
      <c r="W32" s="210">
        <v>20000</v>
      </c>
      <c r="X32" s="211"/>
      <c r="Y32" s="220"/>
      <c r="Z32" s="220"/>
      <c r="AA32" s="221"/>
    </row>
    <row r="33" spans="1:27" ht="20.25" customHeight="1">
      <c r="A33" s="156">
        <v>45534</v>
      </c>
      <c r="B33" s="151"/>
      <c r="C33" s="151"/>
      <c r="D33" s="151"/>
      <c r="E33" s="57">
        <v>7</v>
      </c>
      <c r="F33" s="42">
        <v>84435</v>
      </c>
      <c r="G33" s="157">
        <v>15000</v>
      </c>
      <c r="H33" s="157">
        <v>2988</v>
      </c>
      <c r="I33" s="62">
        <f t="shared" si="6"/>
        <v>121527.34</v>
      </c>
      <c r="K33" s="50">
        <v>45631</v>
      </c>
      <c r="L33" s="62"/>
      <c r="M33" s="187">
        <v>85743</v>
      </c>
      <c r="N33" s="57">
        <v>3</v>
      </c>
      <c r="O33" s="59">
        <v>1666.67</v>
      </c>
      <c r="P33" s="59">
        <v>300</v>
      </c>
      <c r="Q33" s="62">
        <f t="shared" si="7"/>
        <v>14999.990000000003</v>
      </c>
      <c r="R33" s="212"/>
      <c r="S33" s="43"/>
      <c r="T33" s="43"/>
      <c r="U33" s="209"/>
      <c r="V33" s="43"/>
      <c r="W33" s="210"/>
      <c r="X33" s="211"/>
      <c r="Y33" s="220"/>
      <c r="Z33" s="220"/>
      <c r="AA33" s="221"/>
    </row>
    <row r="34" spans="1:27" ht="15" customHeight="1">
      <c r="A34" s="50">
        <v>45580</v>
      </c>
      <c r="B34" s="151"/>
      <c r="C34" s="151"/>
      <c r="D34" s="151"/>
      <c r="E34" s="57">
        <v>8</v>
      </c>
      <c r="F34" s="58">
        <v>84985</v>
      </c>
      <c r="G34" s="157">
        <v>7500</v>
      </c>
      <c r="H34" s="157">
        <v>1494</v>
      </c>
      <c r="I34" s="62">
        <f t="shared" si="6"/>
        <v>114027.34</v>
      </c>
      <c r="K34" s="50">
        <v>45666</v>
      </c>
      <c r="L34" s="62"/>
      <c r="M34" s="181">
        <v>86130</v>
      </c>
      <c r="N34" s="57">
        <v>4</v>
      </c>
      <c r="O34" s="59">
        <v>1666.67</v>
      </c>
      <c r="P34" s="59">
        <v>266.67</v>
      </c>
      <c r="Q34" s="62">
        <f t="shared" si="7"/>
        <v>13333.320000000003</v>
      </c>
      <c r="R34" s="212"/>
      <c r="S34" s="43"/>
      <c r="T34" s="43"/>
      <c r="U34" s="209"/>
      <c r="V34" s="43"/>
      <c r="W34" s="210"/>
      <c r="X34" s="211"/>
      <c r="Y34" s="220"/>
      <c r="Z34" s="220"/>
      <c r="AA34" s="221"/>
    </row>
    <row r="35" spans="1:27" ht="15" customHeight="1">
      <c r="A35" s="50">
        <v>45609</v>
      </c>
      <c r="B35" s="151"/>
      <c r="C35" s="151"/>
      <c r="D35" s="151"/>
      <c r="E35" s="57">
        <v>9</v>
      </c>
      <c r="F35" s="58">
        <v>85361</v>
      </c>
      <c r="G35" s="158">
        <v>7500</v>
      </c>
      <c r="H35" s="158">
        <v>1494</v>
      </c>
      <c r="I35" s="62">
        <f t="shared" si="6"/>
        <v>106527.34</v>
      </c>
      <c r="K35" s="50">
        <v>45688</v>
      </c>
      <c r="L35" s="62"/>
      <c r="M35" s="181">
        <v>86475</v>
      </c>
      <c r="N35" s="57">
        <v>5</v>
      </c>
      <c r="O35" s="59">
        <v>1666.67</v>
      </c>
      <c r="P35" s="62">
        <v>233.33</v>
      </c>
      <c r="Q35" s="62">
        <f t="shared" si="7"/>
        <v>11666.650000000003</v>
      </c>
      <c r="R35" s="212"/>
      <c r="S35" s="43"/>
      <c r="T35" s="43"/>
      <c r="U35" s="209"/>
      <c r="V35" s="43"/>
      <c r="W35" s="210"/>
    </row>
    <row r="36" spans="1:27" ht="15" customHeight="1">
      <c r="A36" s="50">
        <v>45631</v>
      </c>
      <c r="B36" s="151"/>
      <c r="C36" s="151"/>
      <c r="D36" s="151"/>
      <c r="E36" s="57">
        <v>10</v>
      </c>
      <c r="F36" s="58">
        <v>85743</v>
      </c>
      <c r="G36" s="159">
        <v>7500</v>
      </c>
      <c r="H36" s="159">
        <v>1494</v>
      </c>
      <c r="I36" s="62">
        <f t="shared" si="6"/>
        <v>99027.34</v>
      </c>
      <c r="K36" s="50">
        <v>45723</v>
      </c>
      <c r="L36" s="62"/>
      <c r="M36" s="181">
        <v>86771</v>
      </c>
      <c r="N36" s="57">
        <v>6</v>
      </c>
      <c r="O36" s="59">
        <v>1666.67</v>
      </c>
      <c r="P36" s="62">
        <v>200</v>
      </c>
      <c r="Q36" s="62">
        <f t="shared" si="7"/>
        <v>9999.9800000000032</v>
      </c>
      <c r="R36" s="212"/>
      <c r="S36" s="43"/>
      <c r="T36" s="43"/>
      <c r="U36" s="209"/>
      <c r="V36" s="43"/>
      <c r="W36" s="210"/>
    </row>
    <row r="37" spans="1:27" ht="15" customHeight="1">
      <c r="A37" s="160">
        <v>45666</v>
      </c>
      <c r="B37" s="151"/>
      <c r="C37" s="151"/>
      <c r="D37" s="151"/>
      <c r="E37" s="57">
        <v>11</v>
      </c>
      <c r="F37" s="61">
        <v>86130</v>
      </c>
      <c r="G37" s="159">
        <v>7500</v>
      </c>
      <c r="H37" s="159">
        <v>1494</v>
      </c>
      <c r="I37" s="62">
        <f t="shared" si="6"/>
        <v>91527.34</v>
      </c>
      <c r="K37" s="50">
        <v>45744</v>
      </c>
      <c r="L37" s="62"/>
      <c r="M37" s="181">
        <v>86995</v>
      </c>
      <c r="N37" s="57">
        <v>7</v>
      </c>
      <c r="O37" s="59">
        <v>1666.67</v>
      </c>
      <c r="P37" s="62">
        <v>200</v>
      </c>
      <c r="Q37" s="62">
        <f t="shared" si="7"/>
        <v>8333.3100000000031</v>
      </c>
      <c r="R37" s="212"/>
      <c r="S37" s="43"/>
      <c r="T37" s="43"/>
      <c r="U37" s="209"/>
      <c r="V37" s="43"/>
      <c r="W37" s="210"/>
    </row>
    <row r="38" spans="1:27" ht="15" customHeight="1">
      <c r="A38" s="119">
        <v>45675</v>
      </c>
      <c r="C38" s="151"/>
      <c r="D38" s="151"/>
      <c r="F38" s="161">
        <v>34952</v>
      </c>
      <c r="G38" s="43">
        <f>I37</f>
        <v>91527.34</v>
      </c>
      <c r="H38" s="43"/>
      <c r="I38" s="62">
        <f t="shared" si="6"/>
        <v>0</v>
      </c>
      <c r="K38" s="160">
        <v>45752</v>
      </c>
      <c r="L38" s="43"/>
      <c r="M38" s="181">
        <v>87158</v>
      </c>
      <c r="N38" s="57"/>
      <c r="O38" s="43">
        <v>8333.31</v>
      </c>
      <c r="P38" s="43"/>
      <c r="Q38" s="62">
        <f t="shared" si="7"/>
        <v>0</v>
      </c>
      <c r="R38" s="212"/>
      <c r="S38" s="43"/>
      <c r="T38" s="43"/>
      <c r="U38" s="209"/>
      <c r="V38" s="43"/>
      <c r="W38" s="210"/>
    </row>
    <row r="39" spans="1:27" ht="15" customHeight="1">
      <c r="A39" s="160"/>
      <c r="B39" s="151"/>
      <c r="C39" s="151"/>
      <c r="D39" s="151"/>
      <c r="E39" s="57"/>
      <c r="F39" s="61"/>
      <c r="G39" s="43"/>
      <c r="H39" s="43"/>
      <c r="I39" s="62"/>
      <c r="L39" s="67"/>
      <c r="M39" s="192"/>
      <c r="O39" s="67"/>
      <c r="P39" s="67"/>
      <c r="Q39" s="67"/>
      <c r="R39" s="212"/>
      <c r="S39" s="43"/>
      <c r="T39" s="43"/>
      <c r="U39" s="209"/>
      <c r="V39" s="43"/>
      <c r="W39" s="210"/>
    </row>
    <row r="40" spans="1:27" ht="28.5" customHeight="1">
      <c r="A40" s="140" t="s">
        <v>2098</v>
      </c>
      <c r="G40" s="67"/>
      <c r="H40" s="67"/>
      <c r="I40" s="191"/>
      <c r="K40" s="3082" t="s">
        <v>20</v>
      </c>
      <c r="L40" s="3083"/>
      <c r="M40" s="3083"/>
      <c r="N40" s="3083"/>
      <c r="O40" s="3083"/>
      <c r="P40" s="3083"/>
      <c r="Q40" s="3084"/>
      <c r="R40" s="212"/>
      <c r="S40" s="43"/>
      <c r="T40" s="43"/>
      <c r="U40" s="209"/>
      <c r="V40" s="43"/>
      <c r="W40" s="210"/>
    </row>
    <row r="41" spans="1:27" ht="15" customHeight="1">
      <c r="A41" s="3074" t="s">
        <v>1</v>
      </c>
      <c r="B41" s="3074"/>
      <c r="C41" s="3074"/>
      <c r="D41" s="3074"/>
      <c r="E41" s="3074"/>
      <c r="F41" s="3074"/>
      <c r="G41" s="3074"/>
      <c r="H41" s="3074"/>
      <c r="I41" s="3074"/>
      <c r="K41" s="184" t="s">
        <v>21</v>
      </c>
      <c r="L41" s="185" t="s">
        <v>22</v>
      </c>
      <c r="M41" s="175" t="s">
        <v>7</v>
      </c>
      <c r="N41" s="57" t="s">
        <v>52</v>
      </c>
      <c r="O41" s="186" t="s">
        <v>24</v>
      </c>
      <c r="P41" s="186" t="s">
        <v>25</v>
      </c>
      <c r="Q41" s="186" t="s">
        <v>26</v>
      </c>
      <c r="R41" s="212"/>
      <c r="S41" s="43"/>
      <c r="T41" s="43"/>
      <c r="U41" s="209"/>
      <c r="V41" s="43"/>
      <c r="W41" s="210"/>
    </row>
    <row r="42" spans="1:27" ht="15" customHeight="1">
      <c r="A42" s="141" t="s">
        <v>2</v>
      </c>
      <c r="B42" s="142" t="s">
        <v>96</v>
      </c>
      <c r="C42" s="143" t="s">
        <v>4</v>
      </c>
      <c r="D42" s="144" t="s">
        <v>5</v>
      </c>
      <c r="E42" s="144" t="s">
        <v>6</v>
      </c>
      <c r="F42" s="145" t="s">
        <v>36</v>
      </c>
      <c r="G42" s="146" t="s">
        <v>37</v>
      </c>
      <c r="H42" s="146" t="s">
        <v>38</v>
      </c>
      <c r="I42" s="171" t="s">
        <v>87</v>
      </c>
      <c r="K42" s="162">
        <v>45752</v>
      </c>
      <c r="L42" s="55">
        <v>20000</v>
      </c>
      <c r="M42" s="193">
        <v>35380</v>
      </c>
      <c r="N42" s="25">
        <v>12</v>
      </c>
      <c r="O42" s="55">
        <v>1666.67</v>
      </c>
      <c r="P42" s="55">
        <v>400</v>
      </c>
      <c r="Q42" s="55">
        <v>20000</v>
      </c>
      <c r="R42" s="208"/>
      <c r="S42" s="43"/>
      <c r="T42" s="43"/>
      <c r="U42" s="209"/>
      <c r="V42" s="43"/>
      <c r="W42" s="210"/>
    </row>
    <row r="43" spans="1:27" ht="15" customHeight="1">
      <c r="A43" s="162">
        <v>45675</v>
      </c>
      <c r="B43" s="55">
        <v>180000</v>
      </c>
      <c r="C43" s="55">
        <f>B43*0.02</f>
        <v>3600</v>
      </c>
      <c r="D43" s="25"/>
      <c r="E43" s="25">
        <v>24</v>
      </c>
      <c r="F43" s="24">
        <v>304952</v>
      </c>
      <c r="G43" s="55">
        <f>B43/E43</f>
        <v>7500</v>
      </c>
      <c r="H43" s="55">
        <f>B43*0.83%</f>
        <v>1494</v>
      </c>
      <c r="I43" s="93">
        <f>B43</f>
        <v>180000</v>
      </c>
      <c r="K43" s="194">
        <v>45805</v>
      </c>
      <c r="L43" s="62"/>
      <c r="M43" s="195" t="s">
        <v>2099</v>
      </c>
      <c r="N43" s="61" t="s">
        <v>875</v>
      </c>
      <c r="O43" s="35">
        <v>3333.34</v>
      </c>
      <c r="P43" s="35">
        <v>700</v>
      </c>
      <c r="Q43" s="62">
        <f>Q42-O43</f>
        <v>16666.66</v>
      </c>
      <c r="R43" s="208"/>
      <c r="S43" s="43"/>
      <c r="T43" s="43"/>
      <c r="U43" s="209"/>
      <c r="V43" s="43"/>
      <c r="W43" s="210"/>
    </row>
    <row r="44" spans="1:27" ht="15" customHeight="1">
      <c r="A44" s="50">
        <v>45688</v>
      </c>
      <c r="B44" s="163"/>
      <c r="C44" s="164"/>
      <c r="D44" s="164"/>
      <c r="E44" s="57">
        <v>1</v>
      </c>
      <c r="F44" s="165">
        <v>86475</v>
      </c>
      <c r="G44" s="62">
        <v>7500</v>
      </c>
      <c r="H44" s="62">
        <v>1494</v>
      </c>
      <c r="I44" s="62">
        <f>I43-G44</f>
        <v>172500</v>
      </c>
      <c r="K44" s="194">
        <v>45860</v>
      </c>
      <c r="L44" s="62"/>
      <c r="M44" s="195" t="s">
        <v>2101</v>
      </c>
      <c r="N44" s="57">
        <v>3</v>
      </c>
      <c r="O44" s="35">
        <v>1666.67</v>
      </c>
      <c r="P44" s="35">
        <v>300</v>
      </c>
      <c r="Q44" s="62">
        <f t="shared" ref="Q44:Q52" si="8">Q43-O44</f>
        <v>14999.99</v>
      </c>
      <c r="R44" s="208"/>
      <c r="S44" s="43"/>
      <c r="T44" s="43"/>
      <c r="U44" s="209"/>
      <c r="V44" s="43"/>
      <c r="W44" s="210"/>
    </row>
    <row r="45" spans="1:27" ht="15" customHeight="1">
      <c r="A45" s="50">
        <v>45723</v>
      </c>
      <c r="B45" s="163"/>
      <c r="C45" s="166"/>
      <c r="D45" s="166"/>
      <c r="E45" s="57">
        <v>2</v>
      </c>
      <c r="F45" s="165">
        <v>86771</v>
      </c>
      <c r="G45" s="62">
        <v>7500</v>
      </c>
      <c r="H45" s="62">
        <v>1494</v>
      </c>
      <c r="I45" s="62">
        <f t="shared" ref="I45:I54" si="9">I44-G45</f>
        <v>165000</v>
      </c>
      <c r="K45" s="194">
        <v>45909</v>
      </c>
      <c r="L45" s="43"/>
      <c r="M45" s="195" t="s">
        <v>2102</v>
      </c>
      <c r="N45" s="57">
        <v>4</v>
      </c>
      <c r="O45" s="45">
        <v>1666.67</v>
      </c>
      <c r="P45" s="45">
        <v>266.67</v>
      </c>
      <c r="Q45" s="62">
        <f t="shared" si="8"/>
        <v>13333.32</v>
      </c>
      <c r="R45" s="208"/>
      <c r="S45" s="43"/>
      <c r="T45" s="43"/>
      <c r="U45" s="209"/>
      <c r="V45" s="43"/>
      <c r="W45" s="210"/>
    </row>
    <row r="46" spans="1:27" ht="15" customHeight="1">
      <c r="A46" s="50">
        <v>45744</v>
      </c>
      <c r="B46" s="163"/>
      <c r="C46" s="164"/>
      <c r="D46" s="164"/>
      <c r="E46" s="57">
        <v>3</v>
      </c>
      <c r="F46" s="165">
        <v>86995</v>
      </c>
      <c r="G46" s="62">
        <v>7500</v>
      </c>
      <c r="H46" s="62">
        <v>1490</v>
      </c>
      <c r="I46" s="62">
        <f t="shared" si="9"/>
        <v>157500</v>
      </c>
      <c r="K46" s="194">
        <v>45952</v>
      </c>
      <c r="L46" s="43"/>
      <c r="M46" s="195" t="s">
        <v>2103</v>
      </c>
      <c r="N46" s="61" t="s">
        <v>943</v>
      </c>
      <c r="O46" s="35">
        <v>3333.34</v>
      </c>
      <c r="P46" s="35">
        <v>233.33</v>
      </c>
      <c r="Q46" s="62">
        <f t="shared" si="8"/>
        <v>9999.98</v>
      </c>
      <c r="R46" s="212"/>
      <c r="S46" s="43"/>
      <c r="T46" s="43"/>
      <c r="U46" s="209"/>
      <c r="V46" s="43"/>
      <c r="W46" s="210"/>
    </row>
    <row r="47" spans="1:27" ht="15" customHeight="1">
      <c r="A47" s="50">
        <v>45805</v>
      </c>
      <c r="B47" s="163"/>
      <c r="C47" s="164"/>
      <c r="D47" s="164"/>
      <c r="E47" s="61" t="s">
        <v>304</v>
      </c>
      <c r="F47" s="165" t="s">
        <v>2100</v>
      </c>
      <c r="G47" s="62">
        <v>15000</v>
      </c>
      <c r="H47" s="62">
        <v>2980</v>
      </c>
      <c r="I47" s="62">
        <f t="shared" si="9"/>
        <v>142500</v>
      </c>
      <c r="K47" s="194">
        <v>45988</v>
      </c>
      <c r="L47" s="43"/>
      <c r="M47" s="195" t="s">
        <v>2104</v>
      </c>
      <c r="N47" s="57">
        <v>7</v>
      </c>
      <c r="O47" s="35">
        <v>1666.67</v>
      </c>
      <c r="P47" s="35">
        <v>233.33</v>
      </c>
      <c r="Q47" s="62">
        <f t="shared" si="8"/>
        <v>8333.31</v>
      </c>
      <c r="R47" s="212"/>
      <c r="S47" s="43"/>
      <c r="T47" s="43"/>
      <c r="U47" s="209"/>
      <c r="V47" s="43"/>
      <c r="W47" s="210"/>
    </row>
    <row r="48" spans="1:27" ht="15" customHeight="1">
      <c r="A48" s="50">
        <v>45860</v>
      </c>
      <c r="B48" s="163"/>
      <c r="C48" s="164"/>
      <c r="D48" s="164"/>
      <c r="E48" s="57">
        <v>6</v>
      </c>
      <c r="F48" s="165" t="s">
        <v>2101</v>
      </c>
      <c r="G48" s="62">
        <v>7500</v>
      </c>
      <c r="H48" s="62">
        <v>1494</v>
      </c>
      <c r="I48" s="62">
        <f t="shared" si="9"/>
        <v>135000</v>
      </c>
      <c r="K48" s="194">
        <v>45994</v>
      </c>
      <c r="L48" s="43"/>
      <c r="M48" s="195" t="s">
        <v>2105</v>
      </c>
      <c r="N48" s="57">
        <v>8</v>
      </c>
      <c r="O48" s="45">
        <v>1666.67</v>
      </c>
      <c r="P48" s="45">
        <v>200</v>
      </c>
      <c r="Q48" s="62">
        <f t="shared" si="8"/>
        <v>6666.6399999999994</v>
      </c>
      <c r="R48" s="212"/>
      <c r="S48" s="43"/>
      <c r="T48" s="43"/>
      <c r="U48" s="209"/>
      <c r="V48" s="43"/>
      <c r="W48" s="210"/>
    </row>
    <row r="49" spans="1:23" ht="15" customHeight="1">
      <c r="A49" s="167">
        <v>45909</v>
      </c>
      <c r="B49" s="163"/>
      <c r="C49" s="166"/>
      <c r="D49" s="166"/>
      <c r="E49" s="57">
        <v>7</v>
      </c>
      <c r="F49" s="165" t="s">
        <v>2102</v>
      </c>
      <c r="G49" s="59">
        <v>7500</v>
      </c>
      <c r="H49" s="59">
        <v>1494</v>
      </c>
      <c r="I49" s="62">
        <f t="shared" si="9"/>
        <v>127500</v>
      </c>
      <c r="K49" s="194">
        <v>46020</v>
      </c>
      <c r="L49" s="43"/>
      <c r="M49" s="195" t="s">
        <v>2106</v>
      </c>
      <c r="N49" s="57">
        <v>9</v>
      </c>
      <c r="O49" s="35">
        <v>1666.67</v>
      </c>
      <c r="P49" s="35">
        <v>100</v>
      </c>
      <c r="Q49" s="62">
        <f t="shared" si="8"/>
        <v>4999.9699999999993</v>
      </c>
      <c r="R49" s="212"/>
      <c r="S49" s="43"/>
      <c r="T49" s="43"/>
      <c r="U49" s="209"/>
      <c r="V49" s="43"/>
      <c r="W49" s="210"/>
    </row>
    <row r="50" spans="1:23" ht="15" customHeight="1">
      <c r="A50" s="167">
        <v>45952</v>
      </c>
      <c r="B50" s="163"/>
      <c r="C50" s="164"/>
      <c r="D50" s="164"/>
      <c r="E50" s="61" t="s">
        <v>111</v>
      </c>
      <c r="F50" s="165" t="s">
        <v>2103</v>
      </c>
      <c r="G50" s="30">
        <v>15000</v>
      </c>
      <c r="H50" s="30">
        <v>1494</v>
      </c>
      <c r="I50" s="62">
        <f t="shared" si="9"/>
        <v>112500</v>
      </c>
      <c r="K50" s="160">
        <v>46059</v>
      </c>
      <c r="L50" s="43"/>
      <c r="M50" s="181">
        <v>3360</v>
      </c>
      <c r="N50" s="57">
        <v>10</v>
      </c>
      <c r="O50" s="35">
        <v>1666.67</v>
      </c>
      <c r="P50" s="43">
        <v>66.67</v>
      </c>
      <c r="Q50" s="62">
        <f t="shared" si="8"/>
        <v>3333.2999999999993</v>
      </c>
      <c r="R50" s="212"/>
      <c r="S50" s="43"/>
      <c r="T50" s="43"/>
      <c r="U50" s="209"/>
      <c r="V50" s="43"/>
      <c r="W50" s="210"/>
    </row>
    <row r="51" spans="1:23" ht="15" customHeight="1">
      <c r="A51" s="167">
        <v>45988</v>
      </c>
      <c r="B51" s="163"/>
      <c r="C51" s="164"/>
      <c r="D51" s="164"/>
      <c r="E51" s="57">
        <v>10</v>
      </c>
      <c r="F51" s="165" t="s">
        <v>2104</v>
      </c>
      <c r="G51" s="30">
        <v>7500</v>
      </c>
      <c r="H51" s="30">
        <v>1494</v>
      </c>
      <c r="I51" s="62">
        <f t="shared" si="9"/>
        <v>105000</v>
      </c>
      <c r="L51" s="67"/>
      <c r="M51" s="192"/>
      <c r="O51" s="67"/>
      <c r="P51" s="67"/>
      <c r="Q51" s="62">
        <f t="shared" si="8"/>
        <v>3333.2999999999993</v>
      </c>
      <c r="R51" s="212"/>
      <c r="S51" s="43"/>
      <c r="T51" s="43"/>
      <c r="U51" s="209"/>
      <c r="V51" s="43"/>
      <c r="W51" s="210"/>
    </row>
    <row r="52" spans="1:23" ht="15" customHeight="1">
      <c r="A52" s="167">
        <v>45994</v>
      </c>
      <c r="B52" s="163"/>
      <c r="C52" s="166"/>
      <c r="D52" s="166"/>
      <c r="E52" s="57">
        <v>11</v>
      </c>
      <c r="F52" s="52" t="s">
        <v>2105</v>
      </c>
      <c r="G52" s="168">
        <v>7500</v>
      </c>
      <c r="H52" s="168">
        <v>1494</v>
      </c>
      <c r="I52" s="62">
        <f t="shared" si="9"/>
        <v>97500</v>
      </c>
      <c r="L52" s="67"/>
      <c r="M52" s="192"/>
      <c r="O52" s="67"/>
      <c r="P52" s="67"/>
      <c r="Q52" s="62">
        <f t="shared" si="8"/>
        <v>3333.2999999999993</v>
      </c>
      <c r="R52" s="212"/>
      <c r="S52" s="43"/>
      <c r="T52" s="43"/>
      <c r="U52" s="209"/>
      <c r="V52" s="43"/>
      <c r="W52" s="210"/>
    </row>
    <row r="53" spans="1:23" ht="15" customHeight="1">
      <c r="A53" s="167">
        <v>46020</v>
      </c>
      <c r="B53" s="163"/>
      <c r="C53" s="164"/>
      <c r="D53" s="164"/>
      <c r="E53" s="57">
        <v>12</v>
      </c>
      <c r="F53" s="165" t="s">
        <v>2106</v>
      </c>
      <c r="G53" s="30">
        <v>7500</v>
      </c>
      <c r="H53" s="30">
        <v>1494</v>
      </c>
      <c r="I53" s="62">
        <f t="shared" si="9"/>
        <v>90000</v>
      </c>
      <c r="R53" s="208"/>
      <c r="S53" s="43"/>
      <c r="T53" s="43"/>
      <c r="U53" s="209"/>
      <c r="V53" s="43"/>
      <c r="W53" s="210"/>
    </row>
    <row r="54" spans="1:23" ht="15" customHeight="1">
      <c r="A54" s="160">
        <v>46059</v>
      </c>
      <c r="B54" s="151"/>
      <c r="C54" s="151"/>
      <c r="D54" s="151"/>
      <c r="E54" s="57">
        <v>13</v>
      </c>
      <c r="F54" s="61"/>
      <c r="G54" s="43">
        <v>7500</v>
      </c>
      <c r="H54" s="43">
        <v>1494</v>
      </c>
      <c r="I54" s="62">
        <f t="shared" si="9"/>
        <v>82500</v>
      </c>
      <c r="R54" s="208"/>
      <c r="S54" s="43"/>
      <c r="T54" s="43"/>
      <c r="U54" s="209"/>
      <c r="V54" s="43"/>
      <c r="W54" s="210"/>
    </row>
    <row r="55" spans="1:23" ht="15" customHeight="1">
      <c r="A55" s="160"/>
      <c r="B55" s="151"/>
      <c r="C55" s="151"/>
      <c r="D55" s="151"/>
      <c r="E55" s="57"/>
      <c r="F55" s="61"/>
      <c r="G55" s="43"/>
      <c r="H55" s="43"/>
      <c r="I55" s="62"/>
      <c r="R55" s="208"/>
      <c r="S55" s="43"/>
      <c r="T55" s="43"/>
      <c r="U55" s="209"/>
      <c r="V55" s="43"/>
      <c r="W55" s="210"/>
    </row>
    <row r="56" spans="1:23" ht="15" customHeight="1">
      <c r="A56" s="169"/>
      <c r="B56" s="7"/>
      <c r="G56" s="67"/>
      <c r="H56" s="67"/>
      <c r="I56" s="191"/>
      <c r="L56" s="67"/>
      <c r="M56" s="192"/>
      <c r="O56" s="67"/>
      <c r="P56" s="67"/>
      <c r="Q56" s="67"/>
      <c r="R56" s="208"/>
      <c r="S56" s="43"/>
      <c r="T56" s="43"/>
      <c r="U56" s="209"/>
      <c r="V56" s="43"/>
      <c r="W56" s="210"/>
    </row>
    <row r="57" spans="1:23" ht="15" customHeight="1">
      <c r="B57" s="7"/>
      <c r="G57" s="67"/>
      <c r="H57" s="67"/>
      <c r="I57" s="191"/>
      <c r="L57" s="67"/>
      <c r="M57" s="192"/>
      <c r="O57" s="67"/>
      <c r="P57" s="67"/>
      <c r="Q57" s="67"/>
      <c r="R57" s="208"/>
      <c r="S57" s="43"/>
      <c r="T57" s="43"/>
      <c r="U57" s="209"/>
      <c r="V57" s="43"/>
      <c r="W57" s="210"/>
    </row>
    <row r="58" spans="1:23" ht="15" customHeight="1">
      <c r="G58" s="67"/>
      <c r="H58" s="67"/>
      <c r="I58" s="191"/>
      <c r="L58" s="67"/>
      <c r="M58" s="192"/>
      <c r="O58" s="67"/>
      <c r="P58" s="67"/>
      <c r="Q58" s="67"/>
      <c r="R58" s="208"/>
      <c r="S58" s="43"/>
      <c r="T58" s="43"/>
      <c r="U58" s="209"/>
      <c r="V58" s="43"/>
      <c r="W58" s="210"/>
    </row>
    <row r="59" spans="1:23" ht="15" customHeight="1">
      <c r="G59" s="67"/>
      <c r="H59" s="67"/>
      <c r="I59" s="191"/>
      <c r="L59" s="67"/>
      <c r="M59" s="192"/>
      <c r="O59" s="67"/>
      <c r="P59" s="67"/>
      <c r="Q59" s="67"/>
      <c r="R59" s="208"/>
      <c r="S59" s="43"/>
      <c r="T59" s="43"/>
      <c r="U59" s="209"/>
      <c r="V59" s="43"/>
      <c r="W59" s="210"/>
    </row>
    <row r="60" spans="1:23" ht="15" customHeight="1">
      <c r="G60" s="67"/>
      <c r="H60" s="67"/>
      <c r="I60" s="191"/>
      <c r="K60" s="339"/>
      <c r="L60" s="613"/>
      <c r="M60" s="464"/>
      <c r="N60" s="341"/>
      <c r="O60" s="341"/>
      <c r="P60" s="199"/>
      <c r="Q60" s="67"/>
      <c r="R60" s="208"/>
      <c r="S60" s="43"/>
      <c r="T60" s="43"/>
      <c r="U60" s="209"/>
      <c r="V60" s="43"/>
      <c r="W60" s="210"/>
    </row>
    <row r="61" spans="1:23" ht="15" customHeight="1">
      <c r="G61" s="67"/>
      <c r="H61" s="67"/>
      <c r="I61" s="191"/>
      <c r="K61" s="339"/>
      <c r="L61" s="613"/>
      <c r="M61" s="464"/>
      <c r="N61" s="699"/>
      <c r="O61" s="699"/>
      <c r="P61" s="199"/>
      <c r="Q61" s="67"/>
      <c r="R61" s="208"/>
      <c r="S61" s="43"/>
      <c r="T61" s="43"/>
      <c r="U61" s="209"/>
      <c r="V61" s="43"/>
      <c r="W61" s="210"/>
    </row>
    <row r="62" spans="1:23" ht="15" customHeight="1">
      <c r="A62" s="119"/>
      <c r="B62" s="124"/>
      <c r="C62" s="125"/>
      <c r="D62" s="123"/>
      <c r="E62" s="123"/>
      <c r="F62" s="123"/>
      <c r="G62" s="129"/>
      <c r="H62" s="129"/>
      <c r="I62" s="191"/>
      <c r="K62" s="339"/>
      <c r="L62" s="613"/>
      <c r="M62" s="464"/>
      <c r="N62" s="341"/>
      <c r="O62" s="341"/>
      <c r="P62" s="199"/>
      <c r="Q62" s="67"/>
      <c r="R62" s="208"/>
      <c r="S62" s="43"/>
      <c r="T62" s="43"/>
      <c r="U62" s="209"/>
      <c r="V62" s="43"/>
      <c r="W62" s="210"/>
    </row>
    <row r="63" spans="1:23" ht="15" customHeight="1">
      <c r="A63" s="119"/>
      <c r="B63" s="127"/>
      <c r="C63" s="161"/>
      <c r="D63" s="121"/>
      <c r="E63" s="121"/>
      <c r="F63" s="121"/>
      <c r="G63" s="130"/>
      <c r="H63" s="130"/>
      <c r="I63" s="191"/>
      <c r="K63" s="339"/>
      <c r="L63" s="613"/>
      <c r="M63" s="464"/>
      <c r="N63" s="699"/>
      <c r="O63" s="699"/>
      <c r="P63" s="199"/>
      <c r="Q63" s="67"/>
      <c r="R63" s="208"/>
      <c r="S63" s="43"/>
      <c r="T63" s="43"/>
      <c r="U63" s="209"/>
      <c r="V63" s="43"/>
      <c r="W63" s="210"/>
    </row>
    <row r="64" spans="1:23" ht="15" customHeight="1">
      <c r="A64" s="119"/>
      <c r="B64" s="124"/>
      <c r="C64" s="125"/>
      <c r="D64" s="121"/>
      <c r="E64" s="121"/>
      <c r="F64" s="121"/>
      <c r="G64" s="129"/>
      <c r="H64" s="129"/>
      <c r="I64" s="191"/>
      <c r="K64" s="339"/>
      <c r="L64" s="613"/>
      <c r="M64" s="464"/>
      <c r="N64" s="341"/>
      <c r="O64" s="341"/>
      <c r="P64" s="199"/>
      <c r="Q64" s="67"/>
      <c r="R64" s="208"/>
      <c r="S64" s="43"/>
      <c r="T64" s="43"/>
      <c r="U64" s="209"/>
      <c r="V64" s="43"/>
      <c r="W64" s="210"/>
    </row>
    <row r="65" spans="1:23" ht="15" customHeight="1">
      <c r="A65" s="119"/>
      <c r="B65" s="124"/>
      <c r="C65" s="126"/>
      <c r="D65" s="123"/>
      <c r="E65" s="123"/>
      <c r="F65" s="123"/>
      <c r="G65" s="129"/>
      <c r="H65" s="129"/>
      <c r="I65" s="191"/>
      <c r="K65" s="339"/>
      <c r="L65" s="616"/>
      <c r="M65" s="467"/>
      <c r="N65" s="467"/>
      <c r="O65" s="467"/>
      <c r="P65" s="225"/>
      <c r="Q65" s="67"/>
      <c r="R65" s="208"/>
      <c r="S65" s="43"/>
      <c r="T65" s="43"/>
      <c r="U65" s="209"/>
      <c r="V65" s="43"/>
      <c r="W65" s="210"/>
    </row>
    <row r="66" spans="1:23" ht="15" customHeight="1">
      <c r="A66" s="119"/>
      <c r="B66" s="124"/>
      <c r="C66" s="126"/>
      <c r="D66" s="121"/>
      <c r="E66" s="121"/>
      <c r="F66" s="121"/>
      <c r="G66" s="129"/>
      <c r="H66" s="129"/>
      <c r="I66" s="191"/>
      <c r="K66" s="339"/>
      <c r="L66" s="613"/>
      <c r="M66" s="340"/>
      <c r="N66" s="699"/>
      <c r="O66" s="699"/>
      <c r="P66" s="199"/>
      <c r="Q66" s="67"/>
      <c r="R66" s="208"/>
      <c r="S66" s="43"/>
      <c r="T66" s="43"/>
      <c r="U66" s="209"/>
      <c r="V66" s="43"/>
      <c r="W66" s="210"/>
    </row>
    <row r="67" spans="1:23" ht="15" customHeight="1">
      <c r="A67" s="119"/>
      <c r="B67" s="124"/>
      <c r="C67" s="120"/>
      <c r="D67" s="121"/>
      <c r="E67" s="121"/>
      <c r="F67" s="121"/>
      <c r="G67" s="129"/>
      <c r="H67" s="129"/>
      <c r="I67" s="191"/>
      <c r="K67" s="339"/>
      <c r="L67" s="613"/>
      <c r="M67" s="340"/>
      <c r="N67" s="699"/>
      <c r="O67" s="699"/>
      <c r="P67" s="199"/>
      <c r="Q67" s="67"/>
      <c r="R67" s="208"/>
      <c r="S67" s="43"/>
      <c r="T67" s="43"/>
      <c r="U67" s="209"/>
      <c r="V67" s="43"/>
      <c r="W67" s="210"/>
    </row>
    <row r="68" spans="1:23" ht="15" customHeight="1">
      <c r="A68" s="119"/>
      <c r="B68" s="124"/>
      <c r="C68" s="120"/>
      <c r="D68" s="121"/>
      <c r="E68" s="121"/>
      <c r="F68" s="121"/>
      <c r="G68" s="129"/>
      <c r="H68" s="129"/>
      <c r="I68" s="191"/>
      <c r="K68" s="339"/>
      <c r="L68" s="613"/>
      <c r="M68" s="340"/>
      <c r="N68" s="341"/>
      <c r="O68" s="341"/>
      <c r="P68" s="199"/>
      <c r="Q68" s="67"/>
      <c r="R68" s="208"/>
      <c r="S68" s="43"/>
      <c r="T68" s="43"/>
      <c r="U68" s="209"/>
      <c r="V68" s="43"/>
      <c r="W68" s="210"/>
    </row>
    <row r="69" spans="1:23" ht="15" customHeight="1">
      <c r="A69" s="119"/>
      <c r="B69" s="124"/>
      <c r="C69" s="120"/>
      <c r="D69" s="123"/>
      <c r="E69" s="123"/>
      <c r="F69" s="123"/>
      <c r="G69" s="129"/>
      <c r="H69" s="129"/>
      <c r="I69" s="191"/>
      <c r="K69" s="339"/>
      <c r="L69" s="613"/>
      <c r="M69" s="340"/>
      <c r="N69" s="699"/>
      <c r="O69" s="699"/>
      <c r="P69" s="199"/>
      <c r="Q69" s="67"/>
      <c r="R69" s="208"/>
      <c r="S69" s="43"/>
      <c r="T69" s="43"/>
      <c r="U69" s="209"/>
      <c r="V69" s="43"/>
      <c r="W69" s="210"/>
    </row>
    <row r="70" spans="1:23" ht="15" customHeight="1">
      <c r="A70" s="119"/>
      <c r="B70" s="124"/>
      <c r="C70" s="120"/>
      <c r="D70" s="121"/>
      <c r="E70" s="121"/>
      <c r="F70" s="121"/>
      <c r="G70" s="129"/>
      <c r="H70" s="129"/>
      <c r="I70" s="191"/>
      <c r="K70" s="339"/>
      <c r="L70" s="613"/>
      <c r="M70" s="340"/>
      <c r="N70" s="699"/>
      <c r="O70" s="699"/>
      <c r="P70" s="199"/>
      <c r="Q70" s="67"/>
      <c r="R70" s="208"/>
      <c r="S70" s="43"/>
      <c r="T70" s="43"/>
      <c r="U70" s="209"/>
      <c r="V70" s="43"/>
      <c r="W70" s="210"/>
    </row>
    <row r="71" spans="1:23" ht="15" customHeight="1">
      <c r="A71" s="119"/>
      <c r="B71" s="124"/>
      <c r="C71" s="120"/>
      <c r="D71" s="121"/>
      <c r="E71" s="121"/>
      <c r="F71" s="121"/>
      <c r="G71" s="129"/>
      <c r="H71" s="129"/>
      <c r="I71" s="191"/>
      <c r="K71" s="339"/>
      <c r="L71" s="613"/>
      <c r="M71" s="340"/>
      <c r="N71" s="341"/>
      <c r="O71" s="341"/>
      <c r="P71" s="199"/>
      <c r="Q71" s="67"/>
      <c r="R71" s="208"/>
      <c r="S71" s="43"/>
      <c r="T71" s="43"/>
      <c r="U71" s="209"/>
      <c r="V71" s="43"/>
      <c r="W71" s="210"/>
    </row>
    <row r="72" spans="1:23" ht="15" customHeight="1">
      <c r="A72" s="119"/>
      <c r="B72" s="124"/>
      <c r="C72" s="120"/>
      <c r="D72" s="123"/>
      <c r="E72" s="123"/>
      <c r="F72" s="123"/>
      <c r="G72" s="129"/>
      <c r="H72" s="129"/>
      <c r="I72" s="191"/>
      <c r="K72" s="339"/>
      <c r="L72" s="613"/>
      <c r="M72" s="340"/>
      <c r="N72" s="699"/>
      <c r="O72" s="699"/>
      <c r="P72" s="199"/>
      <c r="Q72" s="67"/>
      <c r="R72" s="208"/>
      <c r="S72" s="43"/>
      <c r="T72" s="43"/>
      <c r="U72" s="209"/>
      <c r="V72" s="43"/>
      <c r="W72" s="210"/>
    </row>
    <row r="73" spans="1:23" ht="15" customHeight="1">
      <c r="A73" s="119"/>
      <c r="B73" s="124"/>
      <c r="C73" s="120"/>
      <c r="D73" s="121"/>
      <c r="E73" s="121"/>
      <c r="F73" s="121"/>
      <c r="G73" s="129"/>
      <c r="H73" s="129"/>
      <c r="I73" s="191"/>
      <c r="L73" s="67"/>
      <c r="M73" s="192"/>
      <c r="O73" s="67"/>
      <c r="P73" s="67"/>
      <c r="Q73" s="67"/>
      <c r="R73" s="208"/>
      <c r="S73" s="43"/>
      <c r="T73" s="43"/>
      <c r="U73" s="209"/>
      <c r="V73" s="43"/>
      <c r="W73" s="210"/>
    </row>
    <row r="74" spans="1:23" ht="15" customHeight="1">
      <c r="G74" s="67"/>
      <c r="H74" s="67"/>
      <c r="I74" s="191"/>
      <c r="L74" s="67"/>
      <c r="M74" s="192"/>
      <c r="O74" s="67"/>
      <c r="P74" s="67"/>
      <c r="Q74" s="67"/>
      <c r="R74" s="208"/>
      <c r="S74" s="43"/>
      <c r="T74" s="43"/>
      <c r="U74" s="209"/>
      <c r="V74" s="43"/>
      <c r="W74" s="210"/>
    </row>
    <row r="75" spans="1:23" ht="17.25" customHeight="1">
      <c r="G75" s="67"/>
      <c r="H75" s="67"/>
      <c r="I75" s="191"/>
      <c r="L75" s="67"/>
      <c r="M75" s="192"/>
      <c r="O75" s="67"/>
      <c r="P75" s="67"/>
      <c r="Q75" s="67"/>
      <c r="R75" s="208"/>
      <c r="S75" s="43"/>
      <c r="T75" s="43"/>
      <c r="U75" s="209"/>
      <c r="V75" s="43"/>
      <c r="W75" s="210"/>
    </row>
    <row r="76" spans="1:23" ht="15" customHeight="1">
      <c r="G76" s="67"/>
      <c r="H76" s="67"/>
      <c r="I76" s="191"/>
      <c r="L76" s="67"/>
      <c r="M76" s="192"/>
      <c r="O76" s="67"/>
      <c r="P76" s="67"/>
      <c r="Q76" s="67"/>
      <c r="R76" s="208"/>
      <c r="S76" s="43"/>
      <c r="T76" s="43"/>
      <c r="U76" s="209"/>
      <c r="V76" s="43"/>
      <c r="W76" s="210"/>
    </row>
    <row r="77" spans="1:23" ht="15" customHeight="1">
      <c r="G77" s="67"/>
      <c r="H77" s="67"/>
      <c r="I77" s="191"/>
      <c r="L77" s="67"/>
      <c r="M77" s="192"/>
      <c r="O77" s="67"/>
      <c r="P77" s="67"/>
      <c r="Q77" s="67"/>
      <c r="R77" s="208"/>
      <c r="S77" s="43"/>
      <c r="T77" s="43"/>
      <c r="U77" s="209"/>
      <c r="V77" s="43"/>
      <c r="W77" s="210"/>
    </row>
    <row r="78" spans="1:23" ht="15" customHeight="1">
      <c r="G78" s="67"/>
      <c r="H78" s="67"/>
      <c r="I78" s="191"/>
      <c r="L78" s="67"/>
      <c r="M78" s="192"/>
      <c r="O78" s="67"/>
      <c r="P78" s="67"/>
      <c r="Q78" s="67"/>
      <c r="R78" s="208"/>
      <c r="S78" s="43"/>
      <c r="T78" s="43"/>
      <c r="U78" s="209"/>
      <c r="V78" s="43"/>
      <c r="W78" s="210"/>
    </row>
    <row r="79" spans="1:23" ht="15" customHeight="1">
      <c r="G79" s="67"/>
      <c r="H79" s="67"/>
      <c r="I79" s="191"/>
      <c r="L79" s="67"/>
      <c r="M79" s="192"/>
      <c r="O79" s="67"/>
      <c r="P79" s="67"/>
      <c r="Q79" s="67"/>
      <c r="R79" s="208"/>
      <c r="S79" s="43"/>
      <c r="T79" s="43"/>
      <c r="U79" s="209"/>
      <c r="V79" s="43"/>
      <c r="W79" s="210"/>
    </row>
    <row r="80" spans="1:23" ht="15" customHeight="1">
      <c r="G80" s="67"/>
      <c r="H80" s="67"/>
      <c r="I80" s="191"/>
      <c r="L80" s="67"/>
      <c r="M80" s="192"/>
      <c r="O80" s="67"/>
      <c r="P80" s="67"/>
      <c r="Q80" s="67"/>
      <c r="R80" s="208"/>
      <c r="S80" s="43"/>
      <c r="T80" s="43"/>
      <c r="U80" s="209"/>
      <c r="V80" s="43"/>
      <c r="W80" s="210"/>
    </row>
    <row r="81" spans="7:23" ht="15" customHeight="1">
      <c r="G81" s="67"/>
      <c r="H81" s="67"/>
      <c r="I81" s="191"/>
      <c r="L81" s="67"/>
      <c r="M81" s="192"/>
      <c r="O81" s="67"/>
      <c r="P81" s="67"/>
      <c r="Q81" s="67"/>
      <c r="R81" s="208"/>
      <c r="S81" s="43"/>
      <c r="T81" s="43"/>
      <c r="U81" s="209"/>
      <c r="V81" s="43"/>
      <c r="W81" s="210"/>
    </row>
    <row r="82" spans="7:23" ht="15" customHeight="1">
      <c r="G82" s="67"/>
      <c r="H82" s="67"/>
      <c r="I82" s="191"/>
      <c r="L82" s="67"/>
      <c r="M82" s="192"/>
      <c r="O82" s="67"/>
      <c r="P82" s="67"/>
      <c r="Q82" s="67"/>
      <c r="R82" s="208"/>
      <c r="S82" s="43"/>
      <c r="T82" s="43"/>
      <c r="U82" s="209"/>
      <c r="V82" s="43"/>
      <c r="W82" s="210"/>
    </row>
    <row r="83" spans="7:23" ht="15" customHeight="1">
      <c r="G83" s="67"/>
      <c r="H83" s="67"/>
      <c r="I83" s="191"/>
      <c r="L83" s="67"/>
      <c r="M83" s="192"/>
      <c r="O83" s="67"/>
      <c r="P83" s="67"/>
      <c r="Q83" s="67"/>
      <c r="R83" s="208"/>
      <c r="S83" s="43"/>
      <c r="T83" s="43"/>
      <c r="U83" s="209"/>
      <c r="V83" s="43"/>
      <c r="W83" s="210"/>
    </row>
    <row r="84" spans="7:23" ht="15" customHeight="1">
      <c r="G84" s="67"/>
      <c r="H84" s="67"/>
      <c r="I84" s="191"/>
      <c r="L84" s="67"/>
      <c r="M84" s="192"/>
      <c r="O84" s="67"/>
      <c r="P84" s="67"/>
      <c r="Q84" s="67"/>
      <c r="R84" s="208"/>
      <c r="S84" s="43"/>
      <c r="T84" s="43"/>
      <c r="U84" s="209"/>
      <c r="V84" s="43"/>
      <c r="W84" s="210"/>
    </row>
    <row r="85" spans="7:23" ht="15" customHeight="1">
      <c r="G85" s="67"/>
      <c r="H85" s="67"/>
      <c r="I85" s="191"/>
      <c r="L85" s="67"/>
      <c r="M85" s="192"/>
      <c r="O85" s="67"/>
      <c r="P85" s="67"/>
      <c r="Q85" s="67"/>
      <c r="R85" s="208"/>
      <c r="S85" s="43"/>
      <c r="T85" s="43"/>
      <c r="U85" s="209"/>
      <c r="V85" s="43"/>
      <c r="W85" s="210"/>
    </row>
    <row r="86" spans="7:23" ht="15" customHeight="1">
      <c r="G86" s="67"/>
      <c r="H86" s="67"/>
      <c r="I86" s="191"/>
      <c r="L86" s="67"/>
      <c r="M86" s="192"/>
      <c r="O86" s="67"/>
      <c r="P86" s="67"/>
      <c r="Q86" s="67"/>
      <c r="R86" s="208"/>
      <c r="S86" s="43"/>
      <c r="T86" s="43"/>
      <c r="U86" s="209"/>
      <c r="V86" s="43"/>
      <c r="W86" s="210"/>
    </row>
    <row r="87" spans="7:23" ht="15" customHeight="1">
      <c r="G87" s="67"/>
      <c r="H87" s="67"/>
      <c r="I87" s="191"/>
      <c r="L87" s="67"/>
      <c r="M87" s="192"/>
      <c r="O87" s="67"/>
      <c r="P87" s="67"/>
      <c r="Q87" s="67"/>
      <c r="S87" s="67"/>
      <c r="T87" s="67"/>
      <c r="U87" s="226"/>
      <c r="V87" s="67"/>
      <c r="W87" s="67"/>
    </row>
    <row r="88" spans="7:23" ht="15" customHeight="1">
      <c r="G88" s="67"/>
      <c r="H88" s="67"/>
      <c r="I88" s="191"/>
      <c r="L88" s="67"/>
      <c r="M88" s="192"/>
      <c r="O88" s="67"/>
      <c r="P88" s="67"/>
      <c r="Q88" s="67"/>
      <c r="S88" s="67"/>
      <c r="T88" s="67"/>
      <c r="U88" s="226"/>
      <c r="V88" s="67"/>
      <c r="W88" s="67"/>
    </row>
    <row r="89" spans="7:23" ht="15" customHeight="1">
      <c r="G89" s="67"/>
      <c r="H89" s="67"/>
      <c r="I89" s="191"/>
      <c r="L89" s="67"/>
      <c r="M89" s="192"/>
      <c r="O89" s="67"/>
      <c r="P89" s="67"/>
      <c r="Q89" s="67"/>
      <c r="S89" s="67"/>
      <c r="T89" s="67"/>
      <c r="U89" s="226"/>
      <c r="V89" s="67"/>
      <c r="W89" s="67"/>
    </row>
    <row r="90" spans="7:23" ht="15" customHeight="1">
      <c r="G90" s="67"/>
      <c r="H90" s="67"/>
      <c r="I90" s="191"/>
      <c r="L90" s="67"/>
      <c r="M90" s="192"/>
      <c r="O90" s="67"/>
      <c r="P90" s="67"/>
      <c r="Q90" s="67"/>
      <c r="S90" s="67"/>
      <c r="T90" s="67"/>
      <c r="U90" s="226"/>
      <c r="V90" s="67"/>
      <c r="W90" s="67"/>
    </row>
    <row r="91" spans="7:23" ht="15" customHeight="1">
      <c r="G91" s="67"/>
      <c r="H91" s="67"/>
      <c r="I91" s="191"/>
      <c r="L91" s="67"/>
      <c r="M91" s="192"/>
      <c r="O91" s="67"/>
      <c r="P91" s="67"/>
      <c r="Q91" s="67"/>
      <c r="S91" s="67"/>
      <c r="T91" s="67"/>
      <c r="U91" s="226"/>
      <c r="V91" s="67"/>
      <c r="W91" s="67"/>
    </row>
    <row r="92" spans="7:23" ht="15" customHeight="1">
      <c r="G92" s="67"/>
      <c r="H92" s="67"/>
      <c r="I92" s="191"/>
      <c r="L92" s="67"/>
      <c r="M92" s="192"/>
      <c r="O92" s="67"/>
      <c r="P92" s="67"/>
      <c r="Q92" s="67"/>
      <c r="S92" s="67"/>
      <c r="T92" s="67"/>
      <c r="U92" s="226"/>
      <c r="V92" s="67"/>
      <c r="W92" s="67"/>
    </row>
    <row r="93" spans="7:23" ht="15" customHeight="1">
      <c r="G93" s="67"/>
      <c r="H93" s="67"/>
      <c r="I93" s="191"/>
      <c r="L93" s="67"/>
      <c r="M93" s="192"/>
      <c r="O93" s="67"/>
      <c r="P93" s="67"/>
      <c r="Q93" s="67"/>
      <c r="S93" s="67"/>
      <c r="T93" s="67"/>
      <c r="U93" s="226"/>
      <c r="V93" s="67"/>
      <c r="W93" s="67"/>
    </row>
    <row r="94" spans="7:23" ht="15" customHeight="1">
      <c r="G94" s="67"/>
      <c r="H94" s="67"/>
      <c r="I94" s="191"/>
      <c r="L94" s="67"/>
      <c r="M94" s="192"/>
      <c r="O94" s="67"/>
      <c r="P94" s="67"/>
      <c r="Q94" s="67"/>
      <c r="S94" s="67"/>
      <c r="T94" s="67"/>
      <c r="U94" s="226"/>
      <c r="V94" s="67"/>
      <c r="W94" s="67"/>
    </row>
    <row r="95" spans="7:23" ht="15" customHeight="1">
      <c r="G95" s="67"/>
      <c r="H95" s="67"/>
      <c r="I95" s="191"/>
      <c r="L95" s="67"/>
      <c r="M95" s="192"/>
      <c r="O95" s="67"/>
      <c r="P95" s="67"/>
      <c r="Q95" s="67"/>
      <c r="S95" s="67"/>
      <c r="T95" s="67"/>
      <c r="U95" s="226"/>
      <c r="V95" s="67"/>
      <c r="W95" s="67"/>
    </row>
    <row r="96" spans="7:23" ht="15" customHeight="1">
      <c r="G96" s="67"/>
      <c r="H96" s="67"/>
      <c r="I96" s="191"/>
      <c r="L96" s="67"/>
      <c r="M96" s="192"/>
      <c r="O96" s="67"/>
      <c r="P96" s="67"/>
      <c r="Q96" s="67"/>
      <c r="S96" s="67"/>
      <c r="T96" s="67"/>
      <c r="U96" s="226"/>
      <c r="V96" s="67"/>
      <c r="W96" s="67"/>
    </row>
    <row r="97" spans="7:23" ht="15" customHeight="1">
      <c r="G97" s="67"/>
      <c r="H97" s="67"/>
      <c r="I97" s="191"/>
      <c r="L97" s="67"/>
      <c r="M97" s="192"/>
      <c r="O97" s="67"/>
      <c r="P97" s="67"/>
      <c r="Q97" s="67"/>
      <c r="S97" s="67"/>
      <c r="T97" s="67"/>
      <c r="U97" s="226"/>
      <c r="V97" s="67"/>
      <c r="W97" s="67"/>
    </row>
    <row r="98" spans="7:23" ht="15" customHeight="1">
      <c r="G98" s="67"/>
      <c r="H98" s="67"/>
      <c r="I98" s="191"/>
      <c r="L98" s="67"/>
      <c r="M98" s="192"/>
      <c r="O98" s="67"/>
      <c r="P98" s="67"/>
      <c r="Q98" s="67"/>
      <c r="S98" s="67"/>
      <c r="T98" s="67"/>
      <c r="U98" s="226"/>
      <c r="V98" s="67"/>
      <c r="W98" s="67"/>
    </row>
    <row r="99" spans="7:23" ht="15" customHeight="1">
      <c r="G99" s="67"/>
      <c r="H99" s="67"/>
      <c r="I99" s="191"/>
      <c r="L99" s="67"/>
      <c r="M99" s="192"/>
      <c r="O99" s="67"/>
      <c r="P99" s="67"/>
      <c r="Q99" s="67"/>
      <c r="S99" s="67"/>
      <c r="T99" s="67"/>
      <c r="U99" s="226"/>
      <c r="V99" s="67"/>
      <c r="W99" s="67"/>
    </row>
    <row r="100" spans="7:23" ht="15" customHeight="1">
      <c r="G100" s="67"/>
      <c r="H100" s="67"/>
      <c r="I100" s="191"/>
      <c r="L100" s="67"/>
      <c r="M100" s="192"/>
      <c r="O100" s="67"/>
      <c r="P100" s="67"/>
      <c r="Q100" s="67"/>
      <c r="S100" s="67"/>
      <c r="T100" s="67"/>
      <c r="U100" s="226"/>
      <c r="V100" s="67"/>
      <c r="W100" s="67"/>
    </row>
    <row r="101" spans="7:23" ht="15" customHeight="1">
      <c r="G101" s="67"/>
      <c r="H101" s="67"/>
      <c r="I101" s="191"/>
      <c r="L101" s="67"/>
      <c r="M101" s="192"/>
      <c r="O101" s="67"/>
      <c r="P101" s="67"/>
      <c r="Q101" s="67"/>
      <c r="S101" s="67"/>
      <c r="T101" s="67"/>
      <c r="U101" s="226"/>
      <c r="V101" s="67"/>
      <c r="W101" s="67"/>
    </row>
    <row r="102" spans="7:23" ht="15" customHeight="1">
      <c r="G102" s="67"/>
      <c r="H102" s="67"/>
      <c r="I102" s="191"/>
      <c r="L102" s="67"/>
      <c r="M102" s="192"/>
      <c r="O102" s="67"/>
      <c r="P102" s="67"/>
      <c r="Q102" s="67"/>
      <c r="S102" s="67"/>
      <c r="T102" s="67"/>
      <c r="U102" s="226"/>
      <c r="V102" s="67"/>
      <c r="W102" s="67"/>
    </row>
    <row r="103" spans="7:23" ht="15" customHeight="1">
      <c r="G103" s="67"/>
      <c r="H103" s="67"/>
      <c r="I103" s="191"/>
      <c r="L103" s="67"/>
      <c r="M103" s="192"/>
      <c r="O103" s="67"/>
      <c r="P103" s="67"/>
      <c r="Q103" s="67"/>
      <c r="S103" s="67"/>
      <c r="T103" s="67"/>
      <c r="U103" s="226"/>
      <c r="V103" s="67"/>
      <c r="W103" s="67"/>
    </row>
    <row r="104" spans="7:23" ht="15" customHeight="1">
      <c r="G104" s="67"/>
      <c r="H104" s="67"/>
      <c r="I104" s="191"/>
      <c r="L104" s="67"/>
      <c r="M104" s="192"/>
      <c r="O104" s="67"/>
      <c r="P104" s="67"/>
      <c r="Q104" s="67"/>
      <c r="S104" s="67"/>
      <c r="T104" s="67"/>
      <c r="U104" s="226"/>
      <c r="V104" s="67"/>
      <c r="W104" s="67"/>
    </row>
    <row r="105" spans="7:23" ht="15" customHeight="1">
      <c r="G105" s="67"/>
      <c r="H105" s="67"/>
      <c r="I105" s="191"/>
      <c r="L105" s="67"/>
      <c r="M105" s="192"/>
      <c r="O105" s="67"/>
      <c r="P105" s="67"/>
      <c r="Q105" s="67"/>
      <c r="S105" s="67"/>
      <c r="T105" s="67"/>
      <c r="U105" s="226"/>
      <c r="V105" s="67"/>
      <c r="W105" s="67"/>
    </row>
    <row r="106" spans="7:23" ht="15" customHeight="1">
      <c r="G106" s="67"/>
      <c r="H106" s="67"/>
      <c r="I106" s="191"/>
      <c r="L106" s="67"/>
      <c r="M106" s="192"/>
      <c r="O106" s="67"/>
      <c r="P106" s="67"/>
      <c r="Q106" s="67"/>
      <c r="S106" s="67"/>
      <c r="T106" s="67"/>
      <c r="U106" s="226"/>
      <c r="V106" s="67"/>
      <c r="W106" s="67"/>
    </row>
    <row r="107" spans="7:23" ht="15" customHeight="1">
      <c r="G107" s="67"/>
      <c r="H107" s="67"/>
      <c r="I107" s="191"/>
      <c r="L107" s="67"/>
      <c r="M107" s="192"/>
      <c r="O107" s="67"/>
      <c r="P107" s="67"/>
      <c r="Q107" s="67"/>
      <c r="S107" s="67"/>
      <c r="T107" s="67"/>
      <c r="U107" s="226"/>
      <c r="V107" s="67"/>
      <c r="W107" s="67"/>
    </row>
    <row r="108" spans="7:23" ht="15" customHeight="1">
      <c r="G108" s="67"/>
      <c r="H108" s="67"/>
      <c r="I108" s="191"/>
      <c r="L108" s="67"/>
      <c r="M108" s="192"/>
      <c r="O108" s="67"/>
      <c r="P108" s="67"/>
      <c r="Q108" s="67"/>
      <c r="S108" s="67"/>
      <c r="T108" s="67"/>
      <c r="U108" s="226"/>
      <c r="V108" s="67"/>
      <c r="W108" s="67"/>
    </row>
    <row r="109" spans="7:23" ht="15" customHeight="1">
      <c r="G109" s="67"/>
      <c r="H109" s="67"/>
      <c r="I109" s="191"/>
      <c r="L109" s="67"/>
      <c r="M109" s="192"/>
      <c r="O109" s="67"/>
      <c r="P109" s="67"/>
      <c r="Q109" s="67"/>
      <c r="S109" s="67"/>
      <c r="T109" s="67"/>
      <c r="U109" s="226"/>
      <c r="V109" s="67"/>
      <c r="W109" s="67"/>
    </row>
    <row r="110" spans="7:23" ht="23.25" customHeight="1">
      <c r="G110" s="67"/>
      <c r="H110" s="67"/>
      <c r="I110" s="191"/>
      <c r="L110" s="67"/>
      <c r="M110" s="192"/>
      <c r="O110" s="67"/>
      <c r="P110" s="67"/>
      <c r="Q110" s="67"/>
      <c r="S110" s="67"/>
      <c r="T110" s="67"/>
      <c r="U110" s="226"/>
      <c r="V110" s="67"/>
      <c r="W110" s="67"/>
    </row>
    <row r="111" spans="7:23" ht="15" customHeight="1">
      <c r="G111" s="67"/>
      <c r="H111" s="67"/>
      <c r="I111" s="191"/>
      <c r="L111" s="67"/>
      <c r="M111" s="192"/>
      <c r="O111" s="67"/>
      <c r="P111" s="67"/>
      <c r="Q111" s="67"/>
      <c r="S111" s="67"/>
      <c r="T111" s="67"/>
      <c r="U111" s="226"/>
      <c r="V111" s="67"/>
      <c r="W111" s="67"/>
    </row>
    <row r="112" spans="7:23" ht="19.5" customHeight="1">
      <c r="G112" s="67"/>
      <c r="H112" s="67"/>
      <c r="I112" s="191"/>
      <c r="L112" s="67"/>
      <c r="M112" s="192"/>
      <c r="O112" s="67"/>
      <c r="P112" s="67"/>
      <c r="Q112" s="67"/>
      <c r="S112" s="67"/>
      <c r="T112" s="67"/>
      <c r="U112" s="226"/>
      <c r="V112" s="67"/>
      <c r="W112" s="67"/>
    </row>
    <row r="113" spans="7:23" ht="15" customHeight="1">
      <c r="G113" s="67"/>
      <c r="H113" s="67"/>
      <c r="I113" s="191"/>
      <c r="L113" s="67"/>
      <c r="M113" s="192"/>
      <c r="O113" s="67"/>
      <c r="P113" s="67"/>
      <c r="Q113" s="67"/>
      <c r="S113" s="67"/>
      <c r="T113" s="67"/>
      <c r="U113" s="226"/>
      <c r="V113" s="67"/>
      <c r="W113" s="67"/>
    </row>
    <row r="114" spans="7:23" ht="15" customHeight="1">
      <c r="G114" s="67"/>
      <c r="H114" s="67"/>
      <c r="I114" s="191"/>
      <c r="L114" s="67"/>
      <c r="M114" s="192"/>
      <c r="O114" s="67"/>
      <c r="P114" s="67"/>
      <c r="Q114" s="67"/>
      <c r="S114" s="67"/>
      <c r="T114" s="67"/>
      <c r="U114" s="226"/>
      <c r="V114" s="67"/>
      <c r="W114" s="67"/>
    </row>
    <row r="115" spans="7:23" ht="15" customHeight="1">
      <c r="G115" s="67"/>
      <c r="H115" s="67"/>
      <c r="I115" s="191"/>
      <c r="L115" s="67"/>
      <c r="M115" s="192"/>
      <c r="O115" s="67"/>
      <c r="P115" s="67"/>
      <c r="Q115" s="67"/>
      <c r="S115" s="67"/>
      <c r="T115" s="67"/>
      <c r="U115" s="226"/>
      <c r="V115" s="67"/>
      <c r="W115" s="67"/>
    </row>
    <row r="116" spans="7:23" ht="15" customHeight="1">
      <c r="G116" s="67"/>
      <c r="H116" s="67"/>
      <c r="I116" s="191"/>
      <c r="L116" s="67"/>
      <c r="M116" s="192"/>
      <c r="O116" s="67"/>
      <c r="P116" s="67"/>
      <c r="Q116" s="67"/>
      <c r="S116" s="67"/>
      <c r="T116" s="67"/>
      <c r="U116" s="226"/>
      <c r="V116" s="67"/>
      <c r="W116" s="67"/>
    </row>
    <row r="117" spans="7:23" ht="15" customHeight="1">
      <c r="G117" s="67"/>
      <c r="H117" s="67"/>
      <c r="I117" s="191"/>
      <c r="L117" s="67"/>
      <c r="M117" s="192"/>
      <c r="O117" s="67"/>
      <c r="P117" s="67"/>
      <c r="Q117" s="67"/>
      <c r="S117" s="67"/>
      <c r="T117" s="67"/>
      <c r="U117" s="226"/>
      <c r="V117" s="67"/>
      <c r="W117" s="67"/>
    </row>
    <row r="118" spans="7:23" ht="15" customHeight="1">
      <c r="G118" s="67"/>
      <c r="H118" s="67"/>
      <c r="I118" s="191"/>
      <c r="L118" s="67"/>
      <c r="M118" s="192"/>
      <c r="O118" s="67"/>
      <c r="P118" s="67"/>
      <c r="Q118" s="67"/>
      <c r="S118" s="67"/>
      <c r="T118" s="67"/>
      <c r="U118" s="226"/>
      <c r="V118" s="67"/>
      <c r="W118" s="67"/>
    </row>
    <row r="119" spans="7:23" ht="15" customHeight="1">
      <c r="G119" s="67"/>
      <c r="H119" s="67"/>
      <c r="I119" s="191"/>
      <c r="L119" s="67"/>
      <c r="M119" s="192"/>
      <c r="O119" s="67"/>
      <c r="P119" s="67"/>
      <c r="Q119" s="67"/>
      <c r="S119" s="67"/>
      <c r="T119" s="67"/>
      <c r="U119" s="226"/>
      <c r="V119" s="67"/>
      <c r="W119" s="67"/>
    </row>
    <row r="120" spans="7:23" ht="15" customHeight="1">
      <c r="G120" s="67"/>
      <c r="H120" s="67"/>
      <c r="I120" s="191"/>
      <c r="L120" s="67"/>
      <c r="M120" s="192"/>
      <c r="O120" s="67"/>
      <c r="P120" s="67"/>
      <c r="Q120" s="67"/>
      <c r="S120" s="67"/>
      <c r="T120" s="67"/>
      <c r="U120" s="226"/>
      <c r="V120" s="67"/>
      <c r="W120" s="67"/>
    </row>
    <row r="121" spans="7:23" ht="15" customHeight="1">
      <c r="G121" s="67"/>
      <c r="H121" s="67"/>
      <c r="I121" s="191"/>
      <c r="L121" s="67"/>
      <c r="M121" s="192"/>
      <c r="O121" s="67"/>
      <c r="P121" s="67"/>
      <c r="Q121" s="67"/>
      <c r="S121" s="67"/>
      <c r="T121" s="67"/>
      <c r="U121" s="226"/>
      <c r="V121" s="67"/>
      <c r="W121" s="67"/>
    </row>
    <row r="122" spans="7:23" ht="15" customHeight="1">
      <c r="G122" s="67"/>
      <c r="H122" s="67"/>
      <c r="I122" s="191"/>
      <c r="L122" s="67"/>
      <c r="M122" s="192"/>
      <c r="O122" s="67"/>
      <c r="P122" s="67"/>
      <c r="Q122" s="67"/>
      <c r="S122" s="67"/>
      <c r="T122" s="67"/>
      <c r="U122" s="226"/>
      <c r="V122" s="67"/>
      <c r="W122" s="67"/>
    </row>
    <row r="123" spans="7:23" ht="23.25" customHeight="1">
      <c r="G123" s="67"/>
      <c r="H123" s="67"/>
      <c r="I123" s="191"/>
      <c r="L123" s="67"/>
      <c r="M123" s="192"/>
      <c r="O123" s="67"/>
      <c r="P123" s="67"/>
      <c r="Q123" s="67"/>
      <c r="S123" s="67"/>
      <c r="T123" s="67"/>
      <c r="U123" s="226"/>
      <c r="V123" s="67"/>
      <c r="W123" s="67"/>
    </row>
    <row r="124" spans="7:23" ht="15" customHeight="1">
      <c r="G124" s="67"/>
      <c r="H124" s="67"/>
      <c r="I124" s="191"/>
      <c r="L124" s="67"/>
      <c r="M124" s="192"/>
      <c r="O124" s="67"/>
      <c r="P124" s="67"/>
      <c r="Q124" s="67"/>
      <c r="S124" s="67"/>
      <c r="T124" s="67"/>
      <c r="U124" s="226"/>
      <c r="V124" s="67"/>
      <c r="W124" s="67"/>
    </row>
    <row r="125" spans="7:23" ht="15" customHeight="1">
      <c r="G125" s="67"/>
      <c r="H125" s="67"/>
      <c r="I125" s="191"/>
      <c r="L125" s="67"/>
      <c r="M125" s="192"/>
      <c r="O125" s="67"/>
      <c r="P125" s="67"/>
      <c r="Q125" s="67"/>
      <c r="S125" s="67"/>
      <c r="T125" s="67"/>
      <c r="U125" s="226"/>
      <c r="V125" s="67"/>
      <c r="W125" s="67"/>
    </row>
    <row r="126" spans="7:23" ht="15" customHeight="1">
      <c r="G126" s="67"/>
      <c r="H126" s="67"/>
      <c r="I126" s="191"/>
      <c r="L126" s="67"/>
      <c r="M126" s="192"/>
      <c r="O126" s="67"/>
      <c r="P126" s="67"/>
      <c r="Q126" s="67"/>
      <c r="S126" s="67"/>
      <c r="T126" s="67"/>
      <c r="U126" s="226"/>
      <c r="V126" s="67"/>
      <c r="W126" s="67"/>
    </row>
    <row r="127" spans="7:23" ht="15" customHeight="1">
      <c r="G127" s="67"/>
      <c r="H127" s="67"/>
      <c r="I127" s="191"/>
      <c r="L127" s="67"/>
      <c r="M127" s="192"/>
      <c r="O127" s="67"/>
      <c r="P127" s="67"/>
      <c r="Q127" s="67"/>
      <c r="S127" s="67"/>
      <c r="T127" s="67"/>
      <c r="U127" s="226"/>
      <c r="V127" s="67"/>
      <c r="W127" s="67"/>
    </row>
    <row r="128" spans="7:23" ht="15" customHeight="1">
      <c r="G128" s="67"/>
      <c r="H128" s="67"/>
      <c r="I128" s="191"/>
      <c r="L128" s="67"/>
      <c r="M128" s="192"/>
      <c r="O128" s="67"/>
      <c r="P128" s="67"/>
      <c r="Q128" s="67"/>
      <c r="S128" s="67"/>
      <c r="T128" s="67"/>
      <c r="U128" s="226"/>
      <c r="V128" s="67"/>
      <c r="W128" s="67"/>
    </row>
    <row r="129" spans="7:23" ht="15" customHeight="1">
      <c r="G129" s="67"/>
      <c r="H129" s="67"/>
      <c r="I129" s="191"/>
      <c r="L129" s="67"/>
      <c r="M129" s="192"/>
      <c r="O129" s="67"/>
      <c r="P129" s="67"/>
      <c r="Q129" s="67"/>
      <c r="S129" s="67"/>
      <c r="T129" s="67"/>
      <c r="U129" s="226"/>
      <c r="V129" s="67"/>
      <c r="W129" s="67"/>
    </row>
    <row r="130" spans="7:23" ht="15" customHeight="1">
      <c r="G130" s="67"/>
      <c r="H130" s="67"/>
      <c r="I130" s="191"/>
      <c r="L130" s="67"/>
      <c r="M130" s="192"/>
      <c r="O130" s="67"/>
      <c r="P130" s="67"/>
      <c r="Q130" s="67"/>
      <c r="S130" s="67"/>
      <c r="T130" s="67"/>
      <c r="U130" s="226"/>
      <c r="V130" s="67"/>
      <c r="W130" s="67"/>
    </row>
    <row r="131" spans="7:23" ht="15" customHeight="1">
      <c r="G131" s="67"/>
      <c r="H131" s="67"/>
      <c r="I131" s="191"/>
      <c r="L131" s="67"/>
      <c r="M131" s="192"/>
      <c r="O131" s="67"/>
      <c r="P131" s="67"/>
      <c r="Q131" s="67"/>
      <c r="S131" s="67"/>
      <c r="T131" s="67"/>
      <c r="U131" s="226"/>
      <c r="V131" s="67"/>
      <c r="W131" s="67"/>
    </row>
    <row r="132" spans="7:23" ht="15" customHeight="1">
      <c r="G132" s="67"/>
      <c r="H132" s="67"/>
      <c r="I132" s="191"/>
      <c r="L132" s="67"/>
      <c r="M132" s="192"/>
      <c r="O132" s="67"/>
      <c r="P132" s="67"/>
      <c r="Q132" s="67"/>
      <c r="S132" s="67"/>
      <c r="T132" s="67"/>
      <c r="U132" s="226"/>
      <c r="V132" s="67"/>
      <c r="W132" s="67"/>
    </row>
    <row r="133" spans="7:23" ht="15" customHeight="1">
      <c r="G133" s="67"/>
      <c r="H133" s="67"/>
      <c r="I133" s="191"/>
      <c r="L133" s="67"/>
      <c r="M133" s="192"/>
      <c r="O133" s="67"/>
      <c r="P133" s="67"/>
      <c r="Q133" s="67"/>
      <c r="S133" s="67"/>
      <c r="T133" s="67"/>
      <c r="U133" s="226"/>
      <c r="V133" s="67"/>
      <c r="W133" s="67"/>
    </row>
    <row r="134" spans="7:23" ht="15" customHeight="1">
      <c r="G134" s="67"/>
      <c r="H134" s="67"/>
      <c r="I134" s="191"/>
      <c r="L134" s="67"/>
      <c r="M134" s="192"/>
      <c r="O134" s="67"/>
      <c r="P134" s="67"/>
      <c r="Q134" s="67"/>
      <c r="S134" s="67"/>
      <c r="T134" s="67"/>
      <c r="U134" s="226"/>
      <c r="V134" s="67"/>
      <c r="W134" s="67"/>
    </row>
    <row r="135" spans="7:23" ht="15" customHeight="1">
      <c r="G135" s="67"/>
      <c r="H135" s="67"/>
      <c r="I135" s="191"/>
      <c r="L135" s="67"/>
      <c r="M135" s="192"/>
      <c r="O135" s="67"/>
      <c r="P135" s="67"/>
      <c r="Q135" s="67"/>
      <c r="S135" s="67"/>
      <c r="T135" s="67"/>
      <c r="U135" s="226"/>
      <c r="V135" s="67"/>
      <c r="W135" s="67"/>
    </row>
    <row r="136" spans="7:23" ht="15" customHeight="1">
      <c r="G136" s="67"/>
      <c r="H136" s="67"/>
      <c r="I136" s="191"/>
      <c r="L136" s="67"/>
      <c r="M136" s="192"/>
      <c r="O136" s="67"/>
      <c r="P136" s="67"/>
      <c r="Q136" s="67"/>
      <c r="S136" s="67"/>
      <c r="T136" s="67"/>
      <c r="U136" s="226"/>
      <c r="V136" s="67"/>
      <c r="W136" s="67"/>
    </row>
    <row r="137" spans="7:23" ht="15" customHeight="1">
      <c r="G137" s="67"/>
      <c r="H137" s="67"/>
      <c r="I137" s="191"/>
      <c r="L137" s="67"/>
      <c r="M137" s="192"/>
      <c r="O137" s="67"/>
      <c r="P137" s="67"/>
      <c r="Q137" s="67"/>
      <c r="S137" s="67"/>
      <c r="T137" s="67"/>
      <c r="U137" s="226"/>
      <c r="V137" s="67"/>
      <c r="W137" s="67"/>
    </row>
    <row r="138" spans="7:23" ht="15" customHeight="1">
      <c r="G138" s="67"/>
      <c r="H138" s="67"/>
      <c r="I138" s="191"/>
      <c r="L138" s="67"/>
      <c r="M138" s="192"/>
      <c r="O138" s="67"/>
      <c r="P138" s="67"/>
      <c r="Q138" s="67"/>
      <c r="S138" s="67"/>
      <c r="T138" s="67"/>
      <c r="U138" s="226"/>
      <c r="V138" s="67"/>
      <c r="W138" s="67"/>
    </row>
    <row r="139" spans="7:23" ht="15" customHeight="1">
      <c r="G139" s="67"/>
      <c r="H139" s="67"/>
      <c r="I139" s="191"/>
      <c r="L139" s="67"/>
      <c r="M139" s="192"/>
      <c r="O139" s="67"/>
      <c r="P139" s="67"/>
      <c r="Q139" s="67"/>
      <c r="S139" s="67"/>
      <c r="T139" s="67"/>
      <c r="U139" s="226"/>
      <c r="V139" s="67"/>
      <c r="W139" s="67"/>
    </row>
    <row r="140" spans="7:23" ht="15" customHeight="1">
      <c r="G140" s="67"/>
      <c r="H140" s="67"/>
      <c r="I140" s="191"/>
      <c r="L140" s="67"/>
      <c r="M140" s="192"/>
      <c r="O140" s="67"/>
      <c r="P140" s="67"/>
      <c r="Q140" s="67"/>
      <c r="S140" s="67"/>
      <c r="T140" s="67"/>
      <c r="U140" s="226"/>
      <c r="V140" s="67"/>
      <c r="W140" s="67"/>
    </row>
    <row r="141" spans="7:23" ht="15" customHeight="1">
      <c r="G141" s="67"/>
      <c r="H141" s="67"/>
      <c r="I141" s="191"/>
      <c r="L141" s="67"/>
      <c r="M141" s="192"/>
      <c r="O141" s="67"/>
      <c r="P141" s="67"/>
      <c r="Q141" s="67"/>
      <c r="S141" s="67"/>
      <c r="T141" s="67"/>
      <c r="U141" s="226"/>
      <c r="V141" s="67"/>
      <c r="W141" s="67"/>
    </row>
    <row r="142" spans="7:23" ht="15" customHeight="1">
      <c r="G142" s="67"/>
      <c r="H142" s="67"/>
      <c r="I142" s="191"/>
      <c r="L142" s="67"/>
      <c r="M142" s="192"/>
      <c r="O142" s="67"/>
      <c r="P142" s="67"/>
      <c r="Q142" s="67"/>
      <c r="S142" s="67"/>
      <c r="T142" s="67"/>
      <c r="U142" s="226"/>
      <c r="V142" s="67"/>
      <c r="W142" s="67"/>
    </row>
    <row r="143" spans="7:23" ht="15" customHeight="1">
      <c r="G143" s="67"/>
      <c r="H143" s="67"/>
      <c r="I143" s="191"/>
      <c r="L143" s="67"/>
      <c r="M143" s="192"/>
      <c r="O143" s="67"/>
      <c r="P143" s="67"/>
      <c r="Q143" s="67"/>
      <c r="S143" s="67"/>
      <c r="T143" s="67"/>
      <c r="U143" s="226"/>
      <c r="V143" s="67"/>
      <c r="W143" s="67"/>
    </row>
    <row r="144" spans="7:23" ht="22.5" customHeight="1">
      <c r="G144" s="67"/>
      <c r="H144" s="67"/>
      <c r="I144" s="191"/>
      <c r="L144" s="67"/>
      <c r="M144" s="192"/>
      <c r="O144" s="67"/>
      <c r="P144" s="67"/>
      <c r="Q144" s="67"/>
      <c r="S144" s="67"/>
      <c r="T144" s="67"/>
      <c r="U144" s="226"/>
      <c r="V144" s="67"/>
      <c r="W144" s="67"/>
    </row>
    <row r="145" spans="7:23" ht="15" customHeight="1">
      <c r="G145" s="67"/>
      <c r="H145" s="67"/>
      <c r="I145" s="191"/>
      <c r="L145" s="67"/>
      <c r="M145" s="192"/>
      <c r="O145" s="67"/>
      <c r="P145" s="67"/>
      <c r="Q145" s="67"/>
      <c r="S145" s="67"/>
      <c r="T145" s="67"/>
      <c r="U145" s="226"/>
      <c r="V145" s="67"/>
      <c r="W145" s="67"/>
    </row>
    <row r="146" spans="7:23" ht="15" customHeight="1">
      <c r="G146" s="67"/>
      <c r="H146" s="67"/>
      <c r="I146" s="191"/>
      <c r="L146" s="67"/>
      <c r="M146" s="192"/>
      <c r="O146" s="67"/>
      <c r="P146" s="67"/>
      <c r="Q146" s="67"/>
      <c r="S146" s="67"/>
      <c r="T146" s="67"/>
      <c r="U146" s="226"/>
      <c r="V146" s="67"/>
      <c r="W146" s="67"/>
    </row>
    <row r="147" spans="7:23" ht="15" customHeight="1">
      <c r="G147" s="67"/>
      <c r="H147" s="67"/>
      <c r="I147" s="191"/>
      <c r="L147" s="67"/>
      <c r="M147" s="192"/>
      <c r="O147" s="67"/>
      <c r="P147" s="67"/>
      <c r="Q147" s="67"/>
      <c r="S147" s="67"/>
      <c r="T147" s="67"/>
      <c r="U147" s="226"/>
      <c r="V147" s="67"/>
      <c r="W147" s="67"/>
    </row>
    <row r="148" spans="7:23" ht="15" customHeight="1">
      <c r="G148" s="67"/>
      <c r="H148" s="67"/>
      <c r="I148" s="191"/>
      <c r="L148" s="67"/>
      <c r="M148" s="192"/>
      <c r="O148" s="67"/>
      <c r="P148" s="67"/>
      <c r="Q148" s="67"/>
      <c r="S148" s="67"/>
      <c r="T148" s="67"/>
      <c r="U148" s="226"/>
      <c r="V148" s="67"/>
      <c r="W148" s="67"/>
    </row>
    <row r="149" spans="7:23" ht="15" customHeight="1">
      <c r="G149" s="67"/>
      <c r="H149" s="67"/>
      <c r="I149" s="191"/>
      <c r="L149" s="67"/>
      <c r="M149" s="192"/>
      <c r="O149" s="67"/>
      <c r="P149" s="67"/>
      <c r="Q149" s="67"/>
      <c r="S149" s="67"/>
      <c r="T149" s="67"/>
      <c r="U149" s="226"/>
      <c r="V149" s="67"/>
      <c r="W149" s="67"/>
    </row>
    <row r="150" spans="7:23" ht="15" customHeight="1">
      <c r="G150" s="67"/>
      <c r="H150" s="67"/>
      <c r="I150" s="191"/>
      <c r="L150" s="67"/>
      <c r="M150" s="192"/>
      <c r="O150" s="67"/>
      <c r="P150" s="67"/>
      <c r="Q150" s="67"/>
      <c r="S150" s="67"/>
      <c r="T150" s="67"/>
      <c r="U150" s="226"/>
      <c r="V150" s="67"/>
      <c r="W150" s="67"/>
    </row>
    <row r="151" spans="7:23" ht="15" customHeight="1">
      <c r="G151" s="67"/>
      <c r="H151" s="67"/>
      <c r="I151" s="191"/>
      <c r="L151" s="67"/>
      <c r="M151" s="192"/>
      <c r="O151" s="67"/>
      <c r="P151" s="67"/>
      <c r="Q151" s="67"/>
      <c r="S151" s="67"/>
      <c r="T151" s="67"/>
      <c r="U151" s="226"/>
      <c r="V151" s="67"/>
      <c r="W151" s="67"/>
    </row>
    <row r="152" spans="7:23" ht="15" customHeight="1">
      <c r="G152" s="67"/>
      <c r="H152" s="67"/>
      <c r="I152" s="191"/>
      <c r="L152" s="67"/>
      <c r="M152" s="192"/>
      <c r="O152" s="67"/>
      <c r="P152" s="67"/>
      <c r="Q152" s="67"/>
      <c r="S152" s="67"/>
      <c r="T152" s="67"/>
      <c r="U152" s="226"/>
      <c r="V152" s="67"/>
      <c r="W152" s="67"/>
    </row>
    <row r="153" spans="7:23" ht="15" customHeight="1">
      <c r="G153" s="67"/>
      <c r="H153" s="67"/>
      <c r="I153" s="191"/>
      <c r="L153" s="67"/>
      <c r="M153" s="192"/>
      <c r="O153" s="67"/>
      <c r="P153" s="67"/>
      <c r="Q153" s="67"/>
      <c r="S153" s="67"/>
      <c r="T153" s="67"/>
      <c r="U153" s="226"/>
      <c r="V153" s="67"/>
      <c r="W153" s="67"/>
    </row>
    <row r="154" spans="7:23" ht="15" customHeight="1">
      <c r="G154" s="67"/>
      <c r="H154" s="67"/>
      <c r="I154" s="191"/>
      <c r="L154" s="67"/>
      <c r="M154" s="192"/>
      <c r="O154" s="67"/>
      <c r="P154" s="67"/>
      <c r="Q154" s="67"/>
      <c r="S154" s="67"/>
      <c r="T154" s="67"/>
      <c r="U154" s="226"/>
      <c r="V154" s="67"/>
      <c r="W154" s="67"/>
    </row>
    <row r="155" spans="7:23" ht="15" customHeight="1">
      <c r="G155" s="67"/>
      <c r="H155" s="67"/>
      <c r="I155" s="191"/>
      <c r="L155" s="67"/>
      <c r="M155" s="192"/>
      <c r="O155" s="67"/>
      <c r="P155" s="67"/>
      <c r="Q155" s="67"/>
      <c r="S155" s="67"/>
      <c r="T155" s="67"/>
      <c r="U155" s="226"/>
      <c r="V155" s="67"/>
      <c r="W155" s="67"/>
    </row>
    <row r="156" spans="7:23" ht="15" customHeight="1">
      <c r="G156" s="67"/>
      <c r="H156" s="67"/>
      <c r="I156" s="191"/>
      <c r="L156" s="67"/>
      <c r="M156" s="192"/>
      <c r="O156" s="67"/>
      <c r="P156" s="67"/>
      <c r="Q156" s="67"/>
      <c r="S156" s="67"/>
      <c r="T156" s="67"/>
      <c r="U156" s="226"/>
      <c r="V156" s="67"/>
      <c r="W156" s="67"/>
    </row>
    <row r="157" spans="7:23" ht="15" customHeight="1">
      <c r="G157" s="67"/>
      <c r="H157" s="67"/>
      <c r="I157" s="191"/>
      <c r="L157" s="67"/>
      <c r="M157" s="192"/>
      <c r="O157" s="67"/>
      <c r="P157" s="67"/>
      <c r="Q157" s="67"/>
      <c r="S157" s="67"/>
      <c r="T157" s="67"/>
      <c r="U157" s="226"/>
      <c r="V157" s="67"/>
      <c r="W157" s="67"/>
    </row>
    <row r="158" spans="7:23" ht="15" customHeight="1">
      <c r="G158" s="67"/>
      <c r="H158" s="67"/>
      <c r="I158" s="191"/>
      <c r="L158" s="67"/>
      <c r="M158" s="192"/>
      <c r="O158" s="67"/>
      <c r="P158" s="67"/>
      <c r="Q158" s="67"/>
      <c r="S158" s="67"/>
      <c r="T158" s="67"/>
      <c r="U158" s="226"/>
      <c r="V158" s="67"/>
      <c r="W158" s="67"/>
    </row>
    <row r="159" spans="7:23" ht="15" customHeight="1">
      <c r="G159" s="67"/>
      <c r="H159" s="67"/>
      <c r="I159" s="191"/>
      <c r="L159" s="67"/>
      <c r="M159" s="192"/>
      <c r="O159" s="67"/>
      <c r="P159" s="67"/>
      <c r="Q159" s="67"/>
      <c r="S159" s="67"/>
      <c r="T159" s="67"/>
      <c r="U159" s="226"/>
      <c r="V159" s="67"/>
      <c r="W159" s="67"/>
    </row>
    <row r="160" spans="7:23" ht="15" customHeight="1">
      <c r="G160" s="67"/>
      <c r="H160" s="67"/>
      <c r="I160" s="191"/>
      <c r="L160" s="67"/>
      <c r="M160" s="192"/>
      <c r="O160" s="67"/>
      <c r="P160" s="67"/>
      <c r="Q160" s="67"/>
      <c r="S160" s="67"/>
      <c r="T160" s="67"/>
      <c r="U160" s="226"/>
      <c r="V160" s="67"/>
      <c r="W160" s="67"/>
    </row>
    <row r="161" spans="7:23" ht="15" customHeight="1">
      <c r="G161" s="67"/>
      <c r="H161" s="67"/>
      <c r="I161" s="191"/>
      <c r="L161" s="67"/>
      <c r="M161" s="192"/>
      <c r="O161" s="67"/>
      <c r="P161" s="67"/>
      <c r="Q161" s="67"/>
      <c r="S161" s="67"/>
      <c r="T161" s="67"/>
      <c r="U161" s="226"/>
      <c r="V161" s="67"/>
      <c r="W161" s="67"/>
    </row>
    <row r="162" spans="7:23" ht="15" customHeight="1">
      <c r="G162" s="67"/>
      <c r="H162" s="67"/>
      <c r="I162" s="191"/>
      <c r="L162" s="67"/>
      <c r="M162" s="192"/>
      <c r="O162" s="67"/>
      <c r="P162" s="67"/>
      <c r="Q162" s="67"/>
      <c r="S162" s="67"/>
      <c r="T162" s="67"/>
      <c r="U162" s="226"/>
      <c r="V162" s="67"/>
      <c r="W162" s="67"/>
    </row>
    <row r="163" spans="7:23" ht="15" customHeight="1">
      <c r="G163" s="67"/>
      <c r="H163" s="67"/>
      <c r="I163" s="191"/>
      <c r="L163" s="67"/>
      <c r="M163" s="192"/>
      <c r="O163" s="67"/>
      <c r="P163" s="67"/>
      <c r="Q163" s="67"/>
      <c r="S163" s="67"/>
      <c r="T163" s="67"/>
      <c r="U163" s="226"/>
      <c r="V163" s="67"/>
      <c r="W163" s="67"/>
    </row>
    <row r="164" spans="7:23" ht="15" customHeight="1">
      <c r="G164" s="67"/>
      <c r="H164" s="67"/>
      <c r="I164" s="191"/>
      <c r="L164" s="67"/>
      <c r="M164" s="192"/>
      <c r="O164" s="67"/>
      <c r="P164" s="67"/>
      <c r="Q164" s="67"/>
      <c r="S164" s="67"/>
      <c r="T164" s="67"/>
      <c r="U164" s="226"/>
      <c r="V164" s="67"/>
      <c r="W164" s="67"/>
    </row>
    <row r="165" spans="7:23" ht="15" customHeight="1">
      <c r="G165" s="67"/>
      <c r="H165" s="67"/>
      <c r="I165" s="191"/>
      <c r="L165" s="67"/>
      <c r="M165" s="192"/>
      <c r="O165" s="67"/>
      <c r="P165" s="67"/>
      <c r="Q165" s="67"/>
      <c r="S165" s="67"/>
      <c r="T165" s="67"/>
      <c r="U165" s="226"/>
      <c r="V165" s="67"/>
      <c r="W165" s="67"/>
    </row>
    <row r="166" spans="7:23" ht="15" customHeight="1">
      <c r="G166" s="67"/>
      <c r="H166" s="67"/>
      <c r="I166" s="191"/>
      <c r="L166" s="67"/>
      <c r="M166" s="192"/>
      <c r="O166" s="67"/>
      <c r="P166" s="67"/>
      <c r="Q166" s="67"/>
      <c r="S166" s="67"/>
      <c r="T166" s="67"/>
      <c r="U166" s="226"/>
      <c r="V166" s="67"/>
      <c r="W166" s="67"/>
    </row>
    <row r="167" spans="7:23" ht="15" customHeight="1">
      <c r="G167" s="67"/>
      <c r="H167" s="67"/>
      <c r="I167" s="191"/>
      <c r="L167" s="67"/>
      <c r="M167" s="192"/>
      <c r="O167" s="67"/>
      <c r="P167" s="67"/>
      <c r="Q167" s="67"/>
      <c r="S167" s="67"/>
      <c r="T167" s="67"/>
      <c r="U167" s="226"/>
      <c r="V167" s="67"/>
      <c r="W167" s="67"/>
    </row>
    <row r="168" spans="7:23" ht="15" customHeight="1">
      <c r="G168" s="67"/>
      <c r="H168" s="67"/>
      <c r="I168" s="191"/>
      <c r="L168" s="67"/>
      <c r="M168" s="192"/>
      <c r="O168" s="67"/>
      <c r="P168" s="67"/>
      <c r="Q168" s="67"/>
      <c r="S168" s="67"/>
      <c r="T168" s="67"/>
      <c r="U168" s="226"/>
      <c r="V168" s="67"/>
      <c r="W168" s="67"/>
    </row>
    <row r="169" spans="7:23" ht="15" customHeight="1">
      <c r="G169" s="67"/>
      <c r="H169" s="67"/>
      <c r="I169" s="191"/>
      <c r="L169" s="67"/>
      <c r="M169" s="192"/>
      <c r="O169" s="67"/>
      <c r="P169" s="67"/>
      <c r="Q169" s="67"/>
      <c r="S169" s="67"/>
      <c r="T169" s="67"/>
      <c r="U169" s="226"/>
      <c r="V169" s="67"/>
      <c r="W169" s="67"/>
    </row>
    <row r="170" spans="7:23" ht="15" customHeight="1">
      <c r="G170" s="67"/>
      <c r="H170" s="67"/>
      <c r="I170" s="191"/>
      <c r="L170" s="67"/>
      <c r="M170" s="192"/>
      <c r="O170" s="67"/>
      <c r="P170" s="67"/>
      <c r="Q170" s="67"/>
      <c r="S170" s="67"/>
      <c r="T170" s="67"/>
      <c r="U170" s="226"/>
      <c r="V170" s="67"/>
      <c r="W170" s="67"/>
    </row>
    <row r="171" spans="7:23" ht="15" customHeight="1">
      <c r="G171" s="67"/>
      <c r="H171" s="67"/>
      <c r="I171" s="191"/>
      <c r="L171" s="67"/>
      <c r="M171" s="192"/>
      <c r="O171" s="67"/>
      <c r="P171" s="67"/>
      <c r="Q171" s="67"/>
      <c r="S171" s="67"/>
      <c r="T171" s="67"/>
      <c r="U171" s="226"/>
      <c r="V171" s="67"/>
      <c r="W171" s="67"/>
    </row>
    <row r="172" spans="7:23" ht="15" customHeight="1">
      <c r="G172" s="67"/>
      <c r="H172" s="67"/>
      <c r="I172" s="191"/>
      <c r="L172" s="67"/>
      <c r="M172" s="192"/>
      <c r="O172" s="67"/>
      <c r="P172" s="67"/>
      <c r="Q172" s="67"/>
      <c r="S172" s="67"/>
      <c r="T172" s="67"/>
      <c r="U172" s="226"/>
      <c r="V172" s="67"/>
      <c r="W172" s="67"/>
    </row>
    <row r="173" spans="7:23" ht="15" customHeight="1">
      <c r="G173" s="67"/>
      <c r="H173" s="67"/>
      <c r="I173" s="191"/>
      <c r="L173" s="67"/>
      <c r="M173" s="192"/>
      <c r="O173" s="67"/>
      <c r="P173" s="67"/>
      <c r="Q173" s="67"/>
      <c r="S173" s="67"/>
      <c r="T173" s="67"/>
      <c r="U173" s="226"/>
      <c r="V173" s="67"/>
      <c r="W173" s="67"/>
    </row>
    <row r="174" spans="7:23" ht="15" customHeight="1">
      <c r="G174" s="67"/>
      <c r="H174" s="67"/>
      <c r="I174" s="191"/>
      <c r="L174" s="67"/>
      <c r="M174" s="192"/>
      <c r="O174" s="67"/>
      <c r="P174" s="67"/>
      <c r="Q174" s="67"/>
      <c r="S174" s="67"/>
      <c r="T174" s="67"/>
      <c r="U174" s="226"/>
      <c r="V174" s="67"/>
      <c r="W174" s="67"/>
    </row>
    <row r="175" spans="7:23" ht="15" customHeight="1">
      <c r="G175" s="67"/>
      <c r="H175" s="67"/>
      <c r="I175" s="191"/>
      <c r="L175" s="67"/>
      <c r="M175" s="192"/>
      <c r="O175" s="67"/>
      <c r="P175" s="67"/>
      <c r="Q175" s="67"/>
      <c r="S175" s="67"/>
      <c r="T175" s="67"/>
      <c r="U175" s="226"/>
      <c r="V175" s="67"/>
      <c r="W175" s="67"/>
    </row>
    <row r="176" spans="7:23" ht="15" customHeight="1">
      <c r="G176" s="67"/>
      <c r="H176" s="67"/>
      <c r="I176" s="191"/>
      <c r="L176" s="67"/>
      <c r="M176" s="192"/>
      <c r="O176" s="67"/>
      <c r="P176" s="67"/>
      <c r="Q176" s="67"/>
      <c r="S176" s="67"/>
      <c r="T176" s="67"/>
      <c r="U176" s="226"/>
      <c r="V176" s="67"/>
      <c r="W176" s="67"/>
    </row>
    <row r="177" spans="7:23" ht="15" customHeight="1">
      <c r="G177" s="67"/>
      <c r="H177" s="67"/>
      <c r="I177" s="191"/>
      <c r="L177" s="67"/>
      <c r="M177" s="192"/>
      <c r="O177" s="67"/>
      <c r="P177" s="67"/>
      <c r="Q177" s="67"/>
      <c r="S177" s="67"/>
      <c r="T177" s="67"/>
      <c r="U177" s="226"/>
      <c r="V177" s="67"/>
      <c r="W177" s="67"/>
    </row>
    <row r="178" spans="7:23" ht="15" customHeight="1">
      <c r="G178" s="67"/>
      <c r="H178" s="67"/>
      <c r="I178" s="191"/>
      <c r="L178" s="67"/>
      <c r="M178" s="192"/>
      <c r="O178" s="67"/>
      <c r="P178" s="67"/>
      <c r="Q178" s="67"/>
      <c r="S178" s="67"/>
      <c r="T178" s="67"/>
      <c r="U178" s="226"/>
      <c r="V178" s="67"/>
      <c r="W178" s="67"/>
    </row>
    <row r="179" spans="7:23" ht="15" customHeight="1">
      <c r="G179" s="67"/>
      <c r="H179" s="67"/>
      <c r="I179" s="191"/>
      <c r="L179" s="67"/>
      <c r="M179" s="192"/>
      <c r="O179" s="67"/>
      <c r="P179" s="67"/>
      <c r="Q179" s="67"/>
      <c r="S179" s="67"/>
      <c r="T179" s="67"/>
      <c r="U179" s="226"/>
      <c r="V179" s="67"/>
      <c r="W179" s="67"/>
    </row>
    <row r="180" spans="7:23" ht="15" customHeight="1">
      <c r="G180" s="67"/>
      <c r="H180" s="67"/>
      <c r="I180" s="191"/>
      <c r="L180" s="67"/>
      <c r="M180" s="192"/>
      <c r="O180" s="67"/>
      <c r="P180" s="67"/>
      <c r="Q180" s="67"/>
      <c r="S180" s="67"/>
      <c r="T180" s="67"/>
      <c r="U180" s="226"/>
      <c r="V180" s="67"/>
      <c r="W180" s="67"/>
    </row>
    <row r="181" spans="7:23" ht="15" customHeight="1">
      <c r="G181" s="67"/>
      <c r="H181" s="67"/>
      <c r="I181" s="191"/>
      <c r="L181" s="67"/>
      <c r="M181" s="192"/>
      <c r="O181" s="67"/>
      <c r="P181" s="67"/>
      <c r="Q181" s="67"/>
      <c r="S181" s="67"/>
      <c r="T181" s="67"/>
      <c r="U181" s="226"/>
      <c r="V181" s="67"/>
      <c r="W181" s="67"/>
    </row>
    <row r="182" spans="7:23" ht="15" customHeight="1">
      <c r="G182" s="67"/>
      <c r="H182" s="67"/>
      <c r="I182" s="191"/>
      <c r="L182" s="67"/>
      <c r="M182" s="192"/>
      <c r="O182" s="67"/>
      <c r="P182" s="67"/>
      <c r="Q182" s="67"/>
      <c r="S182" s="67"/>
      <c r="T182" s="67"/>
      <c r="U182" s="226"/>
      <c r="V182" s="67"/>
      <c r="W182" s="67"/>
    </row>
    <row r="183" spans="7:23" ht="15" customHeight="1">
      <c r="G183" s="67"/>
      <c r="H183" s="67"/>
      <c r="I183" s="191"/>
      <c r="L183" s="67"/>
      <c r="M183" s="192"/>
      <c r="O183" s="67"/>
      <c r="P183" s="67"/>
      <c r="Q183" s="67"/>
      <c r="S183" s="67"/>
      <c r="T183" s="67"/>
      <c r="U183" s="226"/>
      <c r="V183" s="67"/>
      <c r="W183" s="67"/>
    </row>
    <row r="184" spans="7:23" ht="15" customHeight="1">
      <c r="G184" s="67"/>
      <c r="H184" s="67"/>
      <c r="I184" s="191"/>
      <c r="L184" s="67"/>
      <c r="M184" s="192"/>
      <c r="O184" s="67"/>
      <c r="P184" s="67"/>
      <c r="Q184" s="67"/>
      <c r="S184" s="67"/>
      <c r="T184" s="67"/>
      <c r="U184" s="226"/>
      <c r="V184" s="67"/>
      <c r="W184" s="67"/>
    </row>
    <row r="185" spans="7:23" ht="15" customHeight="1">
      <c r="G185" s="67"/>
      <c r="H185" s="67"/>
      <c r="I185" s="191"/>
      <c r="L185" s="67"/>
      <c r="M185" s="192"/>
      <c r="O185" s="67"/>
      <c r="P185" s="67"/>
      <c r="Q185" s="67"/>
      <c r="S185" s="67"/>
      <c r="T185" s="67"/>
      <c r="U185" s="226"/>
      <c r="V185" s="67"/>
      <c r="W185" s="67"/>
    </row>
    <row r="186" spans="7:23" ht="15" customHeight="1">
      <c r="G186" s="67"/>
      <c r="H186" s="67"/>
      <c r="I186" s="191"/>
      <c r="L186" s="67"/>
      <c r="M186" s="192"/>
      <c r="O186" s="67"/>
      <c r="P186" s="67"/>
      <c r="Q186" s="67"/>
      <c r="S186" s="67"/>
      <c r="T186" s="67"/>
      <c r="U186" s="226"/>
      <c r="V186" s="67"/>
      <c r="W186" s="67"/>
    </row>
    <row r="187" spans="7:23" ht="15" customHeight="1">
      <c r="G187" s="67"/>
      <c r="H187" s="67"/>
      <c r="I187" s="191"/>
      <c r="L187" s="67"/>
      <c r="M187" s="192"/>
      <c r="O187" s="67"/>
      <c r="P187" s="67"/>
      <c r="Q187" s="67"/>
      <c r="S187" s="67"/>
      <c r="T187" s="67"/>
      <c r="U187" s="226"/>
      <c r="V187" s="67"/>
      <c r="W187" s="67"/>
    </row>
    <row r="188" spans="7:23" ht="15" customHeight="1">
      <c r="G188" s="67"/>
      <c r="H188" s="67"/>
      <c r="I188" s="191"/>
      <c r="S188" s="67"/>
      <c r="T188" s="67"/>
      <c r="U188" s="226"/>
      <c r="V188" s="67"/>
      <c r="W188" s="67"/>
    </row>
    <row r="189" spans="7:23" ht="15" customHeight="1">
      <c r="G189" s="67"/>
      <c r="H189" s="67"/>
      <c r="I189" s="191"/>
      <c r="S189" s="67"/>
      <c r="T189" s="67"/>
      <c r="U189" s="226"/>
      <c r="V189" s="67"/>
      <c r="W189" s="67"/>
    </row>
    <row r="190" spans="7:23" ht="15" customHeight="1">
      <c r="S190" s="67"/>
      <c r="T190" s="67"/>
      <c r="U190" s="226"/>
      <c r="V190" s="67"/>
      <c r="W190" s="67"/>
    </row>
    <row r="191" spans="7:23" ht="15" customHeight="1">
      <c r="S191" s="67"/>
      <c r="T191" s="67"/>
      <c r="U191" s="226"/>
      <c r="V191" s="67"/>
      <c r="W191" s="67"/>
    </row>
    <row r="192" spans="7:23" ht="15" customHeight="1">
      <c r="S192" s="67"/>
      <c r="T192" s="67"/>
      <c r="U192" s="226"/>
      <c r="V192" s="67"/>
      <c r="W192" s="67"/>
    </row>
    <row r="193" spans="19:23" ht="15" customHeight="1">
      <c r="S193" s="67"/>
      <c r="T193" s="67"/>
      <c r="U193" s="226"/>
      <c r="V193" s="67"/>
      <c r="W193" s="67"/>
    </row>
    <row r="194" spans="19:23" ht="15" customHeight="1">
      <c r="S194" s="67"/>
      <c r="T194" s="67"/>
      <c r="U194" s="226"/>
      <c r="V194" s="67"/>
      <c r="W194" s="67"/>
    </row>
    <row r="195" spans="19:23" ht="15" customHeight="1">
      <c r="S195" s="67"/>
      <c r="T195" s="67"/>
      <c r="U195" s="226"/>
      <c r="V195" s="67"/>
      <c r="W195" s="67"/>
    </row>
    <row r="196" spans="19:23" ht="15" customHeight="1">
      <c r="S196" s="67"/>
      <c r="T196" s="67"/>
      <c r="U196" s="226"/>
      <c r="V196" s="67"/>
      <c r="W196" s="67"/>
    </row>
    <row r="197" spans="19:23" ht="15" customHeight="1">
      <c r="S197" s="67"/>
      <c r="T197" s="67"/>
      <c r="U197" s="226"/>
      <c r="V197" s="67"/>
      <c r="W197" s="67"/>
    </row>
    <row r="198" spans="19:23" ht="15" customHeight="1">
      <c r="S198" s="67"/>
      <c r="T198" s="67"/>
      <c r="U198" s="226"/>
      <c r="V198" s="67"/>
      <c r="W198" s="67"/>
    </row>
    <row r="199" spans="19:23" ht="15" customHeight="1">
      <c r="S199" s="67"/>
      <c r="T199" s="67"/>
      <c r="U199" s="226"/>
      <c r="V199" s="67"/>
      <c r="W199" s="67"/>
    </row>
    <row r="200" spans="19:23" ht="15" customHeight="1">
      <c r="S200" s="67"/>
      <c r="T200" s="67"/>
      <c r="U200" s="226"/>
      <c r="V200" s="67"/>
      <c r="W200" s="67"/>
    </row>
    <row r="201" spans="19:23" ht="15" customHeight="1">
      <c r="S201" s="67"/>
      <c r="T201" s="67"/>
      <c r="U201" s="226"/>
      <c r="V201" s="67"/>
      <c r="W201" s="67"/>
    </row>
    <row r="202" spans="19:23" ht="15" customHeight="1">
      <c r="S202" s="67"/>
      <c r="T202" s="67"/>
      <c r="U202" s="226"/>
      <c r="V202" s="67"/>
      <c r="W202" s="67"/>
    </row>
    <row r="203" spans="19:23" ht="15" customHeight="1">
      <c r="S203" s="67"/>
      <c r="T203" s="67"/>
      <c r="U203" s="226"/>
      <c r="V203" s="67"/>
      <c r="W203" s="67"/>
    </row>
    <row r="204" spans="19:23" ht="15" customHeight="1">
      <c r="S204" s="67"/>
      <c r="T204" s="67"/>
      <c r="U204" s="226"/>
      <c r="V204" s="67"/>
      <c r="W204" s="67"/>
    </row>
    <row r="205" spans="19:23" ht="15" customHeight="1">
      <c r="S205" s="67"/>
      <c r="T205" s="67"/>
      <c r="U205" s="226"/>
      <c r="V205" s="67"/>
      <c r="W205" s="67"/>
    </row>
    <row r="206" spans="19:23" ht="15" customHeight="1">
      <c r="S206" s="67"/>
      <c r="T206" s="67"/>
      <c r="U206" s="226"/>
      <c r="V206" s="67"/>
      <c r="W206" s="67"/>
    </row>
    <row r="207" spans="19:23" ht="15" customHeight="1">
      <c r="S207" s="67"/>
      <c r="T207" s="67"/>
      <c r="U207" s="226"/>
      <c r="V207" s="67"/>
      <c r="W207" s="67"/>
    </row>
    <row r="208" spans="19:23" ht="15" customHeight="1">
      <c r="S208" s="67"/>
      <c r="T208" s="67"/>
      <c r="U208" s="226"/>
      <c r="V208" s="67"/>
      <c r="W208" s="67"/>
    </row>
    <row r="209" spans="19:23" ht="15" customHeight="1">
      <c r="S209" s="67"/>
      <c r="T209" s="67"/>
      <c r="U209" s="226"/>
      <c r="V209" s="67"/>
      <c r="W209" s="67"/>
    </row>
    <row r="210" spans="19:23" ht="15" customHeight="1">
      <c r="S210" s="67"/>
      <c r="T210" s="67"/>
      <c r="U210" s="226"/>
      <c r="V210" s="67"/>
      <c r="W210" s="67"/>
    </row>
    <row r="211" spans="19:23" ht="15" customHeight="1">
      <c r="S211" s="67"/>
      <c r="T211" s="67"/>
      <c r="U211" s="226"/>
      <c r="V211" s="67"/>
      <c r="W211" s="67"/>
    </row>
    <row r="212" spans="19:23" ht="15" customHeight="1">
      <c r="S212" s="67"/>
      <c r="T212" s="67"/>
      <c r="U212" s="226"/>
      <c r="V212" s="67"/>
      <c r="W212" s="67"/>
    </row>
    <row r="213" spans="19:23" ht="15" customHeight="1">
      <c r="S213" s="67"/>
      <c r="T213" s="67"/>
      <c r="U213" s="226"/>
      <c r="V213" s="67"/>
      <c r="W213" s="67"/>
    </row>
    <row r="214" spans="19:23" ht="15" customHeight="1">
      <c r="S214" s="67"/>
      <c r="T214" s="67"/>
      <c r="U214" s="226"/>
      <c r="V214" s="67"/>
      <c r="W214" s="67"/>
    </row>
    <row r="215" spans="19:23" ht="15" customHeight="1">
      <c r="S215" s="67"/>
      <c r="T215" s="67"/>
      <c r="U215" s="226"/>
      <c r="V215" s="67"/>
      <c r="W215" s="67"/>
    </row>
    <row r="216" spans="19:23" ht="15" customHeight="1">
      <c r="S216" s="67"/>
      <c r="T216" s="67"/>
      <c r="U216" s="226"/>
      <c r="V216" s="67"/>
      <c r="W216" s="67"/>
    </row>
    <row r="217" spans="19:23" ht="15" customHeight="1">
      <c r="S217" s="67"/>
      <c r="T217" s="67"/>
      <c r="U217" s="226"/>
      <c r="V217" s="67"/>
      <c r="W217" s="67"/>
    </row>
    <row r="218" spans="19:23" ht="15" customHeight="1">
      <c r="S218" s="67"/>
      <c r="T218" s="67"/>
      <c r="U218" s="226"/>
      <c r="V218" s="67"/>
      <c r="W218" s="67"/>
    </row>
    <row r="219" spans="19:23" ht="15" customHeight="1">
      <c r="S219" s="67"/>
      <c r="T219" s="67"/>
      <c r="U219" s="226"/>
      <c r="V219" s="67"/>
      <c r="W219" s="67"/>
    </row>
    <row r="220" spans="19:23" ht="15" customHeight="1">
      <c r="S220" s="67"/>
      <c r="T220" s="67"/>
      <c r="U220" s="226"/>
      <c r="V220" s="67"/>
      <c r="W220" s="67"/>
    </row>
    <row r="221" spans="19:23" ht="15" customHeight="1">
      <c r="S221" s="67"/>
      <c r="T221" s="67"/>
      <c r="U221" s="226"/>
      <c r="V221" s="67"/>
      <c r="W221" s="67"/>
    </row>
    <row r="222" spans="19:23" ht="15" customHeight="1">
      <c r="S222" s="67"/>
      <c r="T222" s="67"/>
      <c r="U222" s="226"/>
      <c r="V222" s="67"/>
      <c r="W222" s="67"/>
    </row>
    <row r="223" spans="19:23" ht="15" customHeight="1">
      <c r="S223" s="67"/>
      <c r="T223" s="67"/>
      <c r="U223" s="226"/>
      <c r="V223" s="67"/>
      <c r="W223" s="67"/>
    </row>
    <row r="224" spans="19:23" ht="15" customHeight="1">
      <c r="S224" s="67"/>
      <c r="T224" s="67"/>
      <c r="U224" s="226"/>
      <c r="V224" s="67"/>
      <c r="W224" s="67"/>
    </row>
    <row r="225" spans="19:23" ht="15" customHeight="1">
      <c r="S225" s="67"/>
      <c r="T225" s="67"/>
      <c r="U225" s="226"/>
      <c r="V225" s="67"/>
      <c r="W225" s="67"/>
    </row>
    <row r="226" spans="19:23" ht="15" customHeight="1">
      <c r="S226" s="67"/>
      <c r="T226" s="67"/>
      <c r="U226" s="226"/>
      <c r="V226" s="67"/>
      <c r="W226" s="67"/>
    </row>
    <row r="227" spans="19:23" ht="15" customHeight="1">
      <c r="S227" s="67"/>
      <c r="T227" s="67"/>
      <c r="U227" s="226"/>
      <c r="V227" s="67"/>
      <c r="W227" s="67"/>
    </row>
    <row r="228" spans="19:23" ht="15" customHeight="1">
      <c r="S228" s="67"/>
      <c r="T228" s="67"/>
      <c r="U228" s="226"/>
      <c r="V228" s="67"/>
      <c r="W228" s="67"/>
    </row>
    <row r="229" spans="19:23" ht="15" customHeight="1">
      <c r="S229" s="67"/>
      <c r="T229" s="67"/>
      <c r="U229" s="226"/>
      <c r="V229" s="67"/>
      <c r="W229" s="67"/>
    </row>
    <row r="230" spans="19:23" ht="15" customHeight="1">
      <c r="S230" s="67"/>
      <c r="T230" s="67"/>
      <c r="U230" s="226"/>
      <c r="V230" s="67"/>
      <c r="W230" s="67"/>
    </row>
    <row r="231" spans="19:23" ht="15" customHeight="1">
      <c r="S231" s="67"/>
      <c r="T231" s="67"/>
      <c r="U231" s="226"/>
      <c r="V231" s="67"/>
      <c r="W231" s="67"/>
    </row>
    <row r="232" spans="19:23" ht="15" customHeight="1">
      <c r="S232" s="67"/>
      <c r="T232" s="67"/>
      <c r="U232" s="226"/>
      <c r="V232" s="67"/>
      <c r="W232" s="67"/>
    </row>
    <row r="233" spans="19:23" ht="15" customHeight="1">
      <c r="S233" s="67"/>
      <c r="T233" s="67"/>
      <c r="U233" s="226"/>
      <c r="V233" s="67"/>
      <c r="W233" s="67"/>
    </row>
    <row r="234" spans="19:23" ht="15" customHeight="1">
      <c r="S234" s="67"/>
      <c r="T234" s="67"/>
      <c r="U234" s="226"/>
      <c r="V234" s="67"/>
      <c r="W234" s="67"/>
    </row>
    <row r="235" spans="19:23" ht="15" customHeight="1">
      <c r="S235" s="67"/>
      <c r="T235" s="67"/>
      <c r="U235" s="226"/>
      <c r="V235" s="67"/>
      <c r="W235" s="67"/>
    </row>
    <row r="236" spans="19:23" ht="15" customHeight="1">
      <c r="S236" s="67"/>
      <c r="T236" s="67"/>
      <c r="U236" s="226"/>
      <c r="V236" s="67"/>
      <c r="W236" s="67"/>
    </row>
    <row r="237" spans="19:23" ht="15" customHeight="1"/>
    <row r="238" spans="19:23" ht="15" customHeight="1"/>
    <row r="239" spans="19:23" ht="15" customHeight="1"/>
    <row r="240" spans="19:23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</sheetData>
  <mergeCells count="11">
    <mergeCell ref="K40:Q40"/>
    <mergeCell ref="A41:I41"/>
    <mergeCell ref="A24:I24"/>
    <mergeCell ref="R30:W30"/>
    <mergeCell ref="A3:D3"/>
    <mergeCell ref="R3:W3"/>
    <mergeCell ref="X3:AA3"/>
    <mergeCell ref="A4:I4"/>
    <mergeCell ref="K4:Q4"/>
    <mergeCell ref="K18:Q18"/>
    <mergeCell ref="K28:Q28"/>
  </mergeCells>
  <pageMargins left="0.5" right="0.5" top="1" bottom="1" header="0.5" footer="0.5"/>
  <pageSetup paperSize="5" orientation="portrait"/>
  <headerFooter alignWithMargins="0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32">
    <tabColor rgb="FFFFFF00"/>
  </sheetPr>
  <dimension ref="A1:Q242"/>
  <sheetViews>
    <sheetView zoomScale="130" zoomScaleNormal="130" workbookViewId="0">
      <selection activeCell="H83" sqref="H83"/>
    </sheetView>
  </sheetViews>
  <sheetFormatPr defaultColWidth="9.109375" defaultRowHeight="13.2"/>
  <cols>
    <col min="1" max="1" width="12.109375" style="2301" customWidth="1"/>
    <col min="2" max="2" width="13.5546875" style="3" customWidth="1"/>
    <col min="3" max="3" width="10.88671875" style="3" customWidth="1"/>
    <col min="4" max="4" width="7.33203125" style="3" customWidth="1"/>
    <col min="5" max="5" width="10.44140625" style="4" customWidth="1"/>
    <col min="6" max="6" width="7.6640625" style="5" customWidth="1"/>
    <col min="7" max="7" width="13.6640625" style="6" customWidth="1"/>
    <col min="8" max="8" width="11.88671875" style="6" customWidth="1"/>
    <col min="9" max="9" width="13.5546875" style="7" customWidth="1"/>
    <col min="10" max="10" width="13.5546875" style="8" customWidth="1"/>
    <col min="11" max="11" width="13.88671875" style="6" customWidth="1"/>
    <col min="12" max="12" width="13.88671875" style="9" customWidth="1"/>
    <col min="13" max="13" width="13.88671875" style="10" customWidth="1"/>
    <col min="14" max="14" width="10.33203125" style="10" customWidth="1"/>
    <col min="15" max="15" width="12.88671875" style="6" customWidth="1"/>
    <col min="16" max="16" width="11.5546875" style="6" customWidth="1"/>
    <col min="17" max="17" width="11.33203125" style="2242" customWidth="1"/>
    <col min="18" max="16384" width="9.109375" style="3"/>
  </cols>
  <sheetData>
    <row r="1" spans="1:17" ht="24">
      <c r="A1" s="2317" t="s">
        <v>2107</v>
      </c>
      <c r="J1" s="63"/>
      <c r="K1" s="64"/>
      <c r="L1" s="65"/>
      <c r="M1" s="66"/>
      <c r="N1" s="66"/>
      <c r="O1" s="64"/>
    </row>
    <row r="2" spans="1:17" ht="18" customHeight="1" thickBot="1">
      <c r="G2" s="12"/>
      <c r="H2" s="12"/>
      <c r="I2" s="67"/>
    </row>
    <row r="3" spans="1:17" s="1" customFormat="1" ht="16.2" thickTop="1" thickBot="1">
      <c r="A3" s="3628" t="s">
        <v>1</v>
      </c>
      <c r="B3" s="3628"/>
      <c r="C3" s="3628"/>
      <c r="D3" s="3628"/>
      <c r="E3" s="3628"/>
      <c r="F3" s="3628"/>
      <c r="G3" s="3628"/>
      <c r="H3" s="3628"/>
      <c r="I3" s="3628"/>
      <c r="J3" s="3142" t="s">
        <v>185</v>
      </c>
      <c r="K3" s="3143"/>
      <c r="L3" s="3143"/>
      <c r="M3" s="3143"/>
      <c r="N3" s="3143"/>
      <c r="O3" s="3143"/>
      <c r="P3" s="3143"/>
      <c r="Q3" s="3145"/>
    </row>
    <row r="4" spans="1:17" ht="21" customHeight="1" thickTop="1">
      <c r="A4" s="2439" t="s">
        <v>2</v>
      </c>
      <c r="B4" s="15" t="s">
        <v>3</v>
      </c>
      <c r="C4" s="16" t="s">
        <v>4</v>
      </c>
      <c r="D4" s="15" t="s">
        <v>431</v>
      </c>
      <c r="E4" s="17" t="s">
        <v>7</v>
      </c>
      <c r="F4" s="18" t="s">
        <v>6</v>
      </c>
      <c r="G4" s="19" t="s">
        <v>176</v>
      </c>
      <c r="H4" s="19" t="s">
        <v>177</v>
      </c>
      <c r="I4" s="68" t="s">
        <v>10</v>
      </c>
      <c r="J4" s="69" t="s">
        <v>21</v>
      </c>
      <c r="K4" s="70" t="s">
        <v>22</v>
      </c>
      <c r="L4" s="70" t="s">
        <v>5</v>
      </c>
      <c r="M4" s="70"/>
      <c r="O4" s="70" t="s">
        <v>24</v>
      </c>
      <c r="P4" s="70" t="s">
        <v>25</v>
      </c>
      <c r="Q4" s="2328" t="s">
        <v>26</v>
      </c>
    </row>
    <row r="5" spans="1:17" ht="15" customHeight="1">
      <c r="A5" s="2589">
        <v>44783</v>
      </c>
      <c r="B5" s="21">
        <v>300000</v>
      </c>
      <c r="C5" s="22"/>
      <c r="D5" s="23"/>
      <c r="E5" s="24">
        <v>29593</v>
      </c>
      <c r="F5" s="25">
        <v>36</v>
      </c>
      <c r="G5" s="21">
        <f>+B5/F5</f>
        <v>8333.3333333333339</v>
      </c>
      <c r="H5" s="21">
        <f>B5*0.83%</f>
        <v>2490</v>
      </c>
      <c r="I5" s="21">
        <f>B5</f>
        <v>300000</v>
      </c>
      <c r="J5" s="71">
        <v>45164</v>
      </c>
      <c r="K5" s="21">
        <v>20000</v>
      </c>
      <c r="L5" s="72"/>
      <c r="M5" s="73">
        <v>12</v>
      </c>
      <c r="N5" s="73"/>
      <c r="O5" s="21">
        <v>1666.67</v>
      </c>
      <c r="P5" s="21">
        <v>400</v>
      </c>
      <c r="Q5" s="2459">
        <v>20000</v>
      </c>
    </row>
    <row r="6" spans="1:17" ht="15" customHeight="1">
      <c r="A6" s="2304">
        <v>44789</v>
      </c>
      <c r="B6" s="27"/>
      <c r="C6" s="27"/>
      <c r="D6" s="27"/>
      <c r="E6" s="28">
        <v>75696</v>
      </c>
      <c r="F6" s="29">
        <v>1</v>
      </c>
      <c r="G6" s="30">
        <v>8333.33</v>
      </c>
      <c r="H6" s="30">
        <v>2490</v>
      </c>
      <c r="I6" s="43">
        <f>I5-G6</f>
        <v>291666.67</v>
      </c>
      <c r="J6" s="74">
        <v>45185</v>
      </c>
      <c r="K6" s="30"/>
      <c r="L6" s="75"/>
      <c r="M6" s="76">
        <v>1</v>
      </c>
      <c r="N6" s="76">
        <v>80259</v>
      </c>
      <c r="O6" s="30">
        <v>1666.67</v>
      </c>
      <c r="P6" s="30">
        <v>366.67</v>
      </c>
      <c r="Q6" s="2472">
        <f>Q5-O6</f>
        <v>18333.330000000002</v>
      </c>
    </row>
    <row r="7" spans="1:17" ht="15" customHeight="1">
      <c r="A7" s="2221">
        <v>44821</v>
      </c>
      <c r="B7" s="32"/>
      <c r="C7" s="33"/>
      <c r="D7" s="33"/>
      <c r="E7" s="34">
        <v>76040</v>
      </c>
      <c r="F7" s="29">
        <v>2</v>
      </c>
      <c r="G7" s="35">
        <v>8333.33</v>
      </c>
      <c r="H7" s="35">
        <v>2490</v>
      </c>
      <c r="I7" s="43">
        <f t="shared" ref="I7:I13" si="0">I6-G7</f>
        <v>283333.33999999997</v>
      </c>
      <c r="J7" s="77">
        <v>45217</v>
      </c>
      <c r="K7" s="78"/>
      <c r="L7" s="47"/>
      <c r="M7" s="76">
        <v>2</v>
      </c>
      <c r="N7" s="78">
        <v>80600</v>
      </c>
      <c r="O7" s="47">
        <v>1666.67</v>
      </c>
      <c r="P7" s="47">
        <v>333.33</v>
      </c>
      <c r="Q7" s="2472">
        <f t="shared" ref="Q7:Q14" si="1">Q6-O7</f>
        <v>16666.660000000003</v>
      </c>
    </row>
    <row r="8" spans="1:17" ht="15" customHeight="1">
      <c r="A8" s="2221">
        <v>44852</v>
      </c>
      <c r="B8" s="32"/>
      <c r="C8" s="33"/>
      <c r="D8" s="33"/>
      <c r="E8" s="34">
        <v>76344</v>
      </c>
      <c r="F8" s="29">
        <v>3</v>
      </c>
      <c r="G8" s="35">
        <v>8333.33</v>
      </c>
      <c r="H8" s="35">
        <v>2490</v>
      </c>
      <c r="I8" s="43">
        <f t="shared" si="0"/>
        <v>275000.00999999995</v>
      </c>
      <c r="J8" s="77">
        <v>45252</v>
      </c>
      <c r="K8" s="78"/>
      <c r="L8" s="47"/>
      <c r="M8" s="76">
        <v>3</v>
      </c>
      <c r="N8" s="78">
        <v>81068</v>
      </c>
      <c r="O8" s="47">
        <v>1666.67</v>
      </c>
      <c r="P8" s="47">
        <v>300</v>
      </c>
      <c r="Q8" s="2472">
        <f t="shared" si="1"/>
        <v>14999.990000000003</v>
      </c>
    </row>
    <row r="9" spans="1:17" ht="15" customHeight="1">
      <c r="A9" s="2221">
        <v>44884</v>
      </c>
      <c r="B9" s="32"/>
      <c r="C9" s="33"/>
      <c r="D9" s="33"/>
      <c r="E9" s="34">
        <v>76781</v>
      </c>
      <c r="F9" s="29">
        <v>4</v>
      </c>
      <c r="G9" s="35">
        <v>8333.33</v>
      </c>
      <c r="H9" s="35">
        <v>2490</v>
      </c>
      <c r="I9" s="43">
        <f t="shared" si="0"/>
        <v>266666.67999999993</v>
      </c>
      <c r="J9" s="77">
        <v>45276</v>
      </c>
      <c r="K9" s="78"/>
      <c r="L9" s="47"/>
      <c r="M9" s="76">
        <v>4</v>
      </c>
      <c r="N9" s="78">
        <v>81399</v>
      </c>
      <c r="O9" s="47">
        <v>1666.67</v>
      </c>
      <c r="P9" s="47">
        <v>300</v>
      </c>
      <c r="Q9" s="2472">
        <f t="shared" si="1"/>
        <v>13333.320000000003</v>
      </c>
    </row>
    <row r="10" spans="1:17" ht="15" customHeight="1">
      <c r="A10" s="2221">
        <v>44912</v>
      </c>
      <c r="B10" s="32"/>
      <c r="C10" s="33"/>
      <c r="D10" s="33"/>
      <c r="E10" s="34">
        <v>77073</v>
      </c>
      <c r="F10" s="29">
        <v>5</v>
      </c>
      <c r="G10" s="35">
        <v>8333.33</v>
      </c>
      <c r="H10" s="35">
        <v>2490</v>
      </c>
      <c r="I10" s="43">
        <f t="shared" si="0"/>
        <v>258333.34999999995</v>
      </c>
      <c r="J10" s="77">
        <v>45360</v>
      </c>
      <c r="N10" s="78">
        <v>82387</v>
      </c>
      <c r="O10" s="47">
        <v>13333.32</v>
      </c>
      <c r="P10" s="47">
        <v>600</v>
      </c>
      <c r="Q10" s="2472">
        <f t="shared" si="1"/>
        <v>0</v>
      </c>
    </row>
    <row r="11" spans="1:17" ht="15" customHeight="1">
      <c r="A11" s="2223">
        <v>44945</v>
      </c>
      <c r="B11" s="27"/>
      <c r="C11" s="27"/>
      <c r="D11" s="27"/>
      <c r="E11" s="37">
        <v>77407</v>
      </c>
      <c r="F11" s="29">
        <v>5</v>
      </c>
      <c r="G11" s="35">
        <v>8333.33</v>
      </c>
      <c r="H11" s="35">
        <v>2490</v>
      </c>
      <c r="I11" s="43">
        <f t="shared" si="0"/>
        <v>250000.01999999996</v>
      </c>
      <c r="J11" s="79"/>
      <c r="K11" s="39"/>
      <c r="L11" s="80"/>
      <c r="M11" s="76">
        <v>6</v>
      </c>
      <c r="N11" s="81"/>
      <c r="O11" s="39"/>
      <c r="P11" s="39"/>
      <c r="Q11" s="2472">
        <f t="shared" si="1"/>
        <v>0</v>
      </c>
    </row>
    <row r="12" spans="1:17" ht="21" customHeight="1">
      <c r="A12" s="2223">
        <v>44975</v>
      </c>
      <c r="B12" s="27"/>
      <c r="C12" s="27"/>
      <c r="D12" s="27"/>
      <c r="E12" s="38">
        <v>77689</v>
      </c>
      <c r="F12" s="29">
        <v>5</v>
      </c>
      <c r="G12" s="35">
        <v>8333.33</v>
      </c>
      <c r="H12" s="35">
        <v>2490</v>
      </c>
      <c r="I12" s="43">
        <f t="shared" si="0"/>
        <v>241666.68999999997</v>
      </c>
      <c r="J12" s="82"/>
      <c r="K12" s="83"/>
      <c r="L12" s="84"/>
      <c r="M12" s="85">
        <v>7</v>
      </c>
      <c r="N12" s="86"/>
      <c r="O12" s="83"/>
      <c r="P12" s="83"/>
      <c r="Q12" s="3059">
        <f t="shared" si="1"/>
        <v>0</v>
      </c>
    </row>
    <row r="13" spans="1:17" ht="15" customHeight="1">
      <c r="A13" s="2223">
        <v>44975</v>
      </c>
      <c r="B13" s="27"/>
      <c r="C13" s="27"/>
      <c r="D13" s="27"/>
      <c r="E13" s="38">
        <v>30747</v>
      </c>
      <c r="F13" s="29"/>
      <c r="G13" s="39">
        <v>241666.69</v>
      </c>
      <c r="H13" s="39"/>
      <c r="I13" s="87">
        <f t="shared" si="0"/>
        <v>0</v>
      </c>
      <c r="J13" s="88"/>
      <c r="K13" s="39"/>
      <c r="L13" s="80"/>
      <c r="M13" s="81"/>
      <c r="N13" s="81"/>
      <c r="O13" s="39"/>
      <c r="P13" s="39"/>
      <c r="Q13" s="2219">
        <f t="shared" si="1"/>
        <v>0</v>
      </c>
    </row>
    <row r="14" spans="1:17" ht="15" customHeight="1">
      <c r="A14" s="2223"/>
      <c r="B14" s="27"/>
      <c r="C14" s="27"/>
      <c r="D14" s="27"/>
      <c r="E14" s="38"/>
      <c r="F14" s="29"/>
      <c r="G14" s="39"/>
      <c r="H14" s="39"/>
      <c r="I14" s="87"/>
      <c r="K14" s="12"/>
      <c r="L14" s="89"/>
      <c r="M14" s="90"/>
      <c r="N14" s="90"/>
      <c r="O14" s="12"/>
      <c r="P14" s="12"/>
      <c r="Q14" s="2567">
        <f t="shared" si="1"/>
        <v>0</v>
      </c>
    </row>
    <row r="15" spans="1:17" ht="16.5" customHeight="1">
      <c r="A15" s="3628" t="s">
        <v>1</v>
      </c>
      <c r="B15" s="3628"/>
      <c r="C15" s="3628"/>
      <c r="D15" s="3628"/>
      <c r="E15" s="3628"/>
      <c r="F15" s="3628"/>
      <c r="G15" s="3628"/>
      <c r="H15" s="3628"/>
      <c r="I15" s="3628"/>
      <c r="K15" s="12"/>
      <c r="L15" s="89"/>
      <c r="M15" s="90"/>
      <c r="N15" s="90"/>
      <c r="O15" s="12"/>
      <c r="P15" s="12"/>
      <c r="Q15" s="2567"/>
    </row>
    <row r="16" spans="1:17" ht="15" customHeight="1">
      <c r="A16" s="2439" t="s">
        <v>2</v>
      </c>
      <c r="B16" s="15" t="s">
        <v>3</v>
      </c>
      <c r="C16" s="16" t="s">
        <v>4</v>
      </c>
      <c r="D16" s="15" t="s">
        <v>431</v>
      </c>
      <c r="E16" s="17" t="s">
        <v>7</v>
      </c>
      <c r="F16" s="18" t="s">
        <v>6</v>
      </c>
      <c r="G16" s="19" t="s">
        <v>176</v>
      </c>
      <c r="H16" s="19" t="s">
        <v>177</v>
      </c>
      <c r="I16" s="91" t="s">
        <v>10</v>
      </c>
      <c r="K16" s="12"/>
      <c r="L16" s="89"/>
      <c r="M16" s="90"/>
      <c r="N16" s="90"/>
      <c r="O16" s="12"/>
      <c r="P16" s="12"/>
      <c r="Q16" s="2567"/>
    </row>
    <row r="17" spans="1:17" ht="15" customHeight="1">
      <c r="A17" s="2223">
        <v>44975</v>
      </c>
      <c r="B17" s="21">
        <v>300000</v>
      </c>
      <c r="C17" s="22"/>
      <c r="D17" s="23"/>
      <c r="E17" s="38">
        <v>30747</v>
      </c>
      <c r="F17" s="25">
        <v>24</v>
      </c>
      <c r="G17" s="21">
        <f>+B17/F17</f>
        <v>12500</v>
      </c>
      <c r="H17" s="21">
        <f>B17*0.83%</f>
        <v>2490</v>
      </c>
      <c r="I17" s="92">
        <f>B17</f>
        <v>300000</v>
      </c>
      <c r="K17" s="12"/>
      <c r="L17" s="89"/>
      <c r="M17" s="90"/>
      <c r="N17" s="90"/>
      <c r="O17" s="12"/>
      <c r="P17" s="12"/>
      <c r="Q17" s="2567"/>
    </row>
    <row r="18" spans="1:17" ht="15" customHeight="1">
      <c r="A18" s="2411">
        <v>45006</v>
      </c>
      <c r="B18" s="27"/>
      <c r="C18" s="27"/>
      <c r="D18" s="27"/>
      <c r="E18" s="41">
        <v>78007</v>
      </c>
      <c r="F18" s="29">
        <v>1</v>
      </c>
      <c r="G18" s="30">
        <v>12500</v>
      </c>
      <c r="H18" s="30">
        <v>2490</v>
      </c>
      <c r="I18" s="87">
        <f t="shared" ref="I18:I23" si="2">I17-G18</f>
        <v>287500</v>
      </c>
      <c r="K18" s="12"/>
      <c r="L18" s="89"/>
      <c r="M18" s="90"/>
      <c r="N18" s="90"/>
      <c r="O18" s="12"/>
      <c r="P18" s="12"/>
      <c r="Q18" s="2567"/>
    </row>
    <row r="19" spans="1:17" ht="15" customHeight="1">
      <c r="A19" s="2411">
        <v>45034</v>
      </c>
      <c r="B19" s="27"/>
      <c r="C19" s="27"/>
      <c r="D19" s="27"/>
      <c r="E19" s="41">
        <v>78334</v>
      </c>
      <c r="F19" s="29">
        <v>2</v>
      </c>
      <c r="G19" s="30">
        <v>12500</v>
      </c>
      <c r="H19" s="30">
        <v>2490</v>
      </c>
      <c r="I19" s="87">
        <f t="shared" si="2"/>
        <v>275000</v>
      </c>
      <c r="K19" s="12"/>
      <c r="L19" s="89"/>
      <c r="M19" s="90"/>
      <c r="N19" s="90"/>
      <c r="O19" s="12"/>
      <c r="P19" s="12"/>
      <c r="Q19" s="2567"/>
    </row>
    <row r="20" spans="1:17" ht="15" customHeight="1">
      <c r="A20" s="2411">
        <v>45076</v>
      </c>
      <c r="B20" s="27"/>
      <c r="C20" s="27"/>
      <c r="D20" s="27"/>
      <c r="E20" s="41">
        <v>78894</v>
      </c>
      <c r="F20" s="29">
        <v>3</v>
      </c>
      <c r="G20" s="30">
        <v>12500</v>
      </c>
      <c r="H20" s="30">
        <v>2490</v>
      </c>
      <c r="I20" s="87">
        <f t="shared" si="2"/>
        <v>262500</v>
      </c>
      <c r="K20" s="12"/>
      <c r="L20" s="89"/>
      <c r="M20" s="90"/>
      <c r="N20" s="90"/>
      <c r="O20" s="12"/>
      <c r="P20" s="12"/>
      <c r="Q20" s="2567"/>
    </row>
    <row r="21" spans="1:17" ht="15" customHeight="1">
      <c r="A21" s="2223">
        <v>45092</v>
      </c>
      <c r="B21" s="27"/>
      <c r="C21" s="27"/>
      <c r="D21" s="27"/>
      <c r="E21" s="42">
        <v>79140</v>
      </c>
      <c r="F21" s="29">
        <v>4</v>
      </c>
      <c r="G21" s="43">
        <v>12500</v>
      </c>
      <c r="H21" s="43">
        <v>2490</v>
      </c>
      <c r="I21" s="87">
        <f t="shared" si="2"/>
        <v>250000</v>
      </c>
      <c r="K21" s="12"/>
      <c r="L21" s="89"/>
      <c r="M21" s="90"/>
      <c r="N21" s="90"/>
      <c r="O21" s="12"/>
      <c r="P21" s="12"/>
      <c r="Q21" s="2567"/>
    </row>
    <row r="22" spans="1:17" ht="15" customHeight="1">
      <c r="A22" s="2223">
        <v>45098</v>
      </c>
      <c r="B22" s="27"/>
      <c r="C22" s="27"/>
      <c r="D22" s="27"/>
      <c r="E22" s="38">
        <v>31476</v>
      </c>
      <c r="F22" s="29">
        <v>5</v>
      </c>
      <c r="G22" s="39">
        <v>250000</v>
      </c>
      <c r="H22" s="39"/>
      <c r="I22" s="87">
        <f t="shared" si="2"/>
        <v>0</v>
      </c>
      <c r="K22" s="12"/>
      <c r="L22" s="89"/>
      <c r="M22" s="90"/>
      <c r="N22" s="90"/>
      <c r="O22" s="12"/>
      <c r="P22" s="12"/>
      <c r="Q22" s="2567"/>
    </row>
    <row r="23" spans="1:17" ht="15" customHeight="1">
      <c r="A23" s="2223"/>
      <c r="B23" s="27"/>
      <c r="C23" s="27"/>
      <c r="D23" s="27"/>
      <c r="E23" s="38"/>
      <c r="F23" s="29"/>
      <c r="G23" s="39"/>
      <c r="H23" s="39"/>
      <c r="I23" s="87">
        <f t="shared" si="2"/>
        <v>0</v>
      </c>
      <c r="K23" s="12"/>
      <c r="L23" s="89"/>
      <c r="M23" s="90"/>
      <c r="N23" s="90"/>
      <c r="O23" s="12"/>
      <c r="P23" s="12"/>
      <c r="Q23" s="2567"/>
    </row>
    <row r="24" spans="1:17" ht="15" customHeight="1">
      <c r="A24" s="2223"/>
      <c r="B24" s="27"/>
      <c r="C24" s="27"/>
      <c r="D24" s="27"/>
      <c r="E24" s="38"/>
      <c r="F24" s="29"/>
      <c r="G24" s="39"/>
      <c r="H24" s="39"/>
      <c r="I24" s="87"/>
      <c r="K24" s="12"/>
      <c r="L24" s="89"/>
      <c r="M24" s="90"/>
      <c r="N24" s="90"/>
      <c r="O24" s="12"/>
      <c r="P24" s="12"/>
      <c r="Q24" s="2567"/>
    </row>
    <row r="25" spans="1:17" ht="15" customHeight="1">
      <c r="A25" s="3628" t="s">
        <v>1</v>
      </c>
      <c r="B25" s="3628"/>
      <c r="C25" s="3628"/>
      <c r="D25" s="3628"/>
      <c r="E25" s="3628"/>
      <c r="F25" s="3628"/>
      <c r="G25" s="3628"/>
      <c r="H25" s="3628"/>
      <c r="I25" s="3628"/>
      <c r="K25" s="12"/>
      <c r="L25" s="89"/>
      <c r="M25" s="90"/>
      <c r="N25" s="90"/>
      <c r="O25" s="12"/>
      <c r="P25" s="12"/>
      <c r="Q25" s="2567"/>
    </row>
    <row r="26" spans="1:17" ht="15" customHeight="1">
      <c r="A26" s="2439" t="s">
        <v>2</v>
      </c>
      <c r="B26" s="15" t="s">
        <v>3</v>
      </c>
      <c r="C26" s="16" t="s">
        <v>4</v>
      </c>
      <c r="D26" s="15" t="s">
        <v>431</v>
      </c>
      <c r="E26" s="17" t="s">
        <v>7</v>
      </c>
      <c r="F26" s="18" t="s">
        <v>6</v>
      </c>
      <c r="G26" s="19" t="s">
        <v>176</v>
      </c>
      <c r="H26" s="19" t="s">
        <v>177</v>
      </c>
      <c r="I26" s="91" t="s">
        <v>10</v>
      </c>
      <c r="K26" s="12"/>
      <c r="L26" s="89"/>
      <c r="M26" s="90"/>
      <c r="N26" s="90"/>
      <c r="O26" s="12"/>
      <c r="P26" s="12"/>
      <c r="Q26" s="2567"/>
    </row>
    <row r="27" spans="1:17" ht="21" customHeight="1">
      <c r="A27" s="2304">
        <v>45098</v>
      </c>
      <c r="B27" s="21">
        <v>300000</v>
      </c>
      <c r="C27" s="22"/>
      <c r="D27" s="23"/>
      <c r="E27" s="38">
        <v>31476</v>
      </c>
      <c r="F27" s="25">
        <v>24</v>
      </c>
      <c r="G27" s="21">
        <f>+B27/F27</f>
        <v>12500</v>
      </c>
      <c r="H27" s="21">
        <f>B27*0.83%</f>
        <v>2490</v>
      </c>
      <c r="I27" s="92">
        <f>B27</f>
        <v>300000</v>
      </c>
      <c r="K27" s="12"/>
      <c r="L27" s="89"/>
      <c r="M27" s="90"/>
      <c r="N27" s="90"/>
      <c r="O27" s="12"/>
      <c r="P27" s="12"/>
      <c r="Q27" s="2567"/>
    </row>
    <row r="28" spans="1:17" ht="15" customHeight="1">
      <c r="A28" s="2411">
        <v>45121</v>
      </c>
      <c r="B28" s="39">
        <v>100000</v>
      </c>
      <c r="C28" s="27"/>
      <c r="D28" s="27"/>
      <c r="E28" s="41">
        <v>31625</v>
      </c>
      <c r="F28" s="29"/>
      <c r="G28" s="30"/>
      <c r="H28" s="30"/>
      <c r="I28" s="87">
        <f>I27+B28</f>
        <v>400000</v>
      </c>
      <c r="K28" s="12"/>
      <c r="L28" s="89"/>
      <c r="M28" s="90"/>
      <c r="N28" s="90"/>
      <c r="O28" s="12"/>
      <c r="P28" s="12"/>
      <c r="Q28" s="2567"/>
    </row>
    <row r="29" spans="1:17" ht="15" customHeight="1">
      <c r="A29" s="2304">
        <v>45126</v>
      </c>
      <c r="B29" s="44"/>
      <c r="C29" s="35"/>
      <c r="D29" s="35"/>
      <c r="E29" s="28">
        <v>79536</v>
      </c>
      <c r="F29" s="29"/>
      <c r="G29" s="35">
        <v>11111.11</v>
      </c>
      <c r="H29" s="35">
        <v>3320</v>
      </c>
      <c r="I29" s="87">
        <f>I28-G29</f>
        <v>388888.89</v>
      </c>
      <c r="K29" s="12"/>
      <c r="L29" s="89"/>
      <c r="M29" s="90"/>
      <c r="N29" s="90"/>
      <c r="O29" s="12"/>
      <c r="P29" s="12"/>
      <c r="Q29" s="2567"/>
    </row>
    <row r="30" spans="1:17" ht="15" customHeight="1">
      <c r="A30" s="2304">
        <v>45156</v>
      </c>
      <c r="B30" s="44"/>
      <c r="C30" s="35"/>
      <c r="D30" s="35"/>
      <c r="E30" s="28">
        <v>79919</v>
      </c>
      <c r="F30" s="29"/>
      <c r="G30" s="35">
        <v>11111.11</v>
      </c>
      <c r="H30" s="35">
        <v>3320</v>
      </c>
      <c r="I30" s="87">
        <f t="shared" ref="I30:I38" si="3">I29-G30</f>
        <v>377777.78</v>
      </c>
      <c r="K30" s="12"/>
      <c r="L30" s="89"/>
      <c r="M30" s="90"/>
      <c r="N30" s="90"/>
      <c r="O30" s="12"/>
      <c r="P30" s="12"/>
      <c r="Q30" s="2567"/>
    </row>
    <row r="31" spans="1:17" ht="15" customHeight="1">
      <c r="A31" s="2304">
        <v>45185</v>
      </c>
      <c r="B31" s="44"/>
      <c r="C31" s="35"/>
      <c r="D31" s="35"/>
      <c r="E31" s="28">
        <v>80259</v>
      </c>
      <c r="F31" s="29"/>
      <c r="G31" s="35">
        <v>11111.11</v>
      </c>
      <c r="H31" s="35">
        <v>3320</v>
      </c>
      <c r="I31" s="87">
        <f t="shared" si="3"/>
        <v>366666.67000000004</v>
      </c>
      <c r="K31" s="12"/>
      <c r="L31" s="89"/>
      <c r="M31" s="90"/>
      <c r="N31" s="90"/>
      <c r="O31" s="12"/>
      <c r="P31" s="12"/>
      <c r="Q31" s="2567"/>
    </row>
    <row r="32" spans="1:17" ht="15" customHeight="1">
      <c r="A32" s="2304">
        <v>45217</v>
      </c>
      <c r="B32" s="44"/>
      <c r="C32" s="35"/>
      <c r="D32" s="35"/>
      <c r="E32" s="28">
        <v>80600</v>
      </c>
      <c r="F32" s="29"/>
      <c r="G32" s="35"/>
      <c r="H32" s="35">
        <v>3320</v>
      </c>
      <c r="I32" s="87">
        <f t="shared" si="3"/>
        <v>366666.67000000004</v>
      </c>
      <c r="K32" s="12"/>
      <c r="L32" s="89"/>
      <c r="M32" s="90"/>
      <c r="N32" s="90"/>
      <c r="O32" s="12"/>
      <c r="P32" s="12"/>
      <c r="Q32" s="2567"/>
    </row>
    <row r="33" spans="1:17" ht="21" customHeight="1">
      <c r="A33" s="2221">
        <v>45233</v>
      </c>
      <c r="B33" s="44"/>
      <c r="C33" s="45"/>
      <c r="D33" s="45"/>
      <c r="E33" s="28">
        <v>80794</v>
      </c>
      <c r="F33" s="29"/>
      <c r="G33" s="45">
        <v>11111.11</v>
      </c>
      <c r="H33" s="45"/>
      <c r="I33" s="87">
        <f t="shared" si="3"/>
        <v>355555.56000000006</v>
      </c>
      <c r="K33" s="12"/>
      <c r="L33" s="89"/>
      <c r="M33" s="90"/>
      <c r="N33" s="90"/>
      <c r="O33" s="12"/>
      <c r="P33" s="12"/>
      <c r="Q33" s="2567"/>
    </row>
    <row r="34" spans="1:17" ht="15" customHeight="1">
      <c r="A34" s="2221">
        <v>45252</v>
      </c>
      <c r="B34" s="44"/>
      <c r="C34" s="35"/>
      <c r="D34" s="35"/>
      <c r="E34" s="28">
        <v>81068</v>
      </c>
      <c r="F34" s="29"/>
      <c r="G34" s="35">
        <v>11111.11</v>
      </c>
      <c r="H34" s="35">
        <v>3320</v>
      </c>
      <c r="I34" s="87">
        <f t="shared" si="3"/>
        <v>344444.45000000007</v>
      </c>
      <c r="K34" s="12"/>
      <c r="L34" s="89"/>
      <c r="M34" s="90"/>
      <c r="N34" s="90"/>
      <c r="O34" s="12"/>
      <c r="P34" s="12"/>
      <c r="Q34" s="2567"/>
    </row>
    <row r="35" spans="1:17" ht="15" customHeight="1">
      <c r="A35" s="2221">
        <v>45276</v>
      </c>
      <c r="B35" s="44"/>
      <c r="C35" s="35"/>
      <c r="D35" s="35"/>
      <c r="E35" s="28">
        <v>81399</v>
      </c>
      <c r="F35" s="29"/>
      <c r="G35" s="35">
        <v>11111.11</v>
      </c>
      <c r="H35" s="35">
        <v>3320</v>
      </c>
      <c r="I35" s="87">
        <f t="shared" si="3"/>
        <v>333333.34000000008</v>
      </c>
      <c r="K35" s="12"/>
      <c r="L35" s="89"/>
      <c r="M35" s="90"/>
      <c r="N35" s="90"/>
      <c r="O35" s="12"/>
      <c r="P35" s="12"/>
      <c r="Q35" s="2567"/>
    </row>
    <row r="36" spans="1:17" ht="15" customHeight="1">
      <c r="A36" s="2204">
        <v>45360</v>
      </c>
      <c r="E36" s="41">
        <v>82387</v>
      </c>
      <c r="F36" s="29"/>
      <c r="G36" s="47">
        <v>333333.34000000003</v>
      </c>
      <c r="H36" s="47">
        <v>6640</v>
      </c>
      <c r="I36" s="87">
        <f t="shared" si="3"/>
        <v>0</v>
      </c>
      <c r="K36" s="12"/>
      <c r="L36" s="89"/>
      <c r="M36" s="90"/>
      <c r="N36" s="90"/>
      <c r="O36" s="12"/>
      <c r="P36" s="12"/>
      <c r="Q36" s="2567"/>
    </row>
    <row r="37" spans="1:17" ht="22.5" customHeight="1">
      <c r="A37" s="2223"/>
      <c r="B37" s="27"/>
      <c r="C37" s="27"/>
      <c r="D37" s="27"/>
      <c r="E37" s="38"/>
      <c r="F37" s="29"/>
      <c r="G37" s="39"/>
      <c r="H37" s="39"/>
      <c r="I37" s="87">
        <f t="shared" si="3"/>
        <v>0</v>
      </c>
      <c r="K37" s="12"/>
      <c r="L37" s="89"/>
      <c r="M37" s="90"/>
      <c r="N37" s="90"/>
      <c r="O37" s="12"/>
      <c r="P37" s="12"/>
      <c r="Q37" s="2567"/>
    </row>
    <row r="38" spans="1:17" ht="15" customHeight="1">
      <c r="A38" s="2223"/>
      <c r="B38" s="27"/>
      <c r="C38" s="27"/>
      <c r="D38" s="27"/>
      <c r="E38" s="38"/>
      <c r="F38" s="29"/>
      <c r="G38" s="39"/>
      <c r="H38" s="39"/>
      <c r="I38" s="87">
        <f t="shared" si="3"/>
        <v>0</v>
      </c>
      <c r="K38" s="12"/>
      <c r="L38" s="89"/>
      <c r="M38" s="90"/>
      <c r="N38" s="90"/>
      <c r="O38" s="12"/>
      <c r="P38" s="12"/>
      <c r="Q38" s="2567"/>
    </row>
    <row r="39" spans="1:17" ht="22.5" customHeight="1">
      <c r="A39" s="3628" t="s">
        <v>1</v>
      </c>
      <c r="B39" s="3628"/>
      <c r="C39" s="3628"/>
      <c r="D39" s="3628"/>
      <c r="E39" s="3628"/>
      <c r="F39" s="3628"/>
      <c r="G39" s="3628"/>
      <c r="H39" s="3628"/>
      <c r="I39" s="3628"/>
      <c r="K39" s="12"/>
      <c r="L39" s="89"/>
      <c r="M39" s="90"/>
      <c r="N39" s="90"/>
      <c r="O39" s="12"/>
      <c r="P39" s="12"/>
      <c r="Q39" s="2567"/>
    </row>
    <row r="40" spans="1:17" ht="15" customHeight="1">
      <c r="A40" s="2439" t="s">
        <v>2</v>
      </c>
      <c r="B40" s="15" t="s">
        <v>3</v>
      </c>
      <c r="C40" s="16" t="s">
        <v>4</v>
      </c>
      <c r="D40" s="15" t="s">
        <v>431</v>
      </c>
      <c r="E40" s="17" t="s">
        <v>7</v>
      </c>
      <c r="F40" s="18" t="s">
        <v>6</v>
      </c>
      <c r="G40" s="19" t="s">
        <v>176</v>
      </c>
      <c r="H40" s="19" t="s">
        <v>177</v>
      </c>
      <c r="I40" s="91" t="s">
        <v>10</v>
      </c>
      <c r="K40" s="12"/>
      <c r="L40" s="89"/>
      <c r="M40" s="90"/>
      <c r="N40" s="90"/>
      <c r="O40" s="12"/>
      <c r="P40" s="12"/>
      <c r="Q40" s="2567"/>
    </row>
    <row r="41" spans="1:17" ht="15" customHeight="1">
      <c r="A41" s="2304">
        <v>45363</v>
      </c>
      <c r="B41" s="21">
        <v>50000</v>
      </c>
      <c r="C41" s="22">
        <f>B41*2%</f>
        <v>1000</v>
      </c>
      <c r="D41" s="23"/>
      <c r="E41" s="48">
        <v>33070</v>
      </c>
      <c r="F41" s="25">
        <v>12</v>
      </c>
      <c r="G41" s="49">
        <f>+B41/F41</f>
        <v>4166.666666666667</v>
      </c>
      <c r="H41" s="49">
        <f>B41*0.83%</f>
        <v>415</v>
      </c>
      <c r="I41" s="92">
        <f>B41</f>
        <v>50000</v>
      </c>
      <c r="K41" s="12"/>
      <c r="L41" s="89"/>
      <c r="M41" s="90"/>
      <c r="N41" s="90"/>
      <c r="O41" s="12"/>
      <c r="P41" s="12"/>
      <c r="Q41" s="2567"/>
    </row>
    <row r="42" spans="1:17" ht="15" customHeight="1">
      <c r="A42" s="2304">
        <v>45406</v>
      </c>
      <c r="B42" s="27"/>
      <c r="C42" s="27"/>
      <c r="D42" s="27"/>
      <c r="E42" s="41">
        <v>82861</v>
      </c>
      <c r="F42" s="29">
        <v>1</v>
      </c>
      <c r="G42" s="47">
        <v>4166.67</v>
      </c>
      <c r="H42" s="47">
        <v>415</v>
      </c>
      <c r="I42" s="87">
        <f>I41-G42</f>
        <v>45833.33</v>
      </c>
      <c r="K42" s="12"/>
      <c r="L42" s="89"/>
      <c r="M42" s="90"/>
      <c r="N42" s="90"/>
      <c r="O42" s="12"/>
      <c r="P42" s="12"/>
      <c r="Q42" s="2567"/>
    </row>
    <row r="43" spans="1:17" ht="15" customHeight="1">
      <c r="A43" s="2304">
        <v>45433</v>
      </c>
      <c r="B43" s="27"/>
      <c r="C43" s="27"/>
      <c r="D43" s="27"/>
      <c r="E43" s="41">
        <v>83243</v>
      </c>
      <c r="F43" s="29">
        <v>2</v>
      </c>
      <c r="G43" s="47">
        <v>4166.67</v>
      </c>
      <c r="H43" s="47">
        <v>415</v>
      </c>
      <c r="I43" s="87">
        <f t="shared" ref="I43:I48" si="4">I42-G43</f>
        <v>41666.660000000003</v>
      </c>
      <c r="K43" s="12"/>
      <c r="L43" s="89"/>
      <c r="M43" s="90"/>
      <c r="N43" s="90"/>
      <c r="O43" s="12"/>
      <c r="P43" s="12"/>
      <c r="Q43" s="2567"/>
    </row>
    <row r="44" spans="1:17" ht="15" customHeight="1">
      <c r="A44" s="2304">
        <v>45469</v>
      </c>
      <c r="B44" s="27"/>
      <c r="C44" s="27"/>
      <c r="D44" s="27"/>
      <c r="E44" s="41">
        <v>83662</v>
      </c>
      <c r="F44" s="29">
        <v>3</v>
      </c>
      <c r="G44" s="51">
        <v>4166.67</v>
      </c>
      <c r="H44" s="51">
        <v>415</v>
      </c>
      <c r="I44" s="87">
        <f t="shared" si="4"/>
        <v>37499.990000000005</v>
      </c>
      <c r="K44" s="12"/>
      <c r="L44" s="89"/>
      <c r="M44" s="90"/>
      <c r="N44" s="90"/>
      <c r="O44" s="12"/>
      <c r="P44" s="12"/>
      <c r="Q44" s="2567"/>
    </row>
    <row r="45" spans="1:17" ht="15" customHeight="1">
      <c r="A45" s="2304">
        <v>45503</v>
      </c>
      <c r="B45" s="27"/>
      <c r="C45" s="27"/>
      <c r="D45" s="27"/>
      <c r="E45" s="52">
        <v>84068</v>
      </c>
      <c r="F45" s="29">
        <v>4</v>
      </c>
      <c r="G45" s="51">
        <v>4166.67</v>
      </c>
      <c r="H45" s="51">
        <v>415</v>
      </c>
      <c r="I45" s="87">
        <f t="shared" si="4"/>
        <v>33333.320000000007</v>
      </c>
      <c r="K45" s="12"/>
      <c r="L45" s="89"/>
      <c r="M45" s="90"/>
      <c r="N45" s="90"/>
      <c r="O45" s="12"/>
      <c r="P45" s="12"/>
      <c r="Q45" s="2567"/>
    </row>
    <row r="46" spans="1:17" ht="15" customHeight="1">
      <c r="A46" s="2304">
        <v>45532</v>
      </c>
      <c r="B46" s="27"/>
      <c r="C46" s="27"/>
      <c r="D46" s="27"/>
      <c r="E46" s="52">
        <v>84359</v>
      </c>
      <c r="F46" s="29">
        <v>5</v>
      </c>
      <c r="G46" s="51">
        <v>4166.67</v>
      </c>
      <c r="H46" s="51">
        <v>415</v>
      </c>
      <c r="I46" s="87">
        <f t="shared" si="4"/>
        <v>29166.650000000009</v>
      </c>
      <c r="K46" s="12"/>
      <c r="L46" s="89"/>
      <c r="M46" s="90"/>
      <c r="N46" s="90"/>
      <c r="O46" s="12"/>
      <c r="P46" s="12"/>
      <c r="Q46" s="2567"/>
    </row>
    <row r="47" spans="1:17" ht="15" customHeight="1">
      <c r="A47" s="2304">
        <v>45553</v>
      </c>
      <c r="B47" s="27"/>
      <c r="C47" s="27"/>
      <c r="D47" s="27"/>
      <c r="E47" s="41">
        <v>84660</v>
      </c>
      <c r="F47" s="29">
        <v>6</v>
      </c>
      <c r="G47" s="51">
        <v>4166.67</v>
      </c>
      <c r="H47" s="51">
        <v>415</v>
      </c>
      <c r="I47" s="87">
        <f t="shared" si="4"/>
        <v>24999.98000000001</v>
      </c>
      <c r="K47" s="12"/>
      <c r="L47" s="89"/>
      <c r="M47" s="90"/>
      <c r="N47" s="90"/>
      <c r="O47" s="12"/>
      <c r="P47" s="12"/>
      <c r="Q47" s="2567"/>
    </row>
    <row r="48" spans="1:17" ht="15" customHeight="1">
      <c r="A48" s="2213">
        <v>45554</v>
      </c>
      <c r="B48" s="27"/>
      <c r="C48" s="27"/>
      <c r="D48" s="27"/>
      <c r="E48" s="41">
        <v>34221</v>
      </c>
      <c r="F48" s="29">
        <v>7</v>
      </c>
      <c r="G48" s="54">
        <v>24999.98</v>
      </c>
      <c r="H48" s="39"/>
      <c r="I48" s="87">
        <f t="shared" si="4"/>
        <v>0</v>
      </c>
      <c r="K48" s="12"/>
      <c r="L48" s="89"/>
      <c r="M48" s="90"/>
      <c r="N48" s="90"/>
      <c r="O48" s="12"/>
      <c r="P48" s="12"/>
      <c r="Q48" s="2567"/>
    </row>
    <row r="49" spans="1:17" ht="15" customHeight="1">
      <c r="A49" s="2223"/>
      <c r="B49" s="27"/>
      <c r="C49" s="27"/>
      <c r="D49" s="27"/>
      <c r="E49" s="38"/>
      <c r="F49" s="29"/>
      <c r="G49" s="39"/>
      <c r="H49" s="39"/>
      <c r="I49" s="87"/>
      <c r="K49" s="12"/>
      <c r="L49" s="89"/>
      <c r="M49" s="90"/>
      <c r="N49" s="90"/>
      <c r="O49" s="12"/>
      <c r="P49" s="12"/>
      <c r="Q49" s="2567"/>
    </row>
    <row r="50" spans="1:17" ht="15" customHeight="1">
      <c r="A50" s="3628" t="s">
        <v>1</v>
      </c>
      <c r="B50" s="3628"/>
      <c r="C50" s="3628"/>
      <c r="D50" s="3628"/>
      <c r="E50" s="3628"/>
      <c r="F50" s="3628"/>
      <c r="G50" s="3628"/>
      <c r="H50" s="3628"/>
      <c r="I50" s="3628"/>
      <c r="K50" s="12"/>
      <c r="L50" s="89"/>
      <c r="M50" s="90"/>
      <c r="N50" s="90"/>
      <c r="O50" s="12"/>
      <c r="P50" s="12"/>
      <c r="Q50" s="2567"/>
    </row>
    <row r="51" spans="1:17" ht="15" customHeight="1">
      <c r="A51" s="2439" t="s">
        <v>2</v>
      </c>
      <c r="B51" s="15" t="s">
        <v>3</v>
      </c>
      <c r="C51" s="16" t="s">
        <v>4</v>
      </c>
      <c r="D51" s="15" t="s">
        <v>431</v>
      </c>
      <c r="E51" s="17" t="s">
        <v>7</v>
      </c>
      <c r="F51" s="18" t="s">
        <v>6</v>
      </c>
      <c r="G51" s="19" t="s">
        <v>176</v>
      </c>
      <c r="H51" s="19" t="s">
        <v>177</v>
      </c>
      <c r="I51" s="91" t="s">
        <v>10</v>
      </c>
      <c r="K51" s="12"/>
      <c r="L51" s="89"/>
      <c r="M51" s="90"/>
      <c r="N51" s="90"/>
      <c r="O51" s="12"/>
      <c r="P51" s="12"/>
      <c r="Q51" s="2567"/>
    </row>
    <row r="52" spans="1:17" ht="15" customHeight="1">
      <c r="A52" s="2304">
        <v>45554</v>
      </c>
      <c r="B52" s="55">
        <v>130000</v>
      </c>
      <c r="C52" s="56">
        <f>B52*2%</f>
        <v>2600</v>
      </c>
      <c r="D52" s="25"/>
      <c r="E52" s="42">
        <v>34221</v>
      </c>
      <c r="F52" s="25">
        <v>24</v>
      </c>
      <c r="G52" s="55">
        <f>+B52/F52</f>
        <v>5416.666666666667</v>
      </c>
      <c r="H52" s="55">
        <f>B52*0.83%</f>
        <v>1079</v>
      </c>
      <c r="I52" s="93">
        <f>B52</f>
        <v>130000</v>
      </c>
      <c r="K52" s="12"/>
      <c r="L52" s="89"/>
      <c r="M52" s="90"/>
      <c r="N52" s="90"/>
      <c r="O52" s="12"/>
      <c r="P52" s="12"/>
      <c r="Q52" s="2567"/>
    </row>
    <row r="53" spans="1:17" ht="15" customHeight="1">
      <c r="A53" s="2304">
        <v>45589</v>
      </c>
      <c r="B53" s="57"/>
      <c r="C53" s="57"/>
      <c r="D53" s="57"/>
      <c r="E53" s="58">
        <v>85127</v>
      </c>
      <c r="F53" s="57">
        <v>1</v>
      </c>
      <c r="G53" s="59">
        <v>10833.34</v>
      </c>
      <c r="H53" s="59">
        <v>1079</v>
      </c>
      <c r="I53" s="94">
        <f>I52-G53</f>
        <v>119166.66</v>
      </c>
      <c r="K53" s="12"/>
      <c r="L53" s="89"/>
      <c r="M53" s="90"/>
      <c r="N53" s="90"/>
      <c r="O53" s="12"/>
      <c r="P53" s="12"/>
      <c r="Q53" s="2567"/>
    </row>
    <row r="54" spans="1:17" ht="15" customHeight="1">
      <c r="A54" s="2587">
        <v>45623</v>
      </c>
      <c r="B54" s="57"/>
      <c r="C54" s="57"/>
      <c r="D54" s="57"/>
      <c r="E54" s="58">
        <v>85620</v>
      </c>
      <c r="F54" s="57">
        <v>2</v>
      </c>
      <c r="G54" s="59">
        <v>5416.67</v>
      </c>
      <c r="H54" s="59">
        <v>1079</v>
      </c>
      <c r="I54" s="94">
        <f t="shared" ref="I54:I63" si="5">I53-G54</f>
        <v>113749.99</v>
      </c>
      <c r="K54" s="12"/>
      <c r="L54" s="89"/>
      <c r="M54" s="90"/>
      <c r="N54" s="90"/>
      <c r="O54" s="12"/>
      <c r="P54" s="12"/>
      <c r="Q54" s="2567"/>
    </row>
    <row r="55" spans="1:17" ht="15" customHeight="1">
      <c r="A55" s="2587">
        <v>45653</v>
      </c>
      <c r="B55" s="57"/>
      <c r="C55" s="57"/>
      <c r="D55" s="57"/>
      <c r="E55" s="58">
        <v>85962</v>
      </c>
      <c r="F55" s="57">
        <v>3</v>
      </c>
      <c r="G55" s="59">
        <v>5416.67</v>
      </c>
      <c r="H55" s="59">
        <v>1079</v>
      </c>
      <c r="I55" s="94">
        <f t="shared" si="5"/>
        <v>108333.32</v>
      </c>
      <c r="K55" s="12"/>
      <c r="L55" s="89"/>
      <c r="M55" s="90"/>
      <c r="N55" s="90"/>
      <c r="O55" s="12"/>
      <c r="P55" s="12"/>
      <c r="Q55" s="2567"/>
    </row>
    <row r="56" spans="1:17" ht="15" customHeight="1">
      <c r="A56" s="2304">
        <v>45688</v>
      </c>
      <c r="B56" s="57"/>
      <c r="C56" s="57"/>
      <c r="D56" s="57"/>
      <c r="E56" s="61">
        <v>86452</v>
      </c>
      <c r="F56" s="57">
        <v>4</v>
      </c>
      <c r="G56" s="59">
        <v>5416.67</v>
      </c>
      <c r="H56" s="59">
        <v>1079</v>
      </c>
      <c r="I56" s="94">
        <f t="shared" si="5"/>
        <v>102916.65000000001</v>
      </c>
      <c r="K56" s="12"/>
      <c r="L56" s="89"/>
      <c r="M56" s="90"/>
      <c r="N56" s="90"/>
      <c r="O56" s="12"/>
      <c r="P56" s="12"/>
      <c r="Q56" s="2567"/>
    </row>
    <row r="57" spans="1:17" ht="15" customHeight="1">
      <c r="A57" s="2304">
        <v>45721</v>
      </c>
      <c r="B57" s="57"/>
      <c r="C57" s="57"/>
      <c r="D57" s="57"/>
      <c r="E57" s="61">
        <v>86744</v>
      </c>
      <c r="F57" s="57">
        <v>5</v>
      </c>
      <c r="G57" s="62">
        <v>5416.67</v>
      </c>
      <c r="H57" s="62">
        <v>1079</v>
      </c>
      <c r="I57" s="94">
        <f t="shared" si="5"/>
        <v>97499.98000000001</v>
      </c>
      <c r="K57" s="12"/>
      <c r="L57" s="89"/>
      <c r="M57" s="90"/>
      <c r="N57" s="90"/>
      <c r="O57" s="12"/>
      <c r="P57" s="12"/>
      <c r="Q57" s="2567"/>
    </row>
    <row r="58" spans="1:17" ht="15" customHeight="1">
      <c r="A58" s="2304">
        <v>45750</v>
      </c>
      <c r="B58" s="57"/>
      <c r="C58" s="57"/>
      <c r="D58" s="57"/>
      <c r="E58" s="61">
        <v>87107</v>
      </c>
      <c r="F58" s="57">
        <v>6</v>
      </c>
      <c r="G58" s="62">
        <v>5416.67</v>
      </c>
      <c r="H58" s="62">
        <v>1079</v>
      </c>
      <c r="I58" s="62">
        <f t="shared" si="5"/>
        <v>92083.310000000012</v>
      </c>
      <c r="K58" s="12"/>
      <c r="L58" s="89"/>
      <c r="M58" s="90"/>
      <c r="N58" s="90"/>
      <c r="O58" s="12"/>
      <c r="P58" s="12"/>
      <c r="Q58" s="2567"/>
    </row>
    <row r="59" spans="1:17" ht="15" customHeight="1">
      <c r="A59" s="2304">
        <v>45777</v>
      </c>
      <c r="B59" s="57"/>
      <c r="C59" s="57"/>
      <c r="D59" s="57"/>
      <c r="E59" s="61">
        <v>87402</v>
      </c>
      <c r="F59" s="57">
        <v>7</v>
      </c>
      <c r="G59" s="62">
        <v>5416.67</v>
      </c>
      <c r="H59" s="62">
        <v>1079</v>
      </c>
      <c r="I59" s="62">
        <f t="shared" si="5"/>
        <v>86666.640000000014</v>
      </c>
      <c r="K59" s="12"/>
      <c r="L59" s="89"/>
      <c r="M59" s="90"/>
      <c r="N59" s="90"/>
      <c r="O59" s="12"/>
      <c r="P59" s="12"/>
      <c r="Q59" s="2567"/>
    </row>
    <row r="60" spans="1:17" ht="15" customHeight="1">
      <c r="A60" s="2304">
        <v>45818</v>
      </c>
      <c r="B60" s="57"/>
      <c r="C60" s="57"/>
      <c r="D60" s="57"/>
      <c r="E60" s="61" t="s">
        <v>2108</v>
      </c>
      <c r="F60" s="57">
        <v>8</v>
      </c>
      <c r="G60" s="62">
        <v>5416.67</v>
      </c>
      <c r="H60" s="62">
        <v>1079</v>
      </c>
      <c r="I60" s="62">
        <f t="shared" si="5"/>
        <v>81249.970000000016</v>
      </c>
      <c r="K60" s="12"/>
      <c r="L60" s="89"/>
      <c r="M60" s="90"/>
      <c r="N60" s="90"/>
      <c r="O60" s="12"/>
      <c r="P60" s="12"/>
      <c r="Q60" s="2567"/>
    </row>
    <row r="61" spans="1:17" ht="15" customHeight="1">
      <c r="A61" s="2304">
        <v>45841</v>
      </c>
      <c r="B61" s="57"/>
      <c r="C61" s="57"/>
      <c r="D61" s="57"/>
      <c r="E61" s="61" t="s">
        <v>2109</v>
      </c>
      <c r="F61" s="57">
        <v>9</v>
      </c>
      <c r="G61" s="62">
        <v>5416.67</v>
      </c>
      <c r="H61" s="62">
        <v>1079</v>
      </c>
      <c r="I61" s="62">
        <f t="shared" si="5"/>
        <v>75833.300000000017</v>
      </c>
      <c r="K61" s="12"/>
      <c r="L61" s="89"/>
      <c r="M61" s="90"/>
      <c r="N61" s="90"/>
      <c r="O61" s="12"/>
      <c r="P61" s="12"/>
      <c r="Q61" s="2567"/>
    </row>
    <row r="62" spans="1:17" ht="15" customHeight="1">
      <c r="A62" s="2304">
        <v>45854</v>
      </c>
      <c r="B62" s="57"/>
      <c r="C62" s="57"/>
      <c r="D62" s="57"/>
      <c r="E62" s="61" t="s">
        <v>2110</v>
      </c>
      <c r="F62" s="57">
        <v>10</v>
      </c>
      <c r="G62" s="62">
        <v>75833.3</v>
      </c>
      <c r="H62" s="62"/>
      <c r="I62" s="62">
        <f t="shared" si="5"/>
        <v>0</v>
      </c>
      <c r="K62" s="12"/>
      <c r="L62" s="89"/>
      <c r="M62" s="90"/>
      <c r="N62" s="90"/>
      <c r="O62" s="12"/>
      <c r="P62" s="12"/>
      <c r="Q62" s="2567"/>
    </row>
    <row r="63" spans="1:17" ht="15" customHeight="1">
      <c r="A63" s="2304"/>
      <c r="B63" s="57"/>
      <c r="C63" s="57"/>
      <c r="D63" s="57"/>
      <c r="E63" s="61"/>
      <c r="F63" s="57">
        <v>11</v>
      </c>
      <c r="G63" s="62"/>
      <c r="H63" s="62"/>
      <c r="I63" s="62">
        <f t="shared" si="5"/>
        <v>0</v>
      </c>
      <c r="K63" s="12"/>
      <c r="L63" s="89"/>
      <c r="M63" s="90"/>
      <c r="N63" s="90"/>
      <c r="O63" s="12"/>
      <c r="P63" s="12"/>
      <c r="Q63" s="2567"/>
    </row>
    <row r="64" spans="1:17" ht="15" customHeight="1">
      <c r="A64" s="3628" t="s">
        <v>1</v>
      </c>
      <c r="B64" s="3628"/>
      <c r="C64" s="3628"/>
      <c r="D64" s="3628"/>
      <c r="E64" s="3628"/>
      <c r="F64" s="3628"/>
      <c r="G64" s="3628"/>
      <c r="H64" s="3628"/>
      <c r="I64" s="3628"/>
      <c r="K64" s="12"/>
      <c r="L64" s="89"/>
      <c r="M64" s="90"/>
      <c r="N64" s="90"/>
      <c r="O64" s="12"/>
      <c r="P64" s="12"/>
      <c r="Q64" s="2567"/>
    </row>
    <row r="65" spans="1:17" ht="15" customHeight="1">
      <c r="A65" s="2439" t="s">
        <v>2</v>
      </c>
      <c r="B65" s="15" t="s">
        <v>3</v>
      </c>
      <c r="C65" s="16" t="s">
        <v>4</v>
      </c>
      <c r="D65" s="15" t="s">
        <v>431</v>
      </c>
      <c r="E65" s="17" t="s">
        <v>7</v>
      </c>
      <c r="F65" s="18" t="s">
        <v>6</v>
      </c>
      <c r="G65" s="19" t="s">
        <v>176</v>
      </c>
      <c r="H65" s="19" t="s">
        <v>177</v>
      </c>
      <c r="I65" s="91" t="s">
        <v>10</v>
      </c>
      <c r="K65" s="12"/>
      <c r="L65" s="89"/>
      <c r="M65" s="90"/>
      <c r="N65" s="90"/>
      <c r="O65" s="12"/>
      <c r="P65" s="12"/>
      <c r="Q65" s="2567"/>
    </row>
    <row r="66" spans="1:17" ht="15" customHeight="1">
      <c r="A66" s="2304">
        <v>45854</v>
      </c>
      <c r="B66" s="55">
        <v>300000</v>
      </c>
      <c r="C66" s="56">
        <f>B66*2%</f>
        <v>6000</v>
      </c>
      <c r="D66" s="25"/>
      <c r="E66" s="42" t="s">
        <v>2110</v>
      </c>
      <c r="F66" s="25">
        <v>36</v>
      </c>
      <c r="G66" s="55">
        <f>+B66/F66</f>
        <v>8333.3333333333339</v>
      </c>
      <c r="H66" s="55">
        <f>B66*0.83%</f>
        <v>2490</v>
      </c>
      <c r="I66" s="93">
        <f>B66</f>
        <v>300000</v>
      </c>
      <c r="K66" s="119"/>
      <c r="L66" s="124"/>
      <c r="M66" s="125"/>
      <c r="N66" s="121"/>
      <c r="O66" s="121"/>
      <c r="P66" s="121"/>
      <c r="Q66" s="3060"/>
    </row>
    <row r="67" spans="1:17" ht="15" customHeight="1">
      <c r="A67" s="2244">
        <v>45869</v>
      </c>
      <c r="B67" s="57"/>
      <c r="C67" s="57"/>
      <c r="D67" s="57"/>
      <c r="E67" s="52" t="s">
        <v>2111</v>
      </c>
      <c r="F67" s="57">
        <v>1</v>
      </c>
      <c r="G67" s="164">
        <v>5416.67</v>
      </c>
      <c r="H67" s="164">
        <v>2490</v>
      </c>
      <c r="I67" s="62">
        <f>I66-G67</f>
        <v>294583.33</v>
      </c>
      <c r="K67" s="119"/>
      <c r="L67" s="124"/>
      <c r="M67" s="126"/>
      <c r="N67" s="123"/>
      <c r="O67" s="123"/>
      <c r="P67" s="123"/>
      <c r="Q67" s="3060"/>
    </row>
    <row r="68" spans="1:17" ht="15" customHeight="1">
      <c r="A68" s="2244">
        <v>45903</v>
      </c>
      <c r="B68" s="52"/>
      <c r="C68" s="450"/>
      <c r="D68" s="450"/>
      <c r="E68" s="52" t="s">
        <v>2112</v>
      </c>
      <c r="F68" s="57">
        <v>2</v>
      </c>
      <c r="G68" s="166">
        <v>8333.33</v>
      </c>
      <c r="H68" s="166">
        <v>2490</v>
      </c>
      <c r="I68" s="62">
        <f t="shared" ref="I68:I74" si="6">I67-G68</f>
        <v>286250</v>
      </c>
      <c r="K68" s="119"/>
      <c r="L68" s="124"/>
      <c r="M68" s="126"/>
      <c r="N68" s="123"/>
      <c r="O68" s="123"/>
      <c r="P68" s="123"/>
      <c r="Q68" s="3060"/>
    </row>
    <row r="69" spans="1:17" ht="15" customHeight="1">
      <c r="A69" s="2244">
        <v>45930</v>
      </c>
      <c r="B69" s="27"/>
      <c r="C69" s="27"/>
      <c r="D69" s="27"/>
      <c r="E69" s="52" t="s">
        <v>2113</v>
      </c>
      <c r="F69" s="57">
        <v>3</v>
      </c>
      <c r="G69" s="164">
        <v>8333.33</v>
      </c>
      <c r="H69" s="164">
        <v>2490</v>
      </c>
      <c r="I69" s="62">
        <f t="shared" si="6"/>
        <v>277916.67</v>
      </c>
      <c r="K69" s="119"/>
      <c r="L69" s="124"/>
      <c r="M69" s="126"/>
      <c r="N69" s="121"/>
      <c r="O69" s="121"/>
      <c r="P69" s="121"/>
      <c r="Q69" s="3060"/>
    </row>
    <row r="70" spans="1:17" ht="15" customHeight="1">
      <c r="A70" s="2244">
        <v>45968</v>
      </c>
      <c r="B70" s="27"/>
      <c r="C70" s="27"/>
      <c r="D70" s="27"/>
      <c r="E70" s="52" t="s">
        <v>2114</v>
      </c>
      <c r="F70" s="57">
        <v>4</v>
      </c>
      <c r="G70" s="166">
        <v>8333.33</v>
      </c>
      <c r="H70" s="166">
        <v>2490</v>
      </c>
      <c r="I70" s="62">
        <f t="shared" si="6"/>
        <v>269583.33999999997</v>
      </c>
      <c r="K70" s="119"/>
      <c r="L70" s="124"/>
      <c r="M70" s="120"/>
      <c r="N70" s="123"/>
      <c r="O70" s="123"/>
      <c r="P70" s="123"/>
      <c r="Q70" s="3060"/>
    </row>
    <row r="71" spans="1:17" ht="15" customHeight="1">
      <c r="A71" s="2244">
        <v>45993</v>
      </c>
      <c r="B71" s="27"/>
      <c r="C71" s="27"/>
      <c r="D71" s="27"/>
      <c r="E71" s="52" t="s">
        <v>2115</v>
      </c>
      <c r="F71" s="57">
        <v>5</v>
      </c>
      <c r="G71" s="166">
        <v>8333.33</v>
      </c>
      <c r="H71" s="166">
        <v>2490</v>
      </c>
      <c r="I71" s="62">
        <f t="shared" si="6"/>
        <v>261250.00999999998</v>
      </c>
      <c r="K71" s="119"/>
      <c r="L71" s="124"/>
      <c r="M71" s="120"/>
      <c r="N71" s="123"/>
      <c r="O71" s="123"/>
      <c r="P71" s="123"/>
      <c r="Q71" s="3060"/>
    </row>
    <row r="72" spans="1:17" ht="15" customHeight="1">
      <c r="A72" s="2244">
        <v>46018</v>
      </c>
      <c r="B72" s="27"/>
      <c r="C72" s="27"/>
      <c r="D72" s="27"/>
      <c r="E72" s="52" t="s">
        <v>2116</v>
      </c>
      <c r="F72" s="57">
        <v>6</v>
      </c>
      <c r="G72" s="164">
        <v>8333.33</v>
      </c>
      <c r="H72" s="164">
        <v>2490</v>
      </c>
      <c r="I72" s="62">
        <f t="shared" si="6"/>
        <v>252916.68</v>
      </c>
      <c r="K72" s="119"/>
      <c r="L72" s="127"/>
      <c r="M72" s="128"/>
      <c r="N72" s="121"/>
      <c r="O72" s="121"/>
      <c r="P72" s="121"/>
      <c r="Q72" s="3061"/>
    </row>
    <row r="73" spans="1:17" ht="15" customHeight="1">
      <c r="A73" s="2223"/>
      <c r="B73" s="27"/>
      <c r="C73" s="27"/>
      <c r="D73" s="27"/>
      <c r="E73" s="38"/>
      <c r="F73" s="57">
        <v>7</v>
      </c>
      <c r="G73" s="39"/>
      <c r="H73" s="39"/>
      <c r="I73" s="62">
        <f t="shared" si="6"/>
        <v>252916.68</v>
      </c>
      <c r="K73" s="119"/>
      <c r="L73" s="124"/>
      <c r="M73" s="120"/>
      <c r="N73" s="121"/>
      <c r="O73" s="121"/>
      <c r="P73" s="121"/>
      <c r="Q73" s="3060"/>
    </row>
    <row r="74" spans="1:17" ht="15" customHeight="1">
      <c r="A74" s="2223"/>
      <c r="B74" s="27"/>
      <c r="C74" s="27"/>
      <c r="D74" s="27"/>
      <c r="E74" s="38"/>
      <c r="F74" s="29"/>
      <c r="G74" s="39"/>
      <c r="H74" s="39"/>
      <c r="I74" s="62">
        <f t="shared" si="6"/>
        <v>252916.68</v>
      </c>
      <c r="K74" s="119"/>
      <c r="L74" s="124"/>
      <c r="M74" s="120"/>
      <c r="N74" s="123"/>
      <c r="O74" s="123"/>
      <c r="P74" s="123"/>
      <c r="Q74" s="3060"/>
    </row>
    <row r="75" spans="1:17" ht="15" customHeight="1">
      <c r="G75" s="12"/>
      <c r="H75" s="12"/>
      <c r="I75" s="67"/>
      <c r="K75" s="119"/>
      <c r="L75" s="124"/>
      <c r="M75" s="120"/>
      <c r="N75" s="121"/>
      <c r="O75" s="121"/>
      <c r="P75" s="121"/>
      <c r="Q75" s="3060"/>
    </row>
    <row r="76" spans="1:17" ht="15" customHeight="1">
      <c r="G76" s="12"/>
      <c r="H76" s="12"/>
      <c r="I76" s="67"/>
      <c r="K76" s="119"/>
      <c r="L76" s="124"/>
      <c r="M76" s="120"/>
      <c r="N76" s="123"/>
      <c r="O76" s="123"/>
      <c r="P76" s="123"/>
      <c r="Q76" s="3060"/>
    </row>
    <row r="77" spans="1:17" ht="15" customHeight="1">
      <c r="G77" s="12"/>
      <c r="H77" s="12"/>
      <c r="I77" s="67"/>
      <c r="K77" s="119"/>
      <c r="L77" s="127"/>
      <c r="M77" s="120"/>
      <c r="N77" s="123"/>
      <c r="O77" s="123"/>
      <c r="P77" s="123"/>
      <c r="Q77" s="3060"/>
    </row>
    <row r="78" spans="1:17" ht="15" customHeight="1">
      <c r="G78" s="12"/>
      <c r="H78" s="12"/>
      <c r="I78" s="67"/>
      <c r="K78" s="119"/>
      <c r="L78" s="124"/>
      <c r="M78" s="120"/>
      <c r="N78" s="121"/>
      <c r="O78" s="121"/>
      <c r="P78" s="121"/>
      <c r="Q78" s="3060"/>
    </row>
    <row r="79" spans="1:17" ht="15" customHeight="1">
      <c r="G79" s="12"/>
      <c r="H79" s="12"/>
      <c r="I79" s="67"/>
      <c r="K79" s="12"/>
      <c r="L79" s="89"/>
      <c r="M79" s="90"/>
      <c r="N79" s="90"/>
      <c r="O79" s="12"/>
      <c r="P79" s="12"/>
      <c r="Q79" s="2567"/>
    </row>
    <row r="80" spans="1:17" ht="15" customHeight="1">
      <c r="G80" s="12"/>
      <c r="H80" s="12"/>
      <c r="I80" s="67"/>
      <c r="K80" s="12"/>
      <c r="L80" s="89"/>
      <c r="M80" s="90"/>
      <c r="N80" s="90"/>
      <c r="O80" s="12"/>
      <c r="P80" s="12"/>
      <c r="Q80" s="2567"/>
    </row>
    <row r="81" spans="7:17" ht="15" customHeight="1">
      <c r="G81" s="12"/>
      <c r="H81" s="12"/>
      <c r="I81" s="67"/>
      <c r="K81" s="12"/>
      <c r="L81" s="89"/>
      <c r="M81" s="90"/>
      <c r="N81" s="90"/>
      <c r="O81" s="12"/>
      <c r="P81" s="12"/>
      <c r="Q81" s="2567"/>
    </row>
    <row r="82" spans="7:17" ht="15" customHeight="1">
      <c r="G82" s="12"/>
      <c r="H82" s="12"/>
      <c r="I82" s="67"/>
      <c r="K82" s="12"/>
      <c r="L82" s="89"/>
      <c r="M82" s="90"/>
      <c r="N82" s="90"/>
      <c r="O82" s="12"/>
      <c r="P82" s="12"/>
      <c r="Q82" s="2567"/>
    </row>
    <row r="83" spans="7:17" ht="15" customHeight="1">
      <c r="G83" s="12"/>
      <c r="H83" s="12"/>
      <c r="I83" s="67"/>
      <c r="K83" s="12"/>
      <c r="L83" s="89"/>
      <c r="M83" s="90"/>
      <c r="N83" s="90"/>
      <c r="O83" s="12"/>
      <c r="P83" s="12"/>
      <c r="Q83" s="2567"/>
    </row>
    <row r="84" spans="7:17" ht="15" customHeight="1">
      <c r="G84" s="12"/>
      <c r="H84" s="12"/>
      <c r="I84" s="67"/>
      <c r="K84" s="12"/>
      <c r="L84" s="89"/>
      <c r="M84" s="90"/>
      <c r="N84" s="90"/>
      <c r="O84" s="12"/>
      <c r="P84" s="12"/>
      <c r="Q84" s="2567"/>
    </row>
    <row r="85" spans="7:17" ht="15" customHeight="1">
      <c r="G85" s="12"/>
      <c r="H85" s="12"/>
      <c r="I85" s="67"/>
      <c r="K85" s="12"/>
      <c r="L85" s="89"/>
      <c r="M85" s="90"/>
      <c r="N85" s="90"/>
      <c r="O85" s="12"/>
      <c r="P85" s="12"/>
      <c r="Q85" s="2567"/>
    </row>
    <row r="86" spans="7:17" ht="15" customHeight="1">
      <c r="G86" s="12"/>
      <c r="H86" s="12"/>
      <c r="I86" s="67"/>
      <c r="K86" s="12"/>
      <c r="L86" s="89"/>
      <c r="M86" s="90"/>
      <c r="N86" s="90"/>
      <c r="O86" s="12"/>
      <c r="P86" s="12"/>
      <c r="Q86" s="2567"/>
    </row>
    <row r="87" spans="7:17" ht="15" customHeight="1">
      <c r="G87" s="12"/>
      <c r="H87" s="12"/>
      <c r="I87" s="67"/>
      <c r="K87" s="12"/>
      <c r="L87" s="89"/>
      <c r="M87" s="90"/>
      <c r="N87" s="90"/>
      <c r="O87" s="12"/>
      <c r="P87" s="12"/>
      <c r="Q87" s="2567"/>
    </row>
    <row r="88" spans="7:17" ht="15" customHeight="1">
      <c r="G88" s="12"/>
      <c r="H88" s="12"/>
      <c r="I88" s="67"/>
      <c r="K88" s="12"/>
      <c r="L88" s="89"/>
      <c r="M88" s="90"/>
      <c r="N88" s="90"/>
      <c r="O88" s="12"/>
      <c r="P88" s="12"/>
      <c r="Q88" s="2567"/>
    </row>
    <row r="89" spans="7:17" ht="15" customHeight="1">
      <c r="G89" s="12"/>
      <c r="H89" s="12"/>
      <c r="I89" s="67"/>
      <c r="K89" s="12"/>
      <c r="L89" s="89"/>
      <c r="M89" s="90"/>
      <c r="N89" s="90"/>
      <c r="O89" s="12"/>
      <c r="P89" s="12"/>
      <c r="Q89" s="2567"/>
    </row>
    <row r="90" spans="7:17" ht="15" customHeight="1">
      <c r="G90" s="12"/>
      <c r="H90" s="12"/>
      <c r="I90" s="67"/>
      <c r="K90" s="12"/>
      <c r="L90" s="89"/>
      <c r="M90" s="90"/>
      <c r="N90" s="90"/>
      <c r="O90" s="12"/>
      <c r="P90" s="12"/>
      <c r="Q90" s="2567"/>
    </row>
    <row r="91" spans="7:17" ht="15" customHeight="1">
      <c r="G91" s="12"/>
      <c r="H91" s="12"/>
      <c r="I91" s="67"/>
      <c r="K91" s="12"/>
      <c r="L91" s="89"/>
      <c r="M91" s="90"/>
      <c r="N91" s="90"/>
      <c r="O91" s="12"/>
      <c r="P91" s="12"/>
      <c r="Q91" s="2567"/>
    </row>
    <row r="92" spans="7:17" ht="15" customHeight="1">
      <c r="G92" s="12"/>
      <c r="H92" s="12"/>
      <c r="I92" s="67"/>
      <c r="K92" s="12"/>
      <c r="L92" s="89"/>
      <c r="M92" s="90"/>
      <c r="N92" s="90"/>
      <c r="O92" s="12"/>
      <c r="P92" s="12"/>
      <c r="Q92" s="2567"/>
    </row>
    <row r="93" spans="7:17" ht="15" customHeight="1">
      <c r="G93" s="12"/>
      <c r="H93" s="12"/>
      <c r="I93" s="67"/>
      <c r="K93" s="12"/>
      <c r="L93" s="89"/>
      <c r="M93" s="90"/>
      <c r="N93" s="90"/>
      <c r="O93" s="12"/>
      <c r="P93" s="12"/>
      <c r="Q93" s="2567"/>
    </row>
    <row r="94" spans="7:17" ht="15" customHeight="1">
      <c r="G94" s="12"/>
      <c r="H94" s="12"/>
      <c r="I94" s="67"/>
      <c r="K94" s="12"/>
      <c r="L94" s="89"/>
      <c r="M94" s="90"/>
      <c r="N94" s="90"/>
      <c r="O94" s="12"/>
      <c r="P94" s="12"/>
      <c r="Q94" s="2567"/>
    </row>
    <row r="95" spans="7:17" ht="15" customHeight="1">
      <c r="G95" s="12"/>
      <c r="H95" s="12"/>
      <c r="I95" s="67"/>
      <c r="K95" s="12"/>
      <c r="L95" s="89"/>
      <c r="M95" s="90"/>
      <c r="N95" s="90"/>
      <c r="O95" s="12"/>
      <c r="P95" s="12"/>
      <c r="Q95" s="2567"/>
    </row>
    <row r="96" spans="7:17" ht="15" customHeight="1">
      <c r="G96" s="12"/>
      <c r="H96" s="12"/>
      <c r="I96" s="67"/>
      <c r="K96" s="12"/>
      <c r="L96" s="89"/>
      <c r="M96" s="90"/>
      <c r="N96" s="90"/>
      <c r="O96" s="12"/>
      <c r="P96" s="12"/>
      <c r="Q96" s="2567"/>
    </row>
    <row r="97" spans="7:17" ht="15" customHeight="1">
      <c r="G97" s="12"/>
      <c r="H97" s="12"/>
      <c r="I97" s="67"/>
      <c r="K97" s="12"/>
      <c r="L97" s="89"/>
      <c r="M97" s="90"/>
      <c r="N97" s="90"/>
      <c r="O97" s="12"/>
      <c r="P97" s="12"/>
      <c r="Q97" s="2567"/>
    </row>
    <row r="98" spans="7:17" ht="15" customHeight="1">
      <c r="G98" s="12"/>
      <c r="H98" s="12"/>
      <c r="I98" s="67"/>
      <c r="K98" s="12"/>
      <c r="L98" s="89"/>
      <c r="M98" s="90"/>
      <c r="N98" s="90"/>
      <c r="O98" s="12"/>
      <c r="P98" s="12"/>
      <c r="Q98" s="2567"/>
    </row>
    <row r="99" spans="7:17" ht="15" customHeight="1">
      <c r="G99" s="12"/>
      <c r="H99" s="12"/>
      <c r="I99" s="67"/>
      <c r="K99" s="12"/>
      <c r="L99" s="89"/>
      <c r="M99" s="90"/>
      <c r="N99" s="90"/>
      <c r="O99" s="12"/>
      <c r="P99" s="12"/>
      <c r="Q99" s="2567"/>
    </row>
    <row r="100" spans="7:17" ht="15" customHeight="1">
      <c r="G100" s="12"/>
      <c r="H100" s="12"/>
      <c r="I100" s="67"/>
      <c r="K100" s="12"/>
      <c r="L100" s="89"/>
      <c r="M100" s="90"/>
      <c r="N100" s="90"/>
      <c r="O100" s="12"/>
      <c r="P100" s="12"/>
      <c r="Q100" s="2567"/>
    </row>
    <row r="101" spans="7:17" ht="15" customHeight="1">
      <c r="G101" s="12"/>
      <c r="H101" s="12"/>
      <c r="I101" s="67"/>
      <c r="K101" s="12"/>
      <c r="L101" s="89"/>
      <c r="M101" s="90"/>
      <c r="N101" s="90"/>
      <c r="O101" s="12"/>
      <c r="P101" s="12"/>
      <c r="Q101" s="2567"/>
    </row>
    <row r="102" spans="7:17" ht="15" customHeight="1">
      <c r="G102" s="12"/>
      <c r="H102" s="12"/>
      <c r="I102" s="67"/>
      <c r="K102" s="12"/>
      <c r="L102" s="89"/>
      <c r="M102" s="90"/>
      <c r="N102" s="90"/>
      <c r="O102" s="12"/>
      <c r="P102" s="12"/>
      <c r="Q102" s="2567"/>
    </row>
    <row r="103" spans="7:17" ht="15" customHeight="1">
      <c r="G103" s="12"/>
      <c r="H103" s="12"/>
      <c r="I103" s="67"/>
      <c r="K103" s="12"/>
      <c r="L103" s="89"/>
      <c r="M103" s="90"/>
      <c r="N103" s="90"/>
      <c r="O103" s="12"/>
      <c r="P103" s="12"/>
      <c r="Q103" s="2567"/>
    </row>
    <row r="104" spans="7:17" ht="15" customHeight="1">
      <c r="G104" s="12"/>
      <c r="H104" s="12"/>
      <c r="I104" s="67"/>
      <c r="K104" s="12"/>
      <c r="L104" s="89"/>
      <c r="M104" s="90"/>
      <c r="N104" s="90"/>
      <c r="O104" s="12"/>
      <c r="P104" s="12"/>
      <c r="Q104" s="2567"/>
    </row>
    <row r="105" spans="7:17" ht="15" customHeight="1">
      <c r="G105" s="12"/>
      <c r="H105" s="12"/>
      <c r="I105" s="67"/>
      <c r="K105" s="12"/>
      <c r="L105" s="89"/>
      <c r="M105" s="90"/>
      <c r="N105" s="90"/>
      <c r="O105" s="12"/>
      <c r="P105" s="12"/>
      <c r="Q105" s="2567"/>
    </row>
    <row r="106" spans="7:17" ht="15" customHeight="1">
      <c r="G106" s="12"/>
      <c r="H106" s="12"/>
      <c r="I106" s="67"/>
      <c r="K106" s="12"/>
      <c r="L106" s="89"/>
      <c r="M106" s="90"/>
      <c r="N106" s="90"/>
      <c r="O106" s="12"/>
      <c r="P106" s="12"/>
      <c r="Q106" s="2567"/>
    </row>
    <row r="107" spans="7:17" ht="15" customHeight="1">
      <c r="G107" s="12"/>
      <c r="H107" s="12"/>
      <c r="I107" s="67"/>
      <c r="K107" s="12"/>
      <c r="L107" s="89"/>
      <c r="M107" s="90"/>
      <c r="N107" s="90"/>
      <c r="O107" s="12"/>
      <c r="P107" s="12"/>
      <c r="Q107" s="2567"/>
    </row>
    <row r="108" spans="7:17" ht="15" customHeight="1">
      <c r="G108" s="12"/>
      <c r="H108" s="12"/>
      <c r="I108" s="67"/>
      <c r="K108" s="12"/>
      <c r="L108" s="89"/>
      <c r="M108" s="90"/>
      <c r="N108" s="90"/>
      <c r="O108" s="12"/>
      <c r="P108" s="12"/>
      <c r="Q108" s="2567"/>
    </row>
    <row r="109" spans="7:17" ht="15" customHeight="1">
      <c r="G109" s="12"/>
      <c r="H109" s="12"/>
      <c r="I109" s="67"/>
      <c r="K109" s="12"/>
      <c r="L109" s="89"/>
      <c r="M109" s="90"/>
      <c r="N109" s="90"/>
      <c r="O109" s="12"/>
      <c r="P109" s="12"/>
      <c r="Q109" s="2567"/>
    </row>
    <row r="110" spans="7:17" ht="15" customHeight="1">
      <c r="G110" s="12"/>
      <c r="H110" s="12"/>
      <c r="I110" s="67"/>
      <c r="K110" s="12"/>
      <c r="L110" s="89"/>
      <c r="M110" s="90"/>
      <c r="N110" s="90"/>
      <c r="O110" s="12"/>
      <c r="P110" s="12"/>
      <c r="Q110" s="2567"/>
    </row>
    <row r="111" spans="7:17" ht="15" customHeight="1">
      <c r="G111" s="12"/>
      <c r="H111" s="12"/>
      <c r="I111" s="67"/>
      <c r="K111" s="12"/>
      <c r="L111" s="89"/>
      <c r="M111" s="90"/>
      <c r="N111" s="90"/>
      <c r="O111" s="12"/>
      <c r="P111" s="12"/>
      <c r="Q111" s="2567"/>
    </row>
    <row r="112" spans="7:17" ht="15" customHeight="1">
      <c r="G112" s="12"/>
      <c r="H112" s="12"/>
      <c r="I112" s="67"/>
      <c r="K112" s="12"/>
      <c r="L112" s="89"/>
      <c r="M112" s="90"/>
      <c r="N112" s="90"/>
      <c r="O112" s="12"/>
      <c r="P112" s="12"/>
      <c r="Q112" s="2567"/>
    </row>
    <row r="113" spans="7:17" ht="15" customHeight="1">
      <c r="G113" s="12"/>
      <c r="H113" s="12"/>
      <c r="I113" s="67"/>
      <c r="K113" s="12"/>
      <c r="L113" s="89"/>
      <c r="M113" s="90"/>
      <c r="N113" s="90"/>
      <c r="O113" s="12"/>
      <c r="P113" s="12"/>
      <c r="Q113" s="2567"/>
    </row>
    <row r="114" spans="7:17" ht="15" customHeight="1">
      <c r="G114" s="12"/>
      <c r="H114" s="12"/>
      <c r="I114" s="67"/>
      <c r="K114" s="12"/>
      <c r="L114" s="89"/>
      <c r="M114" s="90"/>
      <c r="N114" s="90"/>
      <c r="O114" s="12"/>
      <c r="P114" s="12"/>
      <c r="Q114" s="2567"/>
    </row>
    <row r="115" spans="7:17" ht="15" customHeight="1">
      <c r="G115" s="12"/>
      <c r="H115" s="12"/>
      <c r="I115" s="67"/>
      <c r="K115" s="12"/>
      <c r="L115" s="89"/>
      <c r="M115" s="90"/>
      <c r="N115" s="90"/>
      <c r="O115" s="12"/>
      <c r="P115" s="12"/>
      <c r="Q115" s="2567"/>
    </row>
    <row r="116" spans="7:17" ht="15" customHeight="1">
      <c r="G116" s="12"/>
      <c r="H116" s="12"/>
      <c r="I116" s="67"/>
      <c r="K116" s="12"/>
      <c r="L116" s="89"/>
      <c r="M116" s="90"/>
      <c r="N116" s="90"/>
      <c r="O116" s="12"/>
      <c r="P116" s="12"/>
      <c r="Q116" s="2567"/>
    </row>
    <row r="117" spans="7:17" ht="15" customHeight="1">
      <c r="G117" s="12"/>
      <c r="H117" s="12"/>
      <c r="I117" s="67"/>
      <c r="K117" s="12"/>
      <c r="L117" s="89"/>
      <c r="M117" s="90"/>
      <c r="N117" s="90"/>
      <c r="O117" s="12"/>
      <c r="P117" s="12"/>
      <c r="Q117" s="2567"/>
    </row>
    <row r="118" spans="7:17" ht="15" customHeight="1">
      <c r="G118" s="12"/>
      <c r="H118" s="12"/>
      <c r="I118" s="67"/>
      <c r="K118" s="12"/>
      <c r="L118" s="89"/>
      <c r="M118" s="90"/>
      <c r="N118" s="90"/>
      <c r="O118" s="12"/>
      <c r="P118" s="12"/>
      <c r="Q118" s="2567"/>
    </row>
    <row r="119" spans="7:17" ht="15" customHeight="1">
      <c r="G119" s="12"/>
      <c r="H119" s="12"/>
      <c r="I119" s="67"/>
      <c r="K119" s="12"/>
      <c r="L119" s="89"/>
      <c r="M119" s="90"/>
      <c r="N119" s="90"/>
      <c r="O119" s="12"/>
      <c r="P119" s="12"/>
      <c r="Q119" s="2567"/>
    </row>
    <row r="120" spans="7:17" ht="15" customHeight="1">
      <c r="G120" s="12"/>
      <c r="H120" s="12"/>
      <c r="I120" s="67"/>
      <c r="K120" s="12"/>
      <c r="L120" s="89"/>
      <c r="M120" s="90"/>
      <c r="N120" s="90"/>
      <c r="O120" s="12"/>
      <c r="P120" s="12"/>
      <c r="Q120" s="2567"/>
    </row>
    <row r="121" spans="7:17" ht="15" customHeight="1">
      <c r="G121" s="12"/>
      <c r="H121" s="12"/>
      <c r="I121" s="67"/>
      <c r="K121" s="12"/>
      <c r="L121" s="89"/>
      <c r="M121" s="90"/>
      <c r="N121" s="90"/>
      <c r="O121" s="12"/>
      <c r="P121" s="12"/>
      <c r="Q121" s="2567"/>
    </row>
    <row r="122" spans="7:17" ht="15" customHeight="1">
      <c r="G122" s="12"/>
      <c r="H122" s="12"/>
      <c r="I122" s="67"/>
      <c r="K122" s="12"/>
      <c r="L122" s="89"/>
      <c r="M122" s="90"/>
      <c r="N122" s="90"/>
      <c r="O122" s="12"/>
      <c r="P122" s="12"/>
      <c r="Q122" s="2567"/>
    </row>
    <row r="123" spans="7:17" ht="15" customHeight="1">
      <c r="G123" s="12"/>
      <c r="H123" s="12"/>
      <c r="I123" s="67"/>
      <c r="K123" s="12"/>
      <c r="L123" s="89"/>
      <c r="M123" s="90"/>
      <c r="N123" s="90"/>
      <c r="O123" s="12"/>
      <c r="P123" s="12"/>
      <c r="Q123" s="2567"/>
    </row>
    <row r="124" spans="7:17" ht="15" customHeight="1">
      <c r="G124" s="12"/>
      <c r="H124" s="12"/>
      <c r="I124" s="67"/>
      <c r="K124" s="12"/>
      <c r="L124" s="89"/>
      <c r="M124" s="90"/>
      <c r="N124" s="90"/>
      <c r="O124" s="12"/>
      <c r="P124" s="12"/>
      <c r="Q124" s="2567"/>
    </row>
    <row r="125" spans="7:17" ht="15" customHeight="1">
      <c r="G125" s="12"/>
      <c r="H125" s="12"/>
      <c r="I125" s="67"/>
      <c r="K125" s="12"/>
      <c r="L125" s="89"/>
      <c r="M125" s="90"/>
      <c r="N125" s="90"/>
      <c r="O125" s="12"/>
      <c r="P125" s="12"/>
      <c r="Q125" s="2567"/>
    </row>
    <row r="126" spans="7:17" ht="15" customHeight="1">
      <c r="G126" s="12"/>
      <c r="H126" s="12"/>
      <c r="I126" s="67"/>
      <c r="K126" s="12"/>
      <c r="L126" s="89"/>
      <c r="M126" s="90"/>
      <c r="N126" s="90"/>
      <c r="O126" s="12"/>
      <c r="P126" s="12"/>
      <c r="Q126" s="2567"/>
    </row>
    <row r="127" spans="7:17" ht="15" customHeight="1">
      <c r="G127" s="12"/>
      <c r="H127" s="12"/>
      <c r="I127" s="67"/>
      <c r="K127" s="12"/>
      <c r="L127" s="89"/>
      <c r="M127" s="90"/>
      <c r="N127" s="90"/>
      <c r="O127" s="12"/>
      <c r="P127" s="12"/>
      <c r="Q127" s="2567"/>
    </row>
    <row r="128" spans="7:17" ht="15" customHeight="1">
      <c r="G128" s="12"/>
      <c r="H128" s="12"/>
      <c r="I128" s="67"/>
      <c r="K128" s="12"/>
      <c r="L128" s="89"/>
      <c r="M128" s="90"/>
      <c r="N128" s="90"/>
      <c r="O128" s="12"/>
      <c r="P128" s="12"/>
      <c r="Q128" s="2567"/>
    </row>
    <row r="129" spans="7:17" ht="15" customHeight="1">
      <c r="G129" s="12"/>
      <c r="H129" s="12"/>
      <c r="K129" s="12"/>
      <c r="L129" s="89"/>
      <c r="M129" s="90"/>
      <c r="N129" s="90"/>
      <c r="O129" s="12"/>
      <c r="P129" s="12"/>
      <c r="Q129" s="2567"/>
    </row>
    <row r="130" spans="7:17" ht="15" customHeight="1">
      <c r="G130" s="12"/>
      <c r="H130" s="12"/>
      <c r="K130" s="12"/>
      <c r="L130" s="89"/>
      <c r="M130" s="90"/>
      <c r="N130" s="90"/>
      <c r="O130" s="12"/>
      <c r="P130" s="12"/>
      <c r="Q130" s="2567"/>
    </row>
    <row r="131" spans="7:17" ht="15" customHeight="1">
      <c r="K131" s="12"/>
      <c r="L131" s="89"/>
      <c r="M131" s="90"/>
      <c r="N131" s="90"/>
      <c r="O131" s="12"/>
      <c r="P131" s="12"/>
      <c r="Q131" s="2567"/>
    </row>
    <row r="132" spans="7:17" ht="15" customHeight="1">
      <c r="K132" s="12"/>
      <c r="L132" s="89"/>
      <c r="M132" s="90"/>
      <c r="N132" s="90"/>
      <c r="O132" s="12"/>
      <c r="P132" s="12"/>
      <c r="Q132" s="2567"/>
    </row>
    <row r="133" spans="7:17" ht="15" customHeight="1">
      <c r="K133" s="12"/>
      <c r="L133" s="89"/>
      <c r="M133" s="90"/>
      <c r="N133" s="90"/>
      <c r="O133" s="12"/>
      <c r="P133" s="12"/>
      <c r="Q133" s="2567"/>
    </row>
    <row r="134" spans="7:17" ht="15" customHeight="1">
      <c r="K134" s="12"/>
      <c r="L134" s="89"/>
      <c r="M134" s="90"/>
      <c r="N134" s="90"/>
      <c r="O134" s="12"/>
      <c r="P134" s="12"/>
      <c r="Q134" s="2567"/>
    </row>
    <row r="135" spans="7:17" ht="15" customHeight="1">
      <c r="K135" s="12"/>
      <c r="L135" s="89"/>
      <c r="M135" s="90"/>
      <c r="N135" s="90"/>
      <c r="O135" s="12"/>
      <c r="P135" s="12"/>
      <c r="Q135" s="2567"/>
    </row>
    <row r="136" spans="7:17" ht="15" customHeight="1">
      <c r="K136" s="12"/>
      <c r="L136" s="89"/>
      <c r="M136" s="90"/>
      <c r="N136" s="90"/>
      <c r="O136" s="12"/>
      <c r="P136" s="12"/>
      <c r="Q136" s="2567"/>
    </row>
    <row r="137" spans="7:17" ht="15" customHeight="1">
      <c r="K137" s="12"/>
      <c r="L137" s="89"/>
      <c r="M137" s="90"/>
      <c r="N137" s="90"/>
      <c r="O137" s="12"/>
      <c r="P137" s="12"/>
      <c r="Q137" s="2567"/>
    </row>
    <row r="138" spans="7:17" ht="15" customHeight="1">
      <c r="K138" s="12"/>
      <c r="L138" s="89"/>
      <c r="M138" s="90"/>
      <c r="N138" s="90"/>
      <c r="O138" s="12"/>
      <c r="P138" s="12"/>
      <c r="Q138" s="2567"/>
    </row>
    <row r="139" spans="7:17" ht="15" customHeight="1">
      <c r="K139" s="12"/>
      <c r="L139" s="89"/>
      <c r="M139" s="90"/>
      <c r="N139" s="90"/>
      <c r="O139" s="12"/>
      <c r="P139" s="12"/>
      <c r="Q139" s="2567"/>
    </row>
    <row r="140" spans="7:17" ht="15" customHeight="1">
      <c r="K140" s="12"/>
      <c r="L140" s="89"/>
      <c r="M140" s="90"/>
      <c r="N140" s="90"/>
      <c r="O140" s="12"/>
      <c r="P140" s="12"/>
      <c r="Q140" s="2567"/>
    </row>
    <row r="141" spans="7:17" ht="15" customHeight="1">
      <c r="K141" s="12"/>
      <c r="L141" s="89"/>
      <c r="M141" s="90"/>
      <c r="N141" s="90"/>
      <c r="O141" s="12"/>
      <c r="P141" s="12"/>
      <c r="Q141" s="2567"/>
    </row>
    <row r="142" spans="7:17" ht="15" customHeight="1">
      <c r="K142" s="12"/>
      <c r="L142" s="89"/>
      <c r="M142" s="90"/>
      <c r="N142" s="90"/>
      <c r="O142" s="12"/>
      <c r="P142" s="12"/>
      <c r="Q142" s="2567"/>
    </row>
    <row r="143" spans="7:17" ht="15" customHeight="1">
      <c r="K143" s="12"/>
      <c r="L143" s="89"/>
      <c r="M143" s="90"/>
      <c r="N143" s="90"/>
      <c r="O143" s="12"/>
      <c r="P143" s="12"/>
      <c r="Q143" s="2567"/>
    </row>
    <row r="144" spans="7:17" ht="15" customHeight="1">
      <c r="K144" s="12"/>
      <c r="L144" s="89"/>
      <c r="M144" s="90"/>
      <c r="N144" s="90"/>
      <c r="O144" s="12"/>
      <c r="P144" s="12"/>
      <c r="Q144" s="2567"/>
    </row>
    <row r="145" spans="11:17" ht="15" customHeight="1">
      <c r="K145" s="12"/>
      <c r="L145" s="89"/>
      <c r="M145" s="90"/>
      <c r="N145" s="90"/>
      <c r="O145" s="12"/>
      <c r="P145" s="12"/>
      <c r="Q145" s="2567"/>
    </row>
    <row r="146" spans="11:17" ht="15" customHeight="1">
      <c r="K146" s="12"/>
      <c r="L146" s="89"/>
      <c r="M146" s="90"/>
      <c r="N146" s="90"/>
      <c r="O146" s="12"/>
      <c r="P146" s="12"/>
      <c r="Q146" s="2567"/>
    </row>
    <row r="147" spans="11:17" ht="15" customHeight="1">
      <c r="K147" s="12"/>
      <c r="L147" s="89"/>
      <c r="M147" s="90"/>
      <c r="N147" s="90"/>
      <c r="O147" s="12"/>
      <c r="P147" s="12"/>
      <c r="Q147" s="2567"/>
    </row>
    <row r="148" spans="11:17" ht="15" customHeight="1">
      <c r="K148" s="12"/>
      <c r="L148" s="89"/>
      <c r="M148" s="90"/>
      <c r="N148" s="90"/>
      <c r="O148" s="12"/>
      <c r="P148" s="12"/>
      <c r="Q148" s="2567"/>
    </row>
    <row r="149" spans="11:17" ht="15" customHeight="1">
      <c r="K149" s="12"/>
      <c r="L149" s="89"/>
      <c r="M149" s="90"/>
      <c r="N149" s="90"/>
      <c r="O149" s="12"/>
      <c r="P149" s="12"/>
      <c r="Q149" s="2567"/>
    </row>
    <row r="150" spans="11:17" ht="15" customHeight="1">
      <c r="K150" s="12"/>
      <c r="L150" s="89"/>
      <c r="M150" s="90"/>
      <c r="N150" s="90"/>
      <c r="O150" s="12"/>
      <c r="P150" s="12"/>
      <c r="Q150" s="2567"/>
    </row>
    <row r="151" spans="11:17" ht="15" customHeight="1">
      <c r="K151" s="12"/>
      <c r="L151" s="89"/>
      <c r="M151" s="90"/>
      <c r="N151" s="90"/>
      <c r="O151" s="12"/>
      <c r="P151" s="12"/>
      <c r="Q151" s="2567"/>
    </row>
    <row r="152" spans="11:17" ht="15" customHeight="1">
      <c r="K152" s="12"/>
      <c r="L152" s="89"/>
      <c r="M152" s="90"/>
      <c r="N152" s="90"/>
      <c r="O152" s="12"/>
      <c r="P152" s="12"/>
      <c r="Q152" s="2567"/>
    </row>
    <row r="153" spans="11:17" ht="15" customHeight="1">
      <c r="K153" s="12"/>
      <c r="L153" s="89"/>
      <c r="M153" s="90"/>
      <c r="N153" s="90"/>
      <c r="O153" s="12"/>
      <c r="P153" s="12"/>
      <c r="Q153" s="2567"/>
    </row>
    <row r="154" spans="11:17" ht="15" customHeight="1">
      <c r="K154" s="12"/>
      <c r="L154" s="89"/>
      <c r="M154" s="90"/>
      <c r="N154" s="90"/>
      <c r="O154" s="12"/>
      <c r="P154" s="12"/>
      <c r="Q154" s="2567"/>
    </row>
    <row r="155" spans="11:17" ht="15" customHeight="1">
      <c r="K155" s="12"/>
      <c r="L155" s="89"/>
      <c r="M155" s="90"/>
      <c r="N155" s="90"/>
      <c r="O155" s="12"/>
      <c r="P155" s="12"/>
      <c r="Q155" s="2567"/>
    </row>
    <row r="156" spans="11:17" ht="15" customHeight="1">
      <c r="K156" s="12"/>
      <c r="L156" s="89"/>
      <c r="M156" s="90"/>
      <c r="N156" s="90"/>
      <c r="O156" s="12"/>
      <c r="P156" s="12"/>
      <c r="Q156" s="2567"/>
    </row>
    <row r="157" spans="11:17" ht="15" customHeight="1">
      <c r="K157" s="12"/>
      <c r="L157" s="89"/>
      <c r="M157" s="90"/>
      <c r="N157" s="90"/>
      <c r="O157" s="12"/>
      <c r="P157" s="12"/>
      <c r="Q157" s="2567"/>
    </row>
    <row r="158" spans="11:17" ht="15" customHeight="1">
      <c r="K158" s="12"/>
      <c r="L158" s="89"/>
      <c r="M158" s="90"/>
      <c r="N158" s="90"/>
      <c r="O158" s="12"/>
      <c r="P158" s="12"/>
      <c r="Q158" s="2567"/>
    </row>
    <row r="159" spans="11:17" ht="15" customHeight="1">
      <c r="K159" s="12"/>
      <c r="L159" s="89"/>
      <c r="M159" s="90"/>
      <c r="N159" s="90"/>
      <c r="O159" s="12"/>
      <c r="P159" s="12"/>
      <c r="Q159" s="2567"/>
    </row>
    <row r="160" spans="11:17" ht="15" customHeight="1">
      <c r="K160" s="12"/>
      <c r="L160" s="89"/>
      <c r="M160" s="90"/>
      <c r="N160" s="90"/>
      <c r="O160" s="12"/>
      <c r="P160" s="12"/>
      <c r="Q160" s="2567"/>
    </row>
    <row r="161" spans="11:17" ht="15" customHeight="1">
      <c r="K161" s="12"/>
      <c r="L161" s="89"/>
      <c r="M161" s="90"/>
      <c r="N161" s="90"/>
      <c r="O161" s="12"/>
      <c r="P161" s="12"/>
      <c r="Q161" s="2567"/>
    </row>
    <row r="162" spans="11:17" ht="15" customHeight="1">
      <c r="K162" s="12"/>
      <c r="L162" s="89"/>
      <c r="M162" s="90"/>
      <c r="N162" s="90"/>
      <c r="O162" s="12"/>
      <c r="P162" s="12"/>
      <c r="Q162" s="2567"/>
    </row>
    <row r="163" spans="11:17" ht="15" customHeight="1">
      <c r="K163" s="12"/>
      <c r="L163" s="89"/>
      <c r="M163" s="90"/>
      <c r="N163" s="90"/>
      <c r="O163" s="12"/>
      <c r="P163" s="12"/>
      <c r="Q163" s="2567"/>
    </row>
    <row r="164" spans="11:17" ht="15" customHeight="1">
      <c r="K164" s="12"/>
      <c r="L164" s="89"/>
      <c r="M164" s="90"/>
      <c r="N164" s="90"/>
      <c r="O164" s="12"/>
      <c r="P164" s="12"/>
      <c r="Q164" s="2567"/>
    </row>
    <row r="165" spans="11:17" ht="15" customHeight="1">
      <c r="K165" s="12"/>
      <c r="L165" s="89"/>
      <c r="M165" s="90"/>
      <c r="N165" s="90"/>
      <c r="O165" s="12"/>
      <c r="P165" s="12"/>
      <c r="Q165" s="2567"/>
    </row>
    <row r="166" spans="11:17" ht="15" customHeight="1">
      <c r="K166" s="12"/>
      <c r="L166" s="89"/>
      <c r="M166" s="90"/>
      <c r="N166" s="90"/>
      <c r="O166" s="12"/>
      <c r="P166" s="12"/>
      <c r="Q166" s="2567"/>
    </row>
    <row r="167" spans="11:17" ht="15" customHeight="1">
      <c r="K167" s="12"/>
      <c r="L167" s="89"/>
      <c r="M167" s="90"/>
      <c r="N167" s="90"/>
      <c r="O167" s="12"/>
      <c r="P167" s="12"/>
      <c r="Q167" s="2567"/>
    </row>
    <row r="168" spans="11:17" ht="15" customHeight="1">
      <c r="K168" s="12"/>
      <c r="L168" s="89"/>
      <c r="M168" s="90"/>
      <c r="N168" s="90"/>
      <c r="O168" s="12"/>
      <c r="P168" s="12"/>
      <c r="Q168" s="2567"/>
    </row>
    <row r="169" spans="11:17" ht="15" customHeight="1">
      <c r="K169" s="12"/>
      <c r="L169" s="89"/>
      <c r="M169" s="90"/>
      <c r="N169" s="90"/>
      <c r="O169" s="12"/>
      <c r="P169" s="12"/>
      <c r="Q169" s="2567"/>
    </row>
    <row r="170" spans="11:17" ht="15" customHeight="1">
      <c r="K170" s="12"/>
      <c r="L170" s="89"/>
      <c r="M170" s="90"/>
      <c r="N170" s="90"/>
      <c r="O170" s="12"/>
      <c r="P170" s="12"/>
      <c r="Q170" s="2567"/>
    </row>
    <row r="171" spans="11:17" ht="15" customHeight="1">
      <c r="K171" s="12"/>
      <c r="L171" s="89"/>
      <c r="M171" s="90"/>
      <c r="N171" s="90"/>
      <c r="O171" s="12"/>
      <c r="P171" s="12"/>
      <c r="Q171" s="2567"/>
    </row>
    <row r="172" spans="11:17" ht="15" customHeight="1">
      <c r="K172" s="12"/>
      <c r="L172" s="89"/>
      <c r="M172" s="90"/>
      <c r="N172" s="90"/>
      <c r="O172" s="12"/>
      <c r="P172" s="12"/>
      <c r="Q172" s="2567"/>
    </row>
    <row r="173" spans="11:17" ht="15" customHeight="1">
      <c r="K173" s="12"/>
      <c r="L173" s="89"/>
      <c r="M173" s="90"/>
      <c r="N173" s="90"/>
      <c r="O173" s="12"/>
      <c r="P173" s="12"/>
      <c r="Q173" s="2567"/>
    </row>
    <row r="174" spans="11:17" ht="15" customHeight="1">
      <c r="K174" s="12"/>
      <c r="L174" s="89"/>
      <c r="M174" s="90"/>
      <c r="N174" s="90"/>
      <c r="O174" s="12"/>
      <c r="P174" s="12"/>
      <c r="Q174" s="2567"/>
    </row>
    <row r="175" spans="11:17" ht="15" customHeight="1">
      <c r="K175" s="12"/>
      <c r="L175" s="89"/>
      <c r="M175" s="90"/>
      <c r="N175" s="90"/>
      <c r="O175" s="12"/>
      <c r="P175" s="12"/>
      <c r="Q175" s="2567"/>
    </row>
    <row r="176" spans="11:17" ht="15" customHeight="1">
      <c r="K176" s="12"/>
      <c r="L176" s="89"/>
      <c r="M176" s="90"/>
      <c r="N176" s="90"/>
      <c r="O176" s="12"/>
      <c r="P176" s="12"/>
      <c r="Q176" s="2567"/>
    </row>
    <row r="177" spans="11:17" ht="15" customHeight="1">
      <c r="K177" s="12"/>
      <c r="L177" s="89"/>
      <c r="M177" s="90"/>
      <c r="N177" s="90"/>
      <c r="O177" s="12"/>
      <c r="P177" s="12"/>
      <c r="Q177" s="2567"/>
    </row>
    <row r="178" spans="11:17" ht="15" customHeight="1">
      <c r="K178" s="12"/>
      <c r="L178" s="89"/>
      <c r="M178" s="90"/>
      <c r="N178" s="90"/>
      <c r="O178" s="12"/>
      <c r="P178" s="12"/>
      <c r="Q178" s="2567"/>
    </row>
    <row r="179" spans="11:17" ht="15" customHeight="1">
      <c r="K179" s="12"/>
      <c r="L179" s="89"/>
      <c r="M179" s="90"/>
      <c r="N179" s="90"/>
      <c r="O179" s="12"/>
      <c r="P179" s="12"/>
      <c r="Q179" s="2567"/>
    </row>
    <row r="180" spans="11:17" ht="15" customHeight="1">
      <c r="K180" s="12"/>
      <c r="L180" s="89"/>
      <c r="M180" s="90"/>
      <c r="N180" s="90"/>
      <c r="O180" s="12"/>
      <c r="P180" s="12"/>
      <c r="Q180" s="2567"/>
    </row>
    <row r="181" spans="11:17" ht="15" customHeight="1">
      <c r="K181" s="12"/>
      <c r="L181" s="89"/>
      <c r="M181" s="90"/>
      <c r="N181" s="90"/>
      <c r="O181" s="12"/>
      <c r="P181" s="12"/>
      <c r="Q181" s="2567"/>
    </row>
    <row r="182" spans="11:17" ht="15" customHeight="1">
      <c r="K182" s="12"/>
      <c r="L182" s="89"/>
      <c r="M182" s="90"/>
      <c r="N182" s="90"/>
      <c r="O182" s="12"/>
      <c r="P182" s="12"/>
      <c r="Q182" s="2567"/>
    </row>
    <row r="183" spans="11:17" ht="15" customHeight="1">
      <c r="K183" s="12"/>
      <c r="L183" s="89"/>
      <c r="M183" s="90"/>
      <c r="N183" s="90"/>
      <c r="O183" s="12"/>
      <c r="P183" s="12"/>
      <c r="Q183" s="2567"/>
    </row>
    <row r="184" spans="11:17" ht="15" customHeight="1">
      <c r="K184" s="12"/>
      <c r="L184" s="89"/>
      <c r="M184" s="90"/>
      <c r="N184" s="90"/>
      <c r="O184" s="12"/>
      <c r="P184" s="12"/>
      <c r="Q184" s="2567"/>
    </row>
    <row r="185" spans="11:17" ht="15" customHeight="1">
      <c r="K185" s="12"/>
      <c r="L185" s="89"/>
      <c r="M185" s="90"/>
      <c r="N185" s="90"/>
      <c r="O185" s="12"/>
      <c r="P185" s="12"/>
      <c r="Q185" s="2567"/>
    </row>
    <row r="186" spans="11:17" ht="15" customHeight="1">
      <c r="K186" s="12"/>
      <c r="L186" s="89"/>
      <c r="M186" s="90"/>
      <c r="N186" s="90"/>
      <c r="O186" s="12"/>
      <c r="P186" s="12"/>
      <c r="Q186" s="2567"/>
    </row>
    <row r="187" spans="11:17" ht="15" customHeight="1">
      <c r="K187" s="12"/>
      <c r="L187" s="89"/>
      <c r="M187" s="90"/>
      <c r="N187" s="90"/>
      <c r="O187" s="12"/>
      <c r="P187" s="12"/>
      <c r="Q187" s="2567"/>
    </row>
    <row r="188" spans="11:17" ht="15" customHeight="1">
      <c r="K188" s="12"/>
      <c r="L188" s="89"/>
      <c r="M188" s="90"/>
      <c r="N188" s="90"/>
      <c r="O188" s="12"/>
      <c r="P188" s="12"/>
      <c r="Q188" s="2567"/>
    </row>
    <row r="189" spans="11:17" ht="15" customHeight="1">
      <c r="K189" s="12"/>
      <c r="L189" s="89"/>
      <c r="M189" s="90"/>
      <c r="N189" s="90"/>
      <c r="O189" s="12"/>
      <c r="P189" s="12"/>
      <c r="Q189" s="2567"/>
    </row>
    <row r="190" spans="11:17" ht="15" customHeight="1">
      <c r="K190" s="12"/>
      <c r="L190" s="89"/>
      <c r="M190" s="90"/>
      <c r="N190" s="90"/>
      <c r="O190" s="12"/>
      <c r="P190" s="12"/>
      <c r="Q190" s="2567"/>
    </row>
    <row r="191" spans="11:17" ht="15" customHeight="1">
      <c r="K191" s="12"/>
      <c r="L191" s="89"/>
      <c r="M191" s="90"/>
      <c r="N191" s="90"/>
      <c r="O191" s="12"/>
      <c r="P191" s="12"/>
      <c r="Q191" s="2567"/>
    </row>
    <row r="192" spans="11:17" ht="15" customHeight="1">
      <c r="K192" s="12"/>
      <c r="L192" s="89"/>
      <c r="M192" s="90"/>
      <c r="N192" s="90"/>
      <c r="O192" s="12"/>
      <c r="P192" s="12"/>
      <c r="Q192" s="2567"/>
    </row>
    <row r="193" spans="11:17" ht="15" customHeight="1">
      <c r="K193" s="12"/>
      <c r="L193" s="89"/>
      <c r="M193" s="90"/>
      <c r="N193" s="90"/>
      <c r="O193" s="12"/>
      <c r="P193" s="12"/>
      <c r="Q193" s="2567"/>
    </row>
    <row r="194" spans="11:17" ht="15" customHeight="1">
      <c r="K194" s="12"/>
      <c r="L194" s="89"/>
      <c r="M194" s="90"/>
      <c r="N194" s="90"/>
      <c r="O194" s="12"/>
      <c r="P194" s="12"/>
      <c r="Q194" s="2567"/>
    </row>
    <row r="195" spans="11:17" ht="15" customHeight="1">
      <c r="K195" s="12"/>
      <c r="L195" s="89"/>
      <c r="M195" s="90"/>
      <c r="N195" s="90"/>
      <c r="O195" s="12"/>
      <c r="P195" s="12"/>
      <c r="Q195" s="2567"/>
    </row>
    <row r="196" spans="11:17" ht="15" customHeight="1">
      <c r="K196" s="12"/>
      <c r="L196" s="89"/>
      <c r="M196" s="90"/>
      <c r="N196" s="90"/>
      <c r="O196" s="12"/>
      <c r="P196" s="12"/>
      <c r="Q196" s="2567"/>
    </row>
    <row r="197" spans="11:17" ht="15" customHeight="1">
      <c r="K197" s="12"/>
      <c r="L197" s="89"/>
      <c r="M197" s="90"/>
      <c r="N197" s="90"/>
      <c r="O197" s="12"/>
      <c r="P197" s="12"/>
      <c r="Q197" s="2567"/>
    </row>
    <row r="198" spans="11:17" ht="15" customHeight="1">
      <c r="K198" s="12"/>
      <c r="L198" s="89"/>
      <c r="M198" s="90"/>
      <c r="N198" s="90"/>
      <c r="O198" s="12"/>
      <c r="P198" s="12"/>
      <c r="Q198" s="2567"/>
    </row>
    <row r="199" spans="11:17" ht="15" customHeight="1">
      <c r="K199" s="12"/>
      <c r="L199" s="89"/>
      <c r="M199" s="90"/>
      <c r="N199" s="90"/>
      <c r="O199" s="12"/>
      <c r="P199" s="12"/>
      <c r="Q199" s="2567"/>
    </row>
    <row r="200" spans="11:17" ht="15" customHeight="1">
      <c r="K200" s="12"/>
      <c r="L200" s="89"/>
      <c r="M200" s="90"/>
      <c r="N200" s="90"/>
      <c r="O200" s="12"/>
      <c r="P200" s="12"/>
      <c r="Q200" s="2567"/>
    </row>
    <row r="201" spans="11:17" ht="15" customHeight="1">
      <c r="K201" s="12"/>
      <c r="L201" s="89"/>
      <c r="M201" s="90"/>
      <c r="N201" s="90"/>
      <c r="O201" s="12"/>
      <c r="P201" s="12"/>
      <c r="Q201" s="2567"/>
    </row>
    <row r="202" spans="11:17" ht="15" customHeight="1">
      <c r="K202" s="12"/>
      <c r="L202" s="89"/>
      <c r="M202" s="90"/>
      <c r="N202" s="90"/>
      <c r="O202" s="12"/>
      <c r="P202" s="12"/>
      <c r="Q202" s="2567"/>
    </row>
    <row r="203" spans="11:17" ht="15" customHeight="1">
      <c r="K203" s="12"/>
      <c r="L203" s="89"/>
      <c r="M203" s="90"/>
      <c r="N203" s="90"/>
      <c r="O203" s="12"/>
      <c r="P203" s="12"/>
      <c r="Q203" s="2567"/>
    </row>
    <row r="204" spans="11:17" ht="15" customHeight="1">
      <c r="K204" s="12"/>
      <c r="L204" s="89"/>
      <c r="M204" s="90"/>
      <c r="N204" s="90"/>
      <c r="O204" s="12"/>
      <c r="P204" s="12"/>
      <c r="Q204" s="2567"/>
    </row>
    <row r="205" spans="11:17" ht="15" customHeight="1">
      <c r="K205" s="12"/>
      <c r="L205" s="89"/>
      <c r="M205" s="90"/>
      <c r="N205" s="90"/>
      <c r="O205" s="12"/>
      <c r="P205" s="12"/>
      <c r="Q205" s="2567"/>
    </row>
    <row r="206" spans="11:17" ht="15" customHeight="1">
      <c r="K206" s="12"/>
      <c r="L206" s="89"/>
      <c r="M206" s="90"/>
      <c r="N206" s="90"/>
      <c r="O206" s="12"/>
      <c r="P206" s="12"/>
      <c r="Q206" s="2567"/>
    </row>
    <row r="207" spans="11:17" ht="15" customHeight="1">
      <c r="K207" s="12"/>
      <c r="L207" s="89"/>
      <c r="M207" s="90"/>
      <c r="N207" s="90"/>
      <c r="O207" s="12"/>
      <c r="P207" s="12"/>
      <c r="Q207" s="2567"/>
    </row>
    <row r="208" spans="11:17" ht="15" customHeight="1">
      <c r="K208" s="12"/>
      <c r="L208" s="89"/>
      <c r="M208" s="90"/>
      <c r="N208" s="90"/>
      <c r="O208" s="12"/>
      <c r="P208" s="12"/>
      <c r="Q208" s="2567"/>
    </row>
    <row r="209" spans="11:17" ht="15" customHeight="1">
      <c r="K209" s="12"/>
      <c r="L209" s="89"/>
      <c r="M209" s="90"/>
      <c r="N209" s="90"/>
      <c r="O209" s="12"/>
      <c r="P209" s="12"/>
      <c r="Q209" s="2567"/>
    </row>
    <row r="210" spans="11:17" ht="15" customHeight="1">
      <c r="K210" s="12"/>
      <c r="L210" s="89"/>
      <c r="M210" s="90"/>
      <c r="N210" s="90"/>
      <c r="O210" s="12"/>
      <c r="P210" s="12"/>
      <c r="Q210" s="2567"/>
    </row>
    <row r="211" spans="11:17" ht="15" customHeight="1">
      <c r="K211" s="12"/>
      <c r="L211" s="89"/>
      <c r="M211" s="90"/>
      <c r="N211" s="90"/>
      <c r="O211" s="12"/>
      <c r="P211" s="12"/>
      <c r="Q211" s="2567"/>
    </row>
    <row r="212" spans="11:17" ht="15" customHeight="1">
      <c r="K212" s="12"/>
      <c r="L212" s="89"/>
      <c r="M212" s="90"/>
      <c r="N212" s="90"/>
      <c r="O212" s="12"/>
      <c r="P212" s="12"/>
      <c r="Q212" s="2567"/>
    </row>
    <row r="213" spans="11:17" ht="15" customHeight="1">
      <c r="K213" s="12"/>
      <c r="L213" s="89"/>
      <c r="M213" s="90"/>
      <c r="N213" s="90"/>
      <c r="O213" s="12"/>
      <c r="P213" s="12"/>
      <c r="Q213" s="2567"/>
    </row>
    <row r="214" spans="11:17" ht="15" customHeight="1">
      <c r="K214" s="12"/>
      <c r="L214" s="89"/>
      <c r="M214" s="90"/>
      <c r="N214" s="90"/>
      <c r="O214" s="12"/>
      <c r="P214" s="12"/>
      <c r="Q214" s="2567"/>
    </row>
    <row r="215" spans="11:17" ht="15" customHeight="1">
      <c r="K215" s="12"/>
      <c r="L215" s="89"/>
      <c r="M215" s="90"/>
      <c r="N215" s="90"/>
      <c r="O215" s="12"/>
      <c r="P215" s="12"/>
      <c r="Q215" s="2567"/>
    </row>
    <row r="216" spans="11:17" ht="15" customHeight="1">
      <c r="K216" s="12"/>
      <c r="L216" s="89"/>
      <c r="M216" s="90"/>
      <c r="N216" s="90"/>
      <c r="O216" s="12"/>
      <c r="P216" s="12"/>
      <c r="Q216" s="2567"/>
    </row>
    <row r="217" spans="11:17" ht="15" customHeight="1">
      <c r="K217" s="12"/>
      <c r="L217" s="89"/>
      <c r="M217" s="90"/>
      <c r="N217" s="90"/>
      <c r="O217" s="12"/>
      <c r="P217" s="12"/>
      <c r="Q217" s="2567"/>
    </row>
    <row r="218" spans="11:17" ht="15" customHeight="1">
      <c r="K218" s="12"/>
      <c r="L218" s="89"/>
      <c r="M218" s="90"/>
      <c r="N218" s="90"/>
      <c r="O218" s="12"/>
      <c r="P218" s="12"/>
      <c r="Q218" s="2567"/>
    </row>
    <row r="219" spans="11:17" ht="15" customHeight="1">
      <c r="K219" s="12"/>
      <c r="L219" s="89"/>
      <c r="M219" s="90"/>
      <c r="N219" s="90"/>
      <c r="O219" s="12"/>
      <c r="P219" s="12"/>
      <c r="Q219" s="2567"/>
    </row>
    <row r="220" spans="11:17" ht="15" customHeight="1">
      <c r="K220" s="12"/>
      <c r="L220" s="89"/>
      <c r="M220" s="90"/>
      <c r="N220" s="90"/>
      <c r="O220" s="12"/>
      <c r="P220" s="12"/>
      <c r="Q220" s="2567"/>
    </row>
    <row r="221" spans="11:17" ht="15" customHeight="1">
      <c r="K221" s="12"/>
      <c r="L221" s="89"/>
      <c r="M221" s="90"/>
      <c r="N221" s="90"/>
      <c r="O221" s="12"/>
      <c r="P221" s="12"/>
    </row>
    <row r="222" spans="11:17" ht="15" customHeight="1"/>
    <row r="223" spans="11:17" ht="15" customHeight="1"/>
    <row r="224" spans="11:17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</sheetData>
  <mergeCells count="7">
    <mergeCell ref="A39:I39"/>
    <mergeCell ref="A50:I50"/>
    <mergeCell ref="A64:I64"/>
    <mergeCell ref="A3:I3"/>
    <mergeCell ref="J3:Q3"/>
    <mergeCell ref="A15:I15"/>
    <mergeCell ref="A25:I25"/>
  </mergeCells>
  <printOptions horizontalCentered="1"/>
  <pageMargins left="0.14000000000000001" right="0.16" top="1" bottom="1" header="0.5" footer="0.5"/>
  <pageSetup paperSize="256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241</vt:i4>
      </vt:variant>
      <vt:variant>
        <vt:lpstr>Named Ranges</vt:lpstr>
      </vt:variant>
      <vt:variant>
        <vt:i4>142</vt:i4>
      </vt:variant>
    </vt:vector>
  </HeadingPairs>
  <TitlesOfParts>
    <vt:vector size="383" baseType="lpstr">
      <vt:lpstr>AMBACAN, ELIZABETH</vt:lpstr>
      <vt:lpstr>AMBACAN, ELYMHAR ANJOE</vt:lpstr>
      <vt:lpstr>AMORA, ARACELI</vt:lpstr>
      <vt:lpstr>ARAÑA, FELY</vt:lpstr>
      <vt:lpstr>AUMENTADO, FREDZKIE</vt:lpstr>
      <vt:lpstr>BERBEGAL, ANNIE</vt:lpstr>
      <vt:lpstr>BORERO, MINERVA</vt:lpstr>
      <vt:lpstr>BRAZA, MELANIE</vt:lpstr>
      <vt:lpstr>BUSTILLO, ROBERTO JR.</vt:lpstr>
      <vt:lpstr>CA-AYA, JIEZL</vt:lpstr>
      <vt:lpstr>CABALLERO, GERRY</vt:lpstr>
      <vt:lpstr>CABALLERO, LOURDES</vt:lpstr>
      <vt:lpstr>CABALLERO, LULOU</vt:lpstr>
      <vt:lpstr>CABALLERO, MA. MARITES</vt:lpstr>
      <vt:lpstr>CABALUNA, JOAN ROSE</vt:lpstr>
      <vt:lpstr>CALAMCAMAN, DHAYLENE MAY</vt:lpstr>
      <vt:lpstr>CALAMCAMAN, GINA</vt:lpstr>
      <vt:lpstr>CALAYCAY, VIOLETA</vt:lpstr>
      <vt:lpstr>CALOPEZ, JOVIE</vt:lpstr>
      <vt:lpstr>CAMINCE, HAZEL CRIS</vt:lpstr>
      <vt:lpstr>CAMINIAN, REBECCA</vt:lpstr>
      <vt:lpstr>CAMIRING, LIEZL</vt:lpstr>
      <vt:lpstr>CAPARIDA, CECIL</vt:lpstr>
      <vt:lpstr>CAMIRING, CHERY JEAN</vt:lpstr>
      <vt:lpstr>CAMORAHAN, LEEAN</vt:lpstr>
      <vt:lpstr>CASTILLANO, WENDY </vt:lpstr>
      <vt:lpstr>CASTOR, DHEL</vt:lpstr>
      <vt:lpstr>CATANUS, GENOVEVA</vt:lpstr>
      <vt:lpstr>CELDA, GLENDA RAE</vt:lpstr>
      <vt:lpstr>DALISAY, JEANETTE</vt:lpstr>
      <vt:lpstr>DIZON, FATIMA</vt:lpstr>
      <vt:lpstr>DE LEON, TEODORA</vt:lpstr>
      <vt:lpstr>DELOS SANTOS JANICE</vt:lpstr>
      <vt:lpstr>DELOSO, MAY HAZEL</vt:lpstr>
      <vt:lpstr>DUEÑAS, KARL DENNIS</vt:lpstr>
      <vt:lpstr>DUEÑAS, MARIA FRANCIFEL</vt:lpstr>
      <vt:lpstr>ECHALAR, RICHARD</vt:lpstr>
      <vt:lpstr>EDER, EDELIA</vt:lpstr>
      <vt:lpstr>EDER, LANY</vt:lpstr>
      <vt:lpstr>ELISAN, MARIA ROVELYN</vt:lpstr>
      <vt:lpstr>ESPAÑA, ARRA</vt:lpstr>
      <vt:lpstr>ESTIMO, MARVE</vt:lpstr>
      <vt:lpstr>ESTOMO, MITCHELLE</vt:lpstr>
      <vt:lpstr>ESTOPIDO, MONSERAT</vt:lpstr>
      <vt:lpstr>FAILAGUTAN, ANITA</vt:lpstr>
      <vt:lpstr>FAILAGUTAN, ULDARICO</vt:lpstr>
      <vt:lpstr>FAJARDO, SHEENLY</vt:lpstr>
      <vt:lpstr>fuerza, josefa</vt:lpstr>
      <vt:lpstr>GALLEGO, CELESTIAL NATIVIDAD</vt:lpstr>
      <vt:lpstr>LOU FRANCES GALLEGO</vt:lpstr>
      <vt:lpstr>GANGE, MA. ELIZABETH</vt:lpstr>
      <vt:lpstr>GARCIA, FEBE ARCELIE</vt:lpstr>
      <vt:lpstr>GARGARITANO, VICENTE JR.</vt:lpstr>
      <vt:lpstr>GARINGALAO, ROMEO</vt:lpstr>
      <vt:lpstr>GAYATGAY, MARICEL</vt:lpstr>
      <vt:lpstr>GEALON, ARCELY</vt:lpstr>
      <vt:lpstr>GEMPESON, MELANIE</vt:lpstr>
      <vt:lpstr>GENTON, RUBY</vt:lpstr>
      <vt:lpstr>GERONGANI, ELZIE CHRISTIE</vt:lpstr>
      <vt:lpstr>GICO, IRISH KAY</vt:lpstr>
      <vt:lpstr>GOMEZ, HAZEL JOY</vt:lpstr>
      <vt:lpstr>GOMEZ, HOPE JOY</vt:lpstr>
      <vt:lpstr>HUYAN, JOCELYN</vt:lpstr>
      <vt:lpstr>INDICO, ALEAN GRACE</vt:lpstr>
      <vt:lpstr>JALA, EVANGELINA</vt:lpstr>
      <vt:lpstr>withdrawan-8.25.2015-a</vt:lpstr>
      <vt:lpstr>JAMILLO, ANNIE ROSE</vt:lpstr>
      <vt:lpstr>LAGUARDIA, SHARA MAE</vt:lpstr>
      <vt:lpstr>LAMSIN, SHARMAGNE GAY</vt:lpstr>
      <vt:lpstr>LATOZA, ROSA MARIA</vt:lpstr>
      <vt:lpstr>LAUREA, CHRISTINE JOY</vt:lpstr>
      <vt:lpstr>LLASO, KARREN</vt:lpstr>
      <vt:lpstr>MACAYA, LIEZYL</vt:lpstr>
      <vt:lpstr>LONQUINO, ANNABELLE</vt:lpstr>
      <vt:lpstr>MADRIDANO, MARICEL</vt:lpstr>
      <vt:lpstr>MADERAL, ARNEL</vt:lpstr>
      <vt:lpstr>MALAGA, MA. ANDELEN</vt:lpstr>
      <vt:lpstr>MATILLANO, FRANCIE ROSE</vt:lpstr>
      <vt:lpstr>MEDECINIO, MAY JOY CATHERINE</vt:lpstr>
      <vt:lpstr>MEMPIN, KENNETH LYLE</vt:lpstr>
      <vt:lpstr>MEMPIN, MARY HOPE</vt:lpstr>
      <vt:lpstr>MEMPIN, MINDA CELIA</vt:lpstr>
      <vt:lpstr>MESTOSAMENTE, MARICEL</vt:lpstr>
      <vt:lpstr>MURIERA, XENIA</vt:lpstr>
      <vt:lpstr>NENIAL ARMIE</vt:lpstr>
      <vt:lpstr>OCATE, JEAN</vt:lpstr>
      <vt:lpstr>OGACO, JONATHAN</vt:lpstr>
      <vt:lpstr>OLMOS, VERLYN</vt:lpstr>
      <vt:lpstr>PADILLA, MARY IVY</vt:lpstr>
      <vt:lpstr>PANIZA, MARLYN</vt:lpstr>
      <vt:lpstr>PASTOLERO, GRACE</vt:lpstr>
      <vt:lpstr>RADA, ALBINA</vt:lpstr>
      <vt:lpstr>REFUGIO, YOLANDA</vt:lpstr>
      <vt:lpstr>SABAY, EVELYN</vt:lpstr>
      <vt:lpstr>SALIBIO, ARNOLFO</vt:lpstr>
      <vt:lpstr>RUFINA SEASOL</vt:lpstr>
      <vt:lpstr>SILGUERA, JOAN</vt:lpstr>
      <vt:lpstr>SISON, MARICEL</vt:lpstr>
      <vt:lpstr>SITUBAL, ARLYN JUNE</vt:lpstr>
      <vt:lpstr>SOLDEVILLA, SHELLA</vt:lpstr>
      <vt:lpstr>TA-ACA, LEONCIA</vt:lpstr>
      <vt:lpstr>TA-ALA, CATALINA</vt:lpstr>
      <vt:lpstr>TA-ALA, JOSIE ANN</vt:lpstr>
      <vt:lpstr>TA-ALA, WILMA</vt:lpstr>
      <vt:lpstr>TABABA, ASISCLO</vt:lpstr>
      <vt:lpstr>TABABA, CONCEPCION</vt:lpstr>
      <vt:lpstr>TABABA, ELIZER</vt:lpstr>
      <vt:lpstr>TABABA, MONA LISA</vt:lpstr>
      <vt:lpstr>TABABA, VINICIUS</vt:lpstr>
      <vt:lpstr>TABAFA, MERCEDITA</vt:lpstr>
      <vt:lpstr>TABAGO, ABBIE KAYE</vt:lpstr>
      <vt:lpstr>TABAGO, AMANDA</vt:lpstr>
      <vt:lpstr>TABAGO, HAZEL JADE</vt:lpstr>
      <vt:lpstr>TABAGO, KRISJEN</vt:lpstr>
      <vt:lpstr>TABAGO, MA. DULZURA</vt:lpstr>
      <vt:lpstr>TABALINA, JOY</vt:lpstr>
      <vt:lpstr>TABALINA, MARICEL JOY</vt:lpstr>
      <vt:lpstr>TABANGCORA, RONA</vt:lpstr>
      <vt:lpstr>TABANIAG, MARY FLOR</vt:lpstr>
      <vt:lpstr>TABANIAG, MAURO JR.</vt:lpstr>
      <vt:lpstr>CLEA TABAO</vt:lpstr>
      <vt:lpstr>FF TABAOSARES</vt:lpstr>
      <vt:lpstr>TABAOSARES, MARITES</vt:lpstr>
      <vt:lpstr>TABARES, RITA</vt:lpstr>
      <vt:lpstr>TABASA, MILAGROSA</vt:lpstr>
      <vt:lpstr>TABIFRANCA, LUCILLE</vt:lpstr>
      <vt:lpstr>TABIOLO, EUSEBIO</vt:lpstr>
      <vt:lpstr>TABIOLO, MAE</vt:lpstr>
      <vt:lpstr>TABIOLO, MARLENE</vt:lpstr>
      <vt:lpstr>TABIOLO, RAMIL</vt:lpstr>
      <vt:lpstr>TABIOLO, ROSEBERT</vt:lpstr>
      <vt:lpstr>TABION, JOSEPH ARIEL</vt:lpstr>
      <vt:lpstr>TABLAC, TRICIA JEAN</vt:lpstr>
      <vt:lpstr>TABLADILLO, ROSMELIE</vt:lpstr>
      <vt:lpstr>TABLATIN, AIZA FAITH</vt:lpstr>
      <vt:lpstr>TABLATIN, SHEEREMAR</vt:lpstr>
      <vt:lpstr>TABLATIN, WRYAN</vt:lpstr>
      <vt:lpstr>TABOCOLDE, CHERRY</vt:lpstr>
      <vt:lpstr>TABSING, LEONCIA</vt:lpstr>
      <vt:lpstr>TABU-AO, LERMA</vt:lpstr>
      <vt:lpstr>TABUADA, AZRIEL JOY</vt:lpstr>
      <vt:lpstr>TABUCURAN, NANCY</vt:lpstr>
      <vt:lpstr>TABUD, MANUEL JR.</vt:lpstr>
      <vt:lpstr>TABUD, MARY ROSE</vt:lpstr>
      <vt:lpstr>TABUMFAMA, ESTELA</vt:lpstr>
      <vt:lpstr>TABULINAR, RITA</vt:lpstr>
      <vt:lpstr>TABURO, RICO JOHN</vt:lpstr>
      <vt:lpstr>TACADAO, ADRIAN</vt:lpstr>
      <vt:lpstr>TACADAO, MA. FE</vt:lpstr>
      <vt:lpstr>ROSALIA TACADAO</vt:lpstr>
      <vt:lpstr>TACADAO, VALERIA</vt:lpstr>
      <vt:lpstr>TACAISAN, BERNADETTE</vt:lpstr>
      <vt:lpstr>tacaisan, chrisyl</vt:lpstr>
      <vt:lpstr>TACAISAN, JOANNA</vt:lpstr>
      <vt:lpstr>TACAISAN, MILAGROSA</vt:lpstr>
      <vt:lpstr>TACANLOY, GENEVIVE</vt:lpstr>
      <vt:lpstr>TACANLOY, JOY FAITH</vt:lpstr>
      <vt:lpstr>TACAPAN, IMELDA</vt:lpstr>
      <vt:lpstr>TACARDON, ELSA</vt:lpstr>
      <vt:lpstr>TACARDON, IPHIGENIA</vt:lpstr>
      <vt:lpstr>TACAYON, DINDO FRANCIS</vt:lpstr>
      <vt:lpstr>TACAYON, NESTOR</vt:lpstr>
      <vt:lpstr>TACSAGON, ARLENE</vt:lpstr>
      <vt:lpstr>TACSAGON, MLR</vt:lpstr>
      <vt:lpstr>TACSAGON, RHODA</vt:lpstr>
      <vt:lpstr>TACUBAN, SAMPAGUITA</vt:lpstr>
      <vt:lpstr>RECHELLE TACUBAY</vt:lpstr>
      <vt:lpstr>TACUEL, JONAH</vt:lpstr>
      <vt:lpstr>TACUYAN, IRISH MARIE</vt:lpstr>
      <vt:lpstr>TACUYAN, MARIA THERESA</vt:lpstr>
      <vt:lpstr>TACUYAN, MAIRA GRACE</vt:lpstr>
      <vt:lpstr>TACUYAN, MARA</vt:lpstr>
      <vt:lpstr>TACUYAN, MARY FLOR</vt:lpstr>
      <vt:lpstr>TACUYAN, RONELYN</vt:lpstr>
      <vt:lpstr>TADAYA, TERESITA</vt:lpstr>
      <vt:lpstr>TADIA, RICHEL</vt:lpstr>
      <vt:lpstr>TADIAQUE, JANINE ROSS</vt:lpstr>
      <vt:lpstr>TADIFA, DARWIN</vt:lpstr>
      <vt:lpstr>TADIFA, VERONICA</vt:lpstr>
      <vt:lpstr>TADIT, YOLANDA</vt:lpstr>
      <vt:lpstr>TAGABI, NICOLAS</vt:lpstr>
      <vt:lpstr>TAGACAY, JAY R</vt:lpstr>
      <vt:lpstr>TAGACAY, JOYLENE</vt:lpstr>
      <vt:lpstr>TAGACAY, LUCENA</vt:lpstr>
      <vt:lpstr>TAGACAY, RIMA</vt:lpstr>
      <vt:lpstr>TAGAL, NATIVIDAD</vt:lpstr>
      <vt:lpstr>TAGAMOLILA, BASILIA</vt:lpstr>
      <vt:lpstr>TAGHAP, SHELLA MAY</vt:lpstr>
      <vt:lpstr>TAGHAP, TERESITA</vt:lpstr>
      <vt:lpstr>TAGUDANDO, FERNANDO JR.</vt:lpstr>
      <vt:lpstr>TAGUDANDO, JENNIFER</vt:lpstr>
      <vt:lpstr>TAGUDANDO, JUBERT</vt:lpstr>
      <vt:lpstr>TAGUDANDO, JHOYCY</vt:lpstr>
      <vt:lpstr>TAGUDANDO, LEONARD</vt:lpstr>
      <vt:lpstr>TAGUDINAY, RODELYN</vt:lpstr>
      <vt:lpstr>TALACAN, JOSEPHINE</vt:lpstr>
      <vt:lpstr>TALAMILLO, GLEN</vt:lpstr>
      <vt:lpstr>TALENTO, JOHN FELCO</vt:lpstr>
      <vt:lpstr>TALENTO, VINCENT REY</vt:lpstr>
      <vt:lpstr>TALEON, ROSIE</vt:lpstr>
      <vt:lpstr>TALHA, ANGELIE</vt:lpstr>
      <vt:lpstr>TALHA, CARIDAD</vt:lpstr>
      <vt:lpstr>FRANKLIN TALHA</vt:lpstr>
      <vt:lpstr>TALHA, MARILYN</vt:lpstr>
      <vt:lpstr>TALIBO, GERRLYN MAY</vt:lpstr>
      <vt:lpstr>TALIDANO, EMELYN</vt:lpstr>
      <vt:lpstr>TALIPAN, MA. EMMA GRACE</vt:lpstr>
      <vt:lpstr>TAMAGOS, CHARRY ROSE</vt:lpstr>
      <vt:lpstr>TAMAGOS, GLORIA</vt:lpstr>
      <vt:lpstr>TAMAGOS, MELANIE</vt:lpstr>
      <vt:lpstr>TAMAYOR, MA. LUISA</vt:lpstr>
      <vt:lpstr>TAMBA, CRISTINE</vt:lpstr>
      <vt:lpstr>TAMBIRAO, JOSEFINE</vt:lpstr>
      <vt:lpstr>TAMISEN, VANESSA KAREN</vt:lpstr>
      <vt:lpstr>TAMISES, EUGENIO JR.</vt:lpstr>
      <vt:lpstr>TAMONAN, KRISTY JOY</vt:lpstr>
      <vt:lpstr>TAMONAN, BARBARA</vt:lpstr>
      <vt:lpstr>TANALLON, MARVIN</vt:lpstr>
      <vt:lpstr>TANATE, ENELIA</vt:lpstr>
      <vt:lpstr>TANATE, VENUS</vt:lpstr>
      <vt:lpstr>TANILONG, BENITA</vt:lpstr>
      <vt:lpstr>TANO, ADELFA</vt:lpstr>
      <vt:lpstr>TANO, CORNEJA MILANE</vt:lpstr>
      <vt:lpstr>TANO, JACOBO JR.</vt:lpstr>
      <vt:lpstr>TANO, LOURDES</vt:lpstr>
      <vt:lpstr>TANO, MERCY</vt:lpstr>
      <vt:lpstr>TAPICULIN, GENEVE</vt:lpstr>
      <vt:lpstr>TAPICULIN, JOSEPH</vt:lpstr>
      <vt:lpstr>TAPICULIN, MICHAEL</vt:lpstr>
      <vt:lpstr>TERRE, KARREN</vt:lpstr>
      <vt:lpstr>TIDULA, MARY EDRIANNE</vt:lpstr>
      <vt:lpstr>TOMNOG, ELERIANA</vt:lpstr>
      <vt:lpstr>TONDING,AILEEN</vt:lpstr>
      <vt:lpstr>TOSCANO, LORNA</vt:lpstr>
      <vt:lpstr>withdrawn-11.26.2015-b</vt:lpstr>
      <vt:lpstr>withdrawn-11.26.2015-c</vt:lpstr>
      <vt:lpstr>TUAZON, WARLITO</vt:lpstr>
      <vt:lpstr>UY, WARLITA</vt:lpstr>
      <vt:lpstr>Ellen Vargas</vt:lpstr>
      <vt:lpstr>Donna Villa</vt:lpstr>
      <vt:lpstr>Delfa Zaragosa</vt:lpstr>
      <vt:lpstr>'AMBACAN, ELIZABETH'!Print_Area</vt:lpstr>
      <vt:lpstr>'ARAÑA, FELY'!Print_Area</vt:lpstr>
      <vt:lpstr>'BERBEGAL, ANNIE'!Print_Area</vt:lpstr>
      <vt:lpstr>'BRAZA, MELANIE'!Print_Area</vt:lpstr>
      <vt:lpstr>'CAMINCE, HAZEL CRIS'!Print_Area</vt:lpstr>
      <vt:lpstr>'CAPARIDA, CECIL'!Print_Area</vt:lpstr>
      <vt:lpstr>'CELDA, GLENDA RAE'!Print_Area</vt:lpstr>
      <vt:lpstr>'DE LEON, TEODORA'!Print_Area</vt:lpstr>
      <vt:lpstr>'Donna Villa'!Print_Area</vt:lpstr>
      <vt:lpstr>'DUEÑAS, MARIA FRANCIFEL'!Print_Area</vt:lpstr>
      <vt:lpstr>'EDER, EDELIA'!Print_Area</vt:lpstr>
      <vt:lpstr>'EDER, LANY'!Print_Area</vt:lpstr>
      <vt:lpstr>'FF TABAOSARES'!Print_Area</vt:lpstr>
      <vt:lpstr>'FRANKLIN TALHA'!Print_Area</vt:lpstr>
      <vt:lpstr>'GARGARITANO, VICENTE JR.'!Print_Area</vt:lpstr>
      <vt:lpstr>'GERONGANI, ELZIE CHRISTIE'!Print_Area</vt:lpstr>
      <vt:lpstr>'LATOZA, ROSA MARIA'!Print_Area</vt:lpstr>
      <vt:lpstr>'LAUREA, CHRISTINE JOY'!Print_Area</vt:lpstr>
      <vt:lpstr>'MADERAL, ARNEL'!Print_Area</vt:lpstr>
      <vt:lpstr>'MADRIDANO, MARICEL'!Print_Area</vt:lpstr>
      <vt:lpstr>'MALAGA, MA. ANDELEN'!Print_Area</vt:lpstr>
      <vt:lpstr>'NENIAL ARMIE'!Print_Area</vt:lpstr>
      <vt:lpstr>'RADA, ALBINA'!Print_Area</vt:lpstr>
      <vt:lpstr>'RECHELLE TACUBAY'!Print_Area</vt:lpstr>
      <vt:lpstr>'SILGUERA, JOAN'!Print_Area</vt:lpstr>
      <vt:lpstr>'TA-ALA, CATALINA'!Print_Area</vt:lpstr>
      <vt:lpstr>'TA-ALA, JOSIE ANN'!Print_Area</vt:lpstr>
      <vt:lpstr>'TA-ALA, WILMA'!Print_Area</vt:lpstr>
      <vt:lpstr>'TABASA, MILAGROSA'!Print_Area</vt:lpstr>
      <vt:lpstr>'TACAISAN, JOANNA'!Print_Area</vt:lpstr>
      <vt:lpstr>'TACAISAN, MILAGROSA'!Print_Area</vt:lpstr>
      <vt:lpstr>'TACAPAN, IMELDA'!Print_Area</vt:lpstr>
      <vt:lpstr>'TACAYON, NESTOR'!Print_Area</vt:lpstr>
      <vt:lpstr>'TACUBAN, SAMPAGUITA'!Print_Area</vt:lpstr>
      <vt:lpstr>'TACUYAN, MARY FLOR'!Print_Area</vt:lpstr>
      <vt:lpstr>'TAGACAY, LUCENA'!Print_Area</vt:lpstr>
      <vt:lpstr>'TAGUDINAY, RODELYN'!Print_Area</vt:lpstr>
      <vt:lpstr>'TALENTO, JOHN FELCO'!Print_Area</vt:lpstr>
      <vt:lpstr>'TALHA, MARILYN'!Print_Area</vt:lpstr>
      <vt:lpstr>'TAMAYOR, MA. LUISA'!Print_Area</vt:lpstr>
      <vt:lpstr>'TAMBA, CRISTINE'!Print_Area</vt:lpstr>
      <vt:lpstr>'TANO, LOURDES'!Print_Area</vt:lpstr>
      <vt:lpstr>'TANO, MERCY'!Print_Area</vt:lpstr>
      <vt:lpstr>'withdrawan-8.25.2015-a'!Print_Area</vt:lpstr>
      <vt:lpstr>'AMBACAN, ELIZABETH'!Print_Titles</vt:lpstr>
      <vt:lpstr>'AMORA, ARACELI'!Print_Titles</vt:lpstr>
      <vt:lpstr>'AUMENTADO, FREDZKIE'!Print_Titles</vt:lpstr>
      <vt:lpstr>'BERBEGAL, ANNIE'!Print_Titles</vt:lpstr>
      <vt:lpstr>'CABALLERO, GERRY'!Print_Titles</vt:lpstr>
      <vt:lpstr>'CABALLERO, LOURDES'!Print_Titles</vt:lpstr>
      <vt:lpstr>'CABALLERO, LULOU'!Print_Titles</vt:lpstr>
      <vt:lpstr>'CABALLERO, MA. MARITES'!Print_Titles</vt:lpstr>
      <vt:lpstr>'CALAMCAMAN, GINA'!Print_Titles</vt:lpstr>
      <vt:lpstr>'CALAYCAY, VIOLETA'!Print_Titles</vt:lpstr>
      <vt:lpstr>'CAMIRING, LIEZL'!Print_Titles</vt:lpstr>
      <vt:lpstr>'CAPARIDA, CECIL'!Print_Titles</vt:lpstr>
      <vt:lpstr>'CASTILLANO, WENDY '!Print_Titles</vt:lpstr>
      <vt:lpstr>'CATANUS, GENOVEVA'!Print_Titles</vt:lpstr>
      <vt:lpstr>'DALISAY, JEANETTE'!Print_Titles</vt:lpstr>
      <vt:lpstr>'Delfa Zaragosa'!Print_Titles</vt:lpstr>
      <vt:lpstr>'DUEÑAS, KARL DENNIS'!Print_Titles</vt:lpstr>
      <vt:lpstr>'EDER, EDELIA'!Print_Titles</vt:lpstr>
      <vt:lpstr>'Ellen Vargas'!Print_Titles</vt:lpstr>
      <vt:lpstr>'ESTIMO, MARVE'!Print_Titles</vt:lpstr>
      <vt:lpstr>'ESTOMO, MITCHELLE'!Print_Titles</vt:lpstr>
      <vt:lpstr>'ESTOPIDO, MONSERAT'!Print_Titles</vt:lpstr>
      <vt:lpstr>'FAILAGUTAN, ULDARICO'!Print_Titles</vt:lpstr>
      <vt:lpstr>'GANGE, MA. ELIZABETH'!Print_Titles</vt:lpstr>
      <vt:lpstr>'GARINGALAO, ROMEO'!Print_Titles</vt:lpstr>
      <vt:lpstr>'GEMPESON, MELANIE'!Print_Titles</vt:lpstr>
      <vt:lpstr>'GENTON, RUBY'!Print_Titles</vt:lpstr>
      <vt:lpstr>'GERONGANI, ELZIE CHRISTIE'!Print_Titles</vt:lpstr>
      <vt:lpstr>'GICO, IRISH KAY'!Print_Titles</vt:lpstr>
      <vt:lpstr>'JALA, EVANGELINA'!Print_Titles</vt:lpstr>
      <vt:lpstr>'LATOZA, ROSA MARIA'!Print_Titles</vt:lpstr>
      <vt:lpstr>'LONQUINO, ANNABELLE'!Print_Titles</vt:lpstr>
      <vt:lpstr>'MADERAL, ARNEL'!Print_Titles</vt:lpstr>
      <vt:lpstr>'MALAGA, MA. ANDELEN'!Print_Titles</vt:lpstr>
      <vt:lpstr>'MEDECINIO, MAY JOY CATHERINE'!Print_Titles</vt:lpstr>
      <vt:lpstr>'MEMPIN, MARY HOPE'!Print_Titles</vt:lpstr>
      <vt:lpstr>'MEMPIN, MINDA CELIA'!Print_Titles</vt:lpstr>
      <vt:lpstr>'NENIAL ARMIE'!Print_Titles</vt:lpstr>
      <vt:lpstr>'OGACO, JONATHAN'!Print_Titles</vt:lpstr>
      <vt:lpstr>'SABAY, EVELYN'!Print_Titles</vt:lpstr>
      <vt:lpstr>'SILGUERA, JOAN'!Print_Titles</vt:lpstr>
      <vt:lpstr>'SITUBAL, ARLYN JUNE'!Print_Titles</vt:lpstr>
      <vt:lpstr>'SOLDEVILLA, SHELLA'!Print_Titles</vt:lpstr>
      <vt:lpstr>'TA-ACA, LEONCIA'!Print_Titles</vt:lpstr>
      <vt:lpstr>'TA-ALA, JOSIE ANN'!Print_Titles</vt:lpstr>
      <vt:lpstr>'TA-ALA, WILMA'!Print_Titles</vt:lpstr>
      <vt:lpstr>'TABABA, CONCEPCION'!Print_Titles</vt:lpstr>
      <vt:lpstr>'TABABA, MONA LISA'!Print_Titles</vt:lpstr>
      <vt:lpstr>'TABAFA, MERCEDITA'!Print_Titles</vt:lpstr>
      <vt:lpstr>'TABAGO, AMANDA'!Print_Titles</vt:lpstr>
      <vt:lpstr>'TABAGO, MA. DULZURA'!Print_Titles</vt:lpstr>
      <vt:lpstr>'TABALINA, JOY'!Print_Titles</vt:lpstr>
      <vt:lpstr>'TABANIAG, MAURO JR.'!Print_Titles</vt:lpstr>
      <vt:lpstr>'TABAOSARES, MARITES'!Print_Titles</vt:lpstr>
      <vt:lpstr>'TABIFRANCA, LUCILLE'!Print_Titles</vt:lpstr>
      <vt:lpstr>'TABIOLO, EUSEBIO'!Print_Titles</vt:lpstr>
      <vt:lpstr>'TABIOLO, MAE'!Print_Titles</vt:lpstr>
      <vt:lpstr>'TABLADILLO, ROSMELIE'!Print_Titles</vt:lpstr>
      <vt:lpstr>'TABOCOLDE, CHERRY'!Print_Titles</vt:lpstr>
      <vt:lpstr>'TABUCURAN, NANCY'!Print_Titles</vt:lpstr>
      <vt:lpstr>'TABUMFAMA, ESTELA'!Print_Titles</vt:lpstr>
      <vt:lpstr>'TACADAO, MA. FE'!Print_Titles</vt:lpstr>
      <vt:lpstr>'TACADAO, VALERIA'!Print_Titles</vt:lpstr>
      <vt:lpstr>'TACAISAN, MILAGROSA'!Print_Titles</vt:lpstr>
      <vt:lpstr>'TACAYON, NESTOR'!Print_Titles</vt:lpstr>
      <vt:lpstr>'TACSAGON, MLR'!Print_Titles</vt:lpstr>
      <vt:lpstr>'TACUYAN, MARA'!Print_Titles</vt:lpstr>
      <vt:lpstr>'TADIA, RICHEL'!Print_Titles</vt:lpstr>
      <vt:lpstr>'TADIFA, DARWIN'!Print_Titles</vt:lpstr>
      <vt:lpstr>'TADIT, YOLANDA'!Print_Titles</vt:lpstr>
      <vt:lpstr>'TAGABI, NICOLAS'!Print_Titles</vt:lpstr>
      <vt:lpstr>'TAGACAY, JOYLENE'!Print_Titles</vt:lpstr>
      <vt:lpstr>'TAGACAY, LUCENA'!Print_Titles</vt:lpstr>
      <vt:lpstr>'TAGACAY, RIMA'!Print_Titles</vt:lpstr>
      <vt:lpstr>'TAGAL, NATIVIDAD'!Print_Titles</vt:lpstr>
      <vt:lpstr>'TAGAMOLILA, BASILIA'!Print_Titles</vt:lpstr>
      <vt:lpstr>'TAGUDANDO, FERNANDO JR.'!Print_Titles</vt:lpstr>
      <vt:lpstr>'TAGUDANDO, JENNIFER'!Print_Titles</vt:lpstr>
      <vt:lpstr>'TAGUDANDO, JUBERT'!Print_Titles</vt:lpstr>
      <vt:lpstr>'TALACAN, JOSEPHINE'!Print_Titles</vt:lpstr>
      <vt:lpstr>'TALEON, ROSIE'!Print_Titles</vt:lpstr>
      <vt:lpstr>'TALHA, ANGELIE'!Print_Titles</vt:lpstr>
      <vt:lpstr>'TALHA, MARILYN'!Print_Titles</vt:lpstr>
      <vt:lpstr>'TAMAYOR, MA. LUISA'!Print_Titles</vt:lpstr>
      <vt:lpstr>'TAMISES, EUGENIO JR.'!Print_Titles</vt:lpstr>
      <vt:lpstr>'TAMONAN, BARBARA'!Print_Titles</vt:lpstr>
      <vt:lpstr>'TANO, ADELFA'!Print_Titles</vt:lpstr>
      <vt:lpstr>'TANO, CORNEJA MILANE'!Print_Titles</vt:lpstr>
      <vt:lpstr>'TANO, JACOBO JR.'!Print_Titles</vt:lpstr>
      <vt:lpstr>'TANO, LOURDES'!Print_Titles</vt:lpstr>
      <vt:lpstr>'TANO, MERCY'!Print_Titles</vt:lpstr>
      <vt:lpstr>'TAPICULIN, MICHAEL'!Print_Titles</vt:lpstr>
      <vt:lpstr>'TOMNOG, ELERIANA'!Print_Titles</vt:lpstr>
      <vt:lpstr>'TOSCANO, LORNA'!Print_Titles</vt:lpstr>
      <vt:lpstr>'TUAZON, WARLITO'!Print_Titles</vt:lpstr>
      <vt:lpstr>'withdrawan-8.25.2015-a'!Print_Titles</vt:lpstr>
      <vt:lpstr>'withdrawn-11.26.2015-b'!Print_Titles</vt:lpstr>
      <vt:lpstr>'withdrawn-11.26.2015-c'!Print_Titles</vt:lpstr>
    </vt:vector>
  </TitlesOfParts>
  <Company>DEPED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gabstin</dc:creator>
  <cp:lastModifiedBy>Erd Den</cp:lastModifiedBy>
  <cp:lastPrinted>2026-02-27T01:54:00Z</cp:lastPrinted>
  <dcterms:created xsi:type="dcterms:W3CDTF">2003-05-07T23:18:00Z</dcterms:created>
  <dcterms:modified xsi:type="dcterms:W3CDTF">2026-05-16T01:39:54Z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5B76ACF926754960892E8F2E705074D6_12</vt:lpwstr>
  </property>
  <property fmtid="{D5CDD505-2E9C-101B-9397-08002B2CF9AE}" pid="3" name="KSOProductBuildVer">
    <vt:lpwstr>1033-12.2.0.23196</vt:lpwstr>
  </property>
</Properties>
</file>